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VTMJS\Trunk\design\db_balance\"/>
    </mc:Choice>
  </mc:AlternateContent>
  <bookViews>
    <workbookView minimized="1" xWindow="30735" yWindow="600" windowWidth="12780" windowHeight="8985" firstSheet="1" activeTab="8"/>
  </bookViews>
  <sheets>
    <sheet name="Misc Info" sheetId="7" r:id="rId1"/>
    <sheet name="Feature Drop" sheetId="1" r:id="rId2"/>
    <sheet name="Plant Drop_Hallowe" sheetId="16" state="hidden" r:id="rId3"/>
    <sheet name="Plant Drop" sheetId="2" r:id="rId4"/>
    <sheet name="Balancing" sheetId="4" r:id="rId5"/>
    <sheet name="Items" sheetId="19" r:id="rId6"/>
    <sheet name="Puzzle" sheetId="3" r:id="rId7"/>
    <sheet name="Rewards" sheetId="6" r:id="rId8"/>
    <sheet name="Top Action" sheetId="11" r:id="rId9"/>
    <sheet name="Top Action Reward" sheetId="9" r:id="rId10"/>
    <sheet name="Top Event Reward" sheetId="10" r:id="rId11"/>
    <sheet name="Plant" sheetId="17" r:id="rId12"/>
    <sheet name="PLANT (2)" sheetId="18" r:id="rId13"/>
    <sheet name="Sheet1" sheetId="8" r:id="rId14"/>
  </sheets>
  <externalReferences>
    <externalReference r:id="rId15"/>
  </externalReferences>
  <definedNames>
    <definedName name="_xlnm._FilterDatabase" localSheetId="11" hidden="1">Plant!$A$1:$Z$30</definedName>
    <definedName name="_xlnm._FilterDatabase" localSheetId="12" hidden="1">'PLANT (2)'!$A$1:$K$27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J4" i="4"/>
  <c r="J5" i="4"/>
  <c r="J6" i="4"/>
  <c r="J7" i="4"/>
  <c r="J8" i="4"/>
  <c r="J9" i="4"/>
  <c r="J3" i="4"/>
  <c r="P113" i="6"/>
  <c r="N113" i="6"/>
  <c r="V112" i="6"/>
  <c r="P112" i="6" s="1"/>
  <c r="T112" i="6"/>
  <c r="N112" i="6"/>
  <c r="P111" i="6"/>
  <c r="N111" i="6"/>
  <c r="V110" i="6"/>
  <c r="T110" i="6"/>
  <c r="P110" i="6"/>
  <c r="N110" i="6"/>
  <c r="P109" i="6"/>
  <c r="N109" i="6"/>
  <c r="V108" i="6"/>
  <c r="P108" i="6" s="1"/>
  <c r="T108" i="6"/>
  <c r="N108" i="6" s="1"/>
  <c r="P107" i="6"/>
  <c r="N107" i="6"/>
  <c r="V106" i="6"/>
  <c r="P106" i="6" s="1"/>
  <c r="T106" i="6"/>
  <c r="N106" i="6" s="1"/>
  <c r="P105" i="6"/>
  <c r="N105" i="6"/>
  <c r="V104" i="6"/>
  <c r="P104" i="6" s="1"/>
  <c r="T104" i="6"/>
  <c r="N104" i="6" s="1"/>
  <c r="B12" i="3" l="1"/>
  <c r="B11" i="3"/>
  <c r="B10" i="3"/>
  <c r="B2" i="3" l="1"/>
  <c r="P103" i="6" l="1"/>
  <c r="N103" i="6"/>
  <c r="N102" i="6"/>
  <c r="V102" i="6"/>
  <c r="P102" i="6" s="1"/>
  <c r="T102" i="6"/>
  <c r="O24" i="2" l="1"/>
  <c r="O25" i="2"/>
  <c r="O26" i="2"/>
  <c r="O23" i="2"/>
  <c r="O32" i="2"/>
  <c r="O33" i="2"/>
  <c r="O34" i="2"/>
  <c r="O31" i="2"/>
  <c r="O28" i="2"/>
  <c r="O29" i="2"/>
  <c r="O30" i="2"/>
  <c r="O27" i="2"/>
  <c r="O16" i="2"/>
  <c r="O17" i="2"/>
  <c r="O18" i="2"/>
  <c r="O15" i="2"/>
  <c r="O8" i="2"/>
  <c r="O9" i="2"/>
  <c r="O10" i="2"/>
  <c r="O7" i="2"/>
  <c r="O3" i="2"/>
  <c r="O12" i="2"/>
  <c r="O13" i="2"/>
  <c r="O14" i="2"/>
  <c r="O11" i="2"/>
  <c r="O4" i="2"/>
  <c r="O5" i="2"/>
  <c r="O6" i="2"/>
  <c r="H18" i="1" l="1"/>
  <c r="H14" i="1"/>
  <c r="H63" i="1" l="1"/>
  <c r="H62" i="1"/>
  <c r="N55" i="6" l="1"/>
  <c r="T54" i="6"/>
  <c r="N54" i="6" s="1"/>
  <c r="T9" i="17" l="1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8" i="17"/>
  <c r="T7" i="17"/>
  <c r="T6" i="17"/>
  <c r="T5" i="17"/>
  <c r="T4" i="17"/>
  <c r="T3" i="17"/>
  <c r="T2" i="17"/>
  <c r="N101" i="6" l="1"/>
  <c r="T100" i="6"/>
  <c r="N100" i="6" s="1"/>
  <c r="T98" i="6"/>
  <c r="N98" i="6" s="1"/>
  <c r="N99" i="6"/>
  <c r="T96" i="6"/>
  <c r="N96" i="6" s="1"/>
  <c r="N97" i="6"/>
  <c r="T92" i="6"/>
  <c r="N92" i="6" s="1"/>
  <c r="N93" i="6"/>
  <c r="T88" i="6"/>
  <c r="N89" i="6"/>
  <c r="N88" i="6"/>
  <c r="T84" i="6"/>
  <c r="N84" i="6" s="1"/>
  <c r="N85" i="6"/>
  <c r="N78" i="6"/>
  <c r="T77" i="6"/>
  <c r="N77" i="6" s="1"/>
  <c r="T73" i="6"/>
  <c r="N74" i="6"/>
  <c r="N73" i="6"/>
  <c r="N70" i="6"/>
  <c r="T69" i="6"/>
  <c r="N69" i="6" s="1"/>
  <c r="N66" i="6"/>
  <c r="T62" i="6"/>
  <c r="N62" i="6" s="1"/>
  <c r="N63" i="6"/>
  <c r="T58" i="6"/>
  <c r="N58" i="6" s="1"/>
  <c r="N59" i="6"/>
  <c r="P101" i="6"/>
  <c r="V100" i="6"/>
  <c r="P100" i="6" s="1"/>
  <c r="P99" i="6"/>
  <c r="V98" i="6"/>
  <c r="P98" i="6" s="1"/>
  <c r="V96" i="6"/>
  <c r="P96" i="6" s="1"/>
  <c r="P97" i="6"/>
  <c r="V94" i="6"/>
  <c r="P94" i="6" s="1"/>
  <c r="P95" i="6"/>
  <c r="V92" i="6"/>
  <c r="P92" i="6" s="1"/>
  <c r="P93" i="6"/>
  <c r="V90" i="6"/>
  <c r="P90" i="6" s="1"/>
  <c r="P91" i="6"/>
  <c r="V88" i="6"/>
  <c r="P88" i="6" s="1"/>
  <c r="P89" i="6"/>
  <c r="V86" i="6"/>
  <c r="P86" i="6" s="1"/>
  <c r="P87" i="6"/>
  <c r="V84" i="6"/>
  <c r="P84" i="6" s="1"/>
  <c r="P85" i="6"/>
  <c r="V82" i="6"/>
  <c r="P82" i="6" s="1"/>
  <c r="P83" i="6"/>
  <c r="P80" i="6"/>
  <c r="V79" i="6"/>
  <c r="P79" i="6" s="1"/>
  <c r="V77" i="6"/>
  <c r="P77" i="6" s="1"/>
  <c r="P78" i="6"/>
  <c r="P74" i="6"/>
  <c r="V75" i="6"/>
  <c r="P75" i="6" s="1"/>
  <c r="P76" i="6"/>
  <c r="V71" i="6"/>
  <c r="P71" i="6" s="1"/>
  <c r="P72" i="6"/>
  <c r="P70" i="6"/>
  <c r="V67" i="6"/>
  <c r="P68" i="6"/>
  <c r="P67" i="6"/>
  <c r="V64" i="6"/>
  <c r="P65" i="6"/>
  <c r="P64" i="6"/>
  <c r="V60" i="6"/>
  <c r="P60" i="6" s="1"/>
  <c r="P61" i="6"/>
  <c r="P57" i="6"/>
  <c r="P56" i="6"/>
  <c r="P55" i="6"/>
  <c r="V54" i="6"/>
  <c r="P54" i="6" s="1"/>
  <c r="V56" i="6"/>
  <c r="P66" i="6"/>
  <c r="V73" i="6"/>
  <c r="P73" i="6" s="1"/>
  <c r="V69" i="6"/>
  <c r="P69" i="6" s="1"/>
  <c r="V62" i="6"/>
  <c r="P62" i="6" s="1"/>
  <c r="P58" i="6"/>
  <c r="P59" i="6"/>
  <c r="V58" i="6"/>
  <c r="P81" i="6" l="1"/>
  <c r="N81" i="6"/>
  <c r="P63" i="6"/>
  <c r="U51" i="6" l="1"/>
  <c r="N49" i="6"/>
  <c r="P49" i="6"/>
  <c r="P48" i="6"/>
  <c r="K3" i="2" l="1"/>
  <c r="K34" i="16" l="1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N2" i="6" l="1"/>
  <c r="B6" i="3" l="1"/>
  <c r="D13" i="4" l="1"/>
  <c r="T51" i="6" l="1"/>
  <c r="P32" i="6" l="1"/>
  <c r="P17" i="6"/>
  <c r="N42" i="6" l="1"/>
  <c r="P44" i="6"/>
  <c r="P40" i="6"/>
  <c r="P36" i="6"/>
  <c r="P29" i="6"/>
  <c r="P25" i="6"/>
  <c r="P21" i="6"/>
  <c r="P14" i="6"/>
  <c r="P10" i="6"/>
  <c r="P6" i="6"/>
  <c r="P2" i="6"/>
  <c r="N4" i="6"/>
  <c r="N44" i="6" l="1"/>
  <c r="U52" i="6" l="1"/>
  <c r="T52" i="6"/>
  <c r="C7" i="4"/>
  <c r="N46" i="6" l="1"/>
  <c r="K7" i="2" l="1"/>
  <c r="K8" i="2"/>
  <c r="K9" i="2"/>
  <c r="K10" i="2"/>
  <c r="K11" i="2"/>
  <c r="K12" i="2"/>
  <c r="K13" i="2"/>
  <c r="K14" i="2"/>
  <c r="K15" i="2"/>
  <c r="K16" i="2"/>
  <c r="K17" i="2"/>
  <c r="K18" i="2"/>
  <c r="B5" i="3"/>
  <c r="B4" i="3"/>
  <c r="B3" i="3"/>
  <c r="D16" i="4"/>
  <c r="E13" i="4"/>
  <c r="D14" i="4" s="1"/>
  <c r="C14" i="4" s="1"/>
  <c r="D17" i="4" l="1"/>
  <c r="E17" i="4" s="1"/>
  <c r="F17" i="4" s="1"/>
  <c r="D18" i="4"/>
  <c r="K4" i="2"/>
  <c r="K5" i="2"/>
  <c r="K6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C16" i="8" l="1"/>
  <c r="C17" i="8"/>
  <c r="C18" i="8"/>
  <c r="C19" i="8"/>
  <c r="C20" i="8"/>
  <c r="C2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N6" i="6" l="1"/>
  <c r="N8" i="6"/>
  <c r="H61" i="1" l="1"/>
  <c r="H60" i="1"/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2" i="1"/>
  <c r="H31" i="1"/>
  <c r="N38" i="6" l="1"/>
  <c r="N34" i="6"/>
  <c r="N31" i="6"/>
  <c r="N27" i="6"/>
  <c r="N23" i="6"/>
  <c r="N19" i="6"/>
  <c r="N16" i="6"/>
  <c r="N12" i="6"/>
  <c r="N10" i="6"/>
  <c r="N14" i="6"/>
  <c r="N17" i="6"/>
  <c r="N21" i="6"/>
  <c r="N25" i="6"/>
  <c r="N29" i="6"/>
  <c r="N32" i="6"/>
  <c r="N36" i="6"/>
  <c r="N40" i="6"/>
  <c r="N48" i="6"/>
  <c r="C8" i="4" l="1"/>
  <c r="D8" i="4" s="1"/>
  <c r="E8" i="4" s="1"/>
  <c r="H8" i="4" s="1"/>
  <c r="C9" i="4"/>
  <c r="D9" i="4" s="1"/>
  <c r="D3" i="4"/>
  <c r="E3" i="4" s="1"/>
  <c r="H3" i="4" s="1"/>
  <c r="C4" i="4"/>
  <c r="D4" i="4" s="1"/>
  <c r="E4" i="4" s="1"/>
  <c r="H4" i="4" s="1"/>
  <c r="C5" i="4"/>
  <c r="D5" i="4" s="1"/>
  <c r="E5" i="4" s="1"/>
  <c r="H5" i="4" s="1"/>
  <c r="C6" i="4"/>
  <c r="D6" i="4" s="1"/>
  <c r="E6" i="4" s="1"/>
  <c r="D7" i="4"/>
  <c r="E7" i="4" l="1"/>
  <c r="H7" i="4" s="1"/>
  <c r="E9" i="4"/>
  <c r="H6" i="4"/>
  <c r="R38" i="6" l="1"/>
  <c r="R87" i="6"/>
  <c r="R76" i="6"/>
  <c r="R74" i="6"/>
  <c r="R72" i="6"/>
  <c r="R59" i="6"/>
  <c r="R57" i="6"/>
  <c r="R66" i="6"/>
  <c r="R65" i="6"/>
  <c r="R85" i="6"/>
  <c r="R61" i="6"/>
  <c r="R70" i="6"/>
  <c r="R68" i="6"/>
  <c r="R80" i="6"/>
  <c r="R83" i="6"/>
  <c r="R55" i="6"/>
  <c r="R78" i="6"/>
  <c r="R81" i="6"/>
  <c r="R63" i="6"/>
  <c r="H9" i="4"/>
  <c r="G31" i="16"/>
  <c r="H31" i="16" s="1"/>
  <c r="I31" i="16" s="1"/>
  <c r="G24" i="16"/>
  <c r="H24" i="16" s="1"/>
  <c r="I24" i="16" s="1"/>
  <c r="G17" i="16"/>
  <c r="H17" i="16" s="1"/>
  <c r="I17" i="16" s="1"/>
  <c r="G10" i="16"/>
  <c r="H10" i="16" s="1"/>
  <c r="I10" i="16" s="1"/>
  <c r="G22" i="16"/>
  <c r="H22" i="16" s="1"/>
  <c r="I22" i="16" s="1"/>
  <c r="G28" i="16"/>
  <c r="H28" i="16" s="1"/>
  <c r="I28" i="16" s="1"/>
  <c r="G27" i="16"/>
  <c r="H27" i="16" s="1"/>
  <c r="I27" i="16" s="1"/>
  <c r="G20" i="16"/>
  <c r="H20" i="16" s="1"/>
  <c r="I20" i="16" s="1"/>
  <c r="G13" i="16"/>
  <c r="H13" i="16" s="1"/>
  <c r="I13" i="16" s="1"/>
  <c r="G6" i="16"/>
  <c r="H6" i="16" s="1"/>
  <c r="I6" i="16" s="1"/>
  <c r="G3" i="2"/>
  <c r="H3" i="2" s="1"/>
  <c r="I3" i="2" s="1"/>
  <c r="J3" i="2" s="1"/>
  <c r="G34" i="16"/>
  <c r="H34" i="16" s="1"/>
  <c r="I34" i="16" s="1"/>
  <c r="G23" i="16"/>
  <c r="H23" i="16" s="1"/>
  <c r="I23" i="16" s="1"/>
  <c r="G16" i="16"/>
  <c r="H16" i="16" s="1"/>
  <c r="I16" i="16" s="1"/>
  <c r="G9" i="16"/>
  <c r="H9" i="16" s="1"/>
  <c r="I9" i="16" s="1"/>
  <c r="G4" i="16"/>
  <c r="H4" i="16" s="1"/>
  <c r="I4" i="16" s="1"/>
  <c r="G7" i="16"/>
  <c r="H7" i="16" s="1"/>
  <c r="I7" i="16" s="1"/>
  <c r="G21" i="16"/>
  <c r="H21" i="16" s="1"/>
  <c r="I21" i="16" s="1"/>
  <c r="G3" i="16"/>
  <c r="H3" i="16" s="1"/>
  <c r="I3" i="16" s="1"/>
  <c r="G30" i="16"/>
  <c r="H30" i="16" s="1"/>
  <c r="I30" i="16" s="1"/>
  <c r="G19" i="16"/>
  <c r="H19" i="16" s="1"/>
  <c r="I19" i="16" s="1"/>
  <c r="G12" i="16"/>
  <c r="H12" i="16" s="1"/>
  <c r="I12" i="16" s="1"/>
  <c r="G5" i="16"/>
  <c r="H5" i="16" s="1"/>
  <c r="I5" i="16" s="1"/>
  <c r="G11" i="16"/>
  <c r="H11" i="16" s="1"/>
  <c r="I11" i="16" s="1"/>
  <c r="G25" i="16"/>
  <c r="H25" i="16" s="1"/>
  <c r="I25" i="16" s="1"/>
  <c r="G33" i="16"/>
  <c r="H33" i="16" s="1"/>
  <c r="I33" i="16" s="1"/>
  <c r="G26" i="16"/>
  <c r="H26" i="16" s="1"/>
  <c r="I26" i="16" s="1"/>
  <c r="G15" i="16"/>
  <c r="H15" i="16" s="1"/>
  <c r="I15" i="16" s="1"/>
  <c r="G8" i="16"/>
  <c r="H8" i="16" s="1"/>
  <c r="I8" i="16" s="1"/>
  <c r="G18" i="16"/>
  <c r="H18" i="16" s="1"/>
  <c r="I18" i="16" s="1"/>
  <c r="G14" i="16"/>
  <c r="H14" i="16" s="1"/>
  <c r="I14" i="16" s="1"/>
  <c r="G29" i="16"/>
  <c r="H29" i="16" s="1"/>
  <c r="I29" i="16" s="1"/>
  <c r="G32" i="16"/>
  <c r="H32" i="16" s="1"/>
  <c r="I32" i="16" s="1"/>
  <c r="G5" i="2"/>
  <c r="G13" i="2"/>
  <c r="H13" i="2" s="1"/>
  <c r="G21" i="2"/>
  <c r="G29" i="2"/>
  <c r="G18" i="2"/>
  <c r="H18" i="2" s="1"/>
  <c r="G28" i="2"/>
  <c r="G6" i="2"/>
  <c r="G14" i="2"/>
  <c r="H14" i="2" s="1"/>
  <c r="G22" i="2"/>
  <c r="G30" i="2"/>
  <c r="G34" i="2"/>
  <c r="G19" i="2"/>
  <c r="G7" i="2"/>
  <c r="H7" i="2" s="1"/>
  <c r="G15" i="2"/>
  <c r="H15" i="2" s="1"/>
  <c r="G23" i="2"/>
  <c r="G31" i="2"/>
  <c r="G20" i="2"/>
  <c r="G8" i="2"/>
  <c r="H8" i="2" s="1"/>
  <c r="G16" i="2"/>
  <c r="H16" i="2" s="1"/>
  <c r="I16" i="2" s="1"/>
  <c r="G24" i="2"/>
  <c r="G32" i="2"/>
  <c r="G26" i="2"/>
  <c r="G9" i="2"/>
  <c r="H9" i="2" s="1"/>
  <c r="G17" i="2"/>
  <c r="H17" i="2" s="1"/>
  <c r="G25" i="2"/>
  <c r="G33" i="2"/>
  <c r="G10" i="2"/>
  <c r="H10" i="2" s="1"/>
  <c r="G11" i="2"/>
  <c r="H11" i="2" s="1"/>
  <c r="G12" i="2"/>
  <c r="H12" i="2" s="1"/>
  <c r="G4" i="2"/>
  <c r="G27" i="2"/>
  <c r="B9" i="3"/>
  <c r="B8" i="3"/>
  <c r="B7" i="3"/>
  <c r="I12" i="2" l="1"/>
  <c r="L12" i="2" s="1"/>
  <c r="I7" i="2"/>
  <c r="L7" i="2" s="1"/>
  <c r="I18" i="2"/>
  <c r="J18" i="2" s="1"/>
  <c r="J18" i="16"/>
  <c r="L18" i="16"/>
  <c r="L12" i="16"/>
  <c r="J12" i="16"/>
  <c r="L16" i="16"/>
  <c r="J16" i="16"/>
  <c r="J28" i="16"/>
  <c r="L28" i="16"/>
  <c r="J14" i="16"/>
  <c r="L14" i="16"/>
  <c r="J8" i="16"/>
  <c r="L8" i="16"/>
  <c r="J19" i="16"/>
  <c r="L19" i="16"/>
  <c r="J23" i="16"/>
  <c r="L23" i="16"/>
  <c r="J22" i="16"/>
  <c r="L22" i="16"/>
  <c r="I15" i="2"/>
  <c r="L15" i="2" s="1"/>
  <c r="I11" i="2"/>
  <c r="L11" i="2" s="1"/>
  <c r="I10" i="2"/>
  <c r="L10" i="2" s="1"/>
  <c r="J15" i="16"/>
  <c r="L15" i="16"/>
  <c r="J30" i="16"/>
  <c r="L30" i="16"/>
  <c r="J34" i="16"/>
  <c r="L34" i="16"/>
  <c r="J10" i="16"/>
  <c r="L10" i="16"/>
  <c r="I8" i="2"/>
  <c r="J8" i="2" s="1"/>
  <c r="I13" i="2"/>
  <c r="L13" i="2" s="1"/>
  <c r="J26" i="16"/>
  <c r="L26" i="16"/>
  <c r="J3" i="16"/>
  <c r="L3" i="16"/>
  <c r="L3" i="2"/>
  <c r="J17" i="16"/>
  <c r="L17" i="16"/>
  <c r="J9" i="16"/>
  <c r="L9" i="16"/>
  <c r="J33" i="16"/>
  <c r="L33" i="16"/>
  <c r="J21" i="16"/>
  <c r="L21" i="16"/>
  <c r="J6" i="16"/>
  <c r="L6" i="16"/>
  <c r="J24" i="16"/>
  <c r="L24" i="16"/>
  <c r="J5" i="16"/>
  <c r="L5" i="16"/>
  <c r="I14" i="2"/>
  <c r="J14" i="2" s="1"/>
  <c r="J32" i="16"/>
  <c r="L32" i="16"/>
  <c r="J25" i="16"/>
  <c r="L25" i="16"/>
  <c r="J7" i="16"/>
  <c r="L7" i="16"/>
  <c r="J13" i="16"/>
  <c r="L13" i="16"/>
  <c r="J31" i="16"/>
  <c r="L31" i="16"/>
  <c r="J27" i="16"/>
  <c r="L27" i="16"/>
  <c r="I17" i="2"/>
  <c r="L17" i="2" s="1"/>
  <c r="I9" i="2"/>
  <c r="J9" i="2" s="1"/>
  <c r="J29" i="16"/>
  <c r="L29" i="16"/>
  <c r="J11" i="16"/>
  <c r="L11" i="16"/>
  <c r="J4" i="16"/>
  <c r="L4" i="16"/>
  <c r="L20" i="16"/>
  <c r="J20" i="16"/>
  <c r="H24" i="2"/>
  <c r="H19" i="2"/>
  <c r="H29" i="2"/>
  <c r="L16" i="2"/>
  <c r="H34" i="2"/>
  <c r="H21" i="2"/>
  <c r="H28" i="2"/>
  <c r="H32" i="2"/>
  <c r="H30" i="2"/>
  <c r="J13" i="2"/>
  <c r="H25" i="2"/>
  <c r="H20" i="2"/>
  <c r="H22" i="2"/>
  <c r="H5" i="2"/>
  <c r="H4" i="2"/>
  <c r="H33" i="2"/>
  <c r="H31" i="2"/>
  <c r="H26" i="2"/>
  <c r="H27" i="2"/>
  <c r="H23" i="2"/>
  <c r="H6" i="2"/>
  <c r="B3" i="1"/>
  <c r="J17" i="2" l="1"/>
  <c r="J7" i="2"/>
  <c r="J12" i="2"/>
  <c r="J10" i="2"/>
  <c r="J11" i="2"/>
  <c r="J15" i="2"/>
  <c r="L14" i="2"/>
  <c r="L8" i="2"/>
  <c r="I30" i="2"/>
  <c r="J30" i="2" s="1"/>
  <c r="L35" i="16"/>
  <c r="I6" i="2"/>
  <c r="J6" i="2" s="1"/>
  <c r="L9" i="2"/>
  <c r="I4" i="2"/>
  <c r="L4" i="2" s="1"/>
  <c r="L18" i="2"/>
  <c r="I33" i="2"/>
  <c r="J33" i="2" s="1"/>
  <c r="I5" i="2"/>
  <c r="J5" i="2" s="1"/>
  <c r="I32" i="2"/>
  <c r="L32" i="2" s="1"/>
  <c r="I19" i="2"/>
  <c r="J19" i="2" s="1"/>
  <c r="I23" i="2"/>
  <c r="L23" i="2" s="1"/>
  <c r="I28" i="2"/>
  <c r="J28" i="2" s="1"/>
  <c r="I24" i="2"/>
  <c r="L24" i="2" s="1"/>
  <c r="I29" i="2"/>
  <c r="L29" i="2" s="1"/>
  <c r="I22" i="2"/>
  <c r="J22" i="2" s="1"/>
  <c r="I20" i="2"/>
  <c r="J20" i="2" s="1"/>
  <c r="I21" i="2"/>
  <c r="L21" i="2" s="1"/>
  <c r="I27" i="2"/>
  <c r="L27" i="2" s="1"/>
  <c r="I26" i="2"/>
  <c r="L26" i="2" s="1"/>
  <c r="I31" i="2"/>
  <c r="J31" i="2" s="1"/>
  <c r="I25" i="2"/>
  <c r="L25" i="2" s="1"/>
  <c r="I34" i="2"/>
  <c r="J34" i="2" s="1"/>
  <c r="J35" i="16"/>
  <c r="J36" i="16" s="1"/>
  <c r="J24" i="2"/>
  <c r="J16" i="2"/>
  <c r="J29" i="2"/>
  <c r="H4" i="1"/>
  <c r="H2" i="1"/>
  <c r="J25" i="2" l="1"/>
  <c r="J4" i="2"/>
  <c r="J35" i="2" s="1"/>
  <c r="J32" i="2"/>
  <c r="J27" i="2"/>
  <c r="J21" i="2"/>
  <c r="L31" i="2"/>
  <c r="L20" i="2"/>
  <c r="L28" i="2"/>
  <c r="L5" i="2"/>
  <c r="L6" i="2"/>
  <c r="J26" i="2"/>
  <c r="L22" i="2"/>
  <c r="L30" i="2"/>
  <c r="L33" i="2"/>
  <c r="J23" i="2"/>
  <c r="L19" i="2"/>
  <c r="L34" i="2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12" i="1"/>
  <c r="H10" i="1"/>
  <c r="H8" i="1"/>
  <c r="H7" i="1"/>
  <c r="H13" i="1"/>
  <c r="H11" i="1"/>
  <c r="H9" i="1"/>
  <c r="J36" i="2" l="1"/>
  <c r="L35" i="2"/>
  <c r="R2" i="6"/>
  <c r="R8" i="6"/>
  <c r="R34" i="6"/>
  <c r="R19" i="6"/>
  <c r="R23" i="6"/>
  <c r="R36" i="6"/>
  <c r="R6" i="6"/>
  <c r="R4" i="6"/>
  <c r="R32" i="6"/>
  <c r="R29" i="6"/>
  <c r="R14" i="6"/>
  <c r="R31" i="6"/>
  <c r="R16" i="6"/>
  <c r="R21" i="6"/>
  <c r="R17" i="6"/>
  <c r="R12" i="6"/>
  <c r="R25" i="6"/>
  <c r="R10" i="6"/>
  <c r="R27" i="6"/>
  <c r="H6" i="1"/>
  <c r="H5" i="1"/>
  <c r="H64" i="1" s="1"/>
  <c r="H65" i="1" s="1"/>
  <c r="H10" i="4" l="1"/>
  <c r="G10" i="4"/>
  <c r="H11" i="4"/>
  <c r="I7" i="4"/>
  <c r="I6" i="4"/>
  <c r="I5" i="4"/>
  <c r="I8" i="4"/>
  <c r="I3" i="4" l="1"/>
  <c r="I4" i="4"/>
  <c r="I9" i="4"/>
  <c r="I10" i="4" s="1"/>
</calcChain>
</file>

<file path=xl/comments1.xml><?xml version="1.0" encoding="utf-8"?>
<comments xmlns="http://schemas.openxmlformats.org/spreadsheetml/2006/main">
  <authors>
    <author>CPU10698-local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Điều chỉnh ngày start để test local</t>
        </r>
      </text>
    </comment>
  </commentList>
</comments>
</file>

<file path=xl/comments10.xml><?xml version="1.0" encoding="utf-8"?>
<comments xmlns="http://schemas.openxmlformats.org/spreadsheetml/2006/main">
  <authors>
    <author>CPU10479-local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comments2.xml><?xml version="1.0" encoding="utf-8"?>
<comments xmlns="http://schemas.openxmlformats.org/spreadsheetml/2006/main">
  <authors>
    <author>CPU12145-local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Mã hoặc tên cây event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Giá kim cương thuê Tom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mốc tiêu xu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lần quay</t>
        </r>
      </text>
    </comment>
  </commentList>
</comments>
</file>

<file path=xl/comments3.xml><?xml version="1.0" encoding="utf-8"?>
<comments xmlns="http://schemas.openxmlformats.org/spreadsheetml/2006/main">
  <authors>
    <author>CPU10698-local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vàng quy đổi token &amp; cây thừa sau khi kết thúc sk
Gửi vào hộp thư</t>
        </r>
      </text>
    </comment>
  </commentList>
</comments>
</file>

<file path=xl/comments4.xml><?xml version="1.0" encoding="utf-8"?>
<comments xmlns="http://schemas.openxmlformats.org/spreadsheetml/2006/main">
  <authors>
    <author>CPU10698-local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Thay đổi ID theo mảnh chậu</t>
        </r>
      </text>
    </comment>
  </commentList>
</comments>
</file>

<file path=xl/comments5.xml><?xml version="1.0" encoding="utf-8"?>
<comments xmlns="http://schemas.openxmlformats.org/spreadsheetml/2006/main">
  <authors>
    <author>CPU10698-local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tối thiểu cách 30ph so với ent time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tối thiểu cách 30ph so với ent time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Không điền: Tất cả các action đều chung quà
Có điền ID: Action đó có quà riêng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Group User Level
edit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Top trao thưởng</t>
        </r>
      </text>
    </comment>
  </commentList>
</comments>
</file>

<file path=xl/comments8.xml><?xml version="1.0" encoding="utf-8"?>
<comments xmlns="http://schemas.openxmlformats.org/spreadsheetml/2006/main">
  <authors>
    <author>CPU10698-local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trung thu 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tháng 10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HALLOWEEN</t>
        </r>
      </text>
    </comment>
  </commentList>
</comments>
</file>

<file path=xl/comments9.xml><?xml version="1.0" encoding="utf-8"?>
<comments xmlns="http://schemas.openxmlformats.org/spreadsheetml/2006/main">
  <authors>
    <author>Tuan. Nguyen Ngoc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level user cần để unlock hoa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giai đoạn mầm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Thời gian cây trưởng thành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Kinh nghiệm nhận được sau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Tỉ lệ phần trăm rơi item khi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Mã bọ sẽ rơi ra sau khi gieo hạt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Tỉ lệ % xuất hiện bọ theo cây trồng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 hằng ngày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Số gold mặc định dùng để bán trong PrivateShop</t>
        </r>
        <r>
          <rPr>
            <sz val="9"/>
            <color indexed="81"/>
            <rFont val="Tahoma"/>
            <family val="2"/>
          </rPr>
          <t xml:space="preserve">
=2/5*(min+max)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Số gold tối đa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<sst xmlns="http://schemas.openxmlformats.org/spreadsheetml/2006/main" count="2805" uniqueCount="1270">
  <si>
    <t>USER_LOGIN</t>
  </si>
  <si>
    <t>PLANT_HARVEST</t>
  </si>
  <si>
    <t>PLANT_CATCH_BUG</t>
  </si>
  <si>
    <t>ORDER_GET_REWARD</t>
  </si>
  <si>
    <t>AIRSHIP_PACK</t>
  </si>
  <si>
    <t>AIRSHIP_FRIEND_PACK</t>
  </si>
  <si>
    <t>AIRSHIP_DELIVERY</t>
  </si>
  <si>
    <t>TOM_HIRE</t>
  </si>
  <si>
    <t>DICE_SPIN</t>
  </si>
  <si>
    <t>LUCKY_SPIN</t>
  </si>
  <si>
    <t>ACTION</t>
  </si>
  <si>
    <t>OPTION</t>
  </si>
  <si>
    <t>RATE</t>
  </si>
  <si>
    <t>QUANTITY</t>
  </si>
  <si>
    <t>DAILY LIMIT</t>
  </si>
  <si>
    <t>ORDER_DAILY_PAID</t>
  </si>
  <si>
    <t>ORDER_DAILY_FREE</t>
  </si>
  <si>
    <t>40</t>
  </si>
  <si>
    <t>200</t>
  </si>
  <si>
    <t>0</t>
  </si>
  <si>
    <t>1</t>
  </si>
  <si>
    <t>2</t>
  </si>
  <si>
    <t>3</t>
  </si>
  <si>
    <t>4</t>
  </si>
  <si>
    <t>5</t>
  </si>
  <si>
    <t>6</t>
  </si>
  <si>
    <t>7</t>
  </si>
  <si>
    <t>FEATURE</t>
  </si>
  <si>
    <t>Đăng nhập mỗi ngày</t>
  </si>
  <si>
    <t>Thu hoạch</t>
  </si>
  <si>
    <t>Bắt bọ nhà mình</t>
  </si>
  <si>
    <t>Bắt bọ nhà bạn</t>
  </si>
  <si>
    <t>Đơn hàng hằng ngày có phí</t>
  </si>
  <si>
    <t>Đơn hàng hằng ngày miễn phí</t>
  </si>
  <si>
    <t>Đơn hàng thường</t>
  </si>
  <si>
    <t>Đóng thùng Khinh khí cầu nhà mình</t>
  </si>
  <si>
    <t>Đóng thùng Khinh khí cầu nhà bạn</t>
  </si>
  <si>
    <t>Hoàn thành Khinh khí cầu</t>
  </si>
  <si>
    <t>Sửa máy nhà bạn</t>
  </si>
  <si>
    <t>Thuê Tôm</t>
  </si>
  <si>
    <t>Rừng Ong (Săn kho báu)</t>
  </si>
  <si>
    <t>Vòng quay ma thuật</t>
  </si>
  <si>
    <t>ITEM</t>
  </si>
  <si>
    <t>MIN</t>
  </si>
  <si>
    <t>MAX</t>
  </si>
  <si>
    <t>SERVER LIMIT</t>
  </si>
  <si>
    <t>ID</t>
  </si>
  <si>
    <t>REQUIRE</t>
  </si>
  <si>
    <t>REWARDS</t>
  </si>
  <si>
    <t>NAME</t>
  </si>
  <si>
    <t>Evt duration</t>
  </si>
  <si>
    <t>Spent sum/Evt</t>
  </si>
  <si>
    <t>DESC</t>
  </si>
  <si>
    <t>Evt plant</t>
  </si>
  <si>
    <t>Coin</t>
  </si>
  <si>
    <t>EVENT POINTS</t>
  </si>
  <si>
    <t>REWARD_NUM</t>
  </si>
  <si>
    <t>REWARD_0</t>
  </si>
  <si>
    <t>RATE_0</t>
  </si>
  <si>
    <t>REWARD_1</t>
  </si>
  <si>
    <t>RATE_1</t>
  </si>
  <si>
    <t>REWARD_2</t>
  </si>
  <si>
    <t>RATE_2</t>
  </si>
  <si>
    <t>REWARD_3</t>
  </si>
  <si>
    <t>RATE_3</t>
  </si>
  <si>
    <t>REWARD_4</t>
  </si>
  <si>
    <t>RATE_4</t>
  </si>
  <si>
    <t>REWARD_5</t>
  </si>
  <si>
    <t>RATE_5</t>
  </si>
  <si>
    <t>PU_Token/Daily</t>
  </si>
  <si>
    <t>FreeU_token/Daily</t>
  </si>
  <si>
    <t>PU_Action_num</t>
  </si>
  <si>
    <t>CHẬU HỒNG NGỌC:1</t>
  </si>
  <si>
    <t>Gold</t>
  </si>
  <si>
    <t>CHẬU MÙA HÈ 1:1</t>
  </si>
  <si>
    <t>CHẬU HOA BÚP:1</t>
  </si>
  <si>
    <t>CHẬU TRĂNG NGŨ SẮC:1</t>
  </si>
  <si>
    <t>CHẬU BẠCH HỔ:1</t>
  </si>
  <si>
    <t>CHẬU HOA TUYẾT:1</t>
  </si>
  <si>
    <t>CHẬU HOA ÁNH KIM:1</t>
  </si>
  <si>
    <t>CHẬU THANH LONG:1</t>
  </si>
  <si>
    <t>Số lần mua/day</t>
  </si>
  <si>
    <t>Tổng mua/evt</t>
  </si>
  <si>
    <t>FREEU_token/Evt</t>
  </si>
  <si>
    <t>FRIEND_BUG_CATCH</t>
  </si>
  <si>
    <t>FRIEND_REPAIR_MACHINE</t>
  </si>
  <si>
    <t>400</t>
  </si>
  <si>
    <t>Value</t>
  </si>
  <si>
    <t>NGỌC XANH LÁ:15</t>
  </si>
  <si>
    <t>CỎ TÍM HOÀN MỸ:1</t>
  </si>
  <si>
    <t>GĂNG TAY VÀNG:1</t>
  </si>
  <si>
    <t>CỎ TÍM THẦN CẤP:1</t>
  </si>
  <si>
    <t>GĂNG TAY ĐỎ:1</t>
  </si>
  <si>
    <t>NGỌC TÍM:15</t>
  </si>
  <si>
    <t>NGỌC CAM:15</t>
  </si>
  <si>
    <t>Vàng</t>
  </si>
  <si>
    <t>Kinh Nghiệm</t>
  </si>
  <si>
    <t>CỎ XANH SIÊU CẤP:1</t>
  </si>
  <si>
    <t>Lọ Mây Vàng:1</t>
  </si>
  <si>
    <t>Lọ Mây Bóng Nước:1</t>
  </si>
  <si>
    <t>Lọ Mây Hồng:1</t>
  </si>
  <si>
    <t>ARPPU 1_MIN</t>
  </si>
  <si>
    <t>ARPPU 2_MEDIUM</t>
  </si>
  <si>
    <t>ARPPU 3_MAX</t>
  </si>
  <si>
    <t>MILESTONE_ARPPU</t>
  </si>
  <si>
    <t>Event_finish_Token</t>
  </si>
  <si>
    <t>Token_milestone</t>
  </si>
  <si>
    <t>VIP USER</t>
  </si>
  <si>
    <t>DEFINE</t>
  </si>
  <si>
    <t>TYPE</t>
  </si>
  <si>
    <t>VALUE</t>
  </si>
  <si>
    <t>NOTE</t>
  </si>
  <si>
    <t>EV01_USER_LEVEL</t>
  </si>
  <si>
    <t>int</t>
  </si>
  <si>
    <t>level tham gia event</t>
  </si>
  <si>
    <t>EV01_ID</t>
  </si>
  <si>
    <t>string</t>
  </si>
  <si>
    <t>EVENT 1</t>
  </si>
  <si>
    <t>Mã đánh dấu độc nhất của mỗi event</t>
  </si>
  <si>
    <t>EV01_TITLE</t>
  </si>
  <si>
    <t>EV01_TIME_START</t>
  </si>
  <si>
    <t>Thời điểm bắt đầu event</t>
  </si>
  <si>
    <t>EV01_TIME_END</t>
  </si>
  <si>
    <t>Thời điểm kết thúc event</t>
  </si>
  <si>
    <t>EV01_POINT</t>
  </si>
  <si>
    <t>Event Token 1</t>
  </si>
  <si>
    <t>EV01_PLANT</t>
  </si>
  <si>
    <t>Event Tree 1</t>
  </si>
  <si>
    <t>EV01_DROP_ITEM</t>
  </si>
  <si>
    <t>item rớt ra trong Feature Drop</t>
  </si>
  <si>
    <t>EVENT_LOGIN_NEWDAY_TITLE</t>
  </si>
  <si>
    <t>TXT_EVT_LOG_TITLE</t>
  </si>
  <si>
    <t>Tiêu đề của mail</t>
  </si>
  <si>
    <t>EVENT_LOGIN_NEWDAY_CONTENT</t>
  </si>
  <si>
    <t>TXT_EVT_LOG_CONT</t>
  </si>
  <si>
    <t>Nội dung của mail</t>
  </si>
  <si>
    <t>EV01_REWARD_TITLE</t>
  </si>
  <si>
    <t>TXT_EVT_REWARD_TITLE</t>
  </si>
  <si>
    <t>Tiêu đề của mail đổi quà event</t>
  </si>
  <si>
    <t>EV01_REWARD_CONTENT</t>
  </si>
  <si>
    <t>TXT_EVT_REWARD_CONTENT</t>
  </si>
  <si>
    <t>Nội dung của mail đổi quà event</t>
  </si>
  <si>
    <t>EV01_PUZ_REWARD_TITLE</t>
  </si>
  <si>
    <t>TXT_EVT_PUZ_REWARD_TITLE</t>
  </si>
  <si>
    <t>Tiêu đề của mail đổi quà puzzle</t>
  </si>
  <si>
    <t>EV01_PUZ_REWARD_CONTENT</t>
  </si>
  <si>
    <t>TXT_EVT_PUZ_REWARD_CONTENT</t>
  </si>
  <si>
    <t>Nội dung của mail đổi quà puzzle</t>
  </si>
  <si>
    <t>USER LIMIT</t>
  </si>
  <si>
    <t>CHẬU CHU TƯỚC:1</t>
  </si>
  <si>
    <t>Mảnh Chậu Dơi Xinh Xắn 1</t>
  </si>
  <si>
    <t>Mảnh Chậu Dơi Xinh Xắn 2</t>
  </si>
  <si>
    <t>Mảnh Chậu Dơi Xinh Xắn 3</t>
  </si>
  <si>
    <t>Mảnh Chậu Dơi Xinh Xắn 4</t>
  </si>
  <si>
    <t>Mảnh Chậu Dơi Ngốc Nghếch 1</t>
  </si>
  <si>
    <t>Mảnh Chậu Dơi Ngốc Nghếch 2</t>
  </si>
  <si>
    <t>Mảnh Chậu Dơi Ngốc Nghếch 3</t>
  </si>
  <si>
    <t>Mảnh Chậu Dơi Ngốc Nghếch 4</t>
  </si>
  <si>
    <t>Mảnh Chậu Dơi Nghịch Ngợm 1</t>
  </si>
  <si>
    <t>Mảnh Chậu Dơi Nghịch Ngợm 2</t>
  </si>
  <si>
    <t>Mảnh Chậu Dơi Nghịch Ngợm 3</t>
  </si>
  <si>
    <t>Mảnh Chậu Dơi Nghịch Ngợm 4</t>
  </si>
  <si>
    <t>CỎ XANH TRUNG:1</t>
  </si>
  <si>
    <t>CỎ XANH LỚN:1</t>
  </si>
  <si>
    <t>Lọ Mây Dấu Chân Mèo:1</t>
  </si>
  <si>
    <t>Ngói:5</t>
  </si>
  <si>
    <t>Sơn Đen:5</t>
  </si>
  <si>
    <t>Nước Thần:5</t>
  </si>
  <si>
    <t>Keo Dán Mây:5</t>
  </si>
  <si>
    <t>Sắt:5</t>
  </si>
  <si>
    <t>Đá:5</t>
  </si>
  <si>
    <t>Sơn Vàng:5</t>
  </si>
  <si>
    <t>Đinh:5</t>
  </si>
  <si>
    <t>Gạch:5</t>
  </si>
  <si>
    <t>Sơn Đỏ:5</t>
  </si>
  <si>
    <t>Gỗ:5</t>
  </si>
  <si>
    <t>CHẬU DƠI XINH XẮN:1</t>
  </si>
  <si>
    <t>CHẬU DƠI NGỐC NGHẾCH:1</t>
  </si>
  <si>
    <t>CHẬU DƠI NGHỊCH NGỢM:1</t>
  </si>
  <si>
    <t>MINE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</si>
  <si>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</si>
  <si>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</si>
  <si>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</si>
  <si>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</si>
  <si>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</si>
  <si>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</si>
  <si>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</si>
  <si>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</si>
  <si>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</si>
  <si>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</si>
  <si>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</si>
  <si>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</si>
  <si>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</si>
  <si>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</si>
  <si>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</si>
  <si>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</si>
  <si>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</si>
  <si>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</si>
  <si>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</si>
  <si>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</si>
  <si>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</si>
  <si>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</si>
  <si>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</si>
  <si>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</si>
  <si>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</si>
  <si>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</si>
  <si>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</si>
  <si>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</si>
  <si>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Đào mỏ</t>
  </si>
  <si>
    <t>QUEST_BOOK_ADD</t>
  </si>
  <si>
    <t>Nhiệm vụ gieo trồng</t>
  </si>
  <si>
    <t>Nhiệm vụ thu hoạch nông sản</t>
  </si>
  <si>
    <t>Nhiệm vụ sản xuất nông phẩm</t>
  </si>
  <si>
    <t>Nhiệm vụ thu lượm nông phẩm</t>
  </si>
  <si>
    <t>Nhiệm vụ giao đơn hàng hàng ngày</t>
  </si>
  <si>
    <t>Nhiệm vụ giao đơn hàng thường</t>
  </si>
  <si>
    <t>Nhiệm vụ đóng thùng hàng khinh khí cầu</t>
  </si>
  <si>
    <t>Nhiệm vụ hoàn thành chuyến khinh khí cầu</t>
  </si>
  <si>
    <t>Nhiệm vụ nhờ bạn đóng thùng hàng khinh khí cầu</t>
  </si>
  <si>
    <t>Nhiệm vụ đóng thùng hàng khinh khí cầu nhà bạn</t>
  </si>
  <si>
    <t>Nhiệm vụ bắt bọ vườn nhà mình</t>
  </si>
  <si>
    <t>Nhiệm vụ bắt bọ vườn nhà bạn</t>
  </si>
  <si>
    <t>Nhiệm vụ sửa máy bọ vườn nhà mình</t>
  </si>
  <si>
    <t>Nhiệm vụ sửa máy bọ vườn nhà bạn</t>
  </si>
  <si>
    <t>Nhiệm vụ đặt bán vật phẩm ở quầy hàng</t>
  </si>
  <si>
    <t>Nhiệm vụ mua hàng ở Bảng tin rao vặt</t>
  </si>
  <si>
    <t>Nhiệm vụ nâng cấp Chậu bất kì</t>
  </si>
  <si>
    <t>Nhiệm vụ nâng cấp máy bọ bất kì</t>
  </si>
  <si>
    <t>Nhiệm vụ nhờ Tôm tìm món hàng</t>
  </si>
  <si>
    <t>Nhiệm vụ quay vòng quay chú Hề</t>
  </si>
  <si>
    <t>Nhiệm vụ mở rương hải tặc bất kì</t>
  </si>
  <si>
    <t>Nhiệm vụ cho Ong hút mật tại vườn huyền bí</t>
  </si>
  <si>
    <t xml:space="preserve">Nhiệm vụ nhờ Chuột đào mỏ </t>
  </si>
  <si>
    <t>Nhiệm vụ đúc Chậu bất kì tại Lò rèn</t>
  </si>
  <si>
    <t>Nhiệm vụ nâng cấp nhà Kho bất kì</t>
  </si>
  <si>
    <t>Nhiệm vụ ghé thăm vườn nhà bạn bè</t>
  </si>
  <si>
    <t>Nhiệm vụ gửi lời mời kết bạn đến hàng xóm mới</t>
  </si>
  <si>
    <t>Nhiệm vụ đồng ý kết bạn với hàng xóm mới</t>
  </si>
  <si>
    <t>ACTION_DAILY_LOGIN</t>
  </si>
  <si>
    <t>Nhiệm vụ đăng nhập liên tục</t>
  </si>
  <si>
    <t>ACTION_COIN_CONSUME</t>
  </si>
  <si>
    <t>Nhiệm vụ tiêu thụ kim cương</t>
  </si>
  <si>
    <t>GROUP_LV</t>
  </si>
  <si>
    <t>CHẬU SAN HÔ:1</t>
  </si>
  <si>
    <t>CHẬU SÓNG BIỂN:1</t>
  </si>
  <si>
    <t>Kinh Nghiệm:8000</t>
  </si>
  <si>
    <t>Kinh Nghiệm:4000</t>
  </si>
  <si>
    <t>CHẬU TẢO XANH:1</t>
  </si>
  <si>
    <t>CHẬU TRÂU:1</t>
  </si>
  <si>
    <t>Kinh Nghiệm:100000</t>
  </si>
  <si>
    <t>Kinh Nghiệm:10000</t>
  </si>
  <si>
    <t>CHẬU HEO:1</t>
  </si>
  <si>
    <t>CHẬU DÊ:1</t>
  </si>
  <si>
    <t>CHẬU MÙA HÈ 2:1</t>
  </si>
  <si>
    <t>Vàng:50000</t>
  </si>
  <si>
    <t>CHẬU MÙA HÈ 3:1</t>
  </si>
  <si>
    <t>Kinh Nghiệm:50000</t>
  </si>
  <si>
    <t>CHẬU TRĂNG NON:1</t>
  </si>
  <si>
    <t>Kinh Nghiệm:40000</t>
  </si>
  <si>
    <t>CHẬU NGUYỆT THỰC:1</t>
  </si>
  <si>
    <t>Vàng:100000</t>
  </si>
  <si>
    <t>CHẬU MẶT TRỜI:1</t>
  </si>
  <si>
    <t>Kinh Nghiệm:200000</t>
  </si>
  <si>
    <t>CHẬU THỦY TINH:1</t>
  </si>
  <si>
    <t>CHẬU KIM TINH:1</t>
  </si>
  <si>
    <t>Kinh Nghiệm:150000</t>
  </si>
  <si>
    <t>CHẬU HOA LỒNG ĐÈN:1</t>
  </si>
  <si>
    <t>CHẬU DƠI NGỐC NGHẾCH</t>
  </si>
  <si>
    <t>CHẬU DƠI NGHỊCH NGỢM</t>
  </si>
  <si>
    <t>REWARD_ID</t>
  </si>
  <si>
    <t>sum</t>
  </si>
  <si>
    <t>E01_P09</t>
  </si>
  <si>
    <t>E01_P10</t>
  </si>
  <si>
    <t>Rương Kim Cương:1</t>
  </si>
  <si>
    <t>LEVEL</t>
  </si>
  <si>
    <t>TOP_01</t>
  </si>
  <si>
    <t>REWARD_01</t>
  </si>
  <si>
    <t>TOP_02</t>
  </si>
  <si>
    <t>REWARD_02</t>
  </si>
  <si>
    <t>TOP_03</t>
  </si>
  <si>
    <t>REWARD_03</t>
  </si>
  <si>
    <t>TOP_04</t>
  </si>
  <si>
    <t>REWARD_04</t>
  </si>
  <si>
    <t>TOP_05</t>
  </si>
  <si>
    <t>REWARD_05</t>
  </si>
  <si>
    <t>TOP_06</t>
  </si>
  <si>
    <t>REWARD_06</t>
  </si>
  <si>
    <t>TOP_07</t>
  </si>
  <si>
    <t>REWARD_07</t>
  </si>
  <si>
    <t>TOP_08</t>
  </si>
  <si>
    <t>REWARD_08</t>
  </si>
  <si>
    <t>TOP_09</t>
  </si>
  <si>
    <t>REWARD_09</t>
  </si>
  <si>
    <t>TOP_10</t>
  </si>
  <si>
    <t>REWARD_10</t>
  </si>
  <si>
    <t>EVENT_ID</t>
  </si>
  <si>
    <t>Rương Bạch Kim:1:CHẬU TRĂNG THANH:1:Vàng:90000</t>
  </si>
  <si>
    <t>Rương Bạch Kim:1:CHẬU TRĂNG NON:1:Vàng:30000</t>
  </si>
  <si>
    <t>Rương Bạch Kim:1:CHẬU MẶT TRỜI:1:Vàng:40000</t>
  </si>
  <si>
    <t>Rương Bạch Kim:1:CHẬU HOA ĐÀI SEN:1:Vàng:150000</t>
  </si>
  <si>
    <t>Rương Bạch Kim:1:CHẬU HOA TUYẾT:1:Vàng:50000</t>
  </si>
  <si>
    <t>Rương Bạch Kim:1:CHẬU THANH LONG:1:Vàng:70000</t>
  </si>
  <si>
    <t>Rương Bạch Kim:1:CHẬU CHU TƯỚC:1:Vàng:60000</t>
  </si>
  <si>
    <t>Value mảnh</t>
  </si>
  <si>
    <t>Quy đổi vàng</t>
  </si>
  <si>
    <t>ACTIONS</t>
  </si>
  <si>
    <t>START_TIME</t>
  </si>
  <si>
    <t>END_TIME</t>
  </si>
  <si>
    <t>REWARD_TIME</t>
  </si>
  <si>
    <t>DEFAULT_REQUIRE</t>
  </si>
  <si>
    <t>DEFAULT_REWARDS</t>
  </si>
  <si>
    <t>SLOGAN</t>
  </si>
  <si>
    <t>ICON</t>
  </si>
  <si>
    <t>TOP_PLANT_HARVEST</t>
  </si>
  <si>
    <t>RƯƠNG BẠCH KIM:1:Vàng:40000</t>
  </si>
  <si>
    <t>TXT_TOP_PLANT_HARVEST_SLOGAN</t>
  </si>
  <si>
    <t>TXT_TOP_PLANT_HARVEST_DESC</t>
  </si>
  <si>
    <t>items/items_quest_01.png</t>
  </si>
  <si>
    <t>Tất cả các loại cây trồng thường, trừ cây sự kiện</t>
  </si>
  <si>
    <t>TOP_MACHINE_HARVEST</t>
  </si>
  <si>
    <t>MACHINE_HARVEST</t>
  </si>
  <si>
    <t>TXT_TOP_MACHINE_HARVEST_SLOGAN</t>
  </si>
  <si>
    <t>TXT_TOP_MACHINE_HARVEST_DESC</t>
  </si>
  <si>
    <t>Không phân biệt nông phẩm nào</t>
  </si>
  <si>
    <t>TOP_ORDER_DELIVERY</t>
  </si>
  <si>
    <t>ORDER_DELIVERY</t>
  </si>
  <si>
    <t>TXT_TOP_ORDER_DELIVERY_SLOGAN</t>
  </si>
  <si>
    <t>TXT_TOP_ORDER_DELIVERY_DESC</t>
  </si>
  <si>
    <t>items/item_achievement_01.png</t>
  </si>
  <si>
    <t>Tất cả các loại đơn hàng</t>
  </si>
  <si>
    <t>TOP_AIRSHIP_DELIVERY</t>
  </si>
  <si>
    <t>TXT_TOP_AIRSHIP_DELIVERY_SLOGAN</t>
  </si>
  <si>
    <t>TXT_TOP_AIRSHIP_DELIVERY_DESC</t>
  </si>
  <si>
    <t>items/item_achievement_03.png</t>
  </si>
  <si>
    <t>Không tính hủy chuyến</t>
  </si>
  <si>
    <t>TOP_POT_UPGRADE</t>
  </si>
  <si>
    <t>BLACKSMITH_MAKE_POT
POT_UPGRADE</t>
  </si>
  <si>
    <t>TXT_TOP_POT_UPGRADE_SLOGAN</t>
  </si>
  <si>
    <t>TXT_TOP_POT_UPGRADE_DESC</t>
  </si>
  <si>
    <t>items/item_achievement_15.png</t>
  </si>
  <si>
    <t>Thành công hay thất bại đều được tính</t>
  </si>
  <si>
    <t>TOP_CATCH_BUG</t>
  </si>
  <si>
    <t>PLANT_CATCH_BUG
FRIEND_BUG_CATCH</t>
  </si>
  <si>
    <t>TXT_TOP_CATCH_BUG_SLOGAN</t>
  </si>
  <si>
    <t>TXT_TOP_CATCH_BUG_DESC</t>
  </si>
  <si>
    <t>items/item_bug_net_gold.png</t>
  </si>
  <si>
    <t>Không phân biệt sâu bọ nhà mình hay nhà hàng xóm</t>
  </si>
  <si>
    <t>TOP_MACHINE_REPAIR</t>
  </si>
  <si>
    <t>MACHINE_REPAIR
FRIEND_REPAIR_MACHINE
JACK_MACHINE_REPAIR</t>
  </si>
  <si>
    <t>TXT_TOP_MACHINE_REPAIR_SLOGAN</t>
  </si>
  <si>
    <t>TXT_TOP_MACHINE_REPAIR_DESC</t>
  </si>
  <si>
    <t>items/item_achievement_18.png</t>
  </si>
  <si>
    <t>Không phân biệt sửa máy nhà bạn hay nhà hàng xóm</t>
  </si>
  <si>
    <t>TOP_MINE</t>
  </si>
  <si>
    <t>MINE_START</t>
  </si>
  <si>
    <t>TXT_TOP_MINE_SLOGAN</t>
  </si>
  <si>
    <t>TXT_TOP_MINE_DESC</t>
  </si>
  <si>
    <t>items/item_achievement_17.png</t>
  </si>
  <si>
    <t>TOP_AIRSHIP_FRIEND_PACK</t>
  </si>
  <si>
    <t>TXT_TOP_AIRSHIP_FRIEND_PACK_SLOGAN</t>
  </si>
  <si>
    <t>TXT_TOP_AIRSHIP_FRIEND_PACK_DESC</t>
  </si>
  <si>
    <t>items/item_achievement_19.png</t>
  </si>
  <si>
    <t>Rương Bạch Kim:1:CHẬU TRĂNG NON:1:Vàng:30000:CHONG CHÓNG TRƠN:1</t>
  </si>
  <si>
    <t>Rương Bạch Kim:1:CHẬU NGUYỆT THỰC:1:Vàng:40000:CHONG CHÓNG SỌC:1</t>
  </si>
  <si>
    <t>Rương Bạch Kim:1:CHẬU TRĂNG NGŨ SẮC:1:Vàng:50000:CHONG CHÓNG XOẮN:1</t>
  </si>
  <si>
    <t>Rương Bạch Kim:1:CHẬU TRĂNG TÍM:1:Vàng:60000:CHONG CHÓNG BI:1</t>
  </si>
  <si>
    <t>Rương Bạch Kim:1:CHẬU TRĂNG THANH:1:Vàng:70000:CHONG CHÓNG HOA:1</t>
  </si>
  <si>
    <t>Rương Bạch Kim:1:CHẬU MẶT TRỜI:1:Vàng:40000:CHONG CHÓNG SỌC:1</t>
  </si>
  <si>
    <t>Rương Bạch Kim:1:CHẬU THỦY TINH:1:Vàng:50000:CHONG CHÓNG XOẮN:1</t>
  </si>
  <si>
    <t>Rương Bạch Kim:1:CHẬU KIM TINH:1:Vàng:60000:CHONG CHÓNG BI:1</t>
  </si>
  <si>
    <t>Rương Bạch Kim:1:CHẬU HỎA TINH:1:Vàng:70000:CHONG CHÓNG HOA:1</t>
  </si>
  <si>
    <t>Rương Bạch Kim:1:CHẬU MỘC TINH:1:Vàng:80000:CHONG CHÓNG VIỀN:1</t>
  </si>
  <si>
    <t>Rương Bạch Kim:1:CHẬU HOA TUYẾT:1:Vàng:50000:CHONG CHÓNG XOẮN:1</t>
  </si>
  <si>
    <t>Rương Bạch Kim:1:CHẬU HOA BÚP:1:Vàng:60000:CHONG CHÓNG BI:1</t>
  </si>
  <si>
    <t>Rương Bạch Kim:1:CHẬU HOA ÁNH KIM:1:Vàng:70000:CHONG CHÓNG HOA:1</t>
  </si>
  <si>
    <t>Rương Bạch Kim:1:CHẬU HOA LỒNG ĐÈN:1:Vàng:80000:CHONG CHÓNG VIỀN:1</t>
  </si>
  <si>
    <t>Rương Bạch Kim:1:CHẬU CHU TƯỚC:1:Vàng:60000:VÒNG GIẤC MƠ GIÓ:1</t>
  </si>
  <si>
    <t>Rương Bạch Kim:1:CHẬU THANH LONG:1:Vàng:70000:VÒNG GIẤC MƠ SÉT:1</t>
  </si>
  <si>
    <t>Rương Bạch Kim:1:CHẬU MÙA HÈ 1:1:Vàng:20000</t>
  </si>
  <si>
    <t>E01_P07</t>
  </si>
  <si>
    <t>E01_P08</t>
  </si>
  <si>
    <t>Mảnh Chậu Thanh Long 1</t>
  </si>
  <si>
    <t>Mảnh Chậu Thanh Long 2</t>
  </si>
  <si>
    <t>Mảnh Chậu Thanh Long 3</t>
  </si>
  <si>
    <t>Mảnh Chậu Thanh Long 4</t>
  </si>
  <si>
    <t>Mảnh Chậu Huyền Vũ 1</t>
  </si>
  <si>
    <t>Mảnh Chậu Huyền Vũ 2</t>
  </si>
  <si>
    <t>Mảnh Chậu Huyền Vũ 3</t>
  </si>
  <si>
    <t>Mảnh Chậu Huyền Vũ 4</t>
  </si>
  <si>
    <t>Evt plant_coin</t>
  </si>
  <si>
    <t>Evt plant_gold</t>
  </si>
  <si>
    <t>Token_sum</t>
  </si>
  <si>
    <t>Mảnh Chậu Bạch Hổ 1</t>
  </si>
  <si>
    <t>Mảnh Chậu Bạch Hổ 2</t>
  </si>
  <si>
    <t>Mảnh Chậu Bạch Hổ 3</t>
  </si>
  <si>
    <t>Mảnh Chậu Bạch Hổ 4</t>
  </si>
  <si>
    <t>E01_P04</t>
  </si>
  <si>
    <t>CHẬU THANH LONG</t>
  </si>
  <si>
    <t>CHẬU BẠCH HỔ</t>
  </si>
  <si>
    <t>User dùng Vàng</t>
  </si>
  <si>
    <t>Tổng vàng spent</t>
  </si>
  <si>
    <t>Tổng vàng đổi lại</t>
  </si>
  <si>
    <t>Kinh Nghiệm:6000</t>
  </si>
  <si>
    <t>Kinh Nghiệm:30000</t>
  </si>
  <si>
    <t>Kinh Nghiệm:60000</t>
  </si>
  <si>
    <t>Kinh Nghiệm:70000</t>
  </si>
  <si>
    <t>Rương Bạch Kim:1:CHẬU DƠI XINH XẮN:1:Vàng:80000</t>
  </si>
  <si>
    <t>Rương Bạch Kim:1:CHẬU DƠI NGỐC NGHẾCH:1:Vàng:100000</t>
  </si>
  <si>
    <t>Rương Bạch Kim:1:CHẬU TIÊN DỄ THƯƠNG:1:Vàng:200000:CHUÔNG GIÓ HỒNG:1</t>
  </si>
  <si>
    <t>Rương Bạch Kim:1:CHẬU TIỂU TIÊN BIỂN XANH:1:Vàng:150000:VÒNG GIẤC MƠ MẶT TRỜI:1</t>
  </si>
  <si>
    <t>Rương Bạch Kim:1:CHẬU TIỂU TIÊN RỪNG XANH:1:Vàng:100000:VÒNG GIẤC MƠ SAO:1</t>
  </si>
  <si>
    <t>Rương Bạch Kim:1:CHẬU DƠI NGỐC NGHẾCH:1:Vàng:90000:VÒNG GIẤC MƠ TRĂNG:1</t>
  </si>
  <si>
    <t>Rương Bạch Kim:1:CHẬU DƠI XINH XẮN:1:Vàng:80000:VÒNG GIẤC MƠ NƯỚC:1</t>
  </si>
  <si>
    <t>Rương Bạch Kim:1:CHẬU CHU TƯỚC:1:Vàng:70000:VÒNG GIẤC MƠ SÉT:1</t>
  </si>
  <si>
    <t>Rương Bạch Kim:1:CHẬU THANH LONG:1:Vàng:80000:VÒNG GIẤC MƠ NƯỚC:1</t>
  </si>
  <si>
    <t>Rương Bạch Kim:1:CHẬU DƠI XINH XẮN:1:Vàng:90000:VÒNG GIẤC MƠ TRĂNG:1</t>
  </si>
  <si>
    <t>Rương Bạch Kim:1:CHẬU DƠI NGỐC NGHẾCH:1:Vàng:100000:VÒNG GIẤC MƠ SAO:1</t>
  </si>
  <si>
    <t>Rương Bạch Kim:1:CHẬU TIỂU TIÊN RỪNG XANH:1:Vàng:150000:VÒNG GIẤC MƠ MẶT TRỜI:1</t>
  </si>
  <si>
    <t>Rương Bạch Kim:1:CHẬU TIỂU TIÊN BIỂN XANH:1:Vàng:200000:CHUÔNG GIÓ HỒNG:1</t>
  </si>
  <si>
    <t>Rương Bạch Kim:1:CHẬU TIÊN DỄ THƯƠNG:1:Vàng:300000:CHUÔNG GIÓ LỤC:1</t>
  </si>
  <si>
    <t>Rương Bạch Kim:1:CHẬU BẠCH HỔ:1:Vàng:90000:VÒNG GIẤC MƠ TRĂNG:1</t>
  </si>
  <si>
    <t>Rương Bạch Kim:1:CHẬU DƠI NGHỊCH NGỢM:1:Vàng:150000:VÒNG GIẤC MƠ MẶT TRỜI:1</t>
  </si>
  <si>
    <t>Rương Bạch Kim:1:CHẬU TIỂU TIÊN MUÔN THÚ:1:Vàng:300000:CHUÔNG GIÓ LỤC:1</t>
  </si>
  <si>
    <t>Rương Bạch Kim:1:CHẬU TIÊN TINH NGHỊCH:1:Vàng:500000:CHUÔNG GIÓ VÀNG:1</t>
  </si>
  <si>
    <t>Rương Bạch Kim:1:CHẬU THANH LONG:1:Vàng:90000:VÒNG GIẤC MƠ TRĂNG:1</t>
  </si>
  <si>
    <t>Rương Bạch Kim:1:CHẬU HUYỀN VŨ:1:Vàng:100000:VÒNG GIẤC MƠ SAO:1</t>
  </si>
  <si>
    <t>Rương Bạch Kim:1:CHẬU DƠI NHÚT NHÁT:1:Vàng:200000:CHUÔNG GIÓ HỒNG:1</t>
  </si>
  <si>
    <t>Rương Bạch Kim:1:CHẬU TIỂU TIÊN BIỂN XANH:1:Vàng:300000:CHUÔNG GIÓ LỤC:1</t>
  </si>
  <si>
    <t>Rương Bạch Kim:1:CHẬU HOA ĐÀI SEN:1:Vàng:90000:VÒNG GIẤC MƠ GIÓ:1</t>
  </si>
  <si>
    <t>Rương Bạch Kim:1:CHẬU THANH LONG:1:Vàng:100000:VÒNG GIẤC MƠ SAO:1</t>
  </si>
  <si>
    <t>Rương Bạch Kim:1:CHẬU HUYỀN VŨ:1:Vàng:150000:VÒNG GIẤC MƠ MẶT TRỜI:1</t>
  </si>
  <si>
    <t>Rương Bạch Kim:1:CHẬU DƠI NGHỊCH NGỢM:1:Vàng:200000:CHUÔNG GIÓ HỒNG:1</t>
  </si>
  <si>
    <t>Rương Bạch Kim:1:CHẬU DƠI NHÚT NHÁT:1:Vàng:300000:CHUÔNG GIÓ LỤC:1</t>
  </si>
  <si>
    <t>Rương Bạch Kim:1:CHẬU TIỂU TIÊN BIỂN XANH:1:Vàng:500000:CHUÔNG GIÓ VÀNG:1</t>
  </si>
  <si>
    <t>Rương Bạch Kim:1:CHẬU TIỂU TIÊN MUÔN THÚ:1:Vàng:700000:CHUÔNG GIÓ ĐỎ:1</t>
  </si>
  <si>
    <t>Rương Bạch Kim:1:CHẬU TIÊN CÁ TÍNH:1:Vàng:1000000:CHUÔNG GIÓ TÍM:1</t>
  </si>
  <si>
    <t>Rương Bạch Kim:1:CHẬU TIỂU TIÊN MUÔN THÚ:1:Vàng:500000:CHUÔNG GIÓ VÀNG:1</t>
  </si>
  <si>
    <t>Rương Bạch Kim:1:CHẬU TIÊN CÁ TÍNH:1:Vàng:700000:CHUÔNG GIÓ ĐỎ:1</t>
  </si>
  <si>
    <t>Vàng:10000</t>
  </si>
  <si>
    <t>Vàng:40000</t>
  </si>
  <si>
    <t>Vàng:150000</t>
  </si>
  <si>
    <t>Vàng:200000</t>
  </si>
  <si>
    <t>Rương Bạch Kim:1:CHẬU MỘC TINH:1:Vàng:100000</t>
  </si>
  <si>
    <t>Rương Bạch Kim:1:CHẬU DƠI NHÚT NHÁT:1:Vàng:300000</t>
  </si>
  <si>
    <t>Rương Bạch Kim:1:CHẬU DƠI NGHỊCH NGỢM:1:Vàng:150000</t>
  </si>
  <si>
    <t>Rương Bạch Kim:1:CHẬU TIỂU TIÊN RỪNG XANH:1:Vàng:500000</t>
  </si>
  <si>
    <t>Mảnh Kinh Nghiệm 1</t>
  </si>
  <si>
    <t>Mảnh Kinh Nghiệm 2</t>
  </si>
  <si>
    <t>Mảnh Kinh Nghiệm 3</t>
  </si>
  <si>
    <t>Mảnh Kinh Nghiệm 4</t>
  </si>
  <si>
    <t>CHẬU HỎA TINH:1</t>
  </si>
  <si>
    <t>CHẬU MÙA HÈ 4:1</t>
  </si>
  <si>
    <t>CHẬU TRĂNG TÍM:1</t>
  </si>
  <si>
    <t>CỎ XANH CỰC HIẾM:1</t>
  </si>
  <si>
    <t>THỎI BẠC:10</t>
  </si>
  <si>
    <t>THỎI VÀNG:10</t>
  </si>
  <si>
    <t>THỎI BẠCH KIM:15</t>
  </si>
  <si>
    <t>CỎ XANH HIẾM:1</t>
  </si>
  <si>
    <t>Kinh Nghiệm:45000</t>
  </si>
  <si>
    <t>Kinh Nghiệm:5000</t>
  </si>
  <si>
    <t>Kinh Nghiệm:12000</t>
  </si>
  <si>
    <t>Kinh Nghiệm:80000</t>
  </si>
  <si>
    <t>Kinh Nghiệm:35000</t>
  </si>
  <si>
    <t>Vàng:55000</t>
  </si>
  <si>
    <t>Vàng:250000</t>
  </si>
  <si>
    <t>Rương Bạch Kim:1:CHẬU MẶT TRỜI:1:Vàng:50000:CHONG CHÓNG SỌC:1</t>
  </si>
  <si>
    <t>Rương Bạch Kim:1:CHẬU HOA TUYẾT:1:Vàng:60000:CHONG CHÓNG XOẮN:1</t>
  </si>
  <si>
    <t>Rương Bạch Kim:1:CHẬU CHU TƯỚC:1:Vàng:70000:VÒNG GIẤC MƠ GIÓ:1</t>
  </si>
  <si>
    <t>Rương Bạch Kim:1:CHẬU THANH LONG:1:Vàng:80000:VÒNG GIẤC MƠ SÉT:1</t>
  </si>
  <si>
    <t>Rương Bạch Kim:1:CHẬU DƠI XINH XẮN:1:Vàng:90000:VÒNG GIẤC MƠ NƯỚC:1</t>
  </si>
  <si>
    <t>Rương Bạch Kim:1:CHẬU DƠI NGỐC NGHẾCH:1:Vàng:100000:VÒNG GIẤC MƠ TRĂNG:1</t>
  </si>
  <si>
    <t>Rương Bạch Kim:1:CHẬU THỦY TINH:1:Vàng:60000:CHONG CHÓNG XOẮN:1</t>
  </si>
  <si>
    <t>Rương Bạch Kim:1:CHẬU HOA BÚP:1:Vàng:70000:CHONG CHÓNG BI:1</t>
  </si>
  <si>
    <t>Rương Bạch Kim:1:CHẬU CHU TƯỚC:1:Vàng:80000:VÒNG GIẤC MƠ SÉT:1</t>
  </si>
  <si>
    <t>Rương Bạch Kim:1:CHẬU THANH LONG:1:Vàng:90000:VÒNG GIẤC MƠ NƯỚC:1</t>
  </si>
  <si>
    <t>Rương Bạch Kim:1:CHẬU DƠI XINH XẮN:1:Vàng:100000:VÒNG GIẤC MƠ TRĂNG:1</t>
  </si>
  <si>
    <t>Rương Bạch Kim:1:CHẬU KIM TINH:1:Vàng:70000:CHONG CHÓNG BI:1</t>
  </si>
  <si>
    <t>Rương Bạch Kim:1:CHẬU HOA ÁNH KIM:1:Vàng:80000:CHONG CHÓNG HOA:1</t>
  </si>
  <si>
    <t>Rương Bạch Kim:1:CHẬU BẠCH HỔ:1:Vàng:100000:VÒNG GIẤC MƠ TRĂNG:1</t>
  </si>
  <si>
    <t>Rương Bạch Kim:1:CHẬU HỎA TINH:1:Vàng:80000:CHONG CHÓNG HOA:1</t>
  </si>
  <si>
    <t>Rương Bạch Kim:1:CHẬU HOA LỒNG ĐÈN:1:Vàng:90000:CHONG CHÓNG VIỀN:1</t>
  </si>
  <si>
    <t>Rương Bạch Kim:1:CHẬU THANH LONG:1:Vàng:100000:VÒNG GIẤC MƠ TRĂNG:1</t>
  </si>
  <si>
    <t>Rương Bạch Kim:1:CHẬU MỘC TINH:1:Vàng:90000:CHONG CHÓNG VIỀN:1</t>
  </si>
  <si>
    <t>Rương Bạch Kim:1:CHẬU HOA ĐÀI SEN:1:Vàng:100000:VÒNG GIẤC MƠ GIÓ:1</t>
  </si>
  <si>
    <t>Rương Bạch Kim:1:CHẬU TIỂU TIÊN RỪNG XANH:1:Vàng:150000:VÒNG GIẤC MƠ SAO:1</t>
  </si>
  <si>
    <t>Rương Bạch Kim:1:CHẬU TIỂU TIÊN BIỂN XANH:1:Vàng:200000:VÒNG GIẤC MƠ MẶT TRỜI:1</t>
  </si>
  <si>
    <t>Rương Bạch Kim:1:CHẬU DƠI NGỐC NGHẾCH:1:Vàng:150000:VÒNG GIẤC MƠ SAO:1</t>
  </si>
  <si>
    <t>Rương Bạch Kim:1:CHẬU TIỂU TIÊN RỪNG XANH:1:Vàng:200000:VÒNG GIẤC MƠ MẶT TRỜI:1</t>
  </si>
  <si>
    <t>Rương Bạch Kim:1:CHẬU TIÊN DỄ THƯƠNG:1:Vàng:250000:CHUÔNG GIÓ HỒNG:1</t>
  </si>
  <si>
    <t>Rương Bạch Kim:1:CHẬU TIỂU TIÊN BIỂN XANH:1:Vàng:250000:CHUÔNG GIÓ HỒNG:1</t>
  </si>
  <si>
    <t>Rương Bạch Kim:1:CHẬU DƠI NGHỊCH NGỢM:1:Vàng:200000:VÒNG GIẤC MƠ MẶT TRỜI:1</t>
  </si>
  <si>
    <t>Rương Bạch Kim:1:CHẬU HUYỀN VŨ:1:Vàng:150000:VÒNG GIẤC MƠ SAO:1</t>
  </si>
  <si>
    <t>Rương Bạch Kim:1:CHẬU DƠI NHÚT NHÁT:1:Vàng:250000:CHUÔNG GIÓ HỒNG:1</t>
  </si>
  <si>
    <t>Rương Bạch Kim:1:CHẬU TIÊN CÁ TÍNH:1:Vàng:800000:CHUÔNG GIÓ ĐỎ:1</t>
  </si>
  <si>
    <t>Rương Bạch Kim:1:CHẬU TIỂU TIÊN QUẢ NGỌT:1:Vàng:800000:CHUÔNG GIÓ ĐỎ:1</t>
  </si>
  <si>
    <t>Rương Bạch Kim:1:CHẬU TIÊN LÃNG MẠN:1:Vàng:1200000:CHUÔNG GIÓ TÍM:1</t>
  </si>
  <si>
    <t>Rương Bạch Kim:1:CHẬU BẠCH HỔ:1:Vàng:150000:VÒNG GIẤC MƠ SAO:1</t>
  </si>
  <si>
    <t>Rương Bạch Kim:1:CHẬU HOÀNG NGHÊ:1:Vàng:200000:VÒNG GIẤC MƠ MẶT TRỜI:1</t>
  </si>
  <si>
    <t>Rương Bạch Kim:1:CHẬU DƠI NGHIÊM NGHỊ:1:Vàng:300000:CHUÔNG GIÓ LỤC:1</t>
  </si>
  <si>
    <t>CHONG CHÓNG TRƠN:1</t>
  </si>
  <si>
    <t>CHONG CHÓNG SỌC:1</t>
  </si>
  <si>
    <t>CHONG CHÓNG XOẮN:1</t>
  </si>
  <si>
    <t>CHONG CHÓNG BI:1</t>
  </si>
  <si>
    <t>CHONG CHÓNG HOA:1</t>
  </si>
  <si>
    <t>CHONG CHÓNG VIỀN:1</t>
  </si>
  <si>
    <t>RƯƠNG BẠCH KIM:1:Vàng:40000:Lọ Mây Ngũ Sắc:1</t>
  </si>
  <si>
    <t>Rương Bạch Kim:1:CHẬU MÙA HÈ 6:1:Vàng:90000</t>
  </si>
  <si>
    <t>Rương Bạch Kim:1:CHẬU TRĂNG ĐỎ:1:Vàng:100000</t>
  </si>
  <si>
    <t>Rương Bạch Kim:1:CHẬU MÙA HÈ 5:1:Vàng:80000</t>
  </si>
  <si>
    <t>Rương Bạch Kim:1:CHẬU MÙA HÈ 4:1:Vàng:70000</t>
  </si>
  <si>
    <t>Rương Bạch Kim:1:CHẬU TRĂNG TÍM:1:Vàng:80000</t>
  </si>
  <si>
    <t>Rương Bạch Kim:1:CHẬU HOA BỌT BIỂN:1:Vàng:200000</t>
  </si>
  <si>
    <t>Rương Bạch Kim:1:CHẬU HOA ÁNH KIM:1:Vàng:90000</t>
  </si>
  <si>
    <t>Rương Bạch Kim:1:CHẬU BẠCH HỔ:1:Vàng:90000</t>
  </si>
  <si>
    <t>Rương Bạch Kim:1:CHẬU HOA LỒNG ĐÈN:1:Vàng:100000</t>
  </si>
  <si>
    <t>Rương Bạch Kim:1:CHẬU DƠI NGHỊCH NGỢM:1:Vàng:200000</t>
  </si>
  <si>
    <t>Rương Bạch Kim:1:CHẬU MÙA HÈ 3:1:Vàng:60000</t>
  </si>
  <si>
    <t>Rương Bạch Kim:1:CHẬU TRĂNG NGŨ SẮC:1:Vàng:70000</t>
  </si>
  <si>
    <t>Rương Bạch Kim:1:CHẬU KIM TINH:1:Vàng:80000</t>
  </si>
  <si>
    <t>Rương Bạch Kim:1:CHẬU BẠCH HỔ:1:Vàng:100000</t>
  </si>
  <si>
    <t>Rương Bạch Kim:1:CHẬU MÙA HÈ 3:1:Vàng:50000</t>
  </si>
  <si>
    <t>Rương Bạch Kim:1:CHẬU TRĂNG NGŨ SẮC:1:Vàng:60000</t>
  </si>
  <si>
    <t>Rương Bạch Kim:1:CHẬU HOA ÁNH KIM:1:Vàng:80000</t>
  </si>
  <si>
    <t>Rương Bạch Kim:1:CHẬU MÙA HÈ 2:1:Vàng:40000</t>
  </si>
  <si>
    <t>Rương Bạch Kim:1:CHẬU NGUYỆT THỰC:1:Vàng:50000</t>
  </si>
  <si>
    <t>Rương Bạch Kim:1:CHẬU THỦY TINH:1:Vàng:60000</t>
  </si>
  <si>
    <t>Rương Bạch Kim:1:CHẬU HOA BÚP:1:Vàng:70000</t>
  </si>
  <si>
    <t>Rương Bạch Kim:1:CHẬU THANH LONG:1:Vàng:80000</t>
  </si>
  <si>
    <t>Rương Bạch Kim:1:CHẬU MÙA HÈ 1:1:Vàng:30000</t>
  </si>
  <si>
    <t>Rương Bạch Kim:1:CHẬU TRĂNG NON:1:Vàng:40000</t>
  </si>
  <si>
    <t>Rương Bạch Kim:1:CHẬU MẶT TRỜI:1:Vàng:50000</t>
  </si>
  <si>
    <t>Rương Bạch Kim:1:CHẬU HOA TUYẾT:1:Vàng:60000</t>
  </si>
  <si>
    <t>Rương Bạch Kim:1:CHẬU CHU TƯỚC:1:Vàng:70000</t>
  </si>
  <si>
    <t>Rương Bạch Kim:1:CHẬU DƠI NGHỊCH NGỢM:1:Vàng:300000:CHUÔNG GIÓ LỤC:1</t>
  </si>
  <si>
    <t>Rương Bạch Kim:1:CHẬU THỔ TINH:1:Vàng:100000:CHUÔNG GIÓ HỒNG:1</t>
  </si>
  <si>
    <t>Rương Bạch Kim:1:CHẬU HOA BỌT BIỂN:1:Vàng:150000:CHUÔNG GIÓ LỤC:1</t>
  </si>
  <si>
    <t>Rương Bạch Kim:1:CHẬU HOÀNG NGHÊ:1:Vàng:200000:CHUÔNG GIÓ VÀNG:1</t>
  </si>
  <si>
    <t>Rương Bạch Kim:1:CHẬU CỬU TƯỢNG:1:Vàng:300000:CHUÔNG GIÓ ĐỎ:1</t>
  </si>
  <si>
    <t>Rương Bạch Kim:1:CHẬU MỘC TINH:1:Vàng:100000:VÒNG GIẤC MƠ MẶT TRỜI:1</t>
  </si>
  <si>
    <t>Rương Bạch Kim:1:CHẬU HOA ĐÀI SEN:1:Vàng:150000:CHUÔNG GIÓ HỒNG:1</t>
  </si>
  <si>
    <t>Rương Bạch Kim:1:CHẬU HUYỀN VŨ:1:Vàng:200000:CHUÔNG GIÓ LỤC:1</t>
  </si>
  <si>
    <t>Rương Bạch Kim:1:CHẬU HOÀNG NGHÊ:1:Vàng:300000:CHUÔNG GIÓ VÀNG:1</t>
  </si>
  <si>
    <t>Rương Bạch Kim:1:CHẬU HUYỀN VŨ:1:Vàng:300000:CHUÔNG GIÓ LỤC:1</t>
  </si>
  <si>
    <t>Rương Bạch Kim:1:CHẬU BẠCH HỔ:1:Vàng:200000:CHUÔNG GIÓ HỒNG:1</t>
  </si>
  <si>
    <t>Rương Bạch Kim:1:CHẬU HOA LỒNG ĐÈN:1:Vàng:150000:VÒNG GIẤC MƠ MẶT TRỜI:1</t>
  </si>
  <si>
    <t>Rương Bạch Kim:1:CHẬU HỎA TINH:1:Vàng:100000:VÒNG GIẤC MƠ SAO:1</t>
  </si>
  <si>
    <t>Rương Bạch Kim:1:CHẬU HOA ÁNH KIM:1:Vàng:100000:VÒNG GIẤC MƠ SAO:1</t>
  </si>
  <si>
    <t>Rương Bạch Kim:1:CHẬU KIM TINH:1:Vàng:90000:VÒNG GIẤC MƠ TRĂNG:1</t>
  </si>
  <si>
    <t>Rương Bạch Kim:1:CHẬU HOA BÚP:1:Vàng:90000:VÒNG GIẤC MƠ TRĂNG:1</t>
  </si>
  <si>
    <t>Rương Bạch Kim:1:CHẬU THỦY TINH:1:Vàng:80000:VÒNG GIẤC MƠ NƯỚC:1</t>
  </si>
  <si>
    <t>Rương Bạch Kim:1:CHẬU TIỂU TIÊN BIỂN XANH:1:Vàng:400000:CHUÔNG GIÓ VÀNG:1</t>
  </si>
  <si>
    <t>Rương Bạch Kim:1:CHẬU DƠI NGỐC NGHẾCH:1:Vàng:200000:CHUÔNG GIÓ HỒNG:1</t>
  </si>
  <si>
    <t>Rương Bạch Kim:1:CHẬU HOA BÚP:1:Vàng:80000:VÒNG GIẤC MƠ NƯỚC:1</t>
  </si>
  <si>
    <t>Rương Bạch Kim:1:CHẬU THỦY TINH:1:Vàng:70000:VÒNG GIẤC MƠ SÉT:1</t>
  </si>
  <si>
    <t>Rương Bạch Kim:1:CHẬU TIÊN DỄ THƯƠNG:1:Vàng:400000:CHUÔNG GIÓ VÀNG:1</t>
  </si>
  <si>
    <t>Rương Bạch Kim:1:CHẬU TIỂU TIÊN RỪNG XANH:1:Vàng:200000:CHUÔNG GIÓ HỒNG:1</t>
  </si>
  <si>
    <t>Rương Bạch Kim:1:CHẬU DƠI NGỐC NGHẾCH:1:Vàng:150000:VÒNG GIẤC MƠ MẶT TRỜI:1</t>
  </si>
  <si>
    <t>Rương Bạch Kim:1:CHẬU DƠI XINH XẮN:1:Vàng:100000:VÒNG GIẤC MƠ SAO:1</t>
  </si>
  <si>
    <t>Rương Bạch Kim:1:CHẬU CHU TƯỚC:1:Vàng:80000:VÒNG GIẤC MƠ NƯỚC:1</t>
  </si>
  <si>
    <t>Rương Bạch Kim:1:CHẬU HOA TUYẾT:1:Vàng:70000:VÒNG GIẤC MƠ SÉT:1</t>
  </si>
  <si>
    <t>Rương Bạch Kim:1:CHẬU MẶT TRỜI:1:Vàng:50000:CHONG CHÓNG VIỀN:1</t>
  </si>
  <si>
    <t>Rương Bạch Kim:1:CHẬU HOA TUYẾT:1:Vàng:60000:VÒNG GIẤC MƠ GIÓ:1</t>
  </si>
  <si>
    <t>Rương Bạch Kim:1:CHẬU TIÊN TINH NGHỊCH:1:Vàng:600000:CHUÔNG GIÓ ĐỎ:1</t>
  </si>
  <si>
    <t>Rương Bạch Kim:1:CHẬU TIÊN TINH NGHỊCH:1:Vàng:800000:CHUÔNG GIÓ TÍM:1</t>
  </si>
  <si>
    <t>Rương Bạch Kim:1:CHẬU TIÊN CÁ TÍNH:1:Vàng:1000000:CHUÔNG GIÓ CAM:1</t>
  </si>
  <si>
    <t>Rương Bạch Kim:1:CHẬU TIỂU TIÊN MUÔN THÚ:1:Vàng:400000:CHUÔNG GIÓ VÀNG:1</t>
  </si>
  <si>
    <t>Rương Bạch Kim:1:CHẬU TIỂU TIÊN MUÔN THÚ:1:Vàng:600000:CHUÔNG GIÓ ĐỎ:1</t>
  </si>
  <si>
    <t>Rương Bạch Kim:1:CHẬU TIỂU TIÊN QUẢ NGỌT:1:Vàng:800000:CHUÔNG GIÓ TÍM:1</t>
  </si>
  <si>
    <t>Rương Bạch Kim:1:CHẬU TIỂU TIÊN BƯỚM VÀNG:1:Vàng:1000000:DÙ HỒNG:1</t>
  </si>
  <si>
    <t>Rương Bạch Kim:1:CHẬU TIỂU TIÊN MUÔN HOA:1:Vàng:1000000:DÙ LỤC:1</t>
  </si>
  <si>
    <t>Rương Bạch Kim:1:CHẬU DƠI NHÚT NHÁT:1:Vàng:400000:CHUÔNG GIÓ VÀNG:1</t>
  </si>
  <si>
    <t>Rương Bạch Kim:1:CHẬU DƠI NHÚT NHÁT:1:Vàng:600000:CHUÔNG GIÓ ĐỎ:1</t>
  </si>
  <si>
    <t>Rương Bạch Kim:1:CHẬU DƠI NGHIÊM NGHỊ:1:Vàng:600000:CHUÔNG GIÓ TÍM:1</t>
  </si>
  <si>
    <t>Rương Bạch Kim:1:CHẬU DƠI MƠ MỘNG:1:Vàng:600000:CHUÔNG GIÓ CAM:1</t>
  </si>
  <si>
    <t>Rương Bạch Kim:1:CHẬU DƠI NGHỊCH NGỢM:1:Vàng:400000:CHUÔNG GIÓ VÀNG:1</t>
  </si>
  <si>
    <t>Rương Bạch Kim:1:CHẬU DƠI NHÚT NHÁT:1:Vàng:400000:CHUÔNG GIÓ ĐỎ:1</t>
  </si>
  <si>
    <t>Rương Bạch Kim:1:CHẬU DƠI NGHIÊM NGHỊ:1:Vàng:400000:CHUÔNG GIÓ TÍM:1</t>
  </si>
  <si>
    <t>Rương Bạch Kim:1:CHẬU HUYỀN VŨ:1:Vàng:200000:CHUÔNG GIÓ HỒNG:1</t>
  </si>
  <si>
    <t>Rương Bạch Kim:1:CHẬU BẠCH HỔ:1:Vàng:150000:VÒNG GIẤC MƠ MẶT TRỜI:1</t>
  </si>
  <si>
    <t>Rương Bạch Kim:1:CHẬU BẠCH HỔ:1:Vàng:100000:VÒNG GIẤC MƠ SAO:1</t>
  </si>
  <si>
    <t>Rương Bạch Kim:1:CHẬU TIỂU TIÊN QUẢ NGỌT:1:Vàng:1000000:CHUÔNG GIÓ CAM:1</t>
  </si>
  <si>
    <t>Rương Bạch Kim:1:CHẬU TIỂU TIÊN BƯỚM VÀNG:1:Vàng:800000:DÙ HỒNG:1</t>
  </si>
  <si>
    <t>Rương Bạch Kim:1:CHẬU TIỂU TIÊN QUẢ NGỌT:1:Vàng:800000:CHUÔNG GIÓ CAM:1</t>
  </si>
  <si>
    <t>Rương Bạch Kim:1:CHẬU TIỂU TIÊN MUÔN THÚ:1:Vàng:800000:CHUÔNG GIÓ TÍM:1</t>
  </si>
  <si>
    <t>Rương Bạch Kim:1:CHẬU TIÊN CÁ TÍNH:1:Vàng:1200000:DÙ HỒNG:1</t>
  </si>
  <si>
    <t>Rương Bạch Kim:1:CHẬU TIÊN LÃNG MẠN:1:Vàng:1300000:DÙ LỤC:1</t>
  </si>
  <si>
    <t>Rương Bạch Kim:1:CHẬU TIÊN NGÂY THƠ:1:Vàng:1500000:DÙ LAM:1</t>
  </si>
  <si>
    <t>Số mảnh</t>
  </si>
  <si>
    <t>SUM_PUZZLE</t>
  </si>
  <si>
    <t>TỔNG VÀNG</t>
  </si>
  <si>
    <t>Rương Bạch Kim:1:CHẬU MẶT TRỜI:1:Vàng:60000:VÒNG GIẤC MƠ GIÓ:1</t>
  </si>
  <si>
    <t>TOP_TRUCK_DELIVERY</t>
  </si>
  <si>
    <t>TRUCK_DELIVERY</t>
  </si>
  <si>
    <t>TXT_TOP_TRUCK_DELIVERY_SLOGAN</t>
  </si>
  <si>
    <t>TXT_TOP_TRUCK_DELIVERY_DESC</t>
  </si>
  <si>
    <t>Mảnh Chậu Dơi Nhút Nhát 1</t>
  </si>
  <si>
    <t>Mảnh Chậu Dơi Nhút Nhát 2</t>
  </si>
  <si>
    <t>Mảnh Chậu Dơi Nhút Nhát 3</t>
  </si>
  <si>
    <t>Mảnh Chậu Dơi Nhút Nhát 4</t>
  </si>
  <si>
    <t>CHẬU DƠI NHÚT NHÁT:1</t>
  </si>
  <si>
    <t>CHẬU DƠI NHÚT NHÁT</t>
  </si>
  <si>
    <t>E01_P12</t>
  </si>
  <si>
    <t>NGỌC ĐỎ:5</t>
  </si>
  <si>
    <t>NGỌC VÀNG:10</t>
  </si>
  <si>
    <t>NGỌC XANH BIỂN:10</t>
  </si>
  <si>
    <t>Vàng:9000</t>
  </si>
  <si>
    <t>Vàng:8000</t>
  </si>
  <si>
    <t>CHẬU HUYỀN VŨ:1</t>
  </si>
  <si>
    <t>Rương Bạch Kim:1:CHẬU DƠI NGỐC NGHẾCH:1:Vàng:150000</t>
  </si>
  <si>
    <t>Rương Bạch Kim:1:CHẬU DƠI XINH XẮN:1:Vàng:90000</t>
  </si>
  <si>
    <t>Rương Bạch Kim:1:CHẬU THANH LONG:1:Vàng:90000</t>
  </si>
  <si>
    <t>Rương Bạch Kim:1:CHẬU HUYỀN VŨ:1:Vàng:150000</t>
  </si>
  <si>
    <t>Rương Bạch Kim:1:CHẬU DƠI NGHỊCH NGỢM:1:Vàng:300000</t>
  </si>
  <si>
    <t>Rương Bạch Kim:1:CHẬU DƠI NHÚT NHÁT:1:Vàng:500000</t>
  </si>
  <si>
    <t>Rương Bạch Kim:1:CHẬU TIỂU TIÊN BIỂN XANH:1:Vàng:700000</t>
  </si>
  <si>
    <t>Rương Bạch Kim:1:CHẬU TIỂU TIÊN MUÔN THÚ:1:Vàng:900000</t>
  </si>
  <si>
    <t>Rương Bạch Kim:1:CHẬU HỎA TINH:1:Vàng:90000</t>
  </si>
  <si>
    <t>Rương Bạch Kim:1:CHẬU DƠI XINH XẮN:1:Vàng:200000</t>
  </si>
  <si>
    <t>Rương Bạch Kim:1:CHẬU THỦY TINH:1:Vàng:70000</t>
  </si>
  <si>
    <t>Rương Bạch Kim:1:CHẬU THỔ TINH:1:Vàng:150000</t>
  </si>
  <si>
    <t>Rương Bạch Kim:1:CHẬU MẶT TRỜI:1:Vàng:60000:CHONG CHÓNG VIỀN:1</t>
  </si>
  <si>
    <t>Rương Bạch Kim:1:CHẬU HOA TUYẾT:1:Vàng:70000:VÒNG GIẤC MƠ GIÓ:1</t>
  </si>
  <si>
    <t>Rương Bạch Kim:1:CHẬU DƠI XINH XẮN:1:Vàng:150000:VÒNG GIẤC MƠ SAO:1</t>
  </si>
  <si>
    <t>Rương Bạch Kim:1:CHẬU DƠI NGỐC NGHẾCH:1:Vàng:200000:VÒNG GIẤC MƠ MẶT TRỜI:1</t>
  </si>
  <si>
    <t>Rương Bạch Kim:1:CHẬU TIỂU TIÊN RỪNG XANH:1:Vàng:300000:CHUÔNG GIÓ HỒNG:1</t>
  </si>
  <si>
    <t>Rương Bạch Kim:1:CHẬU MẶT TRỜI:1:Vàng:70000:VÒNG GIẤC MƠ GIÓ:1</t>
  </si>
  <si>
    <t>Rương Bạch Kim:1:CHẬU HOA TUYẾT:1:Vàng:80000:VÒNG GIẤC MƠ SÉT:1</t>
  </si>
  <si>
    <t>Rương Bạch Kim:1:CHẬU CHU TƯỚC:1:Vàng:90000:VÒNG GIẤC MƠ NƯỚC:1</t>
  </si>
  <si>
    <t>Rương Bạch Kim:1:CHẬU DƠI XINH XẮN:1:Vàng:200000:VÒNG GIẤC MƠ MẶT TRỜI:1</t>
  </si>
  <si>
    <t>Rương Bạch Kim:1:CHẬU DƠI NGỐC NGHẾCH:1:Vàng:300000:CHUÔNG GIÓ HỒNG:1</t>
  </si>
  <si>
    <t>Rương Bạch Kim:1:CHẬU TIỂU TIÊN RỪNG XANH:1:Vàng:400000:CHUÔNG GIÓ LỤC:1</t>
  </si>
  <si>
    <t>Rương Bạch Kim:1:CHẬU THỦY TINH:1:Vàng:80000:VÒNG GIẤC MƠ SÉT:1</t>
  </si>
  <si>
    <t>Rương Bạch Kim:1:CHẬU HOA BÚP:1:Vàng:90000:VÒNG GIẤC MƠ NƯỚC:1</t>
  </si>
  <si>
    <t>Rương Bạch Kim:1:CHẬU HUYỀN VŨ:1:Vàng:200000:VÒNG GIẤC MƠ MẶT TRỜI:1</t>
  </si>
  <si>
    <t>Rương Bạch Kim:1:CHẬU DƠI XINH XẮN:1:Vàng:300000:CHUÔNG GIÓ HỒNG:1</t>
  </si>
  <si>
    <t>Rương Bạch Kim:1:CHẬU DƠI NGỐC NGHẾCH:1:Vàng:400000:CHUÔNG GIÓ LỤC:1</t>
  </si>
  <si>
    <t>Rương Bạch Kim:1:CHẬU TIỂU TIÊN BIỂN XANH:1:Vàng:600000:CHUÔNG GIÓ VÀNG:1</t>
  </si>
  <si>
    <t>Rương Bạch Kim:1:CHẬU THỦY TINH:1:Vàng:90000:VÒNG GIẤC MƠ NƯỚC:1</t>
  </si>
  <si>
    <t>Rương Bạch Kim:1:CHẬU HOA BÚP:1:Vàng:100000:VÒNG GIẤC MƠ TRĂNG:1</t>
  </si>
  <si>
    <t>Rương Bạch Kim:1:CHẬU DƠI NGHỊCH NGỢM:1:Vàng:600000:CHUÔNG GIÓ VÀNG:1</t>
  </si>
  <si>
    <t>Rương Bạch Kim:1:CHẬU TIỂU TIÊN BIỂN XANH:1:Vàng:800000:CHUÔNG GIÓ ĐỎ:1</t>
  </si>
  <si>
    <t>Rương Bạch Kim:1:CHẬU KIM TINH:1:Vàng:100000:VÒNG GIẤC MƠ TRĂNG:1</t>
  </si>
  <si>
    <t>Rương Bạch Kim:1:CHẬU HOA ÁNH KIM:1:Vàng:150000:VÒNG GIẤC MƠ SAO:1</t>
  </si>
  <si>
    <t>Rương Bạch Kim:1:CHẬU BẠCH HỔ:1:Vàng:200000:VÒNG GIẤC MƠ MẶT TRỜI:1</t>
  </si>
  <si>
    <t>Rương Bạch Kim:1:CHẬU HUYỀN VŨ:1:Vàng:300000:CHUÔNG GIÓ HỒNG:1</t>
  </si>
  <si>
    <t>Rương Bạch Kim:1:CHẬU DƠI XINH XẮN:1:Vàng:400000:CHUÔNG GIÓ LỤC:1</t>
  </si>
  <si>
    <t>Rương Bạch Kim:1:CHẬU DƠI NGỐC NGHẾCH:1:Vàng:600000:CHUÔNG GIÓ VÀNG:1</t>
  </si>
  <si>
    <t>Rương Bạch Kim:1:CHẬU DƠI NGHỊCH NGỢM:1:Vàng:800000:CHUÔNG GIÓ ĐỎ:1</t>
  </si>
  <si>
    <t>Rương Bạch Kim:1:CHẬU TIỂU TIÊN MUÔN THÚ:1:Vàng:1000000:CHUÔNG GIÓ TÍM:1</t>
  </si>
  <si>
    <t>Rương Bạch Kim:1:CHẬU HỎA TINH:1:Vàng:150000:VÒNG GIẤC MƠ SAO:1</t>
  </si>
  <si>
    <t>Rương Bạch Kim:1:CHẬU HOA LỒNG ĐÈN:1:Vàng:200000:VÒNG GIẤC MƠ MẶT TRỜI:1</t>
  </si>
  <si>
    <t>Rương Bạch Kim:1:CHẬU DƠI NHÚT NHÁT:1:Vàng:1000000:CHUÔNG GIÓ TÍM:1</t>
  </si>
  <si>
    <t>Rương Bạch Kim:1:CHẬU TIỂU TIÊN MUÔN THÚ:1:Vàng:1200000:CHUÔNG GIÓ CAM:1</t>
  </si>
  <si>
    <t>Rương Bạch Kim:1:CHẬU MỘC TINH:1:Vàng:200000:VÒNG GIẤC MƠ MẶT TRỜI:1</t>
  </si>
  <si>
    <t>Rương Bạch Kim:1:CHẬU HOA ĐÀI SEN:1:Vàng:300000:CHUÔNG GIÓ HỒNG:1</t>
  </si>
  <si>
    <t>Rương Bạch Kim:1:CHẬU HOÀNG NGHÊ:1:Vàng:400000:CHUÔNG GIÓ LỤC:1</t>
  </si>
  <si>
    <t>Rương Bạch Kim:1:CHẬU TIỂU TIÊN QUẢ NGỌT:1:Vàng:1300000:DÙ HỒNG:1</t>
  </si>
  <si>
    <t>Rương Bạch Kim:1:CHẬU THỔ TINH:1:Vàng:300000:CHUÔNG GIÓ HỒNG:1</t>
  </si>
  <si>
    <t>Rương Bạch Kim:1:CHẬU HOA BỌT BIỂN:1:Vàng:400000:CHUÔNG GIÓ LỤC:1</t>
  </si>
  <si>
    <t>Rương Bạch Kim:1:CHẬU CỬU TƯỢNG:1:Vàng:600000:CHUÔNG GIÓ VÀNG:1</t>
  </si>
  <si>
    <t>Rương Bạch Kim:1:CHẬU TIỂU TIÊN RỪNG XANH:1:Vàng:1200000:CHUÔNG GIÓ CAM:1</t>
  </si>
  <si>
    <t>Rương Bạch Kim:1:CHẬU TIỂU TIÊN QUẢ NGỌT:1:Vàng:1200000:CHUÔNG GIÓ CAM:1</t>
  </si>
  <si>
    <t>Rương Bạch Kim:1:CHẬU TIÊN DỄ THƯƠNG:1:Vàng:1300000:DÙ HỒNG:1</t>
  </si>
  <si>
    <t>Rương Bạch Kim:1:CHẬU TIÊN TINH NGHỊCH:1:Vàng:1500000:DÙ LỤC:1</t>
  </si>
  <si>
    <t>E01_P11</t>
  </si>
  <si>
    <t>THỎI ĐỒNG:10</t>
  </si>
  <si>
    <t>THỎI ĐỒNG:5</t>
  </si>
  <si>
    <t>REQUESTED ART</t>
  </si>
  <si>
    <t>Kinh Nghiệm:3500</t>
  </si>
  <si>
    <t>Rương Bạch Kim:1:CHẬU MÙA HÈ 1:1:Vàng:40000</t>
  </si>
  <si>
    <t>Rương Bạch Kim:1:CHẬU TRĂNG NON:1:Vàng:50000</t>
  </si>
  <si>
    <t>Rương Bạch Kim:1:CHẬU MẶT TRỜI:1:Vàng:60000</t>
  </si>
  <si>
    <t>Rương Bạch Kim:1:CHẬU HOA TUYẾT:1:Vàng:70000</t>
  </si>
  <si>
    <t>Rương Bạch Kim:1:CHẬU CHU TƯỚC:1:Vàng:80000</t>
  </si>
  <si>
    <t>Rương Bạch Kim:1:CHẬU DƠI XINH XẮN:1:Vàng:100000</t>
  </si>
  <si>
    <t>Rương Bạch Kim:1:CHẬU DƠI NGỐC NGHẾCH:1:Vàng:120000</t>
  </si>
  <si>
    <t>Rương Bạch Kim:1:CHẬU MÙA HÈ 2:1:Vàng:50000</t>
  </si>
  <si>
    <t>Rương Bạch Kim:1:CHẬU NGUYỆT THỰC:1:Vàng:60000</t>
  </si>
  <si>
    <t>Rương Bạch Kim:1:CHẬU HOA BÚP:1:Vàng:80000</t>
  </si>
  <si>
    <t>Rương Bạch Kim:1:CHẬU THỦY TINH:1:Vàng:80000</t>
  </si>
  <si>
    <t>Rương Bạch Kim:1:CHẬU THANH LONG:1:Vàng:100000</t>
  </si>
  <si>
    <t>Rương Bạch Kim:1:CHẬU BẠCH HỔ:1:Vàng:120000</t>
  </si>
  <si>
    <t>Rương Bạch Kim:1:CHẬU MÙA HÈ 3:1:Vàng:70000</t>
  </si>
  <si>
    <t>Rương Bạch Kim:1:CHẬU TRĂNG NGŨ SẮC:1:Vàng:80000</t>
  </si>
  <si>
    <t>Rương Bạch Kim:1:CHẬU KIM TINH:1:Vàng:90000</t>
  </si>
  <si>
    <t>Rương Bạch Kim:1:CHẬU HOA ÁNH KIM:1:Vàng:100000</t>
  </si>
  <si>
    <t>Rương Bạch Kim:1:CHẬU MÙA HÈ 4:1:Vàng:80000</t>
  </si>
  <si>
    <t>Rương Bạch Kim:1:CHẬU TRĂNG TÍM:1:Vàng:90000</t>
  </si>
  <si>
    <t>Rương Bạch Kim:1:CHẬU HỎA TINH:1:Vàng:100000</t>
  </si>
  <si>
    <t>Rương Bạch Kim:1:CHẬU HOA LỒNG ĐÈN:1:Vàng:120000</t>
  </si>
  <si>
    <t>Rương Bạch Kim:1:CHẬU MÙA HÈ 5:1:Vàng:90000</t>
  </si>
  <si>
    <t>Rương Bạch Kim:1:CHẬU TRĂNG THANH:1:Vàng:100000</t>
  </si>
  <si>
    <t>Rương Bạch Kim:1:CHẬU MỘC TINH:1:Vàng:120000</t>
  </si>
  <si>
    <t>Rương Bạch Kim:1:CHẬU MÙA HÈ 6:1:Vàng:100000</t>
  </si>
  <si>
    <t>Rương Bạch Kim:1:CHẬU TRĂNG ĐỎ:1:Vàng:120000</t>
  </si>
  <si>
    <t>Rương Bạch Kim:1:CHẬU MÙA HÈ 1:1:Vàng:50000</t>
  </si>
  <si>
    <t>Rương Bạch Kim:1:CHẬU TRĂNG NON:1:Vàng:60000</t>
  </si>
  <si>
    <t>Rương Bạch Kim:1:CHẬU MẶT TRỜI:1:Vàng:70000</t>
  </si>
  <si>
    <t>Rương Bạch Kim:1:CHẬU HOA TUYẾT:1:Vàng:80000</t>
  </si>
  <si>
    <t>Rương Bạch Kim:1:CHẬU CHU TƯỚC:1:Vàng:90000</t>
  </si>
  <si>
    <t>Rương Bạch Kim:1:CHẬU DƠI XINH XẮN:1:Vàng:120000</t>
  </si>
  <si>
    <t>Rương Bạch Kim:1:CHẬU MÙA HÈ 2:1:Vàng:60000</t>
  </si>
  <si>
    <t>Rương Bạch Kim:1:CHẬU NGUYỆT THỰC:1:Vàng:70000</t>
  </si>
  <si>
    <t>Rương Bạch Kim:1:CHẬU HOA BÚP:1:Vàng:90000</t>
  </si>
  <si>
    <t>Rương Bạch Kim:1:CHẬU THỦY TINH:1:Vàng:90000</t>
  </si>
  <si>
    <t>Rương Bạch Kim:1:CHẬU THANH LONG:1:Vàng:120000</t>
  </si>
  <si>
    <t>Rương Bạch Kim:1:CHẬU BẠCH HỔ:1:Vàng:150000</t>
  </si>
  <si>
    <t>Rương Bạch Kim:1:CHẬU DƠI NGỐC NGHẾCH:1:Vàng:200000</t>
  </si>
  <si>
    <t>Rương Bạch Kim:1:CHẬU MÙA HÈ 3:1:Vàng:80000</t>
  </si>
  <si>
    <t>Rương Bạch Kim:1:CHẬU TRĂNG NGŨ SẮC:1:Vàng:90000</t>
  </si>
  <si>
    <t>Rương Bạch Kim:1:CHẬU KIM TINH:1:Vàng:100000</t>
  </si>
  <si>
    <t>Rương Bạch Kim:1:CHẬU HOA ÁNH KIM:1:Vàng:120000</t>
  </si>
  <si>
    <t>Rương Bạch Kim:1:CHẬU HUYỀN VŨ:1:Vàng:200000</t>
  </si>
  <si>
    <t>Rương Bạch Kim:1:CHẬU MÙA HÈ 4:1:Vàng:90000</t>
  </si>
  <si>
    <t>Rương Bạch Kim:1:CHẬU TRĂNG TÍM:1:Vàng:100000</t>
  </si>
  <si>
    <t>Rương Bạch Kim:1:CHẬU HỎA TINH:1:Vàng:120000</t>
  </si>
  <si>
    <t>Rương Bạch Kim:1:CHẬU HOA LỒNG ĐÈN:1:Vàng:150000</t>
  </si>
  <si>
    <t>Rương Bạch Kim:1:CHẬU DƠI XINH XẮN:1:Vàng:300000</t>
  </si>
  <si>
    <t>Rương Bạch Kim:1:CHẬU MÙA HÈ 5:1:Vàng:100000</t>
  </si>
  <si>
    <t>Rương Bạch Kim:1:CHẬU TRĂNG THANH:1:Vàng:120000</t>
  </si>
  <si>
    <t>Rương Bạch Kim:1:CHẬU MỘC TINH:1:Vàng:150000</t>
  </si>
  <si>
    <t>Rương Bạch Kim:1:CHẬU HOA ĐÀI SEN:1:Vàng:200000</t>
  </si>
  <si>
    <t>Rương Bạch Kim:1:CHẬU DƠI NGHỊCH NGỢM:1:Vàng:400000</t>
  </si>
  <si>
    <t>Rương Bạch Kim:1:CHẬU DƠI NHÚT NHÁT:1:Vàng:600000</t>
  </si>
  <si>
    <t>Rương Bạch Kim:1:CHẬU TIỂU TIÊN RỪNG XANH:1:Vàng:600000</t>
  </si>
  <si>
    <t>Rương Bạch Kim:1:CHẬU TIỂU TIÊN BIỂN XANH:1:Vàng:800000</t>
  </si>
  <si>
    <t>Rương Bạch Kim:1:CHẬU MÙA HÈ 6:1:Vàng:120000</t>
  </si>
  <si>
    <t>Rương Bạch Kim:1:CHẬU TRĂNG ĐỎ:1:Vàng:150000</t>
  </si>
  <si>
    <t>Rương Bạch Kim:1:CHẬU THỔ TINH:1:Vàng:200000</t>
  </si>
  <si>
    <t>Rương Bạch Kim:1:CHẬU HOA BỌT BIỂN:1:Vàng:300000</t>
  </si>
  <si>
    <t>Rương Bạch Kim:1:CHẬU TIỂU TIÊN MUÔN THÚ:1:Vàng:1000000</t>
  </si>
  <si>
    <t>Rương Bạch Kim:1:CHẬU MÙA HÈ 1:1:Vàng:60000</t>
  </si>
  <si>
    <t>Rương Bạch Kim:1:CHẬU TRĂNG NON:1:Vàng:70000</t>
  </si>
  <si>
    <t>Rương Bạch Kim:1:CHẬU MẶT TRỜI:1:Vàng:80000</t>
  </si>
  <si>
    <t>Rương Bạch Kim:1:CHẬU HOA TUYẾT:1:Vàng:90000</t>
  </si>
  <si>
    <t>Rương Bạch Kim:1:CHẬU CHU TƯỚC:1:Vàng:100000</t>
  </si>
  <si>
    <t>Rương Bạch Kim:1:CHẬU DƠI XINH XẮN:1:Vàng:150000</t>
  </si>
  <si>
    <t>Rương Bạch Kim:1:CHẬU MÙA HÈ 2:1:Vàng:70000</t>
  </si>
  <si>
    <t>Rương Bạch Kim:1:CHẬU NGUYỆT THỰC:1:Vàng:80000</t>
  </si>
  <si>
    <t>Rương Bạch Kim:1:CHẬU HOA BÚP:1:Vàng:100000</t>
  </si>
  <si>
    <t>Rương Bạch Kim:1:CHẬU THỦY TINH:1:Vàng:100000</t>
  </si>
  <si>
    <t>Rương Bạch Kim:1:CHẬU THANH LONG:1:Vàng:150000</t>
  </si>
  <si>
    <t>Rương Bạch Kim:1:CHẬU BẠCH HỔ:1:Vàng:200000</t>
  </si>
  <si>
    <t>Rương Bạch Kim:1:CHẬU DƠI NGỐC NGHẾCH:1:Vàng:300000</t>
  </si>
  <si>
    <t>Rương Bạch Kim:1:CHẬU MÙA HÈ 3:1:Vàng:90000</t>
  </si>
  <si>
    <t>Rương Bạch Kim:1:CHẬU TRĂNG NGŨ SẮC:1:Vàng:100000</t>
  </si>
  <si>
    <t>Rương Bạch Kim:1:CHẬU KIM TINH:1:Vàng:120000</t>
  </si>
  <si>
    <t>Rương Bạch Kim:1:CHẬU HOA ÁNH KIM:1:Vàng:150000</t>
  </si>
  <si>
    <t>Rương Bạch Kim:1:CHẬU HUYỀN VŨ:1:Vàng:300000</t>
  </si>
  <si>
    <t>Rương Bạch Kim:1:CHẬU MÙA HÈ 4:1:Vàng:100000</t>
  </si>
  <si>
    <t>Rương Bạch Kim:1:CHẬU TRĂNG TÍM:1:Vàng:120000</t>
  </si>
  <si>
    <t>Rương Bạch Kim:1:CHẬU HỎA TINH:1:Vàng:150000</t>
  </si>
  <si>
    <t>Rương Bạch Kim:1:CHẬU HOA LỒNG ĐÈN:1:Vàng:200000</t>
  </si>
  <si>
    <t>Rương Bạch Kim:1:CHẬU DƠI XINH XẮN:1:Vàng:400000</t>
  </si>
  <si>
    <t>Rương Bạch Kim:1:CHẬU DƠI NGHỊCH NGỢM:1:Vàng:600000</t>
  </si>
  <si>
    <t>Rương Bạch Kim:1:CHẬU DƠI NHÚT NHÁT:1:Vàng:800000</t>
  </si>
  <si>
    <t>Rương Bạch Kim:1:CHẬU MÙA HÈ 5:1:Vàng:120000</t>
  </si>
  <si>
    <t>Rương Bạch Kim:1:CHẬU TRĂNG THANH:1:Vàng:150000</t>
  </si>
  <si>
    <t>Rương Bạch Kim:1:CHẬU MỘC TINH:1:Vàng:200000</t>
  </si>
  <si>
    <t>Rương Bạch Kim:1:CHẬU HOA ĐÀI SEN:1:Vàng:300000</t>
  </si>
  <si>
    <t>Rương Bạch Kim:1:CHẬU TIỂU TIÊN RỪNG XANH:1:Vàng:800000</t>
  </si>
  <si>
    <t>Rương Bạch Kim:1:CHẬU TIỂU TIÊN BIỂN XANH:1:Vàng:1000000</t>
  </si>
  <si>
    <t>Rương Bạch Kim:1:CHẬU MÙA HÈ 6:1:Vàng:150000</t>
  </si>
  <si>
    <t>Rương Bạch Kim:1:CHẬU TRĂNG ĐỎ:1:Vàng:200000</t>
  </si>
  <si>
    <t>Rương Bạch Kim:1:CHẬU THỔ TINH:1:Vàng:300000</t>
  </si>
  <si>
    <t>Rương Bạch Kim:1:CHẬU HOA BỌT BIỂN:1:Vàng:400000</t>
  </si>
  <si>
    <t>Rương Bạch Kim:1:CHẬU TIỂU TIÊN MUÔN THÚ:1:Vàng:1200000</t>
  </si>
  <si>
    <t>RƯƠNG BẠCH KIM:1:Vàng:50000:Lọ Mây Bóng Nước:1</t>
  </si>
  <si>
    <t>RƯƠNG BẠCH KIM:1:Vàng:50000:Lọ Mây Ngũ Sắc:1</t>
  </si>
  <si>
    <t>RƯƠNG BẠCH KIM:1:Vàng:50000:Lọ Mây Hoa:1</t>
  </si>
  <si>
    <t>Lọ Mây Âm Nhạc:1</t>
  </si>
  <si>
    <t>Rương Bạch Kim:1:CHẬU DƠI NHÚT NHÁT:1:Vàng:400000</t>
  </si>
  <si>
    <r>
      <t xml:space="preserve">Token &amp; Evt Tree (Đã có)
BG đổi quà của Cú
Skin Cú (đổi 1 vài chi tiết như nón, không cần đổi nhiều)
Hình loading theme mới (concept năm mới)
</t>
    </r>
    <r>
      <rPr>
        <b/>
        <sz val="11"/>
        <color theme="1"/>
        <rFont val="Calibri"/>
        <family val="2"/>
        <scheme val="minor"/>
      </rPr>
      <t>Hình portal theme mới gắn kèm thông tin sự kiện (Tên &amp; thời gian diễn ra)
=&gt; thông báo sự kiện đến user portal</t>
    </r>
    <r>
      <rPr>
        <sz val="11"/>
        <color theme="1"/>
        <rFont val="Calibri"/>
        <family val="2"/>
        <scheme val="minor"/>
      </rPr>
      <t xml:space="preserve">
</t>
    </r>
  </si>
  <si>
    <t>Vàng:600000</t>
  </si>
  <si>
    <t>Kinh Nghiệm:700000</t>
  </si>
  <si>
    <t>Giảm các mốc thưởng, còn 25 mốc</t>
  </si>
  <si>
    <t>NGỌC TÍM:10</t>
  </si>
  <si>
    <t>NGỌC CAM:10</t>
  </si>
  <si>
    <t>NGỌC XANH LÁ:10</t>
  </si>
  <si>
    <t>SUB_TYPE</t>
  </si>
  <si>
    <t>LEVEL_UNLOCK</t>
  </si>
  <si>
    <t>SEED_TIME</t>
  </si>
  <si>
    <t>GROW_TIME</t>
  </si>
  <si>
    <t>HARVEST_EXP</t>
  </si>
  <si>
    <t>HARVEST_GOLD</t>
  </si>
  <si>
    <t>ITEM_RECEIVE_RATIO</t>
  </si>
  <si>
    <t>DIAMOND_BUY</t>
  </si>
  <si>
    <t>GOLD_BASIC</t>
  </si>
  <si>
    <t>EXP_BASIC</t>
  </si>
  <si>
    <t>BUG_ID</t>
  </si>
  <si>
    <t>BUG_APPEAR_RATIO</t>
  </si>
  <si>
    <t>GOLD_BASIC_DO</t>
  </si>
  <si>
    <t>EXP_BASIC_DO_FREE</t>
  </si>
  <si>
    <t>EXP_BASIC_DO_PAID</t>
  </si>
  <si>
    <t>GOLD_DEFAULT</t>
  </si>
  <si>
    <t>GOLD_MIN</t>
  </si>
  <si>
    <t>GOLD_MAX</t>
  </si>
  <si>
    <t>GOLD_JACK</t>
  </si>
  <si>
    <t>ICON_PATH</t>
  </si>
  <si>
    <t>GFX</t>
  </si>
  <si>
    <t>SCALE</t>
  </si>
  <si>
    <t>JACK_PS_GOLD</t>
  </si>
  <si>
    <t>T0</t>
  </si>
  <si>
    <t>PLANT</t>
  </si>
  <si>
    <t>items/item_plant_event.png</t>
  </si>
  <si>
    <t>plant_event</t>
  </si>
  <si>
    <t>T21</t>
  </si>
  <si>
    <t>Event Tree 2</t>
  </si>
  <si>
    <t>items/item_plant_event_00.png</t>
  </si>
  <si>
    <t>plant_event_00</t>
  </si>
  <si>
    <t>T22</t>
  </si>
  <si>
    <t>Event Tree 3</t>
  </si>
  <si>
    <t>items/item_plant_event_01.png</t>
  </si>
  <si>
    <t>plant_event_01</t>
  </si>
  <si>
    <t>T23</t>
  </si>
  <si>
    <t>Event Tree 4</t>
  </si>
  <si>
    <t>items/item_plant_event_02.png</t>
  </si>
  <si>
    <t>plant_event_02</t>
  </si>
  <si>
    <t>T24</t>
  </si>
  <si>
    <t>Event Tree 5</t>
  </si>
  <si>
    <t>items/item_plant_event_03.png</t>
  </si>
  <si>
    <t>plant_event_03</t>
  </si>
  <si>
    <t>T25</t>
  </si>
  <si>
    <t>Event Tree 6</t>
  </si>
  <si>
    <t>items/item_plant_event_04.png</t>
  </si>
  <si>
    <t>plant_event_04</t>
  </si>
  <si>
    <t>T26</t>
  </si>
  <si>
    <t>Event Tree 7</t>
  </si>
  <si>
    <t>EVENT 2</t>
  </si>
  <si>
    <t>items/item_plant_event_05.png</t>
  </si>
  <si>
    <t>plant_event_05</t>
  </si>
  <si>
    <t>T122</t>
  </si>
  <si>
    <t>Event Tree 8</t>
  </si>
  <si>
    <t>T1</t>
  </si>
  <si>
    <t>HỒNG</t>
  </si>
  <si>
    <t>BỌ RÙA</t>
  </si>
  <si>
    <t>items/item_plant_01_red_rose.png</t>
  </si>
  <si>
    <t>plant_01_red_rose</t>
  </si>
  <si>
    <t>T2</t>
  </si>
  <si>
    <t>TÁO</t>
  </si>
  <si>
    <t>items/item_plant_02_apple.png</t>
  </si>
  <si>
    <t>plant_02_apple</t>
  </si>
  <si>
    <t>T3</t>
  </si>
  <si>
    <t>BÔNG</t>
  </si>
  <si>
    <t>ỐC SÊN</t>
  </si>
  <si>
    <t>items/item_plant_03_cotton.png</t>
  </si>
  <si>
    <t>plant_03_cotton</t>
  </si>
  <si>
    <t>T4</t>
  </si>
  <si>
    <t>TUYẾT</t>
  </si>
  <si>
    <t>ĐOM ĐÓM</t>
  </si>
  <si>
    <t>items/item_plant_04_snowflakes.png</t>
  </si>
  <si>
    <t>plant_04_snowflakes</t>
  </si>
  <si>
    <t>T5</t>
  </si>
  <si>
    <t>OẢI HƯƠNG</t>
  </si>
  <si>
    <t>items/item_plant_05_lavender.png</t>
  </si>
  <si>
    <t>plant_05_lavender</t>
  </si>
  <si>
    <t>T6</t>
  </si>
  <si>
    <t>DỪA</t>
  </si>
  <si>
    <t>items/item_plant_06_coconut.png</t>
  </si>
  <si>
    <t>plant_06_coconut</t>
  </si>
  <si>
    <t>T7</t>
  </si>
  <si>
    <t>CHANH</t>
  </si>
  <si>
    <t>items/item_plant_07_lemon.png</t>
  </si>
  <si>
    <t>plant_07_lemon</t>
  </si>
  <si>
    <t>T8</t>
  </si>
  <si>
    <t>DƯA HẤU</t>
  </si>
  <si>
    <t>items/item_plant_08_water_melon.png</t>
  </si>
  <si>
    <t>plant_08_water_melon</t>
  </si>
  <si>
    <t>T9</t>
  </si>
  <si>
    <t>TRÀ</t>
  </si>
  <si>
    <t>items/item_plant_09_tea.png</t>
  </si>
  <si>
    <t>plant_09_tea</t>
  </si>
  <si>
    <t>T10</t>
  </si>
  <si>
    <t>MÍT</t>
  </si>
  <si>
    <t>items/item_plant_10_jackfruit.png</t>
  </si>
  <si>
    <t>plant_10_jackfruit</t>
  </si>
  <si>
    <t>T11</t>
  </si>
  <si>
    <t>DỨA</t>
  </si>
  <si>
    <t>items/item_plant_11_pineapple.png</t>
  </si>
  <si>
    <t>plant_11_pineapple</t>
  </si>
  <si>
    <t>T12</t>
  </si>
  <si>
    <t>XOÀI</t>
  </si>
  <si>
    <t>SÂU XANH</t>
  </si>
  <si>
    <t>items/item_plant_12_mango.png</t>
  </si>
  <si>
    <t>plant_12_mango</t>
  </si>
  <si>
    <t>T13</t>
  </si>
  <si>
    <t>NHO</t>
  </si>
  <si>
    <t>items/item_plant_13_grapes.png</t>
  </si>
  <si>
    <t>plant_13_grapes</t>
  </si>
  <si>
    <t>T14</t>
  </si>
  <si>
    <t>LÀI</t>
  </si>
  <si>
    <t>items/item_plant_14_jasmine.png</t>
  </si>
  <si>
    <t>plant_14_jasmine</t>
  </si>
  <si>
    <t>T15</t>
  </si>
  <si>
    <t>CÚC</t>
  </si>
  <si>
    <t>items/item_plant_15_chrysanthemum.png</t>
  </si>
  <si>
    <t>plant_15_daisy</t>
  </si>
  <si>
    <t>T16</t>
  </si>
  <si>
    <t>BI</t>
  </si>
  <si>
    <t>items/item_plant_16_baby.png</t>
  </si>
  <si>
    <t>plant_16_baby</t>
  </si>
  <si>
    <t>T17</t>
  </si>
  <si>
    <t>SEN</t>
  </si>
  <si>
    <t>items/item_plant_17_lotus.png</t>
  </si>
  <si>
    <t>plant_17_lotus</t>
  </si>
  <si>
    <t>T18</t>
  </si>
  <si>
    <t>HƯỚNG DƯƠNG</t>
  </si>
  <si>
    <t>items/item_plant_18_sunflower.png</t>
  </si>
  <si>
    <t>plant_18_sunflower</t>
  </si>
  <si>
    <t>T19</t>
  </si>
  <si>
    <t>VIỆT QUẤT</t>
  </si>
  <si>
    <t>items/item_plant_19_blueberry.png</t>
  </si>
  <si>
    <t>plant_19_blueberry</t>
  </si>
  <si>
    <t>T20</t>
  </si>
  <si>
    <t>DÂU</t>
  </si>
  <si>
    <t>items/item_plant_20_strawberry.png</t>
  </si>
  <si>
    <t>plant_20_strawberry</t>
  </si>
  <si>
    <t>T27</t>
  </si>
  <si>
    <t>Event Tree 9</t>
  </si>
  <si>
    <t>plant_event_06</t>
  </si>
  <si>
    <t>TRUCK_PACK</t>
  </si>
  <si>
    <t>Đóng bao hàng</t>
  </si>
  <si>
    <t>Giao xe hàng</t>
  </si>
  <si>
    <t>Previous</t>
  </si>
  <si>
    <t>Đá:10</t>
  </si>
  <si>
    <t>Ngói:10</t>
  </si>
  <si>
    <t>Gạch:10</t>
  </si>
  <si>
    <t>Sơn Vàng:10</t>
  </si>
  <si>
    <t>Nước Thần:10</t>
  </si>
  <si>
    <t>Sơn Đen:10</t>
  </si>
  <si>
    <t>Sơn Đỏ:10</t>
  </si>
  <si>
    <t>Keo Dán Mây:10</t>
  </si>
  <si>
    <t>17/03/2020 09:00</t>
  </si>
  <si>
    <t>23/03/2020 23:00</t>
  </si>
  <si>
    <t>23/03/2020 23:30</t>
  </si>
  <si>
    <t>24/03/2020 09:00</t>
  </si>
  <si>
    <t>30/03/2020 23:00</t>
  </si>
  <si>
    <t>30/03/2020 23:30</t>
  </si>
  <si>
    <t>31/03/2020 09:00</t>
  </si>
  <si>
    <t>06/04/2020 23:00</t>
  </si>
  <si>
    <t>06/04/2020 23:30</t>
  </si>
  <si>
    <t>Lọ Mây Hoa:1</t>
  </si>
  <si>
    <t>CHẬU HUYỀN VŨ</t>
  </si>
  <si>
    <t>Lọ Mây Tình Yêu:1</t>
  </si>
  <si>
    <t>Lưu ý thêm data Skin</t>
  </si>
  <si>
    <t>EVT trong tết</t>
  </si>
  <si>
    <t>EVENT 0</t>
  </si>
  <si>
    <t>ITEM_NAME</t>
  </si>
  <si>
    <t>ITEM_QUANTITY</t>
  </si>
  <si>
    <t>UNLOCK_LEVEL</t>
  </si>
  <si>
    <t>PACK_DESCRIPTION</t>
  </si>
  <si>
    <t>SALE_OFF_PERCENT</t>
  </si>
  <si>
    <t>IS_NEW</t>
  </si>
  <si>
    <t>LIMIT_DAY</t>
  </si>
  <si>
    <t>PRICE_TYPE</t>
  </si>
  <si>
    <t>PRICE_NUM</t>
  </si>
  <si>
    <t>GIFT_WHEN_BUY</t>
  </si>
  <si>
    <t>SALE_DURATION</t>
  </si>
  <si>
    <t>USE_IN</t>
  </si>
  <si>
    <t>Cây Sự Kiện</t>
  </si>
  <si>
    <t>GOLD</t>
  </si>
  <si>
    <t>COIN</t>
  </si>
  <si>
    <t>Hồng</t>
  </si>
  <si>
    <t>25/08/2017 06:00 =&gt; 28/08/2017 06:00
25/08/2018 06:00 =&gt; 28/08/2018 06:00</t>
  </si>
  <si>
    <t>Táo</t>
  </si>
  <si>
    <t>Bông</t>
  </si>
  <si>
    <t>Tuyết</t>
  </si>
  <si>
    <t>Oải Hương</t>
  </si>
  <si>
    <t>Dừa</t>
  </si>
  <si>
    <t>Chanh</t>
  </si>
  <si>
    <t>Dưa Hấu</t>
  </si>
  <si>
    <t>Trà</t>
  </si>
  <si>
    <t>Mít</t>
  </si>
  <si>
    <t>Dứa</t>
  </si>
  <si>
    <t>Xoài</t>
  </si>
  <si>
    <t>Nho</t>
  </si>
  <si>
    <t>Lài</t>
  </si>
  <si>
    <t>Cúc</t>
  </si>
  <si>
    <t>Bi</t>
  </si>
  <si>
    <t>Sen</t>
  </si>
  <si>
    <t>Hướng Dương</t>
  </si>
  <si>
    <t>Việt Quất</t>
  </si>
  <si>
    <t>Dâu</t>
  </si>
  <si>
    <t>RƯƠNG BẠCH KIM:1:Vàng:60000:Lọ Mây Dấu Chân Mèo:1</t>
  </si>
  <si>
    <t>RATE_Previous</t>
  </si>
  <si>
    <t>Lưỡi câu Cá heo:2</t>
  </si>
  <si>
    <t>Lưỡi câu Cá voi:2</t>
  </si>
  <si>
    <t>Thính:2</t>
  </si>
  <si>
    <t>Lưỡi câu Cá mập:3</t>
  </si>
  <si>
    <t>Rương Bạch Kim:1:CHẬU DƠI NGHỊCH NGỢM:1:Vàng:120000</t>
  </si>
  <si>
    <t>Rương Bạch Kim:1:CHẬU DƠI NHÚT NHÁT:1:Vàng:180000</t>
  </si>
  <si>
    <t>Rương Bạch Kim:1:CHẬU DƠI NHÚT NHÁT:1:Vàng:220000</t>
  </si>
  <si>
    <t>Rương Bạch Kim:1:CHẬU TIỂU TIÊN RỪNG XANH:1:Vàng:320000</t>
  </si>
  <si>
    <t>Rương Bạch Kim:1:CHẬU TIỂU TIÊN BIỂN XANH:1:Vàng:550000</t>
  </si>
  <si>
    <t>Rương Bạch Kim:1:CHẬU TIỂU TIÊN MUÔN THÚ:1:Vàng:750000</t>
  </si>
  <si>
    <t>Rương Bạch Kim:1:CHẬU TIỂU TIÊN QUẢ NGỌT:1:Vàng:950000</t>
  </si>
  <si>
    <t>Rương Bạch Kim:1:CHẬU TIỂU TIÊN BIỂN XANH:1:Vàng:350000:CHUÔNG GIÓ LỤC:1</t>
  </si>
  <si>
    <t>Rương Bạch Kim:1:CHẬU TIỂU TIÊN BIỂN XANH:1:Vàng:450000:CHUÔNG GIÓ VÀNG:1</t>
  </si>
  <si>
    <t>Rương Bạch Kim:1:CHẬU TIỂU TIÊN MUÔN THÚ:1:Vàng:650000:CHUÔNG GIÓ ĐỎ:1</t>
  </si>
  <si>
    <t>Rương Bạch Kim:1:CHẬU TIỂU TIÊN MUÔN THÚ:1:Vàng:850000:CHUÔNG GIÓ TÍM:1</t>
  </si>
  <si>
    <t>Rương Bạch Kim:1:CHẬU TIÊN DỄ THƯƠNG:1:Vàng:1400000:DÙ HỒNG:1</t>
  </si>
  <si>
    <t>Rương Bạch Kim:1:CHẬU TIÊN TINH NGHỊCH:1:Vàng:1300000:DÙ LỤC:1</t>
  </si>
  <si>
    <t>Rương Bạch Kim:1:CHẬU TIÊN CÁ TÍNH:Vàng:1800000:DÙ LAM:1</t>
  </si>
  <si>
    <t>Rương Bạch Kim:1:CHẬU DƠI NGHỊCH NGỢM:1:Vàng:250000</t>
  </si>
  <si>
    <t>Rương Bạch Kim:1:CHẬU DƠI NHÚT NHÁT:1:Vàng:350000</t>
  </si>
  <si>
    <t>Rương Bạch Kim:1:CHẬU DƠI NHÚT NHÁT:1:Vàng:450000</t>
  </si>
  <si>
    <t>Rương Bạch Kim:1:CHẬU TIỂU TIÊN RỪNG XANH:1:Vàng:650000</t>
  </si>
  <si>
    <t>Rương Bạch Kim:1:CHẬU TIỂU TIÊN BIỂN XANH:1:Vàng:850000</t>
  </si>
  <si>
    <t>Rương Bạch Kim:1:CHẬU TIỂU TIÊN MUÔN THÚ:1:Vàng:1100000</t>
  </si>
  <si>
    <t>Rương Bạch Kim:1:CHẬU TIỂU TIÊN QUẢ NGỌT:1:Vàng:1300000</t>
  </si>
  <si>
    <t>Rương Bạch Kim:1:CHẬU TIỂU TIÊN QUẢ NGỌT:1:Vàng:1200000</t>
  </si>
  <si>
    <t>Rương Bạch Kim:1:CHẬU DƠI NHÚT NHÁT:1:Vàng:250000</t>
  </si>
  <si>
    <t>Rương Bạch Kim:1:CHẬU TIỂU TIÊN RỪNG XANH:1:Vàng:350000</t>
  </si>
  <si>
    <t>Rương Bạch Kim:1:CHẬU DƠI XINH XẮN:1:Vàng:250000</t>
  </si>
  <si>
    <t>Rương Bạch Kim:1:CHẬU TIỂU TIÊN BIỂN XANH:1:Vàng:600000</t>
  </si>
  <si>
    <t>Rương Bạch Kim:1:CHẬU TIỂU TIÊN QUẢ NGỌT:1:Vàng:1000000</t>
  </si>
  <si>
    <t>Rương Bạch Kim:1:CHẬU DƠI NHÚT NHÁT:1:Vàng:200000</t>
  </si>
  <si>
    <t>Rương Bạch Kim:1:CHẬU TIỂU TIÊN MUÔN THÚ:1:Vàng:800000</t>
  </si>
  <si>
    <t>07/04/2020 09:00</t>
  </si>
  <si>
    <t>13/04/2020 23:00</t>
  </si>
  <si>
    <t>13/04/2020 23:30</t>
  </si>
  <si>
    <t>14/04/2020 09:00</t>
  </si>
  <si>
    <t>20/04/2020 23:00</t>
  </si>
  <si>
    <t>20/04/2020 23:30</t>
  </si>
  <si>
    <t>Mảnh Vàng 1</t>
  </si>
  <si>
    <t>Mảnh Vàng 2</t>
  </si>
  <si>
    <t>Mảnh Vàng 3</t>
  </si>
  <si>
    <t>Mảnh Vàng 4</t>
  </si>
  <si>
    <t>21/04/2020 09:00</t>
  </si>
  <si>
    <t>27/04/2020 23:00</t>
  </si>
  <si>
    <t>27/04/2020 23:30</t>
  </si>
  <si>
    <t>28/04/2020 09:00</t>
  </si>
  <si>
    <t>04/05/2020 23:00</t>
  </si>
  <si>
    <t>04/05/2020 23:30</t>
  </si>
  <si>
    <t>05/05/2020 09:00</t>
  </si>
  <si>
    <t>11/05/2020 23:00</t>
  </si>
  <si>
    <t>11/05/2020 23:30</t>
  </si>
  <si>
    <t>GOLD_CONVERT</t>
  </si>
  <si>
    <t>HINT</t>
  </si>
  <si>
    <t>USE IN</t>
  </si>
  <si>
    <t>E1PO</t>
  </si>
  <si>
    <t>EVENT</t>
  </si>
  <si>
    <t>Rơi ra khi thu hoạch Cây Sự Kiện</t>
  </si>
  <si>
    <t>item_event.png</t>
  </si>
  <si>
    <t>E1</t>
  </si>
  <si>
    <t>PUZZLE</t>
  </si>
  <si>
    <t>item_event_puzzle_slot_2_1.png</t>
  </si>
  <si>
    <t>E2</t>
  </si>
  <si>
    <t>item_event_puzzle_slot_2_2.png</t>
  </si>
  <si>
    <t>E3</t>
  </si>
  <si>
    <t>item_event_puzzle_slot_2_3.png</t>
  </si>
  <si>
    <t>E4</t>
  </si>
  <si>
    <t>item_event_puzzle_slot_2_4.png</t>
  </si>
  <si>
    <t>E5</t>
  </si>
  <si>
    <t>item_event_puzzle_slot_3_1.png</t>
  </si>
  <si>
    <t>E6</t>
  </si>
  <si>
    <t>item_event_puzzle_slot_3_2.png</t>
  </si>
  <si>
    <t>E7</t>
  </si>
  <si>
    <t>item_event_puzzle_slot_3_3.png</t>
  </si>
  <si>
    <t>E8</t>
  </si>
  <si>
    <t>item_event_puzzle_slot_3_4.png</t>
  </si>
  <si>
    <t>E9</t>
  </si>
  <si>
    <t>Mảnh Rương Bạch Kim 1</t>
  </si>
  <si>
    <t>item_event_puzzle_slot_1_1.png</t>
  </si>
  <si>
    <t>E10</t>
  </si>
  <si>
    <t>Mảnh Rương Bạch Kim 2</t>
  </si>
  <si>
    <t>item_event_puzzle_slot_1_2.png</t>
  </si>
  <si>
    <t>E11</t>
  </si>
  <si>
    <t>Mảnh Rương Bạch Kim 3</t>
  </si>
  <si>
    <t>item_event_puzzle_slot_1_3.png</t>
  </si>
  <si>
    <t>E12</t>
  </si>
  <si>
    <t>Mảnh Rương Bạch Kim 4</t>
  </si>
  <si>
    <t>item_event_puzzle_slot_1_4.png</t>
  </si>
  <si>
    <t>E13</t>
  </si>
  <si>
    <t>item_event_puzzle_slot_4_1.png</t>
  </si>
  <si>
    <t>E14</t>
  </si>
  <si>
    <t>item_event_puzzle_slot_4_2.png</t>
  </si>
  <si>
    <t>E15</t>
  </si>
  <si>
    <t>item_event_puzzle_slot_4_3.png</t>
  </si>
  <si>
    <t>E16</t>
  </si>
  <si>
    <t>item_event_puzzle_slot_4_4.png</t>
  </si>
  <si>
    <t>E17</t>
  </si>
  <si>
    <t>Mảnh Hoa Hướng Dương 1</t>
  </si>
  <si>
    <t>item_event_puzzle_slot_5_1.png</t>
  </si>
  <si>
    <t>E18</t>
  </si>
  <si>
    <t>Mảnh Hoa Hướng Dương 2</t>
  </si>
  <si>
    <t>item_event_puzzle_slot_5_2.png</t>
  </si>
  <si>
    <t>E19</t>
  </si>
  <si>
    <t>Mảnh Hoa Hướng Dương 3</t>
  </si>
  <si>
    <t>item_event_puzzle_slot_5_3.png</t>
  </si>
  <si>
    <t>E20</t>
  </si>
  <si>
    <t>Mảnh Hoa Hướng Dương 4</t>
  </si>
  <si>
    <t>item_event_puzzle_slot_5_4.png</t>
  </si>
  <si>
    <t>E21</t>
  </si>
  <si>
    <t>Hoa Hướng Dương</t>
  </si>
  <si>
    <t>POSM</t>
  </si>
  <si>
    <t>item_event_puzzle_slot_5_big.png</t>
  </si>
  <si>
    <t>E22</t>
  </si>
  <si>
    <t>Mảnh Chậu Chu Tước 1</t>
  </si>
  <si>
    <t>item_event_puzzle_slot_6_1.png</t>
  </si>
  <si>
    <t>E23</t>
  </si>
  <si>
    <t>Mảnh Chậu Chu Tước 2</t>
  </si>
  <si>
    <t>item_event_puzzle_slot_6_2.png</t>
  </si>
  <si>
    <t>E24</t>
  </si>
  <si>
    <t>Mảnh Chậu Chu Tước 3</t>
  </si>
  <si>
    <t>item_event_puzzle_slot_6_3.png</t>
  </si>
  <si>
    <t>E25</t>
  </si>
  <si>
    <t>Mảnh Chậu Chu Tước 4</t>
  </si>
  <si>
    <t>item_event_puzzle_slot_6_4.png</t>
  </si>
  <si>
    <t>E26</t>
  </si>
  <si>
    <t>item_event_puzzle_slot_7_1.png</t>
  </si>
  <si>
    <t>E27</t>
  </si>
  <si>
    <t>item_event_puzzle_slot_7_2.png</t>
  </si>
  <si>
    <t>E28</t>
  </si>
  <si>
    <t>item_event_puzzle_slot_7_3.png</t>
  </si>
  <si>
    <t>E29</t>
  </si>
  <si>
    <t>item_event_puzzle_slot_7_4.png</t>
  </si>
  <si>
    <t>E30</t>
  </si>
  <si>
    <t>item_event_puzzle_slot_8_1.png</t>
  </si>
  <si>
    <t>E31</t>
  </si>
  <si>
    <t>item_event_puzzle_slot_8_2.png</t>
  </si>
  <si>
    <t>E32</t>
  </si>
  <si>
    <t>item_event_puzzle_slot_8_3.png</t>
  </si>
  <si>
    <t>E33</t>
  </si>
  <si>
    <t>item_event_puzzle_slot_8_4.png</t>
  </si>
  <si>
    <t>E34</t>
  </si>
  <si>
    <t>item_event_puzzle_slot_9_1.png</t>
  </si>
  <si>
    <t>E35</t>
  </si>
  <si>
    <t>item_event_puzzle_slot_9_2.png</t>
  </si>
  <si>
    <t>E36</t>
  </si>
  <si>
    <t>item_event_puzzle_slot_9_3.png</t>
  </si>
  <si>
    <t>E37</t>
  </si>
  <si>
    <t>item_event_puzzle_slot_9_4.png</t>
  </si>
  <si>
    <t>E38</t>
  </si>
  <si>
    <t>item_event_puzzle_slot_10_1.png</t>
  </si>
  <si>
    <t>E39</t>
  </si>
  <si>
    <t>item_event_puzzle_slot_10_2.png</t>
  </si>
  <si>
    <t>E40</t>
  </si>
  <si>
    <t>item_event_puzzle_slot_10_3.png</t>
  </si>
  <si>
    <t>E41</t>
  </si>
  <si>
    <t>item_event_puzzle_slot_10_4.png</t>
  </si>
  <si>
    <t>E42</t>
  </si>
  <si>
    <t>item_event_puzzle_slot_11_1.png</t>
  </si>
  <si>
    <t>E43</t>
  </si>
  <si>
    <t>item_event_puzzle_slot_11_2.png</t>
  </si>
  <si>
    <t>E44</t>
  </si>
  <si>
    <t>item_event_puzzle_slot_11_3.png</t>
  </si>
  <si>
    <t>E45</t>
  </si>
  <si>
    <t>item_event_puzzle_slot_11_4.png</t>
  </si>
  <si>
    <t>E46</t>
  </si>
  <si>
    <t>item_event_puzzle_slot_12_1.png</t>
  </si>
  <si>
    <t>E47</t>
  </si>
  <si>
    <t>item_event_puzzle_slot_12_2.png</t>
  </si>
  <si>
    <t>E48</t>
  </si>
  <si>
    <t>item_event_puzzle_slot_12_3.png</t>
  </si>
  <si>
    <t>E49</t>
  </si>
  <si>
    <t>item_event_puzzle_slot_12_4.png</t>
  </si>
  <si>
    <t>E50</t>
  </si>
  <si>
    <t>Mảnh Chậu Tiểu Tiên Rừng Xanh 1</t>
  </si>
  <si>
    <t>item_event_puzzle_slot_13_1.png</t>
  </si>
  <si>
    <t>E51</t>
  </si>
  <si>
    <t>Mảnh Chậu Tiểu Tiên Rừng Xanh 2</t>
  </si>
  <si>
    <t>item_event_puzzle_slot_13_2.png</t>
  </si>
  <si>
    <t>E52</t>
  </si>
  <si>
    <t>Mảnh Chậu Tiểu Tiên Rừng Xanh 3</t>
  </si>
  <si>
    <t>item_event_puzzle_slot_13_3.png</t>
  </si>
  <si>
    <t>E53</t>
  </si>
  <si>
    <t>Mảnh Chậu Tiểu Tiên Rừng Xanh 4</t>
  </si>
  <si>
    <t>item_event_puzzle_slot_13_4.png</t>
  </si>
  <si>
    <t>E2PO</t>
  </si>
  <si>
    <t>Event2 Token 5</t>
  </si>
  <si>
    <t>Nhận được khi đổi gói quà</t>
  </si>
  <si>
    <t>item_event02_token05.png</t>
  </si>
  <si>
    <t>E2T1</t>
  </si>
  <si>
    <t>Event2 Token 1</t>
  </si>
  <si>
    <t>Rơi ra khi thu hoạch Cây &amp; Sản phẩm</t>
  </si>
  <si>
    <t>item_event02_token01.png</t>
  </si>
  <si>
    <t>E2T2</t>
  </si>
  <si>
    <t>Event2 Token 2</t>
  </si>
  <si>
    <t>item_event02_token02.png</t>
  </si>
  <si>
    <t>E2T3</t>
  </si>
  <si>
    <t>Event2 Token 3</t>
  </si>
  <si>
    <t>item_event02_token03.png</t>
  </si>
  <si>
    <t>E2T4</t>
  </si>
  <si>
    <t>Event2 Token 4</t>
  </si>
  <si>
    <t>item_event02_token04.png</t>
  </si>
  <si>
    <t>E3PO</t>
  </si>
  <si>
    <t>KG</t>
  </si>
  <si>
    <t>Dùng khi tính tổng khối lượng cá câu được</t>
  </si>
  <si>
    <t>item_weight_fishing.png</t>
  </si>
  <si>
    <t>EVENT 3</t>
  </si>
  <si>
    <t>EACU</t>
  </si>
  <si>
    <t>Token Accumulate</t>
  </si>
  <si>
    <t>Dùng trong tính năng nạp tiền tích lũy</t>
  </si>
  <si>
    <t>item_accumulate_token.png</t>
  </si>
  <si>
    <t>Mảnh Bình Giữ Nhiệt 1</t>
  </si>
  <si>
    <t>Mảnh Bình Giữ Nhiệt 2</t>
  </si>
  <si>
    <t>Mảnh Bình Giữ Nhiệt 3</t>
  </si>
  <si>
    <t>Mảnh Bình Giữ Nhiệt 4</t>
  </si>
  <si>
    <t>Mảnh Áo Thun 1</t>
  </si>
  <si>
    <t>Mảnh Áo Thun 2</t>
  </si>
  <si>
    <t>Mảnh Áo Thun 3</t>
  </si>
  <si>
    <t>Mảnh Áo Thun 4</t>
  </si>
  <si>
    <t>Mảnh Iring 1</t>
  </si>
  <si>
    <t>Mảnh Iring 2</t>
  </si>
  <si>
    <t>Mảnh Iring 3</t>
  </si>
  <si>
    <t>Mảnh Iring 4</t>
  </si>
  <si>
    <t>item_event_puzzle_slot_14_1.png</t>
  </si>
  <si>
    <t>item_event_puzzle_slot_14_2.png</t>
  </si>
  <si>
    <t>item_event_puzzle_slot_14_3.png</t>
  </si>
  <si>
    <t>item_event_puzzle_slot_14_4.png</t>
  </si>
  <si>
    <t>item_event_puzzle_slot_15_1.png</t>
  </si>
  <si>
    <t>item_event_puzzle_slot_15_2.png</t>
  </si>
  <si>
    <t>item_event_puzzle_slot_15_3.png</t>
  </si>
  <si>
    <t>item_event_puzzle_slot_15_4.png</t>
  </si>
  <si>
    <t>item_event_puzzle_slot_16_1.png</t>
  </si>
  <si>
    <t>item_event_puzzle_slot_16_2.png</t>
  </si>
  <si>
    <t>item_event_puzzle_slot_16_3.png</t>
  </si>
  <si>
    <t>item_event_puzzle_slot_16_4.png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</si>
  <si>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</si>
  <si>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</si>
  <si>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</si>
  <si>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</si>
  <si>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</si>
  <si>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</si>
  <si>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</si>
  <si>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</si>
  <si>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</si>
  <si>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</si>
  <si>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</si>
  <si>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</si>
  <si>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E01_P14</t>
  </si>
  <si>
    <t>BÌNH GIỮ NHIỆT:1</t>
  </si>
  <si>
    <t>BÌNH GIỮ NHIỆT</t>
  </si>
  <si>
    <t>E01_P15</t>
  </si>
  <si>
    <t>ÁO THUN:1</t>
  </si>
  <si>
    <t>ÁO THUN</t>
  </si>
  <si>
    <t>E01_P16</t>
  </si>
  <si>
    <t>IRING:1</t>
  </si>
  <si>
    <t>IRING</t>
  </si>
  <si>
    <t>E01_P02</t>
  </si>
  <si>
    <t>KINH NGHIỆM:200000</t>
  </si>
  <si>
    <t>KINH NGHIỆM</t>
  </si>
  <si>
    <t>action_01</t>
  </si>
  <si>
    <t>Loại event</t>
  </si>
  <si>
    <t>STAY HOME STAY SAFE</t>
  </si>
  <si>
    <t>Tên event</t>
  </si>
  <si>
    <t>tên event point (Túi thực phẩm)</t>
  </si>
  <si>
    <t>tên cây event (Cây Bắp Cải)</t>
  </si>
  <si>
    <t>EV01_TYPE</t>
  </si>
  <si>
    <t>15/04/2020 09:00</t>
  </si>
  <si>
    <t>THỎI ĐỒNG:15</t>
  </si>
  <si>
    <t>THỎI BẠC:15</t>
  </si>
  <si>
    <t>Lọ Mây Trăng Sao:1</t>
  </si>
  <si>
    <t>Lọ Mây Halloween:1</t>
  </si>
  <si>
    <t>12/05/2020 09:00</t>
  </si>
  <si>
    <t>18/05/2020 23:00</t>
  </si>
  <si>
    <t>18/05/2020 23:30</t>
  </si>
  <si>
    <t>19/05/2020 09:00</t>
  </si>
  <si>
    <t>25/05/2020 23:00</t>
  </si>
  <si>
    <t>25/05/2020 23:30</t>
  </si>
  <si>
    <t>26/05/2020 09:00</t>
  </si>
  <si>
    <t>01/06/2020 23:00</t>
  </si>
  <si>
    <t>01/06/2020 23:30</t>
  </si>
  <si>
    <t>02/06/2020 09:00</t>
  </si>
  <si>
    <t>08/06/2020 23:00</t>
  </si>
  <si>
    <t>08/06/2020 23:30</t>
  </si>
  <si>
    <t>09/06/2020 09:00</t>
  </si>
  <si>
    <t>15/06/2020 23:00</t>
  </si>
  <si>
    <t>15/06/2020 23:30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</si>
</sst>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&quot;?&quot;&quot;?&quot;_);_(@_)"/>
    <numFmt numFmtId="166" formatCode="0.000"/>
    <numFmt numFmtId="167" formatCode="#,##0.0"/>
    <numFmt numFmtId="168" formatCode="_(* #,##0_);_(* \(#,##0\);_(* &quot;-&quot;&quot;?&quot;&quot;?&quot;_);_(@_)"/>
    <numFmt numFmtId="169" formatCode="0.0"/>
    <numFmt numFmtId="170" formatCode="_(* #,##0.0_);_(* \(#,##0.0\);_(* &quot;-&quot;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5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361">
    <xf numFmtId="0" fontId="0" fillId="0" borderId="0" xfId="0"/>
    <xf numFmtId="49" fontId="0" fillId="2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left" vertical="top" wrapText="1"/>
    </xf>
    <xf numFmtId="0" fontId="3" fillId="6" borderId="1" xfId="2" applyNumberFormat="1" applyFont="1" applyFill="1" applyBorder="1" applyAlignment="1">
      <alignment horizontal="right" vertical="top"/>
    </xf>
    <xf numFmtId="1" fontId="3" fillId="6" borderId="1" xfId="0" applyNumberFormat="1" applyFont="1" applyFill="1" applyBorder="1" applyAlignment="1">
      <alignment horizontal="right" vertical="top"/>
    </xf>
    <xf numFmtId="0" fontId="3" fillId="7" borderId="1" xfId="0" applyNumberFormat="1" applyFont="1" applyFill="1" applyBorder="1" applyAlignment="1">
      <alignment horizontal="left" vertical="top" wrapText="1"/>
    </xf>
    <xf numFmtId="0" fontId="3" fillId="7" borderId="1" xfId="2" applyNumberFormat="1" applyFont="1" applyFill="1" applyBorder="1" applyAlignment="1">
      <alignment horizontal="right" vertical="top"/>
    </xf>
    <xf numFmtId="1" fontId="3" fillId="7" borderId="1" xfId="0" applyNumberFormat="1" applyFont="1" applyFill="1" applyBorder="1" applyAlignment="1">
      <alignment horizontal="right" vertical="top"/>
    </xf>
    <xf numFmtId="0" fontId="3" fillId="8" borderId="1" xfId="0" applyNumberFormat="1" applyFont="1" applyFill="1" applyBorder="1" applyAlignment="1">
      <alignment horizontal="left" vertical="top" wrapText="1"/>
    </xf>
    <xf numFmtId="0" fontId="3" fillId="8" borderId="1" xfId="2" applyNumberFormat="1" applyFont="1" applyFill="1" applyBorder="1" applyAlignment="1">
      <alignment horizontal="right" vertical="top"/>
    </xf>
    <xf numFmtId="1" fontId="3" fillId="8" borderId="1" xfId="0" applyNumberFormat="1" applyFont="1" applyFill="1" applyBorder="1" applyAlignment="1">
      <alignment horizontal="right" vertical="top"/>
    </xf>
    <xf numFmtId="0" fontId="3" fillId="8" borderId="1" xfId="0" quotePrefix="1" applyNumberFormat="1" applyFont="1" applyFill="1" applyBorder="1" applyAlignment="1">
      <alignment horizontal="left" vertical="top" wrapText="1"/>
    </xf>
    <xf numFmtId="0" fontId="3" fillId="7" borderId="1" xfId="0" quotePrefix="1" applyNumberFormat="1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left"/>
    </xf>
    <xf numFmtId="1" fontId="3" fillId="7" borderId="1" xfId="0" applyNumberFormat="1" applyFont="1" applyFill="1" applyBorder="1" applyAlignment="1">
      <alignment horizontal="left" vertical="top"/>
    </xf>
    <xf numFmtId="1" fontId="3" fillId="8" borderId="1" xfId="0" applyNumberFormat="1" applyFont="1" applyFill="1" applyBorder="1" applyAlignment="1">
      <alignment horizontal="left" vertical="top"/>
    </xf>
    <xf numFmtId="0" fontId="0" fillId="5" borderId="1" xfId="0" applyNumberFormat="1" applyFill="1" applyBorder="1" applyAlignment="1">
      <alignment horizontal="center" vertical="center"/>
    </xf>
    <xf numFmtId="0" fontId="0" fillId="0" borderId="0" xfId="0" applyNumberFormat="1"/>
    <xf numFmtId="49" fontId="0" fillId="4" borderId="1" xfId="0" applyNumberFormat="1" applyFill="1" applyBorder="1" applyAlignment="1">
      <alignment horizontal="left"/>
    </xf>
    <xf numFmtId="1" fontId="3" fillId="8" borderId="1" xfId="0" applyNumberFormat="1" applyFont="1" applyFill="1" applyBorder="1" applyAlignment="1">
      <alignment horizontal="left"/>
    </xf>
    <xf numFmtId="1" fontId="0" fillId="0" borderId="0" xfId="0" applyNumberFormat="1"/>
    <xf numFmtId="9" fontId="0" fillId="0" borderId="0" xfId="2" applyFont="1"/>
    <xf numFmtId="0" fontId="0" fillId="0" borderId="1" xfId="0" applyBorder="1"/>
    <xf numFmtId="0" fontId="2" fillId="9" borderId="2" xfId="0" applyFont="1" applyFill="1" applyBorder="1" applyAlignment="1">
      <alignment horizontal="center" vertical="center"/>
    </xf>
    <xf numFmtId="1" fontId="0" fillId="0" borderId="1" xfId="0" applyNumberFormat="1" applyBorder="1"/>
    <xf numFmtId="0" fontId="2" fillId="10" borderId="2" xfId="0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left"/>
    </xf>
    <xf numFmtId="1" fontId="3" fillId="11" borderId="1" xfId="0" applyNumberFormat="1" applyFont="1" applyFill="1" applyBorder="1" applyAlignment="1">
      <alignment horizontal="left" vertical="top"/>
    </xf>
    <xf numFmtId="0" fontId="0" fillId="12" borderId="0" xfId="0" applyFill="1"/>
    <xf numFmtId="0" fontId="2" fillId="9" borderId="0" xfId="0" applyFont="1" applyFill="1"/>
    <xf numFmtId="164" fontId="0" fillId="0" borderId="0" xfId="1" applyNumberFormat="1" applyFont="1"/>
    <xf numFmtId="164" fontId="0" fillId="2" borderId="1" xfId="1" applyNumberFormat="1" applyFont="1" applyFill="1" applyBorder="1"/>
    <xf numFmtId="0" fontId="0" fillId="0" borderId="1" xfId="0" applyFill="1" applyBorder="1" applyAlignment="1"/>
    <xf numFmtId="0" fontId="3" fillId="0" borderId="1" xfId="0" applyNumberFormat="1" applyFont="1" applyFill="1" applyBorder="1" applyAlignment="1"/>
    <xf numFmtId="0" fontId="0" fillId="0" borderId="1" xfId="0" applyFill="1" applyBorder="1"/>
    <xf numFmtId="0" fontId="6" fillId="0" borderId="1" xfId="0" applyFont="1" applyFill="1" applyBorder="1" applyAlignment="1"/>
    <xf numFmtId="0" fontId="0" fillId="0" borderId="1" xfId="0" applyFont="1" applyFill="1" applyBorder="1"/>
    <xf numFmtId="164" fontId="0" fillId="13" borderId="1" xfId="1" applyNumberFormat="1" applyFont="1" applyFill="1" applyBorder="1" applyAlignment="1">
      <alignment horizontal="right"/>
    </xf>
    <xf numFmtId="49" fontId="0" fillId="11" borderId="1" xfId="0" applyNumberFormat="1" applyFill="1" applyBorder="1" applyAlignment="1">
      <alignment horizontal="left"/>
    </xf>
    <xf numFmtId="0" fontId="3" fillId="11" borderId="1" xfId="0" applyNumberFormat="1" applyFont="1" applyFill="1" applyBorder="1" applyAlignment="1"/>
    <xf numFmtId="0" fontId="0" fillId="11" borderId="1" xfId="0" applyFill="1" applyBorder="1"/>
    <xf numFmtId="0" fontId="6" fillId="0" borderId="1" xfId="0" applyFont="1" applyFill="1" applyBorder="1"/>
    <xf numFmtId="0" fontId="0" fillId="14" borderId="2" xfId="0" applyNumberFormat="1" applyFill="1" applyBorder="1" applyAlignment="1">
      <alignment horizontal="center" vertical="center"/>
    </xf>
    <xf numFmtId="164" fontId="0" fillId="0" borderId="0" xfId="0" applyNumberFormat="1"/>
    <xf numFmtId="1" fontId="3" fillId="15" borderId="1" xfId="0" applyNumberFormat="1" applyFont="1" applyFill="1" applyBorder="1" applyAlignment="1">
      <alignment horizontal="right"/>
    </xf>
    <xf numFmtId="0" fontId="2" fillId="16" borderId="0" xfId="0" applyFont="1" applyFill="1"/>
    <xf numFmtId="0" fontId="9" fillId="15" borderId="0" xfId="0" applyFont="1" applyFill="1"/>
    <xf numFmtId="164" fontId="10" fillId="0" borderId="0" xfId="1" applyNumberFormat="1" applyFont="1"/>
    <xf numFmtId="0" fontId="0" fillId="0" borderId="1" xfId="0" applyNumberForma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12" fillId="17" borderId="2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11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13" fillId="0" borderId="1" xfId="0" applyNumberFormat="1" applyFont="1" applyFill="1" applyBorder="1" applyAlignment="1">
      <alignment horizontal="left"/>
    </xf>
    <xf numFmtId="0" fontId="3" fillId="0" borderId="1" xfId="2" applyNumberFormat="1" applyFont="1" applyFill="1" applyBorder="1" applyAlignment="1">
      <alignment horizontal="right" vertical="top"/>
    </xf>
    <xf numFmtId="1" fontId="3" fillId="0" borderId="1" xfId="0" applyNumberFormat="1" applyFont="1" applyFill="1" applyBorder="1" applyAlignment="1">
      <alignment horizontal="right" vertical="top" wrapText="1"/>
    </xf>
    <xf numFmtId="49" fontId="0" fillId="7" borderId="1" xfId="0" applyNumberFormat="1" applyFill="1" applyBorder="1" applyAlignment="1">
      <alignment horizontal="left" vertical="top"/>
    </xf>
    <xf numFmtId="0" fontId="0" fillId="13" borderId="1" xfId="0" applyNumberFormat="1" applyFill="1" applyBorder="1" applyAlignment="1">
      <alignment horizontal="left"/>
    </xf>
    <xf numFmtId="0" fontId="3" fillId="0" borderId="1" xfId="0" applyFont="1" applyFill="1" applyBorder="1"/>
    <xf numFmtId="0" fontId="0" fillId="18" borderId="2" xfId="0" applyFill="1" applyBorder="1" applyAlignment="1">
      <alignment horizontal="center" vertical="center"/>
    </xf>
    <xf numFmtId="164" fontId="11" fillId="19" borderId="0" xfId="1" applyNumberFormat="1" applyFont="1" applyFill="1"/>
    <xf numFmtId="49" fontId="0" fillId="5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/>
    <xf numFmtId="0" fontId="0" fillId="15" borderId="1" xfId="0" applyFill="1" applyBorder="1"/>
    <xf numFmtId="0" fontId="0" fillId="0" borderId="1" xfId="0" applyFill="1" applyBorder="1" applyAlignment="1">
      <alignment horizontal="right"/>
    </xf>
    <xf numFmtId="49" fontId="0" fillId="15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NumberFormat="1" applyBorder="1"/>
    <xf numFmtId="1" fontId="7" fillId="11" borderId="1" xfId="0" applyNumberFormat="1" applyFont="1" applyFill="1" applyBorder="1"/>
    <xf numFmtId="164" fontId="0" fillId="13" borderId="1" xfId="1" applyNumberFormat="1" applyFont="1" applyFill="1" applyBorder="1"/>
    <xf numFmtId="164" fontId="0" fillId="2" borderId="1" xfId="0" applyNumberFormat="1" applyFill="1" applyBorder="1"/>
    <xf numFmtId="49" fontId="0" fillId="0" borderId="1" xfId="0" quotePrefix="1" applyNumberFormat="1" applyFill="1" applyBorder="1" applyAlignment="1">
      <alignment horizontal="left"/>
    </xf>
    <xf numFmtId="49" fontId="0" fillId="2" borderId="2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/>
    </xf>
    <xf numFmtId="0" fontId="0" fillId="0" borderId="0" xfId="0" applyBorder="1"/>
    <xf numFmtId="0" fontId="3" fillId="0" borderId="0" xfId="2" applyNumberFormat="1" applyFont="1" applyFill="1" applyBorder="1" applyAlignment="1">
      <alignment horizontal="right" vertical="top"/>
    </xf>
    <xf numFmtId="0" fontId="3" fillId="15" borderId="1" xfId="0" quotePrefix="1" applyNumberFormat="1" applyFont="1" applyFill="1" applyBorder="1" applyAlignment="1">
      <alignment horizontal="left" vertical="top" wrapText="1"/>
    </xf>
    <xf numFmtId="0" fontId="0" fillId="15" borderId="1" xfId="0" applyNumberFormat="1" applyFill="1" applyBorder="1" applyAlignment="1">
      <alignment horizontal="center" vertical="center"/>
    </xf>
    <xf numFmtId="1" fontId="0" fillId="13" borderId="1" xfId="1" applyNumberFormat="1" applyFont="1" applyFill="1" applyBorder="1" applyAlignment="1">
      <alignment horizontal="right"/>
    </xf>
    <xf numFmtId="1" fontId="0" fillId="2" borderId="1" xfId="1" applyNumberFormat="1" applyFont="1" applyFill="1" applyBorder="1"/>
    <xf numFmtId="0" fontId="2" fillId="21" borderId="1" xfId="0" applyNumberFormat="1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0" fontId="2" fillId="24" borderId="5" xfId="0" applyFont="1" applyFill="1" applyBorder="1" applyAlignment="1">
      <alignment horizontal="center"/>
    </xf>
    <xf numFmtId="0" fontId="2" fillId="25" borderId="3" xfId="0" applyFont="1" applyFill="1" applyBorder="1" applyAlignment="1">
      <alignment horizontal="center"/>
    </xf>
    <xf numFmtId="0" fontId="2" fillId="25" borderId="4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22" borderId="6" xfId="0" applyFill="1" applyBorder="1" applyAlignment="1">
      <alignment vertical="top"/>
    </xf>
    <xf numFmtId="0" fontId="0" fillId="26" borderId="6" xfId="0" applyFill="1" applyBorder="1" applyAlignment="1">
      <alignment horizontal="center"/>
    </xf>
    <xf numFmtId="0" fontId="0" fillId="26" borderId="7" xfId="0" applyFill="1" applyBorder="1"/>
    <xf numFmtId="0" fontId="0" fillId="26" borderId="8" xfId="0" applyFill="1" applyBorder="1"/>
    <xf numFmtId="0" fontId="0" fillId="26" borderId="1" xfId="0" applyFill="1" applyBorder="1"/>
    <xf numFmtId="0" fontId="0" fillId="26" borderId="3" xfId="0" applyFill="1" applyBorder="1" applyAlignment="1">
      <alignment horizontal="center"/>
    </xf>
    <xf numFmtId="0" fontId="0" fillId="26" borderId="4" xfId="0" applyFill="1" applyBorder="1"/>
    <xf numFmtId="49" fontId="0" fillId="26" borderId="4" xfId="0" applyNumberFormat="1" applyFill="1" applyBorder="1" applyAlignment="1">
      <alignment horizontal="left"/>
    </xf>
    <xf numFmtId="49" fontId="0" fillId="26" borderId="5" xfId="0" applyNumberFormat="1" applyFill="1" applyBorder="1" applyAlignment="1">
      <alignment horizontal="left"/>
    </xf>
    <xf numFmtId="0" fontId="0" fillId="26" borderId="5" xfId="0" applyFill="1" applyBorder="1"/>
    <xf numFmtId="0" fontId="6" fillId="26" borderId="4" xfId="0" applyFont="1" applyFill="1" applyBorder="1"/>
    <xf numFmtId="0" fontId="6" fillId="26" borderId="4" xfId="0" applyFont="1" applyFill="1" applyBorder="1" applyAlignment="1"/>
    <xf numFmtId="0" fontId="0" fillId="13" borderId="1" xfId="0" applyFill="1" applyBorder="1"/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5" xfId="0" applyFill="1" applyBorder="1"/>
    <xf numFmtId="49" fontId="0" fillId="13" borderId="4" xfId="0" applyNumberFormat="1" applyFill="1" applyBorder="1" applyAlignment="1">
      <alignment horizontal="left"/>
    </xf>
    <xf numFmtId="49" fontId="0" fillId="13" borderId="5" xfId="0" applyNumberFormat="1" applyFill="1" applyBorder="1" applyAlignment="1">
      <alignment horizontal="left"/>
    </xf>
    <xf numFmtId="0" fontId="6" fillId="13" borderId="4" xfId="0" applyFont="1" applyFill="1" applyBorder="1"/>
    <xf numFmtId="0" fontId="6" fillId="13" borderId="4" xfId="0" applyFont="1" applyFill="1" applyBorder="1" applyAlignment="1"/>
    <xf numFmtId="0" fontId="6" fillId="13" borderId="5" xfId="0" applyFont="1" applyFill="1" applyBorder="1"/>
    <xf numFmtId="0" fontId="2" fillId="19" borderId="1" xfId="0" applyFont="1" applyFill="1" applyBorder="1" applyAlignment="1">
      <alignment horizontal="center"/>
    </xf>
    <xf numFmtId="164" fontId="0" fillId="15" borderId="0" xfId="1" applyNumberFormat="1" applyFont="1" applyFill="1"/>
    <xf numFmtId="166" fontId="3" fillId="0" borderId="1" xfId="0" applyNumberFormat="1" applyFont="1" applyFill="1" applyBorder="1" applyAlignment="1">
      <alignment horizontal="right"/>
    </xf>
    <xf numFmtId="166" fontId="3" fillId="15" borderId="1" xfId="0" applyNumberFormat="1" applyFont="1" applyFill="1" applyBorder="1" applyAlignment="1">
      <alignment horizontal="right"/>
    </xf>
    <xf numFmtId="166" fontId="3" fillId="0" borderId="1" xfId="0" applyNumberFormat="1" applyFont="1" applyFill="1" applyBorder="1" applyAlignment="1">
      <alignment horizontal="right" vertical="top" wrapText="1"/>
    </xf>
    <xf numFmtId="166" fontId="3" fillId="15" borderId="1" xfId="0" applyNumberFormat="1" applyFont="1" applyFill="1" applyBorder="1" applyAlignment="1">
      <alignment horizontal="right" vertical="top" wrapText="1"/>
    </xf>
    <xf numFmtId="0" fontId="3" fillId="15" borderId="1" xfId="2" applyNumberFormat="1" applyFont="1" applyFill="1" applyBorder="1" applyAlignment="1">
      <alignment horizontal="right" vertical="top"/>
    </xf>
    <xf numFmtId="1" fontId="3" fillId="15" borderId="1" xfId="0" applyNumberFormat="1" applyFont="1" applyFill="1" applyBorder="1" applyAlignment="1">
      <alignment horizontal="right" vertical="top" wrapText="1"/>
    </xf>
    <xf numFmtId="1" fontId="0" fillId="5" borderId="1" xfId="0" applyNumberForma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2" fillId="27" borderId="2" xfId="0" applyFont="1" applyFill="1" applyBorder="1" applyAlignment="1">
      <alignment horizontal="center"/>
    </xf>
    <xf numFmtId="49" fontId="0" fillId="0" borderId="1" xfId="0" quotePrefix="1" applyNumberFormat="1" applyBorder="1" applyAlignment="1">
      <alignment vertical="top"/>
    </xf>
    <xf numFmtId="49" fontId="0" fillId="15" borderId="1" xfId="0" quotePrefix="1" applyNumberFormat="1" applyFill="1" applyBorder="1" applyAlignment="1">
      <alignment vertical="top"/>
    </xf>
    <xf numFmtId="0" fontId="0" fillId="15" borderId="0" xfId="0" applyFill="1"/>
    <xf numFmtId="1" fontId="7" fillId="0" borderId="1" xfId="0" applyNumberFormat="1" applyFont="1" applyFill="1" applyBorder="1"/>
    <xf numFmtId="1" fontId="13" fillId="0" borderId="1" xfId="0" applyNumberFormat="1" applyFont="1" applyFill="1" applyBorder="1" applyAlignment="1">
      <alignment horizontal="right"/>
    </xf>
    <xf numFmtId="166" fontId="0" fillId="0" borderId="1" xfId="0" applyNumberFormat="1" applyBorder="1"/>
    <xf numFmtId="43" fontId="0" fillId="0" borderId="0" xfId="0" applyNumberFormat="1"/>
    <xf numFmtId="164" fontId="11" fillId="9" borderId="0" xfId="1" applyNumberFormat="1" applyFont="1" applyFill="1"/>
    <xf numFmtId="1" fontId="10" fillId="0" borderId="0" xfId="0" applyNumberFormat="1" applyFont="1"/>
    <xf numFmtId="0" fontId="12" fillId="19" borderId="0" xfId="0" applyNumberFormat="1" applyFont="1" applyFill="1" applyBorder="1"/>
    <xf numFmtId="0" fontId="12" fillId="9" borderId="0" xfId="0" applyNumberFormat="1" applyFont="1" applyFill="1" applyBorder="1"/>
    <xf numFmtId="0" fontId="0" fillId="28" borderId="1" xfId="0" applyFill="1" applyBorder="1"/>
    <xf numFmtId="0" fontId="0" fillId="28" borderId="0" xfId="0" applyFill="1"/>
    <xf numFmtId="0" fontId="0" fillId="0" borderId="1" xfId="0" applyFill="1" applyBorder="1" applyAlignment="1">
      <alignment vertical="top" wrapText="1"/>
    </xf>
    <xf numFmtId="49" fontId="0" fillId="0" borderId="1" xfId="0" quotePrefix="1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49" fontId="0" fillId="2" borderId="4" xfId="0" applyNumberFormat="1" applyFill="1" applyBorder="1" applyAlignment="1">
      <alignment horizontal="left"/>
    </xf>
    <xf numFmtId="0" fontId="6" fillId="2" borderId="4" xfId="0" applyFont="1" applyFill="1" applyBorder="1"/>
    <xf numFmtId="0" fontId="6" fillId="2" borderId="4" xfId="0" applyFont="1" applyFill="1" applyBorder="1" applyAlignment="1"/>
    <xf numFmtId="0" fontId="0" fillId="8" borderId="1" xfId="0" applyFill="1" applyBorder="1"/>
    <xf numFmtId="0" fontId="0" fillId="8" borderId="3" xfId="0" applyFill="1" applyBorder="1" applyAlignment="1">
      <alignment horizontal="center"/>
    </xf>
    <xf numFmtId="0" fontId="0" fillId="8" borderId="4" xfId="0" applyFill="1" applyBorder="1"/>
    <xf numFmtId="0" fontId="6" fillId="8" borderId="4" xfId="0" applyFont="1" applyFill="1" applyBorder="1"/>
    <xf numFmtId="0" fontId="6" fillId="8" borderId="5" xfId="0" applyFont="1" applyFill="1" applyBorder="1"/>
    <xf numFmtId="0" fontId="0" fillId="8" borderId="0" xfId="0" applyFill="1"/>
    <xf numFmtId="49" fontId="0" fillId="8" borderId="4" xfId="0" applyNumberFormat="1" applyFill="1" applyBorder="1" applyAlignment="1">
      <alignment horizontal="left"/>
    </xf>
    <xf numFmtId="0" fontId="6" fillId="8" borderId="4" xfId="0" applyFont="1" applyFill="1" applyBorder="1" applyAlignment="1"/>
    <xf numFmtId="164" fontId="0" fillId="8" borderId="1" xfId="1" applyNumberFormat="1" applyFont="1" applyFill="1" applyBorder="1" applyAlignment="1">
      <alignment horizontal="right"/>
    </xf>
    <xf numFmtId="1" fontId="0" fillId="8" borderId="1" xfId="1" applyNumberFormat="1" applyFont="1" applyFill="1" applyBorder="1" applyAlignment="1">
      <alignment horizontal="right"/>
    </xf>
    <xf numFmtId="0" fontId="3" fillId="8" borderId="1" xfId="0" applyNumberFormat="1" applyFont="1" applyFill="1" applyBorder="1" applyAlignment="1"/>
    <xf numFmtId="49" fontId="0" fillId="8" borderId="1" xfId="0" applyNumberFormat="1" applyFill="1" applyBorder="1" applyAlignment="1">
      <alignment horizontal="left"/>
    </xf>
    <xf numFmtId="164" fontId="0" fillId="8" borderId="1" xfId="0" applyNumberFormat="1" applyFill="1" applyBorder="1"/>
    <xf numFmtId="0" fontId="0" fillId="8" borderId="1" xfId="0" applyFont="1" applyFill="1" applyBorder="1"/>
    <xf numFmtId="0" fontId="6" fillId="8" borderId="1" xfId="0" applyFont="1" applyFill="1" applyBorder="1"/>
    <xf numFmtId="49" fontId="0" fillId="8" borderId="1" xfId="0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8" borderId="1" xfId="1" applyNumberFormat="1" applyFont="1" applyFill="1" applyBorder="1"/>
    <xf numFmtId="0" fontId="6" fillId="8" borderId="1" xfId="0" applyFont="1" applyFill="1" applyBorder="1" applyAlignment="1"/>
    <xf numFmtId="0" fontId="3" fillId="8" borderId="1" xfId="0" applyFont="1" applyFill="1" applyBorder="1"/>
    <xf numFmtId="1" fontId="0" fillId="8" borderId="1" xfId="1" applyNumberFormat="1" applyFont="1" applyFill="1" applyBorder="1"/>
    <xf numFmtId="49" fontId="13" fillId="8" borderId="1" xfId="0" applyNumberFormat="1" applyFont="1" applyFill="1" applyBorder="1" applyAlignment="1">
      <alignment horizontal="left"/>
    </xf>
    <xf numFmtId="49" fontId="0" fillId="8" borderId="1" xfId="0" quotePrefix="1" applyNumberFormat="1" applyFill="1" applyBorder="1" applyAlignment="1">
      <alignment horizontal="left"/>
    </xf>
    <xf numFmtId="164" fontId="0" fillId="8" borderId="0" xfId="1" applyNumberFormat="1" applyFont="1" applyFill="1"/>
    <xf numFmtId="0" fontId="0" fillId="15" borderId="0" xfId="0" applyNumberFormat="1" applyFill="1"/>
    <xf numFmtId="164" fontId="0" fillId="18" borderId="2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/>
    <xf numFmtId="0" fontId="0" fillId="28" borderId="3" xfId="0" applyFill="1" applyBorder="1" applyAlignment="1">
      <alignment horizontal="center"/>
    </xf>
    <xf numFmtId="0" fontId="0" fillId="28" borderId="4" xfId="0" applyFill="1" applyBorder="1"/>
    <xf numFmtId="0" fontId="6" fillId="28" borderId="4" xfId="0" applyFont="1" applyFill="1" applyBorder="1"/>
    <xf numFmtId="0" fontId="6" fillId="28" borderId="5" xfId="0" applyFont="1" applyFill="1" applyBorder="1"/>
    <xf numFmtId="49" fontId="0" fillId="28" borderId="4" xfId="0" applyNumberFormat="1" applyFill="1" applyBorder="1" applyAlignment="1">
      <alignment horizontal="left"/>
    </xf>
    <xf numFmtId="0" fontId="6" fillId="28" borderId="4" xfId="0" applyFont="1" applyFill="1" applyBorder="1" applyAlignment="1"/>
    <xf numFmtId="0" fontId="0" fillId="13" borderId="0" xfId="0" applyFill="1"/>
    <xf numFmtId="0" fontId="0" fillId="11" borderId="1" xfId="0" applyFont="1" applyFill="1" applyBorder="1"/>
    <xf numFmtId="0" fontId="0" fillId="14" borderId="1" xfId="0" applyFill="1" applyBorder="1" applyAlignment="1">
      <alignment vertical="top" wrapText="1"/>
    </xf>
    <xf numFmtId="49" fontId="0" fillId="14" borderId="1" xfId="0" quotePrefix="1" applyNumberFormat="1" applyFill="1" applyBorder="1" applyAlignment="1">
      <alignment vertical="top"/>
    </xf>
    <xf numFmtId="0" fontId="0" fillId="14" borderId="1" xfId="0" applyFill="1" applyBorder="1" applyAlignment="1">
      <alignment vertical="top"/>
    </xf>
    <xf numFmtId="0" fontId="0" fillId="14" borderId="0" xfId="0" applyFill="1"/>
    <xf numFmtId="0" fontId="0" fillId="12" borderId="1" xfId="0" applyFill="1" applyBorder="1"/>
    <xf numFmtId="0" fontId="0" fillId="12" borderId="3" xfId="0" applyFill="1" applyBorder="1" applyAlignment="1">
      <alignment horizontal="center"/>
    </xf>
    <xf numFmtId="0" fontId="0" fillId="12" borderId="4" xfId="0" applyFill="1" applyBorder="1"/>
    <xf numFmtId="0" fontId="6" fillId="12" borderId="4" xfId="0" applyFont="1" applyFill="1" applyBorder="1"/>
    <xf numFmtId="49" fontId="0" fillId="12" borderId="4" xfId="0" applyNumberFormat="1" applyFill="1" applyBorder="1" applyAlignment="1">
      <alignment horizontal="left"/>
    </xf>
    <xf numFmtId="0" fontId="6" fillId="12" borderId="4" xfId="0" applyFont="1" applyFill="1" applyBorder="1" applyAlignment="1"/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9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49" fontId="12" fillId="9" borderId="1" xfId="0" applyNumberFormat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/>
    <xf numFmtId="0" fontId="0" fillId="11" borderId="0" xfId="0" applyFill="1"/>
    <xf numFmtId="49" fontId="0" fillId="11" borderId="4" xfId="0" applyNumberFormat="1" applyFill="1" applyBorder="1" applyAlignment="1">
      <alignment horizontal="left"/>
    </xf>
    <xf numFmtId="0" fontId="6" fillId="11" borderId="4" xfId="0" applyFont="1" applyFill="1" applyBorder="1"/>
    <xf numFmtId="0" fontId="6" fillId="11" borderId="4" xfId="0" applyFont="1" applyFill="1" applyBorder="1" applyAlignment="1"/>
    <xf numFmtId="0" fontId="0" fillId="11" borderId="1" xfId="0" applyFill="1" applyBorder="1" applyAlignment="1">
      <alignment vertical="top"/>
    </xf>
    <xf numFmtId="49" fontId="0" fillId="11" borderId="1" xfId="0" quotePrefix="1" applyNumberFormat="1" applyFill="1" applyBorder="1" applyAlignment="1">
      <alignment vertical="top"/>
    </xf>
    <xf numFmtId="0" fontId="0" fillId="11" borderId="1" xfId="0" applyFill="1" applyBorder="1" applyAlignment="1">
      <alignment vertical="top" wrapText="1"/>
    </xf>
    <xf numFmtId="0" fontId="0" fillId="26" borderId="1" xfId="0" applyFill="1" applyBorder="1" applyAlignment="1">
      <alignment horizontal="center"/>
    </xf>
    <xf numFmtId="49" fontId="0" fillId="26" borderId="1" xfId="0" applyNumberFormat="1" applyFill="1" applyBorder="1" applyAlignment="1">
      <alignment horizontal="left"/>
    </xf>
    <xf numFmtId="0" fontId="6" fillId="13" borderId="1" xfId="0" applyFont="1" applyFill="1" applyBorder="1"/>
    <xf numFmtId="0" fontId="0" fillId="28" borderId="1" xfId="0" applyFill="1" applyBorder="1" applyAlignment="1">
      <alignment horizontal="center"/>
    </xf>
    <xf numFmtId="0" fontId="6" fillId="28" borderId="1" xfId="0" applyFont="1" applyFill="1" applyBorder="1"/>
    <xf numFmtId="0" fontId="0" fillId="8" borderId="1" xfId="0" applyFill="1" applyBorder="1" applyAlignment="1">
      <alignment horizontal="center"/>
    </xf>
    <xf numFmtId="0" fontId="6" fillId="12" borderId="1" xfId="0" applyFont="1" applyFill="1" applyBorder="1"/>
    <xf numFmtId="0" fontId="0" fillId="15" borderId="2" xfId="0" applyNumberFormat="1" applyFill="1" applyBorder="1" applyAlignment="1">
      <alignment horizontal="center" vertical="center"/>
    </xf>
    <xf numFmtId="0" fontId="0" fillId="30" borderId="3" xfId="0" applyFill="1" applyBorder="1" applyAlignment="1">
      <alignment vertical="top"/>
    </xf>
    <xf numFmtId="0" fontId="0" fillId="30" borderId="3" xfId="0" applyFill="1" applyBorder="1" applyAlignment="1">
      <alignment horizontal="center" vertical="top"/>
    </xf>
    <xf numFmtId="0" fontId="0" fillId="30" borderId="1" xfId="0" applyFill="1" applyBorder="1" applyAlignment="1">
      <alignment vertical="top"/>
    </xf>
    <xf numFmtId="0" fontId="0" fillId="15" borderId="1" xfId="0" applyFill="1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Fill="1"/>
    <xf numFmtId="0" fontId="15" fillId="0" borderId="0" xfId="0" applyFont="1" applyFill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/>
    <xf numFmtId="49" fontId="15" fillId="15" borderId="1" xfId="0" applyNumberFormat="1" applyFont="1" applyFill="1" applyBorder="1" applyAlignment="1">
      <alignment horizontal="center" vertical="center"/>
    </xf>
    <xf numFmtId="49" fontId="16" fillId="15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15" borderId="1" xfId="0" applyNumberFormat="1" applyFill="1" applyBorder="1"/>
    <xf numFmtId="0" fontId="0" fillId="15" borderId="1" xfId="0" applyNumberFormat="1" applyFill="1" applyBorder="1"/>
    <xf numFmtId="49" fontId="14" fillId="15" borderId="1" xfId="0" applyNumberFormat="1" applyFont="1" applyFill="1" applyBorder="1" applyAlignment="1">
      <alignment horizontal="left" vertical="center"/>
    </xf>
    <xf numFmtId="1" fontId="14" fillId="15" borderId="1" xfId="0" applyNumberFormat="1" applyFont="1" applyFill="1" applyBorder="1" applyAlignment="1">
      <alignment horizontal="right"/>
    </xf>
    <xf numFmtId="0" fontId="17" fillId="15" borderId="1" xfId="0" applyFont="1" applyFill="1" applyBorder="1"/>
    <xf numFmtId="3" fontId="14" fillId="15" borderId="1" xfId="0" applyNumberFormat="1" applyFont="1" applyFill="1" applyBorder="1" applyAlignment="1">
      <alignment horizontal="right"/>
    </xf>
    <xf numFmtId="4" fontId="14" fillId="15" borderId="1" xfId="0" applyNumberFormat="1" applyFont="1" applyFill="1" applyBorder="1"/>
    <xf numFmtId="1" fontId="14" fillId="15" borderId="1" xfId="0" applyNumberFormat="1" applyFont="1" applyFill="1" applyBorder="1"/>
    <xf numFmtId="167" fontId="14" fillId="15" borderId="1" xfId="0" applyNumberFormat="1" applyFont="1" applyFill="1" applyBorder="1"/>
    <xf numFmtId="167" fontId="17" fillId="15" borderId="1" xfId="0" applyNumberFormat="1" applyFont="1" applyFill="1" applyBorder="1"/>
    <xf numFmtId="0" fontId="0" fillId="15" borderId="1" xfId="0" applyNumberFormat="1" applyFont="1" applyFill="1" applyBorder="1"/>
    <xf numFmtId="1" fontId="14" fillId="15" borderId="1" xfId="0" applyNumberFormat="1" applyFont="1" applyFill="1" applyBorder="1" applyAlignment="1">
      <alignment horizontal="left"/>
    </xf>
    <xf numFmtId="0" fontId="14" fillId="15" borderId="1" xfId="0" applyNumberFormat="1" applyFont="1" applyFill="1" applyBorder="1" applyAlignment="1">
      <alignment horizontal="right"/>
    </xf>
    <xf numFmtId="49" fontId="0" fillId="31" borderId="1" xfId="0" applyNumberFormat="1" applyFill="1" applyBorder="1"/>
    <xf numFmtId="0" fontId="0" fillId="31" borderId="1" xfId="0" applyNumberFormat="1" applyFill="1" applyBorder="1"/>
    <xf numFmtId="49" fontId="14" fillId="31" borderId="1" xfId="0" applyNumberFormat="1" applyFont="1" applyFill="1" applyBorder="1" applyAlignment="1">
      <alignment horizontal="left" vertical="center"/>
    </xf>
    <xf numFmtId="1" fontId="14" fillId="31" borderId="1" xfId="0" applyNumberFormat="1" applyFont="1" applyFill="1" applyBorder="1" applyAlignment="1">
      <alignment horizontal="right"/>
    </xf>
    <xf numFmtId="0" fontId="17" fillId="31" borderId="1" xfId="0" applyFont="1" applyFill="1" applyBorder="1"/>
    <xf numFmtId="3" fontId="14" fillId="31" borderId="1" xfId="0" applyNumberFormat="1" applyFont="1" applyFill="1" applyBorder="1" applyAlignment="1">
      <alignment horizontal="right"/>
    </xf>
    <xf numFmtId="0" fontId="0" fillId="31" borderId="1" xfId="0" applyFill="1" applyBorder="1"/>
    <xf numFmtId="4" fontId="14" fillId="31" borderId="1" xfId="0" applyNumberFormat="1" applyFont="1" applyFill="1" applyBorder="1"/>
    <xf numFmtId="1" fontId="14" fillId="31" borderId="1" xfId="0" applyNumberFormat="1" applyFont="1" applyFill="1" applyBorder="1"/>
    <xf numFmtId="167" fontId="14" fillId="31" borderId="1" xfId="0" applyNumberFormat="1" applyFont="1" applyFill="1" applyBorder="1"/>
    <xf numFmtId="167" fontId="17" fillId="31" borderId="1" xfId="0" applyNumberFormat="1" applyFont="1" applyFill="1" applyBorder="1"/>
    <xf numFmtId="0" fontId="0" fillId="31" borderId="1" xfId="0" applyNumberFormat="1" applyFont="1" applyFill="1" applyBorder="1"/>
    <xf numFmtId="1" fontId="14" fillId="31" borderId="1" xfId="0" applyNumberFormat="1" applyFont="1" applyFill="1" applyBorder="1" applyAlignment="1">
      <alignment horizontal="left"/>
    </xf>
    <xf numFmtId="0" fontId="14" fillId="31" borderId="1" xfId="0" applyNumberFormat="1" applyFont="1" applyFill="1" applyBorder="1" applyAlignment="1">
      <alignment horizontal="right"/>
    </xf>
    <xf numFmtId="0" fontId="0" fillId="31" borderId="0" xfId="0" applyFill="1"/>
    <xf numFmtId="0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68" fontId="1" fillId="0" borderId="1" xfId="3" applyNumberFormat="1" applyFont="1" applyFill="1" applyBorder="1" applyAlignment="1">
      <alignment horizontal="right"/>
    </xf>
    <xf numFmtId="4" fontId="0" fillId="0" borderId="1" xfId="0" applyNumberFormat="1" applyFont="1" applyFill="1" applyBorder="1"/>
    <xf numFmtId="49" fontId="3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/>
    <xf numFmtId="167" fontId="0" fillId="0" borderId="1" xfId="0" applyNumberFormat="1" applyFont="1" applyFill="1" applyBorder="1"/>
    <xf numFmtId="167" fontId="3" fillId="0" borderId="1" xfId="0" applyNumberFormat="1" applyFont="1" applyFill="1" applyBorder="1"/>
    <xf numFmtId="1" fontId="14" fillId="0" borderId="1" xfId="0" applyNumberFormat="1" applyFont="1" applyFill="1" applyBorder="1" applyAlignment="1">
      <alignment horizontal="right"/>
    </xf>
    <xf numFmtId="169" fontId="0" fillId="0" borderId="1" xfId="0" applyNumberFormat="1" applyFill="1" applyBorder="1" applyAlignment="1">
      <alignment horizontal="right"/>
    </xf>
    <xf numFmtId="0" fontId="0" fillId="0" borderId="1" xfId="0" applyNumberFormat="1" applyFont="1" applyFill="1" applyBorder="1"/>
    <xf numFmtId="1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right"/>
    </xf>
    <xf numFmtId="168" fontId="1" fillId="0" borderId="1" xfId="3" applyNumberFormat="1" applyFont="1" applyFill="1" applyBorder="1"/>
    <xf numFmtId="0" fontId="14" fillId="0" borderId="0" xfId="0" applyFont="1" applyFill="1"/>
    <xf numFmtId="1" fontId="0" fillId="0" borderId="0" xfId="0" applyNumberFormat="1" applyFill="1"/>
    <xf numFmtId="0" fontId="0" fillId="0" borderId="0" xfId="0" applyNumberFormat="1" applyFill="1"/>
    <xf numFmtId="166" fontId="0" fillId="0" borderId="0" xfId="0" applyNumberFormat="1"/>
    <xf numFmtId="0" fontId="18" fillId="0" borderId="0" xfId="0" applyFont="1"/>
    <xf numFmtId="170" fontId="0" fillId="0" borderId="0" xfId="0" applyNumberFormat="1"/>
    <xf numFmtId="49" fontId="0" fillId="28" borderId="1" xfId="0" applyNumberFormat="1" applyFill="1" applyBorder="1"/>
    <xf numFmtId="0" fontId="0" fillId="28" borderId="1" xfId="0" applyNumberFormat="1" applyFill="1" applyBorder="1"/>
    <xf numFmtId="49" fontId="14" fillId="28" borderId="1" xfId="0" applyNumberFormat="1" applyFont="1" applyFill="1" applyBorder="1" applyAlignment="1">
      <alignment horizontal="left" vertical="center"/>
    </xf>
    <xf numFmtId="1" fontId="14" fillId="28" borderId="1" xfId="0" applyNumberFormat="1" applyFont="1" applyFill="1" applyBorder="1" applyAlignment="1">
      <alignment horizontal="right"/>
    </xf>
    <xf numFmtId="0" fontId="17" fillId="28" borderId="1" xfId="0" applyFont="1" applyFill="1" applyBorder="1"/>
    <xf numFmtId="3" fontId="14" fillId="28" borderId="1" xfId="0" applyNumberFormat="1" applyFont="1" applyFill="1" applyBorder="1" applyAlignment="1">
      <alignment horizontal="right"/>
    </xf>
    <xf numFmtId="4" fontId="14" fillId="28" borderId="1" xfId="0" applyNumberFormat="1" applyFont="1" applyFill="1" applyBorder="1"/>
    <xf numFmtId="1" fontId="14" fillId="28" borderId="1" xfId="0" applyNumberFormat="1" applyFont="1" applyFill="1" applyBorder="1"/>
    <xf numFmtId="167" fontId="14" fillId="28" borderId="1" xfId="0" applyNumberFormat="1" applyFont="1" applyFill="1" applyBorder="1"/>
    <xf numFmtId="167" fontId="17" fillId="28" borderId="1" xfId="0" applyNumberFormat="1" applyFont="1" applyFill="1" applyBorder="1"/>
    <xf numFmtId="0" fontId="0" fillId="28" borderId="1" xfId="0" applyNumberFormat="1" applyFont="1" applyFill="1" applyBorder="1"/>
    <xf numFmtId="1" fontId="14" fillId="28" borderId="1" xfId="0" applyNumberFormat="1" applyFont="1" applyFill="1" applyBorder="1" applyAlignment="1">
      <alignment horizontal="left"/>
    </xf>
    <xf numFmtId="0" fontId="14" fillId="28" borderId="1" xfId="0" applyNumberFormat="1" applyFont="1" applyFill="1" applyBorder="1" applyAlignment="1">
      <alignment horizontal="right"/>
    </xf>
    <xf numFmtId="49" fontId="0" fillId="26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right"/>
    </xf>
    <xf numFmtId="1" fontId="6" fillId="15" borderId="1" xfId="0" applyNumberFormat="1" applyFont="1" applyFill="1" applyBorder="1" applyAlignment="1"/>
    <xf numFmtId="49" fontId="6" fillId="15" borderId="1" xfId="0" applyNumberFormat="1" applyFont="1" applyFill="1" applyBorder="1" applyAlignment="1">
      <alignment horizontal="center"/>
    </xf>
    <xf numFmtId="0" fontId="6" fillId="15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center" wrapText="1"/>
    </xf>
    <xf numFmtId="49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/>
    <xf numFmtId="1" fontId="6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1" xfId="0" applyNumberFormat="1" applyBorder="1"/>
    <xf numFmtId="0" fontId="0" fillId="26" borderId="8" xfId="0" applyFill="1" applyBorder="1" applyAlignment="1">
      <alignment horizontal="center"/>
    </xf>
    <xf numFmtId="0" fontId="0" fillId="26" borderId="5" xfId="0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3" borderId="3" xfId="0" applyFill="1" applyBorder="1"/>
    <xf numFmtId="0" fontId="0" fillId="12" borderId="5" xfId="0" applyFill="1" applyBorder="1" applyAlignment="1">
      <alignment horizontal="center"/>
    </xf>
    <xf numFmtId="0" fontId="0" fillId="12" borderId="5" xfId="0" applyFill="1" applyBorder="1"/>
    <xf numFmtId="0" fontId="0" fillId="2" borderId="5" xfId="0" applyFill="1" applyBorder="1"/>
    <xf numFmtId="0" fontId="6" fillId="13" borderId="3" xfId="0" applyFont="1" applyFill="1" applyBorder="1"/>
    <xf numFmtId="0" fontId="0" fillId="30" borderId="5" xfId="0" applyFill="1" applyBorder="1" applyAlignment="1">
      <alignment vertical="top"/>
    </xf>
    <xf numFmtId="0" fontId="0" fillId="13" borderId="5" xfId="0" applyFill="1" applyBorder="1" applyAlignment="1">
      <alignment horizontal="center"/>
    </xf>
    <xf numFmtId="0" fontId="0" fillId="15" borderId="1" xfId="0" applyFill="1" applyBorder="1" applyAlignment="1">
      <alignment vertical="top"/>
    </xf>
    <xf numFmtId="0" fontId="0" fillId="15" borderId="1" xfId="0" applyFill="1" applyBorder="1" applyAlignment="1">
      <alignment vertical="top" wrapText="1"/>
    </xf>
    <xf numFmtId="0" fontId="0" fillId="8" borderId="1" xfId="0" applyNumberFormat="1" applyFill="1" applyBorder="1" applyAlignment="1">
      <alignment horizontal="left"/>
    </xf>
    <xf numFmtId="49" fontId="0" fillId="10" borderId="1" xfId="0" quotePrefix="1" applyNumberFormat="1" applyFill="1" applyBorder="1" applyAlignment="1">
      <alignment vertical="top"/>
    </xf>
    <xf numFmtId="0" fontId="0" fillId="18" borderId="1" xfId="0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left"/>
    </xf>
    <xf numFmtId="0" fontId="3" fillId="8" borderId="1" xfId="0" applyNumberFormat="1" applyFont="1" applyFill="1" applyBorder="1" applyAlignment="1">
      <alignment horizontal="left"/>
    </xf>
    <xf numFmtId="0" fontId="3" fillId="18" borderId="1" xfId="0" applyNumberFormat="1" applyFont="1" applyFill="1" applyBorder="1" applyAlignment="1">
      <alignment horizontal="left"/>
    </xf>
    <xf numFmtId="0" fontId="3" fillId="6" borderId="1" xfId="0" applyNumberFormat="1" applyFont="1" applyFill="1" applyBorder="1" applyAlignment="1">
      <alignment horizontal="left"/>
    </xf>
    <xf numFmtId="49" fontId="0" fillId="30" borderId="1" xfId="0" applyNumberFormat="1" applyFill="1" applyBorder="1" applyAlignment="1">
      <alignment horizontal="left"/>
    </xf>
    <xf numFmtId="0" fontId="3" fillId="30" borderId="1" xfId="0" applyNumberFormat="1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15" borderId="1" xfId="0" applyNumberFormat="1" applyFon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3" fillId="32" borderId="1" xfId="0" applyNumberFormat="1" applyFont="1" applyFill="1" applyBorder="1" applyAlignment="1">
      <alignment horizontal="left"/>
    </xf>
    <xf numFmtId="0" fontId="3" fillId="33" borderId="1" xfId="0" applyNumberFormat="1" applyFont="1" applyFill="1" applyBorder="1" applyAlignment="1">
      <alignment horizontal="left"/>
    </xf>
    <xf numFmtId="0" fontId="0" fillId="6" borderId="1" xfId="0" applyFill="1" applyBorder="1"/>
    <xf numFmtId="49" fontId="0" fillId="6" borderId="1" xfId="0" applyNumberFormat="1" applyFill="1" applyBorder="1" applyAlignment="1">
      <alignment horizontal="left" vertical="top"/>
    </xf>
    <xf numFmtId="0" fontId="12" fillId="9" borderId="1" xfId="0" applyNumberFormat="1" applyFont="1" applyFill="1" applyBorder="1"/>
    <xf numFmtId="164" fontId="0" fillId="13" borderId="1" xfId="0" applyNumberFormat="1" applyFill="1" applyBorder="1"/>
    <xf numFmtId="1" fontId="0" fillId="13" borderId="1" xfId="1" applyNumberFormat="1" applyFont="1" applyFill="1" applyBorder="1"/>
    <xf numFmtId="0" fontId="3" fillId="13" borderId="1" xfId="0" applyNumberFormat="1" applyFont="1" applyFill="1" applyBorder="1" applyAlignment="1"/>
    <xf numFmtId="0" fontId="0" fillId="13" borderId="1" xfId="0" applyFont="1" applyFill="1" applyBorder="1"/>
    <xf numFmtId="164" fontId="0" fillId="13" borderId="0" xfId="1" applyNumberFormat="1" applyFont="1" applyFill="1"/>
    <xf numFmtId="164" fontId="0" fillId="13" borderId="0" xfId="0" applyNumberFormat="1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2" fillId="20" borderId="0" xfId="0" applyFont="1" applyFill="1" applyAlignment="1">
      <alignment horizontal="center"/>
    </xf>
    <xf numFmtId="0" fontId="0" fillId="15" borderId="0" xfId="0" applyFill="1" applyAlignment="1">
      <alignment horizontal="center"/>
    </xf>
  </cellXfs>
  <cellStyles count="4">
    <cellStyle name="Comma" xfId="1" builtinId="3"/>
    <cellStyle name="Comma 2 2" xf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VTM_JS\design\db\37.%20Event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 Info"/>
      <sheetName val="Feature Drop"/>
      <sheetName val="Plant Drop"/>
      <sheetName val="Puzzle"/>
      <sheetName val="Rewards"/>
      <sheetName val="Note"/>
    </sheetNames>
    <sheetDataSet>
      <sheetData sheetId="0">
        <row r="8">
          <cell r="C8" t="str">
            <v>Event Token 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activeCell="C13" sqref="C13"/>
    </sheetView>
  </sheetViews>
  <sheetFormatPr defaultRowHeight="15" x14ac:dyDescent="0.25"/>
  <cols>
    <col min="1" max="1" width="32.28515625" style="67" bestFit="1" customWidth="1"/>
    <col min="2" max="2" width="6" style="67" bestFit="1" customWidth="1"/>
    <col min="3" max="3" width="60.85546875" style="73" bestFit="1" customWidth="1"/>
    <col min="4" max="4" width="34.42578125" style="67" customWidth="1"/>
    <col min="5" max="5" width="50.140625" style="67" customWidth="1"/>
    <col min="6" max="254" width="9.140625" style="67"/>
    <col min="255" max="255" width="18.7109375" style="67" bestFit="1" customWidth="1"/>
    <col min="256" max="256" width="7.7109375" style="67" customWidth="1"/>
    <col min="257" max="257" width="14.140625" style="67" bestFit="1" customWidth="1"/>
    <col min="258" max="258" width="16.5703125" style="67" bestFit="1" customWidth="1"/>
    <col min="259" max="510" width="9.140625" style="67"/>
    <col min="511" max="511" width="18.7109375" style="67" bestFit="1" customWidth="1"/>
    <col min="512" max="512" width="7.7109375" style="67" customWidth="1"/>
    <col min="513" max="513" width="14.140625" style="67" bestFit="1" customWidth="1"/>
    <col min="514" max="514" width="16.5703125" style="67" bestFit="1" customWidth="1"/>
    <col min="515" max="766" width="9.140625" style="67"/>
    <col min="767" max="767" width="18.7109375" style="67" bestFit="1" customWidth="1"/>
    <col min="768" max="768" width="7.7109375" style="67" customWidth="1"/>
    <col min="769" max="769" width="14.140625" style="67" bestFit="1" customWidth="1"/>
    <col min="770" max="770" width="16.5703125" style="67" bestFit="1" customWidth="1"/>
    <col min="771" max="1022" width="9.140625" style="67"/>
    <col min="1023" max="1023" width="18.7109375" style="67" bestFit="1" customWidth="1"/>
    <col min="1024" max="1024" width="7.7109375" style="67" customWidth="1"/>
    <col min="1025" max="1025" width="14.140625" style="67" bestFit="1" customWidth="1"/>
    <col min="1026" max="1026" width="16.5703125" style="67" bestFit="1" customWidth="1"/>
    <col min="1027" max="1278" width="9.140625" style="67"/>
    <col min="1279" max="1279" width="18.7109375" style="67" bestFit="1" customWidth="1"/>
    <col min="1280" max="1280" width="7.7109375" style="67" customWidth="1"/>
    <col min="1281" max="1281" width="14.140625" style="67" bestFit="1" customWidth="1"/>
    <col min="1282" max="1282" width="16.5703125" style="67" bestFit="1" customWidth="1"/>
    <col min="1283" max="1534" width="9.140625" style="67"/>
    <col min="1535" max="1535" width="18.7109375" style="67" bestFit="1" customWidth="1"/>
    <col min="1536" max="1536" width="7.7109375" style="67" customWidth="1"/>
    <col min="1537" max="1537" width="14.140625" style="67" bestFit="1" customWidth="1"/>
    <col min="1538" max="1538" width="16.5703125" style="67" bestFit="1" customWidth="1"/>
    <col min="1539" max="1790" width="9.140625" style="67"/>
    <col min="1791" max="1791" width="18.7109375" style="67" bestFit="1" customWidth="1"/>
    <col min="1792" max="1792" width="7.7109375" style="67" customWidth="1"/>
    <col min="1793" max="1793" width="14.140625" style="67" bestFit="1" customWidth="1"/>
    <col min="1794" max="1794" width="16.5703125" style="67" bestFit="1" customWidth="1"/>
    <col min="1795" max="2046" width="9.140625" style="67"/>
    <col min="2047" max="2047" width="18.7109375" style="67" bestFit="1" customWidth="1"/>
    <col min="2048" max="2048" width="7.7109375" style="67" customWidth="1"/>
    <col min="2049" max="2049" width="14.140625" style="67" bestFit="1" customWidth="1"/>
    <col min="2050" max="2050" width="16.5703125" style="67" bestFit="1" customWidth="1"/>
    <col min="2051" max="2302" width="9.140625" style="67"/>
    <col min="2303" max="2303" width="18.7109375" style="67" bestFit="1" customWidth="1"/>
    <col min="2304" max="2304" width="7.7109375" style="67" customWidth="1"/>
    <col min="2305" max="2305" width="14.140625" style="67" bestFit="1" customWidth="1"/>
    <col min="2306" max="2306" width="16.5703125" style="67" bestFit="1" customWidth="1"/>
    <col min="2307" max="2558" width="9.140625" style="67"/>
    <col min="2559" max="2559" width="18.7109375" style="67" bestFit="1" customWidth="1"/>
    <col min="2560" max="2560" width="7.7109375" style="67" customWidth="1"/>
    <col min="2561" max="2561" width="14.140625" style="67" bestFit="1" customWidth="1"/>
    <col min="2562" max="2562" width="16.5703125" style="67" bestFit="1" customWidth="1"/>
    <col min="2563" max="2814" width="9.140625" style="67"/>
    <col min="2815" max="2815" width="18.7109375" style="67" bestFit="1" customWidth="1"/>
    <col min="2816" max="2816" width="7.7109375" style="67" customWidth="1"/>
    <col min="2817" max="2817" width="14.140625" style="67" bestFit="1" customWidth="1"/>
    <col min="2818" max="2818" width="16.5703125" style="67" bestFit="1" customWidth="1"/>
    <col min="2819" max="3070" width="9.140625" style="67"/>
    <col min="3071" max="3071" width="18.7109375" style="67" bestFit="1" customWidth="1"/>
    <col min="3072" max="3072" width="7.7109375" style="67" customWidth="1"/>
    <col min="3073" max="3073" width="14.140625" style="67" bestFit="1" customWidth="1"/>
    <col min="3074" max="3074" width="16.5703125" style="67" bestFit="1" customWidth="1"/>
    <col min="3075" max="3326" width="9.140625" style="67"/>
    <col min="3327" max="3327" width="18.7109375" style="67" bestFit="1" customWidth="1"/>
    <col min="3328" max="3328" width="7.7109375" style="67" customWidth="1"/>
    <col min="3329" max="3329" width="14.140625" style="67" bestFit="1" customWidth="1"/>
    <col min="3330" max="3330" width="16.5703125" style="67" bestFit="1" customWidth="1"/>
    <col min="3331" max="3582" width="9.140625" style="67"/>
    <col min="3583" max="3583" width="18.7109375" style="67" bestFit="1" customWidth="1"/>
    <col min="3584" max="3584" width="7.7109375" style="67" customWidth="1"/>
    <col min="3585" max="3585" width="14.140625" style="67" bestFit="1" customWidth="1"/>
    <col min="3586" max="3586" width="16.5703125" style="67" bestFit="1" customWidth="1"/>
    <col min="3587" max="3838" width="9.140625" style="67"/>
    <col min="3839" max="3839" width="18.7109375" style="67" bestFit="1" customWidth="1"/>
    <col min="3840" max="3840" width="7.7109375" style="67" customWidth="1"/>
    <col min="3841" max="3841" width="14.140625" style="67" bestFit="1" customWidth="1"/>
    <col min="3842" max="3842" width="16.5703125" style="67" bestFit="1" customWidth="1"/>
    <col min="3843" max="4094" width="9.140625" style="67"/>
    <col min="4095" max="4095" width="18.7109375" style="67" bestFit="1" customWidth="1"/>
    <col min="4096" max="4096" width="7.7109375" style="67" customWidth="1"/>
    <col min="4097" max="4097" width="14.140625" style="67" bestFit="1" customWidth="1"/>
    <col min="4098" max="4098" width="16.5703125" style="67" bestFit="1" customWidth="1"/>
    <col min="4099" max="4350" width="9.140625" style="67"/>
    <col min="4351" max="4351" width="18.7109375" style="67" bestFit="1" customWidth="1"/>
    <col min="4352" max="4352" width="7.7109375" style="67" customWidth="1"/>
    <col min="4353" max="4353" width="14.140625" style="67" bestFit="1" customWidth="1"/>
    <col min="4354" max="4354" width="16.5703125" style="67" bestFit="1" customWidth="1"/>
    <col min="4355" max="4606" width="9.140625" style="67"/>
    <col min="4607" max="4607" width="18.7109375" style="67" bestFit="1" customWidth="1"/>
    <col min="4608" max="4608" width="7.7109375" style="67" customWidth="1"/>
    <col min="4609" max="4609" width="14.140625" style="67" bestFit="1" customWidth="1"/>
    <col min="4610" max="4610" width="16.5703125" style="67" bestFit="1" customWidth="1"/>
    <col min="4611" max="4862" width="9.140625" style="67"/>
    <col min="4863" max="4863" width="18.7109375" style="67" bestFit="1" customWidth="1"/>
    <col min="4864" max="4864" width="7.7109375" style="67" customWidth="1"/>
    <col min="4865" max="4865" width="14.140625" style="67" bestFit="1" customWidth="1"/>
    <col min="4866" max="4866" width="16.5703125" style="67" bestFit="1" customWidth="1"/>
    <col min="4867" max="5118" width="9.140625" style="67"/>
    <col min="5119" max="5119" width="18.7109375" style="67" bestFit="1" customWidth="1"/>
    <col min="5120" max="5120" width="7.7109375" style="67" customWidth="1"/>
    <col min="5121" max="5121" width="14.140625" style="67" bestFit="1" customWidth="1"/>
    <col min="5122" max="5122" width="16.5703125" style="67" bestFit="1" customWidth="1"/>
    <col min="5123" max="5374" width="9.140625" style="67"/>
    <col min="5375" max="5375" width="18.7109375" style="67" bestFit="1" customWidth="1"/>
    <col min="5376" max="5376" width="7.7109375" style="67" customWidth="1"/>
    <col min="5377" max="5377" width="14.140625" style="67" bestFit="1" customWidth="1"/>
    <col min="5378" max="5378" width="16.5703125" style="67" bestFit="1" customWidth="1"/>
    <col min="5379" max="5630" width="9.140625" style="67"/>
    <col min="5631" max="5631" width="18.7109375" style="67" bestFit="1" customWidth="1"/>
    <col min="5632" max="5632" width="7.7109375" style="67" customWidth="1"/>
    <col min="5633" max="5633" width="14.140625" style="67" bestFit="1" customWidth="1"/>
    <col min="5634" max="5634" width="16.5703125" style="67" bestFit="1" customWidth="1"/>
    <col min="5635" max="5886" width="9.140625" style="67"/>
    <col min="5887" max="5887" width="18.7109375" style="67" bestFit="1" customWidth="1"/>
    <col min="5888" max="5888" width="7.7109375" style="67" customWidth="1"/>
    <col min="5889" max="5889" width="14.140625" style="67" bestFit="1" customWidth="1"/>
    <col min="5890" max="5890" width="16.5703125" style="67" bestFit="1" customWidth="1"/>
    <col min="5891" max="6142" width="9.140625" style="67"/>
    <col min="6143" max="6143" width="18.7109375" style="67" bestFit="1" customWidth="1"/>
    <col min="6144" max="6144" width="7.7109375" style="67" customWidth="1"/>
    <col min="6145" max="6145" width="14.140625" style="67" bestFit="1" customWidth="1"/>
    <col min="6146" max="6146" width="16.5703125" style="67" bestFit="1" customWidth="1"/>
    <col min="6147" max="6398" width="9.140625" style="67"/>
    <col min="6399" max="6399" width="18.7109375" style="67" bestFit="1" customWidth="1"/>
    <col min="6400" max="6400" width="7.7109375" style="67" customWidth="1"/>
    <col min="6401" max="6401" width="14.140625" style="67" bestFit="1" customWidth="1"/>
    <col min="6402" max="6402" width="16.5703125" style="67" bestFit="1" customWidth="1"/>
    <col min="6403" max="6654" width="9.140625" style="67"/>
    <col min="6655" max="6655" width="18.7109375" style="67" bestFit="1" customWidth="1"/>
    <col min="6656" max="6656" width="7.7109375" style="67" customWidth="1"/>
    <col min="6657" max="6657" width="14.140625" style="67" bestFit="1" customWidth="1"/>
    <col min="6658" max="6658" width="16.5703125" style="67" bestFit="1" customWidth="1"/>
    <col min="6659" max="6910" width="9.140625" style="67"/>
    <col min="6911" max="6911" width="18.7109375" style="67" bestFit="1" customWidth="1"/>
    <col min="6912" max="6912" width="7.7109375" style="67" customWidth="1"/>
    <col min="6913" max="6913" width="14.140625" style="67" bestFit="1" customWidth="1"/>
    <col min="6914" max="6914" width="16.5703125" style="67" bestFit="1" customWidth="1"/>
    <col min="6915" max="7166" width="9.140625" style="67"/>
    <col min="7167" max="7167" width="18.7109375" style="67" bestFit="1" customWidth="1"/>
    <col min="7168" max="7168" width="7.7109375" style="67" customWidth="1"/>
    <col min="7169" max="7169" width="14.140625" style="67" bestFit="1" customWidth="1"/>
    <col min="7170" max="7170" width="16.5703125" style="67" bestFit="1" customWidth="1"/>
    <col min="7171" max="7422" width="9.140625" style="67"/>
    <col min="7423" max="7423" width="18.7109375" style="67" bestFit="1" customWidth="1"/>
    <col min="7424" max="7424" width="7.7109375" style="67" customWidth="1"/>
    <col min="7425" max="7425" width="14.140625" style="67" bestFit="1" customWidth="1"/>
    <col min="7426" max="7426" width="16.5703125" style="67" bestFit="1" customWidth="1"/>
    <col min="7427" max="7678" width="9.140625" style="67"/>
    <col min="7679" max="7679" width="18.7109375" style="67" bestFit="1" customWidth="1"/>
    <col min="7680" max="7680" width="7.7109375" style="67" customWidth="1"/>
    <col min="7681" max="7681" width="14.140625" style="67" bestFit="1" customWidth="1"/>
    <col min="7682" max="7682" width="16.5703125" style="67" bestFit="1" customWidth="1"/>
    <col min="7683" max="7934" width="9.140625" style="67"/>
    <col min="7935" max="7935" width="18.7109375" style="67" bestFit="1" customWidth="1"/>
    <col min="7936" max="7936" width="7.7109375" style="67" customWidth="1"/>
    <col min="7937" max="7937" width="14.140625" style="67" bestFit="1" customWidth="1"/>
    <col min="7938" max="7938" width="16.5703125" style="67" bestFit="1" customWidth="1"/>
    <col min="7939" max="8190" width="9.140625" style="67"/>
    <col min="8191" max="8191" width="18.7109375" style="67" bestFit="1" customWidth="1"/>
    <col min="8192" max="8192" width="7.7109375" style="67" customWidth="1"/>
    <col min="8193" max="8193" width="14.140625" style="67" bestFit="1" customWidth="1"/>
    <col min="8194" max="8194" width="16.5703125" style="67" bestFit="1" customWidth="1"/>
    <col min="8195" max="8446" width="9.140625" style="67"/>
    <col min="8447" max="8447" width="18.7109375" style="67" bestFit="1" customWidth="1"/>
    <col min="8448" max="8448" width="7.7109375" style="67" customWidth="1"/>
    <col min="8449" max="8449" width="14.140625" style="67" bestFit="1" customWidth="1"/>
    <col min="8450" max="8450" width="16.5703125" style="67" bestFit="1" customWidth="1"/>
    <col min="8451" max="8702" width="9.140625" style="67"/>
    <col min="8703" max="8703" width="18.7109375" style="67" bestFit="1" customWidth="1"/>
    <col min="8704" max="8704" width="7.7109375" style="67" customWidth="1"/>
    <col min="8705" max="8705" width="14.140625" style="67" bestFit="1" customWidth="1"/>
    <col min="8706" max="8706" width="16.5703125" style="67" bestFit="1" customWidth="1"/>
    <col min="8707" max="8958" width="9.140625" style="67"/>
    <col min="8959" max="8959" width="18.7109375" style="67" bestFit="1" customWidth="1"/>
    <col min="8960" max="8960" width="7.7109375" style="67" customWidth="1"/>
    <col min="8961" max="8961" width="14.140625" style="67" bestFit="1" customWidth="1"/>
    <col min="8962" max="8962" width="16.5703125" style="67" bestFit="1" customWidth="1"/>
    <col min="8963" max="9214" width="9.140625" style="67"/>
    <col min="9215" max="9215" width="18.7109375" style="67" bestFit="1" customWidth="1"/>
    <col min="9216" max="9216" width="7.7109375" style="67" customWidth="1"/>
    <col min="9217" max="9217" width="14.140625" style="67" bestFit="1" customWidth="1"/>
    <col min="9218" max="9218" width="16.5703125" style="67" bestFit="1" customWidth="1"/>
    <col min="9219" max="9470" width="9.140625" style="67"/>
    <col min="9471" max="9471" width="18.7109375" style="67" bestFit="1" customWidth="1"/>
    <col min="9472" max="9472" width="7.7109375" style="67" customWidth="1"/>
    <col min="9473" max="9473" width="14.140625" style="67" bestFit="1" customWidth="1"/>
    <col min="9474" max="9474" width="16.5703125" style="67" bestFit="1" customWidth="1"/>
    <col min="9475" max="9726" width="9.140625" style="67"/>
    <col min="9727" max="9727" width="18.7109375" style="67" bestFit="1" customWidth="1"/>
    <col min="9728" max="9728" width="7.7109375" style="67" customWidth="1"/>
    <col min="9729" max="9729" width="14.140625" style="67" bestFit="1" customWidth="1"/>
    <col min="9730" max="9730" width="16.5703125" style="67" bestFit="1" customWidth="1"/>
    <col min="9731" max="9982" width="9.140625" style="67"/>
    <col min="9983" max="9983" width="18.7109375" style="67" bestFit="1" customWidth="1"/>
    <col min="9984" max="9984" width="7.7109375" style="67" customWidth="1"/>
    <col min="9985" max="9985" width="14.140625" style="67" bestFit="1" customWidth="1"/>
    <col min="9986" max="9986" width="16.5703125" style="67" bestFit="1" customWidth="1"/>
    <col min="9987" max="10238" width="9.140625" style="67"/>
    <col min="10239" max="10239" width="18.7109375" style="67" bestFit="1" customWidth="1"/>
    <col min="10240" max="10240" width="7.7109375" style="67" customWidth="1"/>
    <col min="10241" max="10241" width="14.140625" style="67" bestFit="1" customWidth="1"/>
    <col min="10242" max="10242" width="16.5703125" style="67" bestFit="1" customWidth="1"/>
    <col min="10243" max="10494" width="9.140625" style="67"/>
    <col min="10495" max="10495" width="18.7109375" style="67" bestFit="1" customWidth="1"/>
    <col min="10496" max="10496" width="7.7109375" style="67" customWidth="1"/>
    <col min="10497" max="10497" width="14.140625" style="67" bestFit="1" customWidth="1"/>
    <col min="10498" max="10498" width="16.5703125" style="67" bestFit="1" customWidth="1"/>
    <col min="10499" max="10750" width="9.140625" style="67"/>
    <col min="10751" max="10751" width="18.7109375" style="67" bestFit="1" customWidth="1"/>
    <col min="10752" max="10752" width="7.7109375" style="67" customWidth="1"/>
    <col min="10753" max="10753" width="14.140625" style="67" bestFit="1" customWidth="1"/>
    <col min="10754" max="10754" width="16.5703125" style="67" bestFit="1" customWidth="1"/>
    <col min="10755" max="11006" width="9.140625" style="67"/>
    <col min="11007" max="11007" width="18.7109375" style="67" bestFit="1" customWidth="1"/>
    <col min="11008" max="11008" width="7.7109375" style="67" customWidth="1"/>
    <col min="11009" max="11009" width="14.140625" style="67" bestFit="1" customWidth="1"/>
    <col min="11010" max="11010" width="16.5703125" style="67" bestFit="1" customWidth="1"/>
    <col min="11011" max="11262" width="9.140625" style="67"/>
    <col min="11263" max="11263" width="18.7109375" style="67" bestFit="1" customWidth="1"/>
    <col min="11264" max="11264" width="7.7109375" style="67" customWidth="1"/>
    <col min="11265" max="11265" width="14.140625" style="67" bestFit="1" customWidth="1"/>
    <col min="11266" max="11266" width="16.5703125" style="67" bestFit="1" customWidth="1"/>
    <col min="11267" max="11518" width="9.140625" style="67"/>
    <col min="11519" max="11519" width="18.7109375" style="67" bestFit="1" customWidth="1"/>
    <col min="11520" max="11520" width="7.7109375" style="67" customWidth="1"/>
    <col min="11521" max="11521" width="14.140625" style="67" bestFit="1" customWidth="1"/>
    <col min="11522" max="11522" width="16.5703125" style="67" bestFit="1" customWidth="1"/>
    <col min="11523" max="11774" width="9.140625" style="67"/>
    <col min="11775" max="11775" width="18.7109375" style="67" bestFit="1" customWidth="1"/>
    <col min="11776" max="11776" width="7.7109375" style="67" customWidth="1"/>
    <col min="11777" max="11777" width="14.140625" style="67" bestFit="1" customWidth="1"/>
    <col min="11778" max="11778" width="16.5703125" style="67" bestFit="1" customWidth="1"/>
    <col min="11779" max="12030" width="9.140625" style="67"/>
    <col min="12031" max="12031" width="18.7109375" style="67" bestFit="1" customWidth="1"/>
    <col min="12032" max="12032" width="7.7109375" style="67" customWidth="1"/>
    <col min="12033" max="12033" width="14.140625" style="67" bestFit="1" customWidth="1"/>
    <col min="12034" max="12034" width="16.5703125" style="67" bestFit="1" customWidth="1"/>
    <col min="12035" max="12286" width="9.140625" style="67"/>
    <col min="12287" max="12287" width="18.7109375" style="67" bestFit="1" customWidth="1"/>
    <col min="12288" max="12288" width="7.7109375" style="67" customWidth="1"/>
    <col min="12289" max="12289" width="14.140625" style="67" bestFit="1" customWidth="1"/>
    <col min="12290" max="12290" width="16.5703125" style="67" bestFit="1" customWidth="1"/>
    <col min="12291" max="12542" width="9.140625" style="67"/>
    <col min="12543" max="12543" width="18.7109375" style="67" bestFit="1" customWidth="1"/>
    <col min="12544" max="12544" width="7.7109375" style="67" customWidth="1"/>
    <col min="12545" max="12545" width="14.140625" style="67" bestFit="1" customWidth="1"/>
    <col min="12546" max="12546" width="16.5703125" style="67" bestFit="1" customWidth="1"/>
    <col min="12547" max="12798" width="9.140625" style="67"/>
    <col min="12799" max="12799" width="18.7109375" style="67" bestFit="1" customWidth="1"/>
    <col min="12800" max="12800" width="7.7109375" style="67" customWidth="1"/>
    <col min="12801" max="12801" width="14.140625" style="67" bestFit="1" customWidth="1"/>
    <col min="12802" max="12802" width="16.5703125" style="67" bestFit="1" customWidth="1"/>
    <col min="12803" max="13054" width="9.140625" style="67"/>
    <col min="13055" max="13055" width="18.7109375" style="67" bestFit="1" customWidth="1"/>
    <col min="13056" max="13056" width="7.7109375" style="67" customWidth="1"/>
    <col min="13057" max="13057" width="14.140625" style="67" bestFit="1" customWidth="1"/>
    <col min="13058" max="13058" width="16.5703125" style="67" bestFit="1" customWidth="1"/>
    <col min="13059" max="13310" width="9.140625" style="67"/>
    <col min="13311" max="13311" width="18.7109375" style="67" bestFit="1" customWidth="1"/>
    <col min="13312" max="13312" width="7.7109375" style="67" customWidth="1"/>
    <col min="13313" max="13313" width="14.140625" style="67" bestFit="1" customWidth="1"/>
    <col min="13314" max="13314" width="16.5703125" style="67" bestFit="1" customWidth="1"/>
    <col min="13315" max="13566" width="9.140625" style="67"/>
    <col min="13567" max="13567" width="18.7109375" style="67" bestFit="1" customWidth="1"/>
    <col min="13568" max="13568" width="7.7109375" style="67" customWidth="1"/>
    <col min="13569" max="13569" width="14.140625" style="67" bestFit="1" customWidth="1"/>
    <col min="13570" max="13570" width="16.5703125" style="67" bestFit="1" customWidth="1"/>
    <col min="13571" max="13822" width="9.140625" style="67"/>
    <col min="13823" max="13823" width="18.7109375" style="67" bestFit="1" customWidth="1"/>
    <col min="13824" max="13824" width="7.7109375" style="67" customWidth="1"/>
    <col min="13825" max="13825" width="14.140625" style="67" bestFit="1" customWidth="1"/>
    <col min="13826" max="13826" width="16.5703125" style="67" bestFit="1" customWidth="1"/>
    <col min="13827" max="14078" width="9.140625" style="67"/>
    <col min="14079" max="14079" width="18.7109375" style="67" bestFit="1" customWidth="1"/>
    <col min="14080" max="14080" width="7.7109375" style="67" customWidth="1"/>
    <col min="14081" max="14081" width="14.140625" style="67" bestFit="1" customWidth="1"/>
    <col min="14082" max="14082" width="16.5703125" style="67" bestFit="1" customWidth="1"/>
    <col min="14083" max="14334" width="9.140625" style="67"/>
    <col min="14335" max="14335" width="18.7109375" style="67" bestFit="1" customWidth="1"/>
    <col min="14336" max="14336" width="7.7109375" style="67" customWidth="1"/>
    <col min="14337" max="14337" width="14.140625" style="67" bestFit="1" customWidth="1"/>
    <col min="14338" max="14338" width="16.5703125" style="67" bestFit="1" customWidth="1"/>
    <col min="14339" max="14590" width="9.140625" style="67"/>
    <col min="14591" max="14591" width="18.7109375" style="67" bestFit="1" customWidth="1"/>
    <col min="14592" max="14592" width="7.7109375" style="67" customWidth="1"/>
    <col min="14593" max="14593" width="14.140625" style="67" bestFit="1" customWidth="1"/>
    <col min="14594" max="14594" width="16.5703125" style="67" bestFit="1" customWidth="1"/>
    <col min="14595" max="14846" width="9.140625" style="67"/>
    <col min="14847" max="14847" width="18.7109375" style="67" bestFit="1" customWidth="1"/>
    <col min="14848" max="14848" width="7.7109375" style="67" customWidth="1"/>
    <col min="14849" max="14849" width="14.140625" style="67" bestFit="1" customWidth="1"/>
    <col min="14850" max="14850" width="16.5703125" style="67" bestFit="1" customWidth="1"/>
    <col min="14851" max="15102" width="9.140625" style="67"/>
    <col min="15103" max="15103" width="18.7109375" style="67" bestFit="1" customWidth="1"/>
    <col min="15104" max="15104" width="7.7109375" style="67" customWidth="1"/>
    <col min="15105" max="15105" width="14.140625" style="67" bestFit="1" customWidth="1"/>
    <col min="15106" max="15106" width="16.5703125" style="67" bestFit="1" customWidth="1"/>
    <col min="15107" max="15358" width="9.140625" style="67"/>
    <col min="15359" max="15359" width="18.7109375" style="67" bestFit="1" customWidth="1"/>
    <col min="15360" max="15360" width="7.7109375" style="67" customWidth="1"/>
    <col min="15361" max="15361" width="14.140625" style="67" bestFit="1" customWidth="1"/>
    <col min="15362" max="15362" width="16.5703125" style="67" bestFit="1" customWidth="1"/>
    <col min="15363" max="15614" width="9.140625" style="67"/>
    <col min="15615" max="15615" width="18.7109375" style="67" bestFit="1" customWidth="1"/>
    <col min="15616" max="15616" width="7.7109375" style="67" customWidth="1"/>
    <col min="15617" max="15617" width="14.140625" style="67" bestFit="1" customWidth="1"/>
    <col min="15618" max="15618" width="16.5703125" style="67" bestFit="1" customWidth="1"/>
    <col min="15619" max="15870" width="9.140625" style="67"/>
    <col min="15871" max="15871" width="18.7109375" style="67" bestFit="1" customWidth="1"/>
    <col min="15872" max="15872" width="7.7109375" style="67" customWidth="1"/>
    <col min="15873" max="15873" width="14.140625" style="67" bestFit="1" customWidth="1"/>
    <col min="15874" max="15874" width="16.5703125" style="67" bestFit="1" customWidth="1"/>
    <col min="15875" max="16126" width="9.140625" style="67"/>
    <col min="16127" max="16127" width="18.7109375" style="67" bestFit="1" customWidth="1"/>
    <col min="16128" max="16128" width="7.7109375" style="67" customWidth="1"/>
    <col min="16129" max="16129" width="14.140625" style="67" bestFit="1" customWidth="1"/>
    <col min="16130" max="16130" width="16.5703125" style="67" bestFit="1" customWidth="1"/>
    <col min="16131" max="16384" width="9.140625" style="67"/>
  </cols>
  <sheetData>
    <row r="1" spans="1:5" x14ac:dyDescent="0.25">
      <c r="A1" s="4" t="s">
        <v>108</v>
      </c>
      <c r="B1" s="19" t="s">
        <v>109</v>
      </c>
      <c r="C1" s="19" t="s">
        <v>110</v>
      </c>
      <c r="D1" s="66" t="s">
        <v>111</v>
      </c>
      <c r="E1" s="225" t="s">
        <v>667</v>
      </c>
    </row>
    <row r="2" spans="1:5" x14ac:dyDescent="0.25">
      <c r="A2" s="68" t="s">
        <v>112</v>
      </c>
      <c r="B2" s="37" t="s">
        <v>113</v>
      </c>
      <c r="C2" s="229">
        <v>11</v>
      </c>
      <c r="D2" s="69" t="s">
        <v>114</v>
      </c>
      <c r="E2" s="357" t="s">
        <v>772</v>
      </c>
    </row>
    <row r="3" spans="1:5" x14ac:dyDescent="0.25">
      <c r="A3" s="68" t="s">
        <v>1249</v>
      </c>
      <c r="B3" s="37" t="s">
        <v>116</v>
      </c>
      <c r="C3" s="70" t="s">
        <v>1243</v>
      </c>
      <c r="D3" s="37" t="s">
        <v>1244</v>
      </c>
      <c r="E3" s="358"/>
    </row>
    <row r="4" spans="1:5" x14ac:dyDescent="0.25">
      <c r="A4" s="68" t="s">
        <v>115</v>
      </c>
      <c r="B4" s="37" t="s">
        <v>116</v>
      </c>
      <c r="C4" s="70" t="s">
        <v>117</v>
      </c>
      <c r="D4" s="37" t="s">
        <v>118</v>
      </c>
      <c r="E4" s="358"/>
    </row>
    <row r="5" spans="1:5" x14ac:dyDescent="0.25">
      <c r="A5" s="68" t="s">
        <v>119</v>
      </c>
      <c r="B5" s="37" t="s">
        <v>116</v>
      </c>
      <c r="C5" s="229" t="s">
        <v>1245</v>
      </c>
      <c r="D5" s="37" t="s">
        <v>1246</v>
      </c>
      <c r="E5" s="358"/>
    </row>
    <row r="6" spans="1:5" x14ac:dyDescent="0.25">
      <c r="A6" s="68" t="s">
        <v>120</v>
      </c>
      <c r="B6" s="37" t="s">
        <v>116</v>
      </c>
      <c r="C6" s="71" t="s">
        <v>1250</v>
      </c>
      <c r="D6" s="37" t="s">
        <v>121</v>
      </c>
      <c r="E6" s="358"/>
    </row>
    <row r="7" spans="1:5" x14ac:dyDescent="0.25">
      <c r="A7" s="68" t="s">
        <v>122</v>
      </c>
      <c r="B7" s="37" t="s">
        <v>116</v>
      </c>
      <c r="C7" s="71" t="s">
        <v>1029</v>
      </c>
      <c r="D7" s="37" t="s">
        <v>123</v>
      </c>
      <c r="E7" s="358"/>
    </row>
    <row r="8" spans="1:5" x14ac:dyDescent="0.25">
      <c r="A8" s="68" t="s">
        <v>124</v>
      </c>
      <c r="B8" s="37" t="s">
        <v>116</v>
      </c>
      <c r="C8" s="70" t="s">
        <v>125</v>
      </c>
      <c r="D8" s="72" t="s">
        <v>1247</v>
      </c>
      <c r="E8" s="358"/>
    </row>
    <row r="9" spans="1:5" x14ac:dyDescent="0.25">
      <c r="A9" s="68" t="s">
        <v>126</v>
      </c>
      <c r="B9" s="37" t="s">
        <v>116</v>
      </c>
      <c r="C9" s="229" t="s">
        <v>807</v>
      </c>
      <c r="D9" s="72" t="s">
        <v>1248</v>
      </c>
      <c r="E9" s="358"/>
    </row>
    <row r="10" spans="1:5" x14ac:dyDescent="0.25">
      <c r="A10" s="68" t="s">
        <v>128</v>
      </c>
      <c r="B10" s="37" t="s">
        <v>116</v>
      </c>
      <c r="C10" s="70" t="s">
        <v>125</v>
      </c>
      <c r="D10" s="72" t="s">
        <v>129</v>
      </c>
      <c r="E10" s="358"/>
    </row>
    <row r="11" spans="1:5" x14ac:dyDescent="0.25">
      <c r="A11" s="68" t="s">
        <v>130</v>
      </c>
      <c r="B11" s="37" t="s">
        <v>116</v>
      </c>
      <c r="C11" s="70" t="s">
        <v>131</v>
      </c>
      <c r="D11" s="37" t="s">
        <v>132</v>
      </c>
      <c r="E11" s="358"/>
    </row>
    <row r="12" spans="1:5" x14ac:dyDescent="0.25">
      <c r="A12" s="68" t="s">
        <v>133</v>
      </c>
      <c r="B12" s="37" t="s">
        <v>116</v>
      </c>
      <c r="C12" s="70" t="s">
        <v>134</v>
      </c>
      <c r="D12" s="37" t="s">
        <v>135</v>
      </c>
      <c r="E12" s="358"/>
    </row>
    <row r="13" spans="1:5" x14ac:dyDescent="0.25">
      <c r="A13" s="68" t="s">
        <v>136</v>
      </c>
      <c r="B13" s="37" t="s">
        <v>116</v>
      </c>
      <c r="C13" s="70" t="s">
        <v>137</v>
      </c>
      <c r="D13" s="37" t="s">
        <v>138</v>
      </c>
      <c r="E13" s="358"/>
    </row>
    <row r="14" spans="1:5" x14ac:dyDescent="0.25">
      <c r="A14" s="68" t="s">
        <v>139</v>
      </c>
      <c r="B14" s="37" t="s">
        <v>116</v>
      </c>
      <c r="C14" s="70" t="s">
        <v>140</v>
      </c>
      <c r="D14" s="37" t="s">
        <v>141</v>
      </c>
      <c r="E14" s="358"/>
    </row>
    <row r="15" spans="1:5" x14ac:dyDescent="0.25">
      <c r="A15" s="68" t="s">
        <v>142</v>
      </c>
      <c r="B15" s="37" t="s">
        <v>116</v>
      </c>
      <c r="C15" s="70" t="s">
        <v>143</v>
      </c>
      <c r="D15" s="37" t="s">
        <v>144</v>
      </c>
      <c r="E15" s="358"/>
    </row>
    <row r="16" spans="1:5" x14ac:dyDescent="0.25">
      <c r="A16" s="68" t="s">
        <v>145</v>
      </c>
      <c r="B16" s="37" t="s">
        <v>116</v>
      </c>
      <c r="C16" s="70" t="s">
        <v>146</v>
      </c>
      <c r="D16" s="37" t="s">
        <v>147</v>
      </c>
    </row>
    <row r="17" spans="3:4" x14ac:dyDescent="0.25">
      <c r="C17" s="70"/>
      <c r="D17" s="37"/>
    </row>
  </sheetData>
  <mergeCells count="1">
    <mergeCell ref="E2:E15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D23" sqref="D23"/>
    </sheetView>
  </sheetViews>
  <sheetFormatPr defaultColWidth="26.140625" defaultRowHeight="15" x14ac:dyDescent="0.25"/>
  <cols>
    <col min="1" max="1" width="26.28515625" bestFit="1" customWidth="1"/>
    <col min="2" max="2" width="7.5703125" customWidth="1"/>
    <col min="3" max="3" width="7.5703125" bestFit="1" customWidth="1"/>
    <col min="4" max="4" width="57.85546875" bestFit="1" customWidth="1"/>
    <col min="5" max="5" width="7.5703125" bestFit="1" customWidth="1"/>
    <col min="6" max="6" width="55.85546875" bestFit="1" customWidth="1"/>
    <col min="7" max="7" width="7.5703125" bestFit="1" customWidth="1"/>
    <col min="8" max="8" width="57.28515625" bestFit="1" customWidth="1"/>
    <col min="9" max="9" width="7.5703125" bestFit="1" customWidth="1"/>
    <col min="10" max="10" width="57.28515625" bestFit="1" customWidth="1"/>
    <col min="11" max="11" width="7.5703125" bestFit="1" customWidth="1"/>
    <col min="12" max="12" width="57.28515625" bestFit="1" customWidth="1"/>
    <col min="13" max="13" width="7.5703125" bestFit="1" customWidth="1"/>
    <col min="14" max="14" width="56.140625" bestFit="1" customWidth="1"/>
    <col min="15" max="15" width="7.5703125" bestFit="1" customWidth="1"/>
    <col min="16" max="16" width="56" bestFit="1" customWidth="1"/>
    <col min="17" max="17" width="7.5703125" bestFit="1" customWidth="1"/>
    <col min="18" max="18" width="57.28515625" bestFit="1" customWidth="1"/>
    <col min="19" max="19" width="7.5703125" bestFit="1" customWidth="1"/>
    <col min="20" max="20" width="11.85546875" bestFit="1" customWidth="1"/>
    <col min="21" max="21" width="7.5703125" bestFit="1" customWidth="1"/>
    <col min="22" max="22" width="11.85546875" bestFit="1" customWidth="1"/>
  </cols>
  <sheetData>
    <row r="1" spans="1:22" x14ac:dyDescent="0.25">
      <c r="A1" s="88" t="s">
        <v>46</v>
      </c>
      <c r="B1" s="89" t="s">
        <v>274</v>
      </c>
      <c r="C1" s="88" t="s">
        <v>275</v>
      </c>
      <c r="D1" s="90" t="s">
        <v>276</v>
      </c>
      <c r="E1" s="91" t="s">
        <v>277</v>
      </c>
      <c r="F1" s="92" t="s">
        <v>278</v>
      </c>
      <c r="G1" s="93" t="s">
        <v>279</v>
      </c>
      <c r="H1" s="93" t="s">
        <v>280</v>
      </c>
      <c r="I1" s="94" t="s">
        <v>281</v>
      </c>
      <c r="J1" s="95" t="s">
        <v>282</v>
      </c>
      <c r="K1" s="88" t="s">
        <v>283</v>
      </c>
      <c r="L1" s="90" t="s">
        <v>284</v>
      </c>
      <c r="M1" s="96" t="s">
        <v>285</v>
      </c>
      <c r="N1" s="96" t="s">
        <v>286</v>
      </c>
      <c r="O1" s="88" t="s">
        <v>287</v>
      </c>
      <c r="P1" s="90" t="s">
        <v>288</v>
      </c>
      <c r="Q1" s="96" t="s">
        <v>289</v>
      </c>
      <c r="R1" s="96" t="s">
        <v>290</v>
      </c>
      <c r="S1" s="118" t="s">
        <v>291</v>
      </c>
      <c r="T1" s="118" t="s">
        <v>292</v>
      </c>
      <c r="U1" s="118" t="s">
        <v>293</v>
      </c>
      <c r="V1" s="118" t="s">
        <v>294</v>
      </c>
    </row>
    <row r="2" spans="1:22" s="81" customFormat="1" x14ac:dyDescent="0.25">
      <c r="A2" s="97" t="s">
        <v>313</v>
      </c>
      <c r="B2" s="320">
        <v>20</v>
      </c>
      <c r="C2" s="98">
        <v>1</v>
      </c>
      <c r="D2" s="103" t="s">
        <v>506</v>
      </c>
      <c r="E2" s="98">
        <v>2</v>
      </c>
      <c r="F2" s="103" t="s">
        <v>508</v>
      </c>
      <c r="G2" s="98">
        <v>3</v>
      </c>
      <c r="H2" s="103" t="s">
        <v>509</v>
      </c>
      <c r="I2" s="98">
        <v>10</v>
      </c>
      <c r="J2" s="103" t="s">
        <v>516</v>
      </c>
      <c r="K2" s="98">
        <v>20</v>
      </c>
      <c r="L2" s="103" t="s">
        <v>520</v>
      </c>
      <c r="M2" s="98">
        <v>50</v>
      </c>
      <c r="N2" s="99" t="s">
        <v>523</v>
      </c>
      <c r="O2" s="98">
        <v>80</v>
      </c>
      <c r="P2" s="100" t="s">
        <v>528</v>
      </c>
      <c r="Q2" s="98">
        <v>100</v>
      </c>
      <c r="R2" s="100" t="s">
        <v>378</v>
      </c>
      <c r="S2" s="218"/>
      <c r="T2" s="101"/>
      <c r="U2" s="218"/>
      <c r="V2" s="101"/>
    </row>
    <row r="3" spans="1:22" s="81" customFormat="1" x14ac:dyDescent="0.25">
      <c r="A3" s="97" t="s">
        <v>313</v>
      </c>
      <c r="B3" s="321">
        <v>30</v>
      </c>
      <c r="C3" s="102">
        <v>1</v>
      </c>
      <c r="D3" s="103" t="s">
        <v>507</v>
      </c>
      <c r="E3" s="102">
        <v>2</v>
      </c>
      <c r="F3" s="103" t="s">
        <v>296</v>
      </c>
      <c r="G3" s="102">
        <v>3</v>
      </c>
      <c r="H3" s="103" t="s">
        <v>510</v>
      </c>
      <c r="I3" s="98">
        <v>10</v>
      </c>
      <c r="J3" s="103" t="s">
        <v>517</v>
      </c>
      <c r="K3" s="98">
        <v>20</v>
      </c>
      <c r="L3" s="103" t="s">
        <v>521</v>
      </c>
      <c r="M3" s="98">
        <v>50</v>
      </c>
      <c r="N3" s="104" t="s">
        <v>524</v>
      </c>
      <c r="O3" s="98">
        <v>80</v>
      </c>
      <c r="P3" s="105" t="s">
        <v>529</v>
      </c>
      <c r="Q3" s="102">
        <v>100</v>
      </c>
      <c r="R3" s="105" t="s">
        <v>297</v>
      </c>
      <c r="S3" s="218"/>
      <c r="T3" s="219"/>
      <c r="U3" s="218"/>
      <c r="V3" s="219"/>
    </row>
    <row r="4" spans="1:22" s="81" customFormat="1" x14ac:dyDescent="0.25">
      <c r="A4" s="97" t="s">
        <v>313</v>
      </c>
      <c r="B4" s="321">
        <v>40</v>
      </c>
      <c r="C4" s="102">
        <v>1</v>
      </c>
      <c r="D4" s="103" t="s">
        <v>619</v>
      </c>
      <c r="E4" s="102">
        <v>2</v>
      </c>
      <c r="F4" s="103" t="s">
        <v>442</v>
      </c>
      <c r="G4" s="102">
        <v>3</v>
      </c>
      <c r="H4" s="103" t="s">
        <v>616</v>
      </c>
      <c r="I4" s="98">
        <v>10</v>
      </c>
      <c r="J4" s="104" t="s">
        <v>518</v>
      </c>
      <c r="K4" s="98">
        <v>20</v>
      </c>
      <c r="L4" s="104" t="s">
        <v>618</v>
      </c>
      <c r="M4" s="98">
        <v>50</v>
      </c>
      <c r="N4" s="103" t="s">
        <v>525</v>
      </c>
      <c r="O4" s="98">
        <v>80</v>
      </c>
      <c r="P4" s="106" t="s">
        <v>530</v>
      </c>
      <c r="Q4" s="102">
        <v>100</v>
      </c>
      <c r="R4" s="106" t="s">
        <v>298</v>
      </c>
      <c r="S4" s="218"/>
      <c r="T4" s="101"/>
      <c r="U4" s="218"/>
      <c r="V4" s="101"/>
    </row>
    <row r="5" spans="1:22" s="81" customFormat="1" x14ac:dyDescent="0.25">
      <c r="A5" s="97" t="s">
        <v>313</v>
      </c>
      <c r="B5" s="321">
        <v>50</v>
      </c>
      <c r="C5" s="102">
        <v>1</v>
      </c>
      <c r="D5" s="103" t="s">
        <v>511</v>
      </c>
      <c r="E5" s="102">
        <v>2</v>
      </c>
      <c r="F5" s="103" t="s">
        <v>299</v>
      </c>
      <c r="G5" s="102">
        <v>3</v>
      </c>
      <c r="H5" s="103" t="s">
        <v>514</v>
      </c>
      <c r="I5" s="98">
        <v>10</v>
      </c>
      <c r="J5" s="107" t="s">
        <v>512</v>
      </c>
      <c r="K5" s="98">
        <v>20</v>
      </c>
      <c r="L5" s="107" t="s">
        <v>522</v>
      </c>
      <c r="M5" s="98">
        <v>50</v>
      </c>
      <c r="N5" s="104" t="s">
        <v>526</v>
      </c>
      <c r="O5" s="98">
        <v>80</v>
      </c>
      <c r="P5" s="105" t="s">
        <v>531</v>
      </c>
      <c r="Q5" s="102">
        <v>100</v>
      </c>
      <c r="R5" s="105" t="s">
        <v>300</v>
      </c>
      <c r="S5" s="218"/>
      <c r="T5" s="219"/>
      <c r="U5" s="218"/>
      <c r="V5" s="219"/>
    </row>
    <row r="6" spans="1:22" s="81" customFormat="1" x14ac:dyDescent="0.25">
      <c r="A6" s="97" t="s">
        <v>313</v>
      </c>
      <c r="B6" s="321">
        <v>60</v>
      </c>
      <c r="C6" s="102">
        <v>1</v>
      </c>
      <c r="D6" s="103" t="s">
        <v>612</v>
      </c>
      <c r="E6" s="102">
        <v>2</v>
      </c>
      <c r="F6" s="103" t="s">
        <v>617</v>
      </c>
      <c r="G6" s="102">
        <v>3</v>
      </c>
      <c r="H6" s="103" t="s">
        <v>611</v>
      </c>
      <c r="I6" s="98">
        <v>10</v>
      </c>
      <c r="J6" s="103" t="s">
        <v>519</v>
      </c>
      <c r="K6" s="98">
        <v>20</v>
      </c>
      <c r="L6" s="103" t="s">
        <v>610</v>
      </c>
      <c r="M6" s="98">
        <v>50</v>
      </c>
      <c r="N6" s="104" t="s">
        <v>527</v>
      </c>
      <c r="O6" s="98">
        <v>80</v>
      </c>
      <c r="P6" s="105" t="s">
        <v>532</v>
      </c>
      <c r="Q6" s="102">
        <v>100</v>
      </c>
      <c r="R6" s="105" t="s">
        <v>302</v>
      </c>
      <c r="S6" s="218"/>
      <c r="T6" s="219"/>
      <c r="U6" s="218"/>
      <c r="V6" s="219"/>
    </row>
    <row r="7" spans="1:22" s="81" customFormat="1" x14ac:dyDescent="0.25">
      <c r="A7" s="97" t="s">
        <v>313</v>
      </c>
      <c r="B7" s="321">
        <v>70</v>
      </c>
      <c r="C7" s="102">
        <v>1</v>
      </c>
      <c r="D7" s="103" t="s">
        <v>613</v>
      </c>
      <c r="E7" s="102">
        <v>2</v>
      </c>
      <c r="F7" s="103" t="s">
        <v>612</v>
      </c>
      <c r="G7" s="102">
        <v>3</v>
      </c>
      <c r="H7" s="103" t="s">
        <v>617</v>
      </c>
      <c r="I7" s="98">
        <v>10</v>
      </c>
      <c r="J7" s="108" t="s">
        <v>611</v>
      </c>
      <c r="K7" s="98">
        <v>20</v>
      </c>
      <c r="L7" s="108" t="s">
        <v>519</v>
      </c>
      <c r="M7" s="98">
        <v>50</v>
      </c>
      <c r="N7" s="103" t="s">
        <v>513</v>
      </c>
      <c r="O7" s="98">
        <v>80</v>
      </c>
      <c r="P7" s="105" t="s">
        <v>527</v>
      </c>
      <c r="Q7" s="102">
        <v>100</v>
      </c>
      <c r="R7" s="105" t="s">
        <v>301</v>
      </c>
      <c r="S7" s="218"/>
      <c r="T7" s="219"/>
      <c r="U7" s="218"/>
      <c r="V7" s="219"/>
    </row>
    <row r="8" spans="1:22" s="81" customFormat="1" x14ac:dyDescent="0.25">
      <c r="A8" s="97" t="s">
        <v>313</v>
      </c>
      <c r="B8" s="321">
        <v>80</v>
      </c>
      <c r="C8" s="102">
        <v>1</v>
      </c>
      <c r="D8" s="103" t="s">
        <v>614</v>
      </c>
      <c r="E8" s="102">
        <v>2</v>
      </c>
      <c r="F8" s="103" t="s">
        <v>445</v>
      </c>
      <c r="G8" s="102">
        <v>3</v>
      </c>
      <c r="H8" s="103" t="s">
        <v>443</v>
      </c>
      <c r="I8" s="98">
        <v>10</v>
      </c>
      <c r="J8" s="103" t="s">
        <v>515</v>
      </c>
      <c r="K8" s="98">
        <v>20</v>
      </c>
      <c r="L8" s="103" t="s">
        <v>608</v>
      </c>
      <c r="M8" s="98">
        <v>50</v>
      </c>
      <c r="N8" s="108" t="s">
        <v>407</v>
      </c>
      <c r="O8" s="98">
        <v>80</v>
      </c>
      <c r="P8" s="105" t="s">
        <v>609</v>
      </c>
      <c r="Q8" s="102">
        <v>100</v>
      </c>
      <c r="R8" s="105" t="s">
        <v>406</v>
      </c>
      <c r="S8" s="218"/>
      <c r="T8" s="219"/>
      <c r="U8" s="218"/>
      <c r="V8" s="219"/>
    </row>
    <row r="9" spans="1:22" s="81" customFormat="1" x14ac:dyDescent="0.25">
      <c r="A9" s="97" t="s">
        <v>313</v>
      </c>
      <c r="B9" s="321">
        <v>120</v>
      </c>
      <c r="C9" s="102">
        <v>1</v>
      </c>
      <c r="D9" s="103" t="s">
        <v>615</v>
      </c>
      <c r="E9" s="102">
        <v>2</v>
      </c>
      <c r="F9" s="103" t="s">
        <v>614</v>
      </c>
      <c r="G9" s="102">
        <v>3</v>
      </c>
      <c r="H9" s="103" t="s">
        <v>445</v>
      </c>
      <c r="I9" s="98">
        <v>10</v>
      </c>
      <c r="J9" s="103" t="s">
        <v>443</v>
      </c>
      <c r="K9" s="98">
        <v>20</v>
      </c>
      <c r="L9" s="103" t="s">
        <v>515</v>
      </c>
      <c r="M9" s="98">
        <v>50</v>
      </c>
      <c r="N9" s="108" t="s">
        <v>444</v>
      </c>
      <c r="O9" s="98">
        <v>80</v>
      </c>
      <c r="P9" s="105" t="s">
        <v>407</v>
      </c>
      <c r="Q9" s="102">
        <v>100</v>
      </c>
      <c r="R9" s="105" t="s">
        <v>407</v>
      </c>
      <c r="S9" s="218"/>
      <c r="T9" s="219"/>
      <c r="U9" s="218"/>
      <c r="V9" s="219"/>
    </row>
    <row r="10" spans="1:22" s="81" customFormat="1" x14ac:dyDescent="0.25">
      <c r="A10" s="97" t="s">
        <v>313</v>
      </c>
      <c r="B10" s="321">
        <v>-1</v>
      </c>
      <c r="C10" s="102">
        <v>1</v>
      </c>
      <c r="D10" s="103" t="s">
        <v>995</v>
      </c>
      <c r="E10" s="102">
        <v>2</v>
      </c>
      <c r="F10" s="103" t="s">
        <v>994</v>
      </c>
      <c r="G10" s="102">
        <v>3</v>
      </c>
      <c r="H10" s="103" t="s">
        <v>993</v>
      </c>
      <c r="I10" s="98">
        <v>10</v>
      </c>
      <c r="J10" s="107" t="s">
        <v>992</v>
      </c>
      <c r="K10" s="98">
        <v>20</v>
      </c>
      <c r="L10" s="107" t="s">
        <v>991</v>
      </c>
      <c r="M10" s="98">
        <v>50</v>
      </c>
      <c r="N10" s="104" t="s">
        <v>990</v>
      </c>
      <c r="O10" s="98">
        <v>80</v>
      </c>
      <c r="P10" s="105" t="s">
        <v>444</v>
      </c>
      <c r="Q10" s="102">
        <v>100</v>
      </c>
      <c r="R10" s="105" t="s">
        <v>989</v>
      </c>
      <c r="S10" s="218"/>
      <c r="T10" s="219"/>
      <c r="U10" s="218"/>
      <c r="V10" s="219"/>
    </row>
    <row r="11" spans="1:22" s="31" customFormat="1" x14ac:dyDescent="0.25">
      <c r="A11" s="193" t="s">
        <v>319</v>
      </c>
      <c r="B11" s="200">
        <v>20</v>
      </c>
      <c r="C11" s="200">
        <v>1</v>
      </c>
      <c r="D11" s="193" t="s">
        <v>506</v>
      </c>
      <c r="E11" s="200">
        <v>2</v>
      </c>
      <c r="F11" s="193" t="s">
        <v>508</v>
      </c>
      <c r="G11" s="200">
        <v>3</v>
      </c>
      <c r="H11" s="193" t="s">
        <v>509</v>
      </c>
      <c r="I11" s="194">
        <v>10</v>
      </c>
      <c r="J11" s="195" t="s">
        <v>516</v>
      </c>
      <c r="K11" s="194">
        <v>20</v>
      </c>
      <c r="L11" s="195" t="s">
        <v>520</v>
      </c>
      <c r="M11" s="194">
        <v>50</v>
      </c>
      <c r="N11" s="195" t="s">
        <v>523</v>
      </c>
      <c r="O11" s="194">
        <v>80</v>
      </c>
      <c r="P11" s="195" t="s">
        <v>528</v>
      </c>
      <c r="Q11" s="194">
        <v>100</v>
      </c>
      <c r="R11" s="195" t="s">
        <v>378</v>
      </c>
      <c r="S11" s="200"/>
      <c r="T11" s="224"/>
      <c r="U11" s="200"/>
      <c r="V11" s="224"/>
    </row>
    <row r="12" spans="1:22" s="31" customFormat="1" x14ac:dyDescent="0.25">
      <c r="A12" s="193" t="s">
        <v>319</v>
      </c>
      <c r="B12" s="200">
        <v>30</v>
      </c>
      <c r="C12" s="200">
        <v>1</v>
      </c>
      <c r="D12" s="193" t="s">
        <v>507</v>
      </c>
      <c r="E12" s="200">
        <v>2</v>
      </c>
      <c r="F12" s="193" t="s">
        <v>296</v>
      </c>
      <c r="G12" s="200">
        <v>3</v>
      </c>
      <c r="H12" s="193" t="s">
        <v>510</v>
      </c>
      <c r="I12" s="194">
        <v>10</v>
      </c>
      <c r="J12" s="195" t="s">
        <v>517</v>
      </c>
      <c r="K12" s="194">
        <v>20</v>
      </c>
      <c r="L12" s="195" t="s">
        <v>521</v>
      </c>
      <c r="M12" s="194">
        <v>50</v>
      </c>
      <c r="N12" s="195" t="s">
        <v>524</v>
      </c>
      <c r="O12" s="194">
        <v>80</v>
      </c>
      <c r="P12" s="195" t="s">
        <v>529</v>
      </c>
      <c r="Q12" s="194">
        <v>100</v>
      </c>
      <c r="R12" s="195" t="s">
        <v>297</v>
      </c>
      <c r="S12" s="200"/>
      <c r="T12" s="224"/>
      <c r="U12" s="200"/>
      <c r="V12" s="224"/>
    </row>
    <row r="13" spans="1:22" s="31" customFormat="1" x14ac:dyDescent="0.25">
      <c r="A13" s="193" t="s">
        <v>319</v>
      </c>
      <c r="B13" s="200">
        <v>40</v>
      </c>
      <c r="C13" s="200">
        <v>1</v>
      </c>
      <c r="D13" s="193" t="s">
        <v>619</v>
      </c>
      <c r="E13" s="200">
        <v>2</v>
      </c>
      <c r="F13" s="193" t="s">
        <v>442</v>
      </c>
      <c r="G13" s="200">
        <v>3</v>
      </c>
      <c r="H13" s="193" t="s">
        <v>616</v>
      </c>
      <c r="I13" s="194">
        <v>10</v>
      </c>
      <c r="J13" s="195" t="s">
        <v>518</v>
      </c>
      <c r="K13" s="194">
        <v>20</v>
      </c>
      <c r="L13" s="195" t="s">
        <v>618</v>
      </c>
      <c r="M13" s="194">
        <v>50</v>
      </c>
      <c r="N13" s="195" t="s">
        <v>525</v>
      </c>
      <c r="O13" s="194">
        <v>80</v>
      </c>
      <c r="P13" s="195" t="s">
        <v>530</v>
      </c>
      <c r="Q13" s="194">
        <v>100</v>
      </c>
      <c r="R13" s="195" t="s">
        <v>298</v>
      </c>
      <c r="S13" s="200"/>
      <c r="T13" s="224"/>
      <c r="U13" s="200"/>
      <c r="V13" s="224"/>
    </row>
    <row r="14" spans="1:22" s="31" customFormat="1" x14ac:dyDescent="0.25">
      <c r="A14" s="193" t="s">
        <v>319</v>
      </c>
      <c r="B14" s="200">
        <v>50</v>
      </c>
      <c r="C14" s="200">
        <v>1</v>
      </c>
      <c r="D14" s="193" t="s">
        <v>511</v>
      </c>
      <c r="E14" s="200">
        <v>2</v>
      </c>
      <c r="F14" s="193" t="s">
        <v>299</v>
      </c>
      <c r="G14" s="200">
        <v>3</v>
      </c>
      <c r="H14" s="193" t="s">
        <v>514</v>
      </c>
      <c r="I14" s="194">
        <v>10</v>
      </c>
      <c r="J14" s="195" t="s">
        <v>512</v>
      </c>
      <c r="K14" s="194">
        <v>20</v>
      </c>
      <c r="L14" s="195" t="s">
        <v>522</v>
      </c>
      <c r="M14" s="194">
        <v>50</v>
      </c>
      <c r="N14" s="195" t="s">
        <v>526</v>
      </c>
      <c r="O14" s="194">
        <v>80</v>
      </c>
      <c r="P14" s="197" t="s">
        <v>531</v>
      </c>
      <c r="Q14" s="194">
        <v>100</v>
      </c>
      <c r="R14" s="197" t="s">
        <v>300</v>
      </c>
      <c r="S14" s="200"/>
      <c r="T14" s="224"/>
      <c r="U14" s="200"/>
      <c r="V14" s="224"/>
    </row>
    <row r="15" spans="1:22" s="31" customFormat="1" x14ac:dyDescent="0.25">
      <c r="A15" s="193" t="s">
        <v>319</v>
      </c>
      <c r="B15" s="200">
        <v>60</v>
      </c>
      <c r="C15" s="200">
        <v>1</v>
      </c>
      <c r="D15" s="193" t="s">
        <v>612</v>
      </c>
      <c r="E15" s="200">
        <v>2</v>
      </c>
      <c r="F15" s="193" t="s">
        <v>617</v>
      </c>
      <c r="G15" s="200">
        <v>3</v>
      </c>
      <c r="H15" s="193" t="s">
        <v>611</v>
      </c>
      <c r="I15" s="194">
        <v>10</v>
      </c>
      <c r="J15" s="195" t="s">
        <v>519</v>
      </c>
      <c r="K15" s="194">
        <v>20</v>
      </c>
      <c r="L15" s="195" t="s">
        <v>610</v>
      </c>
      <c r="M15" s="194">
        <v>50</v>
      </c>
      <c r="N15" s="195" t="s">
        <v>527</v>
      </c>
      <c r="O15" s="194">
        <v>80</v>
      </c>
      <c r="P15" s="196" t="s">
        <v>532</v>
      </c>
      <c r="Q15" s="194">
        <v>100</v>
      </c>
      <c r="R15" s="196" t="s">
        <v>302</v>
      </c>
      <c r="S15" s="200"/>
      <c r="T15" s="224"/>
      <c r="U15" s="200"/>
      <c r="V15" s="224"/>
    </row>
    <row r="16" spans="1:22" s="31" customFormat="1" x14ac:dyDescent="0.25">
      <c r="A16" s="193" t="s">
        <v>319</v>
      </c>
      <c r="B16" s="200">
        <v>70</v>
      </c>
      <c r="C16" s="200">
        <v>1</v>
      </c>
      <c r="D16" s="193" t="s">
        <v>613</v>
      </c>
      <c r="E16" s="200">
        <v>2</v>
      </c>
      <c r="F16" s="193" t="s">
        <v>612</v>
      </c>
      <c r="G16" s="200">
        <v>3</v>
      </c>
      <c r="H16" s="193" t="s">
        <v>617</v>
      </c>
      <c r="I16" s="194">
        <v>10</v>
      </c>
      <c r="J16" s="195" t="s">
        <v>611</v>
      </c>
      <c r="K16" s="194">
        <v>20</v>
      </c>
      <c r="L16" s="195" t="s">
        <v>519</v>
      </c>
      <c r="M16" s="194">
        <v>50</v>
      </c>
      <c r="N16" s="195" t="s">
        <v>513</v>
      </c>
      <c r="O16" s="194">
        <v>80</v>
      </c>
      <c r="P16" s="195" t="s">
        <v>527</v>
      </c>
      <c r="Q16" s="194">
        <v>100</v>
      </c>
      <c r="R16" s="195" t="s">
        <v>301</v>
      </c>
      <c r="S16" s="200"/>
      <c r="T16" s="224"/>
      <c r="U16" s="200"/>
      <c r="V16" s="224"/>
    </row>
    <row r="17" spans="1:22" s="31" customFormat="1" x14ac:dyDescent="0.25">
      <c r="A17" s="193" t="s">
        <v>319</v>
      </c>
      <c r="B17" s="200">
        <v>80</v>
      </c>
      <c r="C17" s="200">
        <v>1</v>
      </c>
      <c r="D17" s="193" t="s">
        <v>614</v>
      </c>
      <c r="E17" s="200">
        <v>2</v>
      </c>
      <c r="F17" s="193" t="s">
        <v>445</v>
      </c>
      <c r="G17" s="200">
        <v>3</v>
      </c>
      <c r="H17" s="193" t="s">
        <v>443</v>
      </c>
      <c r="I17" s="194">
        <v>10</v>
      </c>
      <c r="J17" s="195" t="s">
        <v>515</v>
      </c>
      <c r="K17" s="194">
        <v>20</v>
      </c>
      <c r="L17" s="195" t="s">
        <v>608</v>
      </c>
      <c r="M17" s="194">
        <v>50</v>
      </c>
      <c r="N17" s="195" t="s">
        <v>407</v>
      </c>
      <c r="O17" s="194">
        <v>80</v>
      </c>
      <c r="P17" s="198" t="s">
        <v>609</v>
      </c>
      <c r="Q17" s="194">
        <v>100</v>
      </c>
      <c r="R17" s="198" t="s">
        <v>406</v>
      </c>
      <c r="S17" s="200"/>
      <c r="T17" s="224"/>
      <c r="U17" s="200"/>
      <c r="V17" s="224"/>
    </row>
    <row r="18" spans="1:22" s="31" customFormat="1" x14ac:dyDescent="0.25">
      <c r="A18" s="193" t="s">
        <v>319</v>
      </c>
      <c r="B18" s="200">
        <v>120</v>
      </c>
      <c r="C18" s="200">
        <v>1</v>
      </c>
      <c r="D18" s="193" t="s">
        <v>615</v>
      </c>
      <c r="E18" s="200">
        <v>2</v>
      </c>
      <c r="F18" s="193" t="s">
        <v>614</v>
      </c>
      <c r="G18" s="200">
        <v>3</v>
      </c>
      <c r="H18" s="193" t="s">
        <v>445</v>
      </c>
      <c r="I18" s="194">
        <v>10</v>
      </c>
      <c r="J18" s="195" t="s">
        <v>443</v>
      </c>
      <c r="K18" s="194">
        <v>20</v>
      </c>
      <c r="L18" s="195" t="s">
        <v>515</v>
      </c>
      <c r="M18" s="194">
        <v>50</v>
      </c>
      <c r="N18" s="195" t="s">
        <v>444</v>
      </c>
      <c r="O18" s="194">
        <v>80</v>
      </c>
      <c r="P18" s="195" t="s">
        <v>407</v>
      </c>
      <c r="Q18" s="194">
        <v>100</v>
      </c>
      <c r="R18" s="195" t="s">
        <v>407</v>
      </c>
      <c r="S18" s="200"/>
      <c r="T18" s="224"/>
      <c r="U18" s="200"/>
      <c r="V18" s="224"/>
    </row>
    <row r="19" spans="1:22" s="31" customFormat="1" x14ac:dyDescent="0.25">
      <c r="A19" s="193" t="s">
        <v>319</v>
      </c>
      <c r="B19" s="326">
        <v>-1</v>
      </c>
      <c r="C19" s="194">
        <v>1</v>
      </c>
      <c r="D19" s="195" t="s">
        <v>995</v>
      </c>
      <c r="E19" s="194">
        <v>2</v>
      </c>
      <c r="F19" s="195" t="s">
        <v>994</v>
      </c>
      <c r="G19" s="194">
        <v>3</v>
      </c>
      <c r="H19" s="195" t="s">
        <v>993</v>
      </c>
      <c r="I19" s="194">
        <v>10</v>
      </c>
      <c r="J19" s="195" t="s">
        <v>992</v>
      </c>
      <c r="K19" s="194">
        <v>20</v>
      </c>
      <c r="L19" s="195" t="s">
        <v>991</v>
      </c>
      <c r="M19" s="194">
        <v>50</v>
      </c>
      <c r="N19" s="195" t="s">
        <v>990</v>
      </c>
      <c r="O19" s="194">
        <v>80</v>
      </c>
      <c r="P19" s="327" t="s">
        <v>444</v>
      </c>
      <c r="Q19" s="194">
        <v>100</v>
      </c>
      <c r="R19" s="327" t="s">
        <v>989</v>
      </c>
      <c r="S19" s="200"/>
      <c r="T19" s="224"/>
      <c r="U19" s="200"/>
      <c r="V19" s="224"/>
    </row>
    <row r="20" spans="1:22" s="142" customFormat="1" x14ac:dyDescent="0.25">
      <c r="A20" s="141" t="s">
        <v>324</v>
      </c>
      <c r="B20" s="322">
        <v>20</v>
      </c>
      <c r="C20" s="181">
        <v>1</v>
      </c>
      <c r="D20" s="182" t="s">
        <v>693</v>
      </c>
      <c r="E20" s="181">
        <v>2</v>
      </c>
      <c r="F20" s="182" t="s">
        <v>690</v>
      </c>
      <c r="G20" s="181">
        <v>3</v>
      </c>
      <c r="H20" s="182" t="s">
        <v>686</v>
      </c>
      <c r="I20" s="181">
        <v>10</v>
      </c>
      <c r="J20" s="182" t="s">
        <v>682</v>
      </c>
      <c r="K20" s="181">
        <v>20</v>
      </c>
      <c r="L20" s="182" t="s">
        <v>516</v>
      </c>
      <c r="M20" s="181">
        <v>50</v>
      </c>
      <c r="N20" s="183" t="s">
        <v>676</v>
      </c>
      <c r="O20" s="181">
        <v>80</v>
      </c>
      <c r="P20" s="184" t="s">
        <v>669</v>
      </c>
      <c r="Q20" s="181">
        <v>100</v>
      </c>
      <c r="R20" s="184" t="s">
        <v>528</v>
      </c>
      <c r="S20" s="221"/>
      <c r="T20" s="222"/>
      <c r="U20" s="221"/>
      <c r="V20" s="222"/>
    </row>
    <row r="21" spans="1:22" s="142" customFormat="1" x14ac:dyDescent="0.25">
      <c r="A21" s="141" t="s">
        <v>324</v>
      </c>
      <c r="B21" s="322">
        <v>30</v>
      </c>
      <c r="C21" s="181">
        <v>1</v>
      </c>
      <c r="D21" s="182" t="s">
        <v>694</v>
      </c>
      <c r="E21" s="181">
        <v>2</v>
      </c>
      <c r="F21" s="182" t="s">
        <v>691</v>
      </c>
      <c r="G21" s="181">
        <v>3</v>
      </c>
      <c r="H21" s="182" t="s">
        <v>714</v>
      </c>
      <c r="I21" s="181">
        <v>10</v>
      </c>
      <c r="J21" s="182" t="s">
        <v>683</v>
      </c>
      <c r="K21" s="181">
        <v>20</v>
      </c>
      <c r="L21" s="182" t="s">
        <v>517</v>
      </c>
      <c r="M21" s="181">
        <v>50</v>
      </c>
      <c r="N21" s="183" t="s">
        <v>677</v>
      </c>
      <c r="O21" s="181">
        <v>80</v>
      </c>
      <c r="P21" s="184" t="s">
        <v>670</v>
      </c>
      <c r="Q21" s="181">
        <v>100</v>
      </c>
      <c r="R21" s="184" t="s">
        <v>529</v>
      </c>
      <c r="S21" s="221"/>
      <c r="T21" s="222"/>
      <c r="U21" s="221"/>
      <c r="V21" s="222"/>
    </row>
    <row r="22" spans="1:22" s="142" customFormat="1" x14ac:dyDescent="0.25">
      <c r="A22" s="141" t="s">
        <v>324</v>
      </c>
      <c r="B22" s="322">
        <v>40</v>
      </c>
      <c r="C22" s="181">
        <v>1</v>
      </c>
      <c r="D22" s="182" t="s">
        <v>619</v>
      </c>
      <c r="E22" s="181">
        <v>2</v>
      </c>
      <c r="F22" s="182" t="s">
        <v>692</v>
      </c>
      <c r="G22" s="181">
        <v>3</v>
      </c>
      <c r="H22" s="182" t="s">
        <v>715</v>
      </c>
      <c r="I22" s="181">
        <v>10</v>
      </c>
      <c r="J22" s="182" t="s">
        <v>710</v>
      </c>
      <c r="K22" s="181">
        <v>20</v>
      </c>
      <c r="L22" s="182" t="s">
        <v>679</v>
      </c>
      <c r="M22" s="181">
        <v>50</v>
      </c>
      <c r="N22" s="183" t="s">
        <v>618</v>
      </c>
      <c r="O22" s="181">
        <v>80</v>
      </c>
      <c r="P22" s="184" t="s">
        <v>671</v>
      </c>
      <c r="Q22" s="181">
        <v>100</v>
      </c>
      <c r="R22" s="184" t="s">
        <v>530</v>
      </c>
      <c r="S22" s="221"/>
      <c r="T22" s="222"/>
      <c r="U22" s="221"/>
      <c r="V22" s="222"/>
    </row>
    <row r="23" spans="1:22" s="142" customFormat="1" x14ac:dyDescent="0.25">
      <c r="A23" s="141" t="s">
        <v>324</v>
      </c>
      <c r="B23" s="322">
        <v>50</v>
      </c>
      <c r="C23" s="181">
        <v>1</v>
      </c>
      <c r="D23" s="182" t="s">
        <v>511</v>
      </c>
      <c r="E23" s="181">
        <v>2</v>
      </c>
      <c r="F23" s="182" t="s">
        <v>299</v>
      </c>
      <c r="G23" s="181">
        <v>3</v>
      </c>
      <c r="H23" s="182" t="s">
        <v>716</v>
      </c>
      <c r="I23" s="181">
        <v>10</v>
      </c>
      <c r="J23" s="185" t="s">
        <v>711</v>
      </c>
      <c r="K23" s="181">
        <v>20</v>
      </c>
      <c r="L23" s="185" t="s">
        <v>685</v>
      </c>
      <c r="M23" s="181">
        <v>50</v>
      </c>
      <c r="N23" s="183" t="s">
        <v>678</v>
      </c>
      <c r="O23" s="181">
        <v>80</v>
      </c>
      <c r="P23" s="184" t="s">
        <v>672</v>
      </c>
      <c r="Q23" s="181">
        <v>100</v>
      </c>
      <c r="R23" s="184" t="s">
        <v>531</v>
      </c>
      <c r="S23" s="221"/>
      <c r="T23" s="222"/>
      <c r="U23" s="221"/>
      <c r="V23" s="222"/>
    </row>
    <row r="24" spans="1:22" s="142" customFormat="1" x14ac:dyDescent="0.25">
      <c r="A24" s="141" t="s">
        <v>324</v>
      </c>
      <c r="B24" s="322">
        <v>60</v>
      </c>
      <c r="C24" s="181">
        <v>1</v>
      </c>
      <c r="D24" s="182" t="s">
        <v>612</v>
      </c>
      <c r="E24" s="181">
        <v>2</v>
      </c>
      <c r="F24" s="182" t="s">
        <v>617</v>
      </c>
      <c r="G24" s="181">
        <v>3</v>
      </c>
      <c r="H24" s="182" t="s">
        <v>712</v>
      </c>
      <c r="I24" s="181">
        <v>10</v>
      </c>
      <c r="J24" s="183" t="s">
        <v>706</v>
      </c>
      <c r="K24" s="181">
        <v>20</v>
      </c>
      <c r="L24" s="183" t="s">
        <v>705</v>
      </c>
      <c r="M24" s="181">
        <v>50</v>
      </c>
      <c r="N24" s="183" t="s">
        <v>680</v>
      </c>
      <c r="O24" s="181">
        <v>80</v>
      </c>
      <c r="P24" s="184" t="s">
        <v>673</v>
      </c>
      <c r="Q24" s="181">
        <v>100</v>
      </c>
      <c r="R24" s="184" t="s">
        <v>532</v>
      </c>
      <c r="S24" s="221"/>
      <c r="T24" s="222"/>
      <c r="U24" s="221"/>
      <c r="V24" s="222"/>
    </row>
    <row r="25" spans="1:22" s="142" customFormat="1" x14ac:dyDescent="0.25">
      <c r="A25" s="141" t="s">
        <v>324</v>
      </c>
      <c r="B25" s="322">
        <v>70</v>
      </c>
      <c r="C25" s="181">
        <v>1</v>
      </c>
      <c r="D25" s="182" t="s">
        <v>613</v>
      </c>
      <c r="E25" s="181">
        <v>2</v>
      </c>
      <c r="F25" s="182" t="s">
        <v>612</v>
      </c>
      <c r="G25" s="181">
        <v>3</v>
      </c>
      <c r="H25" s="182" t="s">
        <v>1013</v>
      </c>
      <c r="I25" s="181">
        <v>10</v>
      </c>
      <c r="J25" s="182" t="s">
        <v>712</v>
      </c>
      <c r="K25" s="181">
        <v>20</v>
      </c>
      <c r="L25" s="182" t="s">
        <v>706</v>
      </c>
      <c r="M25" s="181">
        <v>50</v>
      </c>
      <c r="N25" s="183" t="s">
        <v>681</v>
      </c>
      <c r="O25" s="181">
        <v>80</v>
      </c>
      <c r="P25" s="184" t="s">
        <v>680</v>
      </c>
      <c r="Q25" s="181">
        <v>100</v>
      </c>
      <c r="R25" s="184" t="s">
        <v>527</v>
      </c>
      <c r="S25" s="221"/>
      <c r="T25" s="222"/>
      <c r="U25" s="221"/>
      <c r="V25" s="222"/>
    </row>
    <row r="26" spans="1:22" s="142" customFormat="1" x14ac:dyDescent="0.25">
      <c r="A26" s="141" t="s">
        <v>324</v>
      </c>
      <c r="B26" s="322">
        <v>80</v>
      </c>
      <c r="C26" s="181">
        <v>1</v>
      </c>
      <c r="D26" s="182" t="s">
        <v>614</v>
      </c>
      <c r="E26" s="181">
        <v>2</v>
      </c>
      <c r="F26" s="182" t="s">
        <v>445</v>
      </c>
      <c r="G26" s="181">
        <v>3</v>
      </c>
      <c r="H26" s="182" t="s">
        <v>443</v>
      </c>
      <c r="I26" s="181">
        <v>10</v>
      </c>
      <c r="J26" s="186" t="s">
        <v>1003</v>
      </c>
      <c r="K26" s="181">
        <v>20</v>
      </c>
      <c r="L26" s="186" t="s">
        <v>707</v>
      </c>
      <c r="M26" s="181">
        <v>50</v>
      </c>
      <c r="N26" s="183" t="s">
        <v>608</v>
      </c>
      <c r="O26" s="181">
        <v>80</v>
      </c>
      <c r="P26" s="184" t="s">
        <v>700</v>
      </c>
      <c r="Q26" s="181">
        <v>100</v>
      </c>
      <c r="R26" s="184" t="s">
        <v>674</v>
      </c>
      <c r="S26" s="221"/>
      <c r="T26" s="222"/>
      <c r="U26" s="221"/>
      <c r="V26" s="222"/>
    </row>
    <row r="27" spans="1:22" s="142" customFormat="1" x14ac:dyDescent="0.25">
      <c r="A27" s="141" t="s">
        <v>324</v>
      </c>
      <c r="B27" s="322">
        <v>120</v>
      </c>
      <c r="C27" s="181">
        <v>1</v>
      </c>
      <c r="D27" s="182" t="s">
        <v>615</v>
      </c>
      <c r="E27" s="181">
        <v>2</v>
      </c>
      <c r="F27" s="182" t="s">
        <v>614</v>
      </c>
      <c r="G27" s="181">
        <v>3</v>
      </c>
      <c r="H27" s="182" t="s">
        <v>445</v>
      </c>
      <c r="I27" s="181">
        <v>10</v>
      </c>
      <c r="J27" s="182" t="s">
        <v>443</v>
      </c>
      <c r="K27" s="181">
        <v>20</v>
      </c>
      <c r="L27" s="182" t="s">
        <v>1003</v>
      </c>
      <c r="M27" s="181">
        <v>50</v>
      </c>
      <c r="N27" s="183" t="s">
        <v>515</v>
      </c>
      <c r="O27" s="181">
        <v>80</v>
      </c>
      <c r="P27" s="184" t="s">
        <v>608</v>
      </c>
      <c r="Q27" s="181">
        <v>100</v>
      </c>
      <c r="R27" s="184" t="s">
        <v>675</v>
      </c>
      <c r="S27" s="221"/>
      <c r="T27" s="222"/>
      <c r="U27" s="221"/>
      <c r="V27" s="222"/>
    </row>
    <row r="28" spans="1:22" s="142" customFormat="1" x14ac:dyDescent="0.25">
      <c r="A28" s="141" t="s">
        <v>324</v>
      </c>
      <c r="B28" s="322">
        <v>-1</v>
      </c>
      <c r="C28" s="181">
        <v>1</v>
      </c>
      <c r="D28" s="182" t="s">
        <v>1015</v>
      </c>
      <c r="E28" s="181">
        <v>2</v>
      </c>
      <c r="F28" s="182" t="s">
        <v>615</v>
      </c>
      <c r="G28" s="181">
        <v>3</v>
      </c>
      <c r="H28" s="182" t="s">
        <v>614</v>
      </c>
      <c r="I28" s="181">
        <v>10</v>
      </c>
      <c r="J28" s="182" t="s">
        <v>1012</v>
      </c>
      <c r="K28" s="181">
        <v>20</v>
      </c>
      <c r="L28" s="182" t="s">
        <v>443</v>
      </c>
      <c r="M28" s="181">
        <v>50</v>
      </c>
      <c r="N28" s="183" t="s">
        <v>1011</v>
      </c>
      <c r="O28" s="181">
        <v>80</v>
      </c>
      <c r="P28" s="184" t="s">
        <v>515</v>
      </c>
      <c r="Q28" s="181">
        <v>100</v>
      </c>
      <c r="R28" s="184" t="s">
        <v>444</v>
      </c>
      <c r="S28" s="221"/>
      <c r="T28" s="222"/>
      <c r="U28" s="221"/>
      <c r="V28" s="222"/>
    </row>
    <row r="29" spans="1:22" x14ac:dyDescent="0.25">
      <c r="A29" s="146" t="s">
        <v>330</v>
      </c>
      <c r="B29" s="323">
        <v>20</v>
      </c>
      <c r="C29" s="147">
        <v>1</v>
      </c>
      <c r="D29" s="148" t="s">
        <v>762</v>
      </c>
      <c r="E29" s="147">
        <v>2</v>
      </c>
      <c r="F29" s="148" t="s">
        <v>756</v>
      </c>
      <c r="G29" s="147">
        <v>3</v>
      </c>
      <c r="H29" s="148" t="s">
        <v>749</v>
      </c>
      <c r="I29" s="147">
        <v>10</v>
      </c>
      <c r="J29" s="148" t="s">
        <v>744</v>
      </c>
      <c r="K29" s="147">
        <v>20</v>
      </c>
      <c r="L29" s="148" t="s">
        <v>708</v>
      </c>
      <c r="M29" s="110">
        <v>50</v>
      </c>
      <c r="N29" s="115" t="s">
        <v>737</v>
      </c>
      <c r="O29" s="110">
        <v>80</v>
      </c>
      <c r="P29" s="117" t="s">
        <v>731</v>
      </c>
      <c r="Q29" s="110">
        <v>100</v>
      </c>
      <c r="R29" s="117" t="s">
        <v>695</v>
      </c>
      <c r="S29" s="199"/>
      <c r="T29" s="220"/>
      <c r="U29" s="199"/>
      <c r="V29" s="220"/>
    </row>
    <row r="30" spans="1:22" x14ac:dyDescent="0.25">
      <c r="A30" s="146" t="s">
        <v>330</v>
      </c>
      <c r="B30" s="323">
        <v>30</v>
      </c>
      <c r="C30" s="147">
        <v>1</v>
      </c>
      <c r="D30" s="148" t="s">
        <v>763</v>
      </c>
      <c r="E30" s="147">
        <v>2</v>
      </c>
      <c r="F30" s="148" t="s">
        <v>757</v>
      </c>
      <c r="G30" s="147">
        <v>3</v>
      </c>
      <c r="H30" s="148" t="s">
        <v>750</v>
      </c>
      <c r="I30" s="147">
        <v>10</v>
      </c>
      <c r="J30" s="148" t="s">
        <v>745</v>
      </c>
      <c r="K30" s="147">
        <v>20</v>
      </c>
      <c r="L30" s="148" t="s">
        <v>709</v>
      </c>
      <c r="M30" s="110">
        <v>50</v>
      </c>
      <c r="N30" s="115" t="s">
        <v>738</v>
      </c>
      <c r="O30" s="110">
        <v>80</v>
      </c>
      <c r="P30" s="117" t="s">
        <v>732</v>
      </c>
      <c r="Q30" s="110">
        <v>100</v>
      </c>
      <c r="R30" s="117" t="s">
        <v>696</v>
      </c>
      <c r="S30" s="199"/>
      <c r="T30" s="220"/>
      <c r="U30" s="199"/>
      <c r="V30" s="220"/>
    </row>
    <row r="31" spans="1:22" x14ac:dyDescent="0.25">
      <c r="A31" s="146" t="s">
        <v>330</v>
      </c>
      <c r="B31" s="323">
        <v>40</v>
      </c>
      <c r="C31" s="147">
        <v>1</v>
      </c>
      <c r="D31" s="148" t="s">
        <v>764</v>
      </c>
      <c r="E31" s="147">
        <v>2</v>
      </c>
      <c r="F31" s="148" t="s">
        <v>758</v>
      </c>
      <c r="G31" s="147">
        <v>3</v>
      </c>
      <c r="H31" s="148" t="s">
        <v>751</v>
      </c>
      <c r="I31" s="147">
        <v>10</v>
      </c>
      <c r="J31" s="148" t="s">
        <v>746</v>
      </c>
      <c r="K31" s="147">
        <v>20</v>
      </c>
      <c r="L31" s="148" t="s">
        <v>740</v>
      </c>
      <c r="M31" s="110">
        <v>50</v>
      </c>
      <c r="N31" s="115" t="s">
        <v>704</v>
      </c>
      <c r="O31" s="110">
        <v>80</v>
      </c>
      <c r="P31" s="117" t="s">
        <v>733</v>
      </c>
      <c r="Q31" s="110">
        <v>100</v>
      </c>
      <c r="R31" s="117" t="s">
        <v>697</v>
      </c>
      <c r="S31" s="199"/>
      <c r="T31" s="220"/>
      <c r="U31" s="199"/>
      <c r="V31" s="220"/>
    </row>
    <row r="32" spans="1:22" x14ac:dyDescent="0.25">
      <c r="A32" s="146" t="s">
        <v>330</v>
      </c>
      <c r="B32" s="323">
        <v>50</v>
      </c>
      <c r="C32" s="147">
        <v>1</v>
      </c>
      <c r="D32" s="148" t="s">
        <v>765</v>
      </c>
      <c r="E32" s="147">
        <v>2</v>
      </c>
      <c r="F32" s="148" t="s">
        <v>759</v>
      </c>
      <c r="G32" s="147">
        <v>3</v>
      </c>
      <c r="H32" s="148" t="s">
        <v>752</v>
      </c>
      <c r="I32" s="147">
        <v>10</v>
      </c>
      <c r="J32" s="149" t="s">
        <v>747</v>
      </c>
      <c r="K32" s="147">
        <v>20</v>
      </c>
      <c r="L32" s="149" t="s">
        <v>711</v>
      </c>
      <c r="M32" s="110">
        <v>50</v>
      </c>
      <c r="N32" s="115" t="s">
        <v>739</v>
      </c>
      <c r="O32" s="110">
        <v>80</v>
      </c>
      <c r="P32" s="117" t="s">
        <v>734</v>
      </c>
      <c r="Q32" s="110">
        <v>100</v>
      </c>
      <c r="R32" s="117" t="s">
        <v>698</v>
      </c>
      <c r="S32" s="199"/>
      <c r="T32" s="220"/>
      <c r="U32" s="199"/>
      <c r="V32" s="220"/>
    </row>
    <row r="33" spans="1:22" x14ac:dyDescent="0.25">
      <c r="A33" s="146" t="s">
        <v>330</v>
      </c>
      <c r="B33" s="323">
        <v>60</v>
      </c>
      <c r="C33" s="147">
        <v>1</v>
      </c>
      <c r="D33" s="148" t="s">
        <v>754</v>
      </c>
      <c r="E33" s="147">
        <v>2</v>
      </c>
      <c r="F33" s="148" t="s">
        <v>753</v>
      </c>
      <c r="G33" s="147">
        <v>3</v>
      </c>
      <c r="H33" s="148" t="s">
        <v>748</v>
      </c>
      <c r="I33" s="147">
        <v>10</v>
      </c>
      <c r="J33" s="150" t="s">
        <v>742</v>
      </c>
      <c r="K33" s="147">
        <v>20</v>
      </c>
      <c r="L33" s="150" t="s">
        <v>741</v>
      </c>
      <c r="M33" s="110">
        <v>50</v>
      </c>
      <c r="N33" s="115" t="s">
        <v>705</v>
      </c>
      <c r="O33" s="110">
        <v>80</v>
      </c>
      <c r="P33" s="117" t="s">
        <v>735</v>
      </c>
      <c r="Q33" s="110">
        <v>100</v>
      </c>
      <c r="R33" s="117" t="s">
        <v>699</v>
      </c>
      <c r="S33" s="199"/>
      <c r="T33" s="220"/>
      <c r="U33" s="199"/>
      <c r="V33" s="220"/>
    </row>
    <row r="34" spans="1:22" x14ac:dyDescent="0.25">
      <c r="A34" s="146" t="s">
        <v>330</v>
      </c>
      <c r="B34" s="323">
        <v>70</v>
      </c>
      <c r="C34" s="147">
        <v>1</v>
      </c>
      <c r="D34" s="148" t="s">
        <v>755</v>
      </c>
      <c r="E34" s="147">
        <v>2</v>
      </c>
      <c r="F34" s="148" t="s">
        <v>754</v>
      </c>
      <c r="G34" s="147">
        <v>3</v>
      </c>
      <c r="H34" s="148" t="s">
        <v>753</v>
      </c>
      <c r="I34" s="147">
        <v>10</v>
      </c>
      <c r="J34" s="148" t="s">
        <v>748</v>
      </c>
      <c r="K34" s="147">
        <v>20</v>
      </c>
      <c r="L34" s="148" t="s">
        <v>742</v>
      </c>
      <c r="M34" s="110">
        <v>50</v>
      </c>
      <c r="N34" s="115" t="s">
        <v>706</v>
      </c>
      <c r="O34" s="110">
        <v>80</v>
      </c>
      <c r="P34" s="117" t="s">
        <v>705</v>
      </c>
      <c r="Q34" s="110">
        <v>100</v>
      </c>
      <c r="R34" s="117" t="s">
        <v>680</v>
      </c>
      <c r="S34" s="199"/>
      <c r="T34" s="220"/>
      <c r="U34" s="199"/>
      <c r="V34" s="220"/>
    </row>
    <row r="35" spans="1:22" x14ac:dyDescent="0.25">
      <c r="A35" s="146" t="s">
        <v>330</v>
      </c>
      <c r="B35" s="323">
        <v>80</v>
      </c>
      <c r="C35" s="147">
        <v>1</v>
      </c>
      <c r="D35" s="148" t="s">
        <v>761</v>
      </c>
      <c r="E35" s="147">
        <v>2</v>
      </c>
      <c r="F35" s="148" t="s">
        <v>760</v>
      </c>
      <c r="G35" s="147">
        <v>3</v>
      </c>
      <c r="H35" s="148" t="s">
        <v>723</v>
      </c>
      <c r="I35" s="147">
        <v>10</v>
      </c>
      <c r="J35" s="151" t="s">
        <v>722</v>
      </c>
      <c r="K35" s="147">
        <v>20</v>
      </c>
      <c r="L35" s="151" t="s">
        <v>743</v>
      </c>
      <c r="M35" s="110">
        <v>50</v>
      </c>
      <c r="N35" s="115" t="s">
        <v>707</v>
      </c>
      <c r="O35" s="110">
        <v>80</v>
      </c>
      <c r="P35" s="117" t="s">
        <v>736</v>
      </c>
      <c r="Q35" s="110">
        <v>100</v>
      </c>
      <c r="R35" s="117" t="s">
        <v>700</v>
      </c>
      <c r="S35" s="199"/>
      <c r="T35" s="220"/>
      <c r="U35" s="199"/>
      <c r="V35" s="220"/>
    </row>
    <row r="36" spans="1:22" x14ac:dyDescent="0.25">
      <c r="A36" s="146" t="s">
        <v>330</v>
      </c>
      <c r="B36" s="323">
        <v>120</v>
      </c>
      <c r="C36" s="147">
        <v>1</v>
      </c>
      <c r="D36" s="148" t="s">
        <v>766</v>
      </c>
      <c r="E36" s="147">
        <v>2</v>
      </c>
      <c r="F36" s="148" t="s">
        <v>761</v>
      </c>
      <c r="G36" s="147">
        <v>3</v>
      </c>
      <c r="H36" s="148" t="s">
        <v>760</v>
      </c>
      <c r="I36" s="147">
        <v>10</v>
      </c>
      <c r="J36" s="148" t="s">
        <v>723</v>
      </c>
      <c r="K36" s="147">
        <v>20</v>
      </c>
      <c r="L36" s="148" t="s">
        <v>722</v>
      </c>
      <c r="M36" s="110">
        <v>50</v>
      </c>
      <c r="N36" s="115" t="s">
        <v>612</v>
      </c>
      <c r="O36" s="110">
        <v>80</v>
      </c>
      <c r="P36" s="117" t="s">
        <v>707</v>
      </c>
      <c r="Q36" s="110">
        <v>100</v>
      </c>
      <c r="R36" s="117" t="s">
        <v>608</v>
      </c>
      <c r="S36" s="199"/>
      <c r="T36" s="220"/>
      <c r="U36" s="199"/>
      <c r="V36" s="220"/>
    </row>
    <row r="37" spans="1:22" x14ac:dyDescent="0.25">
      <c r="A37" s="146" t="s">
        <v>330</v>
      </c>
      <c r="B37" s="323">
        <v>-1</v>
      </c>
      <c r="C37" s="147">
        <v>1</v>
      </c>
      <c r="D37" s="328" t="s">
        <v>1009</v>
      </c>
      <c r="E37" s="147">
        <v>2</v>
      </c>
      <c r="F37" s="328" t="s">
        <v>1008</v>
      </c>
      <c r="G37" s="147">
        <v>3</v>
      </c>
      <c r="H37" s="328" t="s">
        <v>1007</v>
      </c>
      <c r="I37" s="147">
        <v>10</v>
      </c>
      <c r="J37" s="328" t="s">
        <v>1006</v>
      </c>
      <c r="K37" s="147">
        <v>20</v>
      </c>
      <c r="L37" s="328" t="s">
        <v>1005</v>
      </c>
      <c r="M37" s="110">
        <v>50</v>
      </c>
      <c r="N37" s="117" t="s">
        <v>1004</v>
      </c>
      <c r="O37" s="110">
        <v>80</v>
      </c>
      <c r="P37" s="117" t="s">
        <v>1003</v>
      </c>
      <c r="Q37" s="110">
        <v>100</v>
      </c>
      <c r="R37" s="117" t="s">
        <v>515</v>
      </c>
      <c r="S37" s="110"/>
      <c r="T37" s="329"/>
      <c r="U37" s="110"/>
      <c r="V37" s="220"/>
    </row>
    <row r="38" spans="1:22" s="81" customFormat="1" x14ac:dyDescent="0.25">
      <c r="A38" s="226" t="s">
        <v>341</v>
      </c>
      <c r="B38" s="227">
        <v>20</v>
      </c>
      <c r="C38" s="227">
        <v>1</v>
      </c>
      <c r="D38" s="226" t="s">
        <v>693</v>
      </c>
      <c r="E38" s="227">
        <v>2</v>
      </c>
      <c r="F38" s="226" t="s">
        <v>690</v>
      </c>
      <c r="G38" s="227">
        <v>3</v>
      </c>
      <c r="H38" s="226" t="s">
        <v>686</v>
      </c>
      <c r="I38" s="227">
        <v>10</v>
      </c>
      <c r="J38" s="226" t="s">
        <v>682</v>
      </c>
      <c r="K38" s="227">
        <v>20</v>
      </c>
      <c r="L38" s="226" t="s">
        <v>516</v>
      </c>
      <c r="M38" s="227">
        <v>50</v>
      </c>
      <c r="N38" s="226" t="s">
        <v>676</v>
      </c>
      <c r="O38" s="227">
        <v>80</v>
      </c>
      <c r="P38" s="226" t="s">
        <v>669</v>
      </c>
      <c r="Q38" s="227">
        <v>100</v>
      </c>
      <c r="R38" s="226" t="s">
        <v>528</v>
      </c>
      <c r="S38" s="226"/>
      <c r="T38" s="226"/>
      <c r="U38" s="226"/>
      <c r="V38" s="228"/>
    </row>
    <row r="39" spans="1:22" s="81" customFormat="1" x14ac:dyDescent="0.25">
      <c r="A39" s="226" t="s">
        <v>341</v>
      </c>
      <c r="B39" s="227">
        <v>30</v>
      </c>
      <c r="C39" s="227">
        <v>1</v>
      </c>
      <c r="D39" s="226" t="s">
        <v>694</v>
      </c>
      <c r="E39" s="227">
        <v>2</v>
      </c>
      <c r="F39" s="226" t="s">
        <v>691</v>
      </c>
      <c r="G39" s="227">
        <v>3</v>
      </c>
      <c r="H39" s="226" t="s">
        <v>687</v>
      </c>
      <c r="I39" s="227">
        <v>10</v>
      </c>
      <c r="J39" s="226" t="s">
        <v>683</v>
      </c>
      <c r="K39" s="227">
        <v>20</v>
      </c>
      <c r="L39" s="226" t="s">
        <v>517</v>
      </c>
      <c r="M39" s="227">
        <v>50</v>
      </c>
      <c r="N39" s="226" t="s">
        <v>677</v>
      </c>
      <c r="O39" s="227">
        <v>80</v>
      </c>
      <c r="P39" s="226" t="s">
        <v>670</v>
      </c>
      <c r="Q39" s="227">
        <v>100</v>
      </c>
      <c r="R39" s="226" t="s">
        <v>529</v>
      </c>
      <c r="S39" s="226"/>
      <c r="T39" s="226"/>
      <c r="U39" s="226"/>
      <c r="V39" s="228"/>
    </row>
    <row r="40" spans="1:22" s="81" customFormat="1" x14ac:dyDescent="0.25">
      <c r="A40" s="226" t="s">
        <v>341</v>
      </c>
      <c r="B40" s="227">
        <v>40</v>
      </c>
      <c r="C40" s="227">
        <v>1</v>
      </c>
      <c r="D40" s="226" t="s">
        <v>619</v>
      </c>
      <c r="E40" s="227">
        <v>2</v>
      </c>
      <c r="F40" s="226" t="s">
        <v>692</v>
      </c>
      <c r="G40" s="227">
        <v>3</v>
      </c>
      <c r="H40" s="226" t="s">
        <v>688</v>
      </c>
      <c r="I40" s="227">
        <v>10</v>
      </c>
      <c r="J40" s="226" t="s">
        <v>684</v>
      </c>
      <c r="K40" s="227">
        <v>20</v>
      </c>
      <c r="L40" s="226" t="s">
        <v>679</v>
      </c>
      <c r="M40" s="227">
        <v>50</v>
      </c>
      <c r="N40" s="226" t="s">
        <v>618</v>
      </c>
      <c r="O40" s="227">
        <v>80</v>
      </c>
      <c r="P40" s="226" t="s">
        <v>671</v>
      </c>
      <c r="Q40" s="227">
        <v>100</v>
      </c>
      <c r="R40" s="226" t="s">
        <v>530</v>
      </c>
      <c r="S40" s="226"/>
      <c r="T40" s="226"/>
      <c r="U40" s="226"/>
      <c r="V40" s="228"/>
    </row>
    <row r="41" spans="1:22" s="81" customFormat="1" x14ac:dyDescent="0.25">
      <c r="A41" s="226" t="s">
        <v>341</v>
      </c>
      <c r="B41" s="227">
        <v>50</v>
      </c>
      <c r="C41" s="227">
        <v>1</v>
      </c>
      <c r="D41" s="226" t="s">
        <v>511</v>
      </c>
      <c r="E41" s="227">
        <v>2</v>
      </c>
      <c r="F41" s="226" t="s">
        <v>299</v>
      </c>
      <c r="G41" s="227">
        <v>3</v>
      </c>
      <c r="H41" s="226" t="s">
        <v>689</v>
      </c>
      <c r="I41" s="227">
        <v>10</v>
      </c>
      <c r="J41" s="226" t="s">
        <v>685</v>
      </c>
      <c r="K41" s="227">
        <v>20</v>
      </c>
      <c r="L41" s="226" t="s">
        <v>512</v>
      </c>
      <c r="M41" s="227">
        <v>50</v>
      </c>
      <c r="N41" s="226" t="s">
        <v>678</v>
      </c>
      <c r="O41" s="227">
        <v>80</v>
      </c>
      <c r="P41" s="226" t="s">
        <v>672</v>
      </c>
      <c r="Q41" s="227">
        <v>100</v>
      </c>
      <c r="R41" s="226" t="s">
        <v>531</v>
      </c>
      <c r="S41" s="226"/>
      <c r="T41" s="226"/>
      <c r="U41" s="226"/>
      <c r="V41" s="228"/>
    </row>
    <row r="42" spans="1:22" s="81" customFormat="1" x14ac:dyDescent="0.25">
      <c r="A42" s="226" t="s">
        <v>341</v>
      </c>
      <c r="B42" s="227">
        <v>60</v>
      </c>
      <c r="C42" s="227">
        <v>1</v>
      </c>
      <c r="D42" s="226" t="s">
        <v>612</v>
      </c>
      <c r="E42" s="227">
        <v>2</v>
      </c>
      <c r="F42" s="226" t="s">
        <v>617</v>
      </c>
      <c r="G42" s="227">
        <v>3</v>
      </c>
      <c r="H42" s="226" t="s">
        <v>611</v>
      </c>
      <c r="I42" s="227">
        <v>10</v>
      </c>
      <c r="J42" s="226" t="s">
        <v>681</v>
      </c>
      <c r="K42" s="227">
        <v>20</v>
      </c>
      <c r="L42" s="226" t="s">
        <v>680</v>
      </c>
      <c r="M42" s="227">
        <v>50</v>
      </c>
      <c r="N42" s="226" t="s">
        <v>610</v>
      </c>
      <c r="O42" s="227">
        <v>80</v>
      </c>
      <c r="P42" s="226" t="s">
        <v>673</v>
      </c>
      <c r="Q42" s="227">
        <v>100</v>
      </c>
      <c r="R42" s="226" t="s">
        <v>532</v>
      </c>
      <c r="S42" s="226"/>
      <c r="T42" s="226"/>
      <c r="U42" s="226"/>
      <c r="V42" s="228"/>
    </row>
    <row r="43" spans="1:22" s="81" customFormat="1" x14ac:dyDescent="0.25">
      <c r="A43" s="226" t="s">
        <v>341</v>
      </c>
      <c r="B43" s="227">
        <v>70</v>
      </c>
      <c r="C43" s="227">
        <v>1</v>
      </c>
      <c r="D43" s="226" t="s">
        <v>613</v>
      </c>
      <c r="E43" s="227">
        <v>2</v>
      </c>
      <c r="F43" s="226" t="s">
        <v>612</v>
      </c>
      <c r="G43" s="227">
        <v>3</v>
      </c>
      <c r="H43" s="226" t="s">
        <v>617</v>
      </c>
      <c r="I43" s="227">
        <v>10</v>
      </c>
      <c r="J43" s="226" t="s">
        <v>611</v>
      </c>
      <c r="K43" s="227">
        <v>20</v>
      </c>
      <c r="L43" s="226" t="s">
        <v>681</v>
      </c>
      <c r="M43" s="227">
        <v>50</v>
      </c>
      <c r="N43" s="226" t="s">
        <v>519</v>
      </c>
      <c r="O43" s="227">
        <v>80</v>
      </c>
      <c r="P43" s="226" t="s">
        <v>610</v>
      </c>
      <c r="Q43" s="227">
        <v>100</v>
      </c>
      <c r="R43" s="226" t="s">
        <v>527</v>
      </c>
      <c r="S43" s="226"/>
      <c r="T43" s="226"/>
      <c r="U43" s="226"/>
      <c r="V43" s="228"/>
    </row>
    <row r="44" spans="1:22" s="81" customFormat="1" x14ac:dyDescent="0.25">
      <c r="A44" s="226" t="s">
        <v>341</v>
      </c>
      <c r="B44" s="227">
        <v>80</v>
      </c>
      <c r="C44" s="227">
        <v>1</v>
      </c>
      <c r="D44" s="226" t="s">
        <v>614</v>
      </c>
      <c r="E44" s="227">
        <v>2</v>
      </c>
      <c r="F44" s="226" t="s">
        <v>445</v>
      </c>
      <c r="G44" s="227">
        <v>3</v>
      </c>
      <c r="H44" s="226" t="s">
        <v>443</v>
      </c>
      <c r="I44" s="227">
        <v>10</v>
      </c>
      <c r="J44" s="226" t="s">
        <v>515</v>
      </c>
      <c r="K44" s="227">
        <v>20</v>
      </c>
      <c r="L44" s="226" t="s">
        <v>608</v>
      </c>
      <c r="M44" s="227">
        <v>50</v>
      </c>
      <c r="N44" s="226" t="s">
        <v>675</v>
      </c>
      <c r="O44" s="227">
        <v>80</v>
      </c>
      <c r="P44" s="226" t="s">
        <v>674</v>
      </c>
      <c r="Q44" s="227">
        <v>100</v>
      </c>
      <c r="R44" s="226" t="s">
        <v>609</v>
      </c>
      <c r="S44" s="226"/>
      <c r="T44" s="226"/>
      <c r="U44" s="226"/>
      <c r="V44" s="228"/>
    </row>
    <row r="45" spans="1:22" s="81" customFormat="1" x14ac:dyDescent="0.25">
      <c r="A45" s="226" t="s">
        <v>341</v>
      </c>
      <c r="B45" s="227">
        <v>120</v>
      </c>
      <c r="C45" s="227">
        <v>1</v>
      </c>
      <c r="D45" s="226" t="s">
        <v>615</v>
      </c>
      <c r="E45" s="227">
        <v>2</v>
      </c>
      <c r="F45" s="226" t="s">
        <v>614</v>
      </c>
      <c r="G45" s="227">
        <v>3</v>
      </c>
      <c r="H45" s="226" t="s">
        <v>445</v>
      </c>
      <c r="I45" s="227">
        <v>10</v>
      </c>
      <c r="J45" s="226" t="s">
        <v>443</v>
      </c>
      <c r="K45" s="227">
        <v>20</v>
      </c>
      <c r="L45" s="226" t="s">
        <v>515</v>
      </c>
      <c r="M45" s="227">
        <v>50</v>
      </c>
      <c r="N45" s="226" t="s">
        <v>444</v>
      </c>
      <c r="O45" s="227">
        <v>80</v>
      </c>
      <c r="P45" s="226" t="s">
        <v>675</v>
      </c>
      <c r="Q45" s="227">
        <v>100</v>
      </c>
      <c r="R45" s="226" t="s">
        <v>407</v>
      </c>
      <c r="S45" s="226"/>
      <c r="T45" s="226"/>
      <c r="U45" s="226"/>
      <c r="V45" s="228"/>
    </row>
    <row r="46" spans="1:22" s="81" customFormat="1" x14ac:dyDescent="0.25">
      <c r="A46" s="226" t="s">
        <v>341</v>
      </c>
      <c r="B46" s="227">
        <v>-1</v>
      </c>
      <c r="C46" s="227">
        <v>1</v>
      </c>
      <c r="D46" s="226" t="s">
        <v>1015</v>
      </c>
      <c r="E46" s="227">
        <v>2</v>
      </c>
      <c r="F46" s="226" t="s">
        <v>615</v>
      </c>
      <c r="G46" s="227">
        <v>3</v>
      </c>
      <c r="H46" s="226" t="s">
        <v>614</v>
      </c>
      <c r="I46" s="227">
        <v>10</v>
      </c>
      <c r="J46" s="330" t="s">
        <v>1012</v>
      </c>
      <c r="K46" s="227">
        <v>20</v>
      </c>
      <c r="L46" s="330" t="s">
        <v>443</v>
      </c>
      <c r="M46" s="227">
        <v>50</v>
      </c>
      <c r="N46" s="330" t="s">
        <v>1011</v>
      </c>
      <c r="O46" s="227">
        <v>80</v>
      </c>
      <c r="P46" s="330" t="s">
        <v>515</v>
      </c>
      <c r="Q46" s="227">
        <v>100</v>
      </c>
      <c r="R46" s="330" t="s">
        <v>444</v>
      </c>
      <c r="S46" s="226"/>
      <c r="T46" s="226"/>
      <c r="U46" s="226"/>
      <c r="V46" s="228"/>
    </row>
    <row r="47" spans="1:22" s="187" customFormat="1" x14ac:dyDescent="0.25">
      <c r="A47" s="109" t="s">
        <v>353</v>
      </c>
      <c r="B47" s="199">
        <v>20</v>
      </c>
      <c r="C47" s="199">
        <v>1</v>
      </c>
      <c r="D47" s="109" t="s">
        <v>726</v>
      </c>
      <c r="E47" s="199">
        <v>2</v>
      </c>
      <c r="F47" s="109" t="s">
        <v>718</v>
      </c>
      <c r="G47" s="199">
        <v>3</v>
      </c>
      <c r="H47" s="109" t="s">
        <v>713</v>
      </c>
      <c r="I47" s="110">
        <v>10</v>
      </c>
      <c r="J47" s="111" t="s">
        <v>708</v>
      </c>
      <c r="K47" s="110">
        <v>20</v>
      </c>
      <c r="L47" s="111" t="s">
        <v>682</v>
      </c>
      <c r="M47" s="110">
        <v>50</v>
      </c>
      <c r="N47" s="111" t="s">
        <v>701</v>
      </c>
      <c r="O47" s="110">
        <v>80</v>
      </c>
      <c r="P47" s="111" t="s">
        <v>695</v>
      </c>
      <c r="Q47" s="110">
        <v>100</v>
      </c>
      <c r="R47" s="111" t="s">
        <v>669</v>
      </c>
      <c r="S47" s="199"/>
      <c r="T47" s="220"/>
      <c r="U47" s="199"/>
      <c r="V47" s="220"/>
    </row>
    <row r="48" spans="1:22" s="187" customFormat="1" x14ac:dyDescent="0.25">
      <c r="A48" s="109" t="s">
        <v>353</v>
      </c>
      <c r="B48" s="199">
        <v>30</v>
      </c>
      <c r="C48" s="199">
        <v>1</v>
      </c>
      <c r="D48" s="109" t="s">
        <v>727</v>
      </c>
      <c r="E48" s="199">
        <v>2</v>
      </c>
      <c r="F48" s="109" t="s">
        <v>719</v>
      </c>
      <c r="G48" s="199">
        <v>3</v>
      </c>
      <c r="H48" s="109" t="s">
        <v>714</v>
      </c>
      <c r="I48" s="110">
        <v>10</v>
      </c>
      <c r="J48" s="111" t="s">
        <v>709</v>
      </c>
      <c r="K48" s="110">
        <v>20</v>
      </c>
      <c r="L48" s="111" t="s">
        <v>683</v>
      </c>
      <c r="M48" s="110">
        <v>50</v>
      </c>
      <c r="N48" s="111" t="s">
        <v>702</v>
      </c>
      <c r="O48" s="110">
        <v>80</v>
      </c>
      <c r="P48" s="111" t="s">
        <v>696</v>
      </c>
      <c r="Q48" s="110">
        <v>100</v>
      </c>
      <c r="R48" s="111" t="s">
        <v>670</v>
      </c>
      <c r="S48" s="199"/>
      <c r="T48" s="220"/>
      <c r="U48" s="199"/>
      <c r="V48" s="220"/>
    </row>
    <row r="49" spans="1:22" s="187" customFormat="1" x14ac:dyDescent="0.25">
      <c r="A49" s="109" t="s">
        <v>353</v>
      </c>
      <c r="B49" s="199">
        <v>40</v>
      </c>
      <c r="C49" s="199">
        <v>1</v>
      </c>
      <c r="D49" s="109" t="s">
        <v>728</v>
      </c>
      <c r="E49" s="199">
        <v>2</v>
      </c>
      <c r="F49" s="109" t="s">
        <v>720</v>
      </c>
      <c r="G49" s="199">
        <v>3</v>
      </c>
      <c r="H49" s="109" t="s">
        <v>715</v>
      </c>
      <c r="I49" s="110">
        <v>10</v>
      </c>
      <c r="J49" s="111" t="s">
        <v>710</v>
      </c>
      <c r="K49" s="110">
        <v>20</v>
      </c>
      <c r="L49" s="111" t="s">
        <v>704</v>
      </c>
      <c r="M49" s="110">
        <v>50</v>
      </c>
      <c r="N49" s="111" t="s">
        <v>679</v>
      </c>
      <c r="O49" s="110">
        <v>80</v>
      </c>
      <c r="P49" s="111" t="s">
        <v>697</v>
      </c>
      <c r="Q49" s="110">
        <v>100</v>
      </c>
      <c r="R49" s="111" t="s">
        <v>671</v>
      </c>
      <c r="S49" s="199"/>
      <c r="T49" s="220"/>
      <c r="U49" s="199"/>
      <c r="V49" s="220"/>
    </row>
    <row r="50" spans="1:22" s="187" customFormat="1" x14ac:dyDescent="0.25">
      <c r="A50" s="109" t="s">
        <v>353</v>
      </c>
      <c r="B50" s="199">
        <v>50</v>
      </c>
      <c r="C50" s="199">
        <v>1</v>
      </c>
      <c r="D50" s="109" t="s">
        <v>729</v>
      </c>
      <c r="E50" s="199">
        <v>2</v>
      </c>
      <c r="F50" s="109" t="s">
        <v>721</v>
      </c>
      <c r="G50" s="199">
        <v>3</v>
      </c>
      <c r="H50" s="109" t="s">
        <v>716</v>
      </c>
      <c r="I50" s="110">
        <v>10</v>
      </c>
      <c r="J50" s="111" t="s">
        <v>711</v>
      </c>
      <c r="K50" s="110">
        <v>20</v>
      </c>
      <c r="L50" s="111" t="s">
        <v>685</v>
      </c>
      <c r="M50" s="110">
        <v>50</v>
      </c>
      <c r="N50" s="111" t="s">
        <v>703</v>
      </c>
      <c r="O50" s="110">
        <v>80</v>
      </c>
      <c r="P50" s="113" t="s">
        <v>698</v>
      </c>
      <c r="Q50" s="110">
        <v>100</v>
      </c>
      <c r="R50" s="113" t="s">
        <v>672</v>
      </c>
      <c r="S50" s="199"/>
      <c r="T50" s="220"/>
      <c r="U50" s="199"/>
      <c r="V50" s="220"/>
    </row>
    <row r="51" spans="1:22" s="187" customFormat="1" x14ac:dyDescent="0.25">
      <c r="A51" s="109" t="s">
        <v>353</v>
      </c>
      <c r="B51" s="199">
        <v>60</v>
      </c>
      <c r="C51" s="199">
        <v>1</v>
      </c>
      <c r="D51" s="109" t="s">
        <v>722</v>
      </c>
      <c r="E51" s="199">
        <v>2</v>
      </c>
      <c r="F51" s="109" t="s">
        <v>717</v>
      </c>
      <c r="G51" s="199">
        <v>3</v>
      </c>
      <c r="H51" s="109" t="s">
        <v>712</v>
      </c>
      <c r="I51" s="110">
        <v>10</v>
      </c>
      <c r="J51" s="111" t="s">
        <v>706</v>
      </c>
      <c r="K51" s="110">
        <v>20</v>
      </c>
      <c r="L51" s="111" t="s">
        <v>705</v>
      </c>
      <c r="M51" s="110">
        <v>50</v>
      </c>
      <c r="N51" s="111" t="s">
        <v>680</v>
      </c>
      <c r="O51" s="110">
        <v>80</v>
      </c>
      <c r="P51" s="115" t="s">
        <v>699</v>
      </c>
      <c r="Q51" s="110">
        <v>100</v>
      </c>
      <c r="R51" s="115" t="s">
        <v>673</v>
      </c>
      <c r="S51" s="199"/>
      <c r="T51" s="220"/>
      <c r="U51" s="199"/>
      <c r="V51" s="220"/>
    </row>
    <row r="52" spans="1:22" s="187" customFormat="1" x14ac:dyDescent="0.25">
      <c r="A52" s="109" t="s">
        <v>353</v>
      </c>
      <c r="B52" s="199">
        <v>70</v>
      </c>
      <c r="C52" s="199">
        <v>1</v>
      </c>
      <c r="D52" s="109" t="s">
        <v>723</v>
      </c>
      <c r="E52" s="199">
        <v>2</v>
      </c>
      <c r="F52" s="109" t="s">
        <v>722</v>
      </c>
      <c r="G52" s="199">
        <v>3</v>
      </c>
      <c r="H52" s="109" t="s">
        <v>717</v>
      </c>
      <c r="I52" s="110">
        <v>10</v>
      </c>
      <c r="J52" s="111" t="s">
        <v>712</v>
      </c>
      <c r="K52" s="110">
        <v>20</v>
      </c>
      <c r="L52" s="111" t="s">
        <v>706</v>
      </c>
      <c r="M52" s="110">
        <v>50</v>
      </c>
      <c r="N52" s="111" t="s">
        <v>681</v>
      </c>
      <c r="O52" s="110">
        <v>80</v>
      </c>
      <c r="P52" s="111" t="s">
        <v>680</v>
      </c>
      <c r="Q52" s="110">
        <v>100</v>
      </c>
      <c r="R52" s="111" t="s">
        <v>610</v>
      </c>
      <c r="S52" s="199"/>
      <c r="T52" s="220"/>
      <c r="U52" s="199"/>
      <c r="V52" s="220"/>
    </row>
    <row r="53" spans="1:22" s="187" customFormat="1" x14ac:dyDescent="0.25">
      <c r="A53" s="109" t="s">
        <v>353</v>
      </c>
      <c r="B53" s="199">
        <v>80</v>
      </c>
      <c r="C53" s="199">
        <v>1</v>
      </c>
      <c r="D53" s="109" t="s">
        <v>725</v>
      </c>
      <c r="E53" s="199">
        <v>2</v>
      </c>
      <c r="F53" s="109" t="s">
        <v>724</v>
      </c>
      <c r="G53" s="199">
        <v>3</v>
      </c>
      <c r="H53" s="109" t="s">
        <v>771</v>
      </c>
      <c r="I53" s="110">
        <v>10</v>
      </c>
      <c r="J53" s="111" t="s">
        <v>612</v>
      </c>
      <c r="K53" s="110">
        <v>20</v>
      </c>
      <c r="L53" s="111" t="s">
        <v>707</v>
      </c>
      <c r="M53" s="110">
        <v>50</v>
      </c>
      <c r="N53" s="111" t="s">
        <v>608</v>
      </c>
      <c r="O53" s="110">
        <v>80</v>
      </c>
      <c r="P53" s="116" t="s">
        <v>700</v>
      </c>
      <c r="Q53" s="110">
        <v>100</v>
      </c>
      <c r="R53" s="116" t="s">
        <v>674</v>
      </c>
      <c r="S53" s="199"/>
      <c r="T53" s="220"/>
      <c r="U53" s="199"/>
      <c r="V53" s="220"/>
    </row>
    <row r="54" spans="1:22" s="187" customFormat="1" x14ac:dyDescent="0.25">
      <c r="A54" s="109" t="s">
        <v>353</v>
      </c>
      <c r="B54" s="199">
        <v>120</v>
      </c>
      <c r="C54" s="199">
        <v>1</v>
      </c>
      <c r="D54" s="109" t="s">
        <v>730</v>
      </c>
      <c r="E54" s="199">
        <v>2</v>
      </c>
      <c r="F54" s="109" t="s">
        <v>725</v>
      </c>
      <c r="G54" s="199">
        <v>3</v>
      </c>
      <c r="H54" s="109" t="s">
        <v>724</v>
      </c>
      <c r="I54" s="110">
        <v>10</v>
      </c>
      <c r="J54" s="111" t="s">
        <v>613</v>
      </c>
      <c r="K54" s="110">
        <v>20</v>
      </c>
      <c r="L54" s="111" t="s">
        <v>612</v>
      </c>
      <c r="M54" s="110">
        <v>50</v>
      </c>
      <c r="N54" s="111" t="s">
        <v>515</v>
      </c>
      <c r="O54" s="110">
        <v>80</v>
      </c>
      <c r="P54" s="111" t="s">
        <v>608</v>
      </c>
      <c r="Q54" s="110">
        <v>100</v>
      </c>
      <c r="R54" s="111" t="s">
        <v>675</v>
      </c>
      <c r="S54" s="199"/>
      <c r="T54" s="220"/>
      <c r="U54" s="199"/>
      <c r="V54" s="220"/>
    </row>
    <row r="55" spans="1:22" s="187" customFormat="1" x14ac:dyDescent="0.25">
      <c r="A55" s="109" t="s">
        <v>353</v>
      </c>
      <c r="B55" s="331">
        <v>-1</v>
      </c>
      <c r="C55" s="110">
        <v>1</v>
      </c>
      <c r="D55" s="111" t="s">
        <v>1010</v>
      </c>
      <c r="E55" s="110">
        <v>2</v>
      </c>
      <c r="F55" s="111" t="s">
        <v>730</v>
      </c>
      <c r="G55" s="110">
        <v>3</v>
      </c>
      <c r="H55" s="111" t="s">
        <v>725</v>
      </c>
      <c r="I55" s="110">
        <v>10</v>
      </c>
      <c r="J55" s="111" t="s">
        <v>724</v>
      </c>
      <c r="K55" s="110">
        <v>20</v>
      </c>
      <c r="L55" s="111" t="s">
        <v>771</v>
      </c>
      <c r="M55" s="110">
        <v>50</v>
      </c>
      <c r="N55" s="111" t="s">
        <v>990</v>
      </c>
      <c r="O55" s="110">
        <v>80</v>
      </c>
      <c r="P55" s="112" t="s">
        <v>515</v>
      </c>
      <c r="Q55" s="110">
        <v>100</v>
      </c>
      <c r="R55" s="112" t="s">
        <v>444</v>
      </c>
      <c r="S55" s="199"/>
      <c r="T55" s="220"/>
      <c r="U55" s="199"/>
      <c r="V55" s="220"/>
    </row>
    <row r="56" spans="1:22" s="157" customFormat="1" x14ac:dyDescent="0.25">
      <c r="A56" s="152" t="s">
        <v>358</v>
      </c>
      <c r="B56" s="324">
        <v>20</v>
      </c>
      <c r="C56" s="153">
        <v>1</v>
      </c>
      <c r="D56" s="154" t="s">
        <v>693</v>
      </c>
      <c r="E56" s="153">
        <v>2</v>
      </c>
      <c r="F56" s="154" t="s">
        <v>690</v>
      </c>
      <c r="G56" s="153">
        <v>3</v>
      </c>
      <c r="H56" s="154" t="s">
        <v>686</v>
      </c>
      <c r="I56" s="153">
        <v>10</v>
      </c>
      <c r="J56" s="154" t="s">
        <v>682</v>
      </c>
      <c r="K56" s="153">
        <v>20</v>
      </c>
      <c r="L56" s="154" t="s">
        <v>516</v>
      </c>
      <c r="M56" s="153">
        <v>50</v>
      </c>
      <c r="N56" s="155" t="s">
        <v>676</v>
      </c>
      <c r="O56" s="153">
        <v>80</v>
      </c>
      <c r="P56" s="156" t="s">
        <v>669</v>
      </c>
      <c r="Q56" s="153">
        <v>100</v>
      </c>
      <c r="R56" s="156" t="s">
        <v>528</v>
      </c>
      <c r="S56" s="223"/>
      <c r="T56" s="166"/>
      <c r="U56" s="223"/>
      <c r="V56" s="166"/>
    </row>
    <row r="57" spans="1:22" s="157" customFormat="1" x14ac:dyDescent="0.25">
      <c r="A57" s="152" t="s">
        <v>358</v>
      </c>
      <c r="B57" s="324">
        <v>30</v>
      </c>
      <c r="C57" s="153">
        <v>1</v>
      </c>
      <c r="D57" s="154" t="s">
        <v>694</v>
      </c>
      <c r="E57" s="153">
        <v>2</v>
      </c>
      <c r="F57" s="154" t="s">
        <v>691</v>
      </c>
      <c r="G57" s="153">
        <v>3</v>
      </c>
      <c r="H57" s="154" t="s">
        <v>687</v>
      </c>
      <c r="I57" s="153">
        <v>10</v>
      </c>
      <c r="J57" s="154" t="s">
        <v>683</v>
      </c>
      <c r="K57" s="153">
        <v>20</v>
      </c>
      <c r="L57" s="154" t="s">
        <v>517</v>
      </c>
      <c r="M57" s="153">
        <v>50</v>
      </c>
      <c r="N57" s="155" t="s">
        <v>677</v>
      </c>
      <c r="O57" s="153">
        <v>80</v>
      </c>
      <c r="P57" s="156" t="s">
        <v>670</v>
      </c>
      <c r="Q57" s="153">
        <v>100</v>
      </c>
      <c r="R57" s="156" t="s">
        <v>529</v>
      </c>
      <c r="S57" s="223"/>
      <c r="T57" s="166"/>
      <c r="U57" s="223"/>
      <c r="V57" s="166"/>
    </row>
    <row r="58" spans="1:22" s="157" customFormat="1" x14ac:dyDescent="0.25">
      <c r="A58" s="152" t="s">
        <v>358</v>
      </c>
      <c r="B58" s="324">
        <v>40</v>
      </c>
      <c r="C58" s="153">
        <v>1</v>
      </c>
      <c r="D58" s="154" t="s">
        <v>619</v>
      </c>
      <c r="E58" s="153">
        <v>2</v>
      </c>
      <c r="F58" s="154" t="s">
        <v>692</v>
      </c>
      <c r="G58" s="153">
        <v>3</v>
      </c>
      <c r="H58" s="154" t="s">
        <v>688</v>
      </c>
      <c r="I58" s="153">
        <v>10</v>
      </c>
      <c r="J58" s="154" t="s">
        <v>684</v>
      </c>
      <c r="K58" s="153">
        <v>20</v>
      </c>
      <c r="L58" s="154" t="s">
        <v>679</v>
      </c>
      <c r="M58" s="153">
        <v>50</v>
      </c>
      <c r="N58" s="155" t="s">
        <v>618</v>
      </c>
      <c r="O58" s="153">
        <v>80</v>
      </c>
      <c r="P58" s="156" t="s">
        <v>671</v>
      </c>
      <c r="Q58" s="153">
        <v>100</v>
      </c>
      <c r="R58" s="156" t="s">
        <v>530</v>
      </c>
      <c r="S58" s="223"/>
      <c r="T58" s="166"/>
      <c r="U58" s="223"/>
      <c r="V58" s="166"/>
    </row>
    <row r="59" spans="1:22" s="157" customFormat="1" x14ac:dyDescent="0.25">
      <c r="A59" s="152" t="s">
        <v>358</v>
      </c>
      <c r="B59" s="324">
        <v>50</v>
      </c>
      <c r="C59" s="153">
        <v>1</v>
      </c>
      <c r="D59" s="154" t="s">
        <v>511</v>
      </c>
      <c r="E59" s="153">
        <v>2</v>
      </c>
      <c r="F59" s="154" t="s">
        <v>299</v>
      </c>
      <c r="G59" s="153">
        <v>3</v>
      </c>
      <c r="H59" s="154" t="s">
        <v>689</v>
      </c>
      <c r="I59" s="153">
        <v>10</v>
      </c>
      <c r="J59" s="158" t="s">
        <v>685</v>
      </c>
      <c r="K59" s="153">
        <v>20</v>
      </c>
      <c r="L59" s="158" t="s">
        <v>512</v>
      </c>
      <c r="M59" s="153">
        <v>50</v>
      </c>
      <c r="N59" s="155" t="s">
        <v>678</v>
      </c>
      <c r="O59" s="153">
        <v>80</v>
      </c>
      <c r="P59" s="156" t="s">
        <v>672</v>
      </c>
      <c r="Q59" s="153">
        <v>100</v>
      </c>
      <c r="R59" s="156" t="s">
        <v>531</v>
      </c>
      <c r="S59" s="223"/>
      <c r="T59" s="166"/>
      <c r="U59" s="223"/>
      <c r="V59" s="166"/>
    </row>
    <row r="60" spans="1:22" s="157" customFormat="1" x14ac:dyDescent="0.25">
      <c r="A60" s="152" t="s">
        <v>358</v>
      </c>
      <c r="B60" s="324">
        <v>60</v>
      </c>
      <c r="C60" s="153">
        <v>1</v>
      </c>
      <c r="D60" s="154" t="s">
        <v>612</v>
      </c>
      <c r="E60" s="153">
        <v>2</v>
      </c>
      <c r="F60" s="154" t="s">
        <v>617</v>
      </c>
      <c r="G60" s="153">
        <v>3</v>
      </c>
      <c r="H60" s="154" t="s">
        <v>611</v>
      </c>
      <c r="I60" s="153">
        <v>10</v>
      </c>
      <c r="J60" s="155" t="s">
        <v>681</v>
      </c>
      <c r="K60" s="153">
        <v>20</v>
      </c>
      <c r="L60" s="155" t="s">
        <v>680</v>
      </c>
      <c r="M60" s="153">
        <v>50</v>
      </c>
      <c r="N60" s="155" t="s">
        <v>610</v>
      </c>
      <c r="O60" s="153">
        <v>80</v>
      </c>
      <c r="P60" s="156" t="s">
        <v>673</v>
      </c>
      <c r="Q60" s="153">
        <v>100</v>
      </c>
      <c r="R60" s="156" t="s">
        <v>532</v>
      </c>
      <c r="S60" s="223"/>
      <c r="T60" s="166"/>
      <c r="U60" s="223"/>
      <c r="V60" s="166"/>
    </row>
    <row r="61" spans="1:22" s="157" customFormat="1" x14ac:dyDescent="0.25">
      <c r="A61" s="152" t="s">
        <v>358</v>
      </c>
      <c r="B61" s="324">
        <v>70</v>
      </c>
      <c r="C61" s="153">
        <v>1</v>
      </c>
      <c r="D61" s="154" t="s">
        <v>613</v>
      </c>
      <c r="E61" s="153">
        <v>2</v>
      </c>
      <c r="F61" s="154" t="s">
        <v>612</v>
      </c>
      <c r="G61" s="153">
        <v>3</v>
      </c>
      <c r="H61" s="154" t="s">
        <v>617</v>
      </c>
      <c r="I61" s="153">
        <v>10</v>
      </c>
      <c r="J61" s="154" t="s">
        <v>611</v>
      </c>
      <c r="K61" s="153">
        <v>20</v>
      </c>
      <c r="L61" s="154" t="s">
        <v>681</v>
      </c>
      <c r="M61" s="153">
        <v>50</v>
      </c>
      <c r="N61" s="155" t="s">
        <v>519</v>
      </c>
      <c r="O61" s="153">
        <v>80</v>
      </c>
      <c r="P61" s="156" t="s">
        <v>610</v>
      </c>
      <c r="Q61" s="153">
        <v>100</v>
      </c>
      <c r="R61" s="156" t="s">
        <v>527</v>
      </c>
      <c r="S61" s="223"/>
      <c r="T61" s="166"/>
      <c r="U61" s="223"/>
      <c r="V61" s="166"/>
    </row>
    <row r="62" spans="1:22" s="157" customFormat="1" x14ac:dyDescent="0.25">
      <c r="A62" s="152" t="s">
        <v>358</v>
      </c>
      <c r="B62" s="324">
        <v>80</v>
      </c>
      <c r="C62" s="153">
        <v>1</v>
      </c>
      <c r="D62" s="154" t="s">
        <v>614</v>
      </c>
      <c r="E62" s="153">
        <v>2</v>
      </c>
      <c r="F62" s="154" t="s">
        <v>445</v>
      </c>
      <c r="G62" s="153">
        <v>3</v>
      </c>
      <c r="H62" s="154" t="s">
        <v>443</v>
      </c>
      <c r="I62" s="153">
        <v>10</v>
      </c>
      <c r="J62" s="159" t="s">
        <v>515</v>
      </c>
      <c r="K62" s="153">
        <v>20</v>
      </c>
      <c r="L62" s="159" t="s">
        <v>608</v>
      </c>
      <c r="M62" s="153">
        <v>50</v>
      </c>
      <c r="N62" s="155" t="s">
        <v>675</v>
      </c>
      <c r="O62" s="153">
        <v>80</v>
      </c>
      <c r="P62" s="156" t="s">
        <v>674</v>
      </c>
      <c r="Q62" s="153">
        <v>100</v>
      </c>
      <c r="R62" s="156" t="s">
        <v>609</v>
      </c>
      <c r="S62" s="223"/>
      <c r="T62" s="166"/>
      <c r="U62" s="223"/>
      <c r="V62" s="166"/>
    </row>
    <row r="63" spans="1:22" s="157" customFormat="1" x14ac:dyDescent="0.25">
      <c r="A63" s="152" t="s">
        <v>358</v>
      </c>
      <c r="B63" s="324">
        <v>120</v>
      </c>
      <c r="C63" s="153">
        <v>1</v>
      </c>
      <c r="D63" s="154" t="s">
        <v>615</v>
      </c>
      <c r="E63" s="153">
        <v>2</v>
      </c>
      <c r="F63" s="154" t="s">
        <v>614</v>
      </c>
      <c r="G63" s="153">
        <v>3</v>
      </c>
      <c r="H63" s="154" t="s">
        <v>445</v>
      </c>
      <c r="I63" s="153">
        <v>10</v>
      </c>
      <c r="J63" s="154" t="s">
        <v>443</v>
      </c>
      <c r="K63" s="153">
        <v>20</v>
      </c>
      <c r="L63" s="154" t="s">
        <v>515</v>
      </c>
      <c r="M63" s="153">
        <v>50</v>
      </c>
      <c r="N63" s="155" t="s">
        <v>444</v>
      </c>
      <c r="O63" s="153">
        <v>80</v>
      </c>
      <c r="P63" s="156" t="s">
        <v>675</v>
      </c>
      <c r="Q63" s="153">
        <v>100</v>
      </c>
      <c r="R63" s="156" t="s">
        <v>407</v>
      </c>
      <c r="S63" s="223"/>
      <c r="T63" s="166"/>
      <c r="U63" s="223"/>
      <c r="V63" s="166"/>
    </row>
    <row r="64" spans="1:22" s="157" customFormat="1" x14ac:dyDescent="0.25">
      <c r="A64" s="152" t="s">
        <v>358</v>
      </c>
      <c r="B64" s="324">
        <v>-1</v>
      </c>
      <c r="C64" s="153">
        <v>1</v>
      </c>
      <c r="D64" s="154" t="s">
        <v>1015</v>
      </c>
      <c r="E64" s="153">
        <v>2</v>
      </c>
      <c r="F64" s="154" t="s">
        <v>1017</v>
      </c>
      <c r="G64" s="153">
        <v>3</v>
      </c>
      <c r="H64" s="154" t="s">
        <v>1014</v>
      </c>
      <c r="I64" s="153">
        <v>10</v>
      </c>
      <c r="J64" s="154" t="s">
        <v>1012</v>
      </c>
      <c r="K64" s="153">
        <v>20</v>
      </c>
      <c r="L64" s="154" t="s">
        <v>1011</v>
      </c>
      <c r="M64" s="153">
        <v>50</v>
      </c>
      <c r="N64" s="155" t="s">
        <v>1016</v>
      </c>
      <c r="O64" s="153">
        <v>80</v>
      </c>
      <c r="P64" s="156" t="s">
        <v>444</v>
      </c>
      <c r="Q64" s="153">
        <v>100</v>
      </c>
      <c r="R64" s="156" t="s">
        <v>989</v>
      </c>
      <c r="S64" s="223"/>
      <c r="T64" s="166"/>
      <c r="U64" s="223"/>
      <c r="V64" s="166"/>
    </row>
    <row r="65" spans="1:22" s="211" customFormat="1" x14ac:dyDescent="0.25">
      <c r="A65" s="43" t="s">
        <v>591</v>
      </c>
      <c r="B65" s="208">
        <v>20</v>
      </c>
      <c r="C65" s="208">
        <v>1</v>
      </c>
      <c r="D65" s="43" t="s">
        <v>726</v>
      </c>
      <c r="E65" s="208">
        <v>2</v>
      </c>
      <c r="F65" s="43" t="s">
        <v>718</v>
      </c>
      <c r="G65" s="208">
        <v>3</v>
      </c>
      <c r="H65" s="43" t="s">
        <v>713</v>
      </c>
      <c r="I65" s="209">
        <v>10</v>
      </c>
      <c r="J65" s="210" t="s">
        <v>708</v>
      </c>
      <c r="K65" s="209">
        <v>20</v>
      </c>
      <c r="L65" s="210" t="s">
        <v>682</v>
      </c>
      <c r="M65" s="209">
        <v>50</v>
      </c>
      <c r="N65" s="210" t="s">
        <v>701</v>
      </c>
      <c r="O65" s="209">
        <v>80</v>
      </c>
      <c r="P65" s="210" t="s">
        <v>695</v>
      </c>
      <c r="Q65" s="209">
        <v>100</v>
      </c>
      <c r="R65" s="210" t="s">
        <v>669</v>
      </c>
      <c r="S65" s="43"/>
      <c r="T65" s="43"/>
      <c r="U65" s="43"/>
      <c r="V65" s="43"/>
    </row>
    <row r="66" spans="1:22" s="211" customFormat="1" x14ac:dyDescent="0.25">
      <c r="A66" s="43" t="s">
        <v>591</v>
      </c>
      <c r="B66" s="208">
        <v>30</v>
      </c>
      <c r="C66" s="208">
        <v>1</v>
      </c>
      <c r="D66" s="43" t="s">
        <v>727</v>
      </c>
      <c r="E66" s="208">
        <v>2</v>
      </c>
      <c r="F66" s="43" t="s">
        <v>719</v>
      </c>
      <c r="G66" s="208">
        <v>3</v>
      </c>
      <c r="H66" s="43" t="s">
        <v>714</v>
      </c>
      <c r="I66" s="209">
        <v>10</v>
      </c>
      <c r="J66" s="210" t="s">
        <v>709</v>
      </c>
      <c r="K66" s="209">
        <v>20</v>
      </c>
      <c r="L66" s="210" t="s">
        <v>683</v>
      </c>
      <c r="M66" s="209">
        <v>50</v>
      </c>
      <c r="N66" s="210" t="s">
        <v>702</v>
      </c>
      <c r="O66" s="209">
        <v>80</v>
      </c>
      <c r="P66" s="210" t="s">
        <v>696</v>
      </c>
      <c r="Q66" s="209">
        <v>100</v>
      </c>
      <c r="R66" s="210" t="s">
        <v>670</v>
      </c>
      <c r="S66" s="43"/>
      <c r="T66" s="43"/>
      <c r="U66" s="43"/>
      <c r="V66" s="43"/>
    </row>
    <row r="67" spans="1:22" s="211" customFormat="1" x14ac:dyDescent="0.25">
      <c r="A67" s="43" t="s">
        <v>591</v>
      </c>
      <c r="B67" s="208">
        <v>40</v>
      </c>
      <c r="C67" s="208">
        <v>1</v>
      </c>
      <c r="D67" s="43" t="s">
        <v>728</v>
      </c>
      <c r="E67" s="208">
        <v>2</v>
      </c>
      <c r="F67" s="43" t="s">
        <v>720</v>
      </c>
      <c r="G67" s="208">
        <v>3</v>
      </c>
      <c r="H67" s="43" t="s">
        <v>715</v>
      </c>
      <c r="I67" s="209">
        <v>10</v>
      </c>
      <c r="J67" s="210" t="s">
        <v>710</v>
      </c>
      <c r="K67" s="209">
        <v>20</v>
      </c>
      <c r="L67" s="210" t="s">
        <v>704</v>
      </c>
      <c r="M67" s="209">
        <v>50</v>
      </c>
      <c r="N67" s="210" t="s">
        <v>679</v>
      </c>
      <c r="O67" s="209">
        <v>80</v>
      </c>
      <c r="P67" s="210" t="s">
        <v>697</v>
      </c>
      <c r="Q67" s="209">
        <v>100</v>
      </c>
      <c r="R67" s="210" t="s">
        <v>671</v>
      </c>
      <c r="S67" s="43"/>
      <c r="T67" s="43"/>
      <c r="U67" s="43"/>
      <c r="V67" s="43"/>
    </row>
    <row r="68" spans="1:22" s="211" customFormat="1" x14ac:dyDescent="0.25">
      <c r="A68" s="43" t="s">
        <v>591</v>
      </c>
      <c r="B68" s="208">
        <v>50</v>
      </c>
      <c r="C68" s="208">
        <v>1</v>
      </c>
      <c r="D68" s="43" t="s">
        <v>729</v>
      </c>
      <c r="E68" s="208">
        <v>2</v>
      </c>
      <c r="F68" s="43" t="s">
        <v>721</v>
      </c>
      <c r="G68" s="208">
        <v>3</v>
      </c>
      <c r="H68" s="43" t="s">
        <v>716</v>
      </c>
      <c r="I68" s="209">
        <v>10</v>
      </c>
      <c r="J68" s="210" t="s">
        <v>711</v>
      </c>
      <c r="K68" s="209">
        <v>20</v>
      </c>
      <c r="L68" s="210" t="s">
        <v>685</v>
      </c>
      <c r="M68" s="209">
        <v>50</v>
      </c>
      <c r="N68" s="210" t="s">
        <v>703</v>
      </c>
      <c r="O68" s="209">
        <v>80</v>
      </c>
      <c r="P68" s="212" t="s">
        <v>698</v>
      </c>
      <c r="Q68" s="209">
        <v>100</v>
      </c>
      <c r="R68" s="212" t="s">
        <v>672</v>
      </c>
      <c r="S68" s="43"/>
      <c r="T68" s="43"/>
      <c r="U68" s="43"/>
      <c r="V68" s="43"/>
    </row>
    <row r="69" spans="1:22" s="211" customFormat="1" x14ac:dyDescent="0.25">
      <c r="A69" s="43" t="s">
        <v>591</v>
      </c>
      <c r="B69" s="208">
        <v>60</v>
      </c>
      <c r="C69" s="208">
        <v>1</v>
      </c>
      <c r="D69" s="43" t="s">
        <v>722</v>
      </c>
      <c r="E69" s="208">
        <v>2</v>
      </c>
      <c r="F69" s="43" t="s">
        <v>717</v>
      </c>
      <c r="G69" s="208">
        <v>3</v>
      </c>
      <c r="H69" s="43" t="s">
        <v>712</v>
      </c>
      <c r="I69" s="209">
        <v>10</v>
      </c>
      <c r="J69" s="210" t="s">
        <v>706</v>
      </c>
      <c r="K69" s="209">
        <v>20</v>
      </c>
      <c r="L69" s="210" t="s">
        <v>705</v>
      </c>
      <c r="M69" s="209">
        <v>50</v>
      </c>
      <c r="N69" s="210" t="s">
        <v>680</v>
      </c>
      <c r="O69" s="209">
        <v>80</v>
      </c>
      <c r="P69" s="213" t="s">
        <v>699</v>
      </c>
      <c r="Q69" s="209">
        <v>100</v>
      </c>
      <c r="R69" s="213" t="s">
        <v>673</v>
      </c>
      <c r="S69" s="43"/>
      <c r="T69" s="43"/>
      <c r="U69" s="43"/>
      <c r="V69" s="43"/>
    </row>
    <row r="70" spans="1:22" s="211" customFormat="1" x14ac:dyDescent="0.25">
      <c r="A70" s="43" t="s">
        <v>591</v>
      </c>
      <c r="B70" s="208">
        <v>70</v>
      </c>
      <c r="C70" s="208">
        <v>1</v>
      </c>
      <c r="D70" s="43" t="s">
        <v>723</v>
      </c>
      <c r="E70" s="208">
        <v>2</v>
      </c>
      <c r="F70" s="43" t="s">
        <v>722</v>
      </c>
      <c r="G70" s="208">
        <v>3</v>
      </c>
      <c r="H70" s="43" t="s">
        <v>717</v>
      </c>
      <c r="I70" s="209">
        <v>10</v>
      </c>
      <c r="J70" s="210" t="s">
        <v>712</v>
      </c>
      <c r="K70" s="209">
        <v>20</v>
      </c>
      <c r="L70" s="210" t="s">
        <v>706</v>
      </c>
      <c r="M70" s="209">
        <v>50</v>
      </c>
      <c r="N70" s="210" t="s">
        <v>681</v>
      </c>
      <c r="O70" s="209">
        <v>80</v>
      </c>
      <c r="P70" s="210" t="s">
        <v>680</v>
      </c>
      <c r="Q70" s="209">
        <v>100</v>
      </c>
      <c r="R70" s="210" t="s">
        <v>610</v>
      </c>
      <c r="S70" s="43"/>
      <c r="T70" s="43"/>
      <c r="U70" s="43"/>
      <c r="V70" s="43"/>
    </row>
    <row r="71" spans="1:22" s="211" customFormat="1" x14ac:dyDescent="0.25">
      <c r="A71" s="43" t="s">
        <v>591</v>
      </c>
      <c r="B71" s="208">
        <v>80</v>
      </c>
      <c r="C71" s="208">
        <v>1</v>
      </c>
      <c r="D71" s="43" t="s">
        <v>725</v>
      </c>
      <c r="E71" s="208">
        <v>2</v>
      </c>
      <c r="F71" s="43" t="s">
        <v>724</v>
      </c>
      <c r="G71" s="208">
        <v>3</v>
      </c>
      <c r="H71" s="43" t="s">
        <v>771</v>
      </c>
      <c r="I71" s="209">
        <v>10</v>
      </c>
      <c r="J71" s="210" t="s">
        <v>612</v>
      </c>
      <c r="K71" s="209">
        <v>20</v>
      </c>
      <c r="L71" s="210" t="s">
        <v>707</v>
      </c>
      <c r="M71" s="209">
        <v>50</v>
      </c>
      <c r="N71" s="210" t="s">
        <v>608</v>
      </c>
      <c r="O71" s="209">
        <v>80</v>
      </c>
      <c r="P71" s="214" t="s">
        <v>700</v>
      </c>
      <c r="Q71" s="209">
        <v>100</v>
      </c>
      <c r="R71" s="214" t="s">
        <v>674</v>
      </c>
      <c r="S71" s="43"/>
      <c r="T71" s="43"/>
      <c r="U71" s="43"/>
      <c r="V71" s="43"/>
    </row>
    <row r="72" spans="1:22" s="211" customFormat="1" x14ac:dyDescent="0.25">
      <c r="A72" s="43" t="s">
        <v>591</v>
      </c>
      <c r="B72" s="208">
        <v>120</v>
      </c>
      <c r="C72" s="208">
        <v>1</v>
      </c>
      <c r="D72" s="43" t="s">
        <v>730</v>
      </c>
      <c r="E72" s="208">
        <v>2</v>
      </c>
      <c r="F72" s="43" t="s">
        <v>725</v>
      </c>
      <c r="G72" s="208">
        <v>3</v>
      </c>
      <c r="H72" s="43" t="s">
        <v>724</v>
      </c>
      <c r="I72" s="209">
        <v>10</v>
      </c>
      <c r="J72" s="210" t="s">
        <v>613</v>
      </c>
      <c r="K72" s="209">
        <v>20</v>
      </c>
      <c r="L72" s="210" t="s">
        <v>612</v>
      </c>
      <c r="M72" s="209">
        <v>50</v>
      </c>
      <c r="N72" s="210" t="s">
        <v>515</v>
      </c>
      <c r="O72" s="209">
        <v>80</v>
      </c>
      <c r="P72" s="214" t="s">
        <v>608</v>
      </c>
      <c r="Q72" s="209">
        <v>100</v>
      </c>
      <c r="R72" s="214" t="s">
        <v>675</v>
      </c>
      <c r="S72" s="43"/>
      <c r="T72" s="43"/>
      <c r="U72" s="43"/>
      <c r="V72" s="43"/>
    </row>
    <row r="73" spans="1:22" s="211" customFormat="1" x14ac:dyDescent="0.25">
      <c r="A73" s="43" t="s">
        <v>591</v>
      </c>
      <c r="B73" s="208">
        <v>-1</v>
      </c>
      <c r="C73" s="208">
        <v>1</v>
      </c>
      <c r="D73" s="43" t="s">
        <v>1010</v>
      </c>
      <c r="E73" s="208">
        <v>2</v>
      </c>
      <c r="F73" s="43" t="s">
        <v>730</v>
      </c>
      <c r="G73" s="208">
        <v>3</v>
      </c>
      <c r="H73" s="43" t="s">
        <v>725</v>
      </c>
      <c r="I73" s="209">
        <v>10</v>
      </c>
      <c r="J73" s="210" t="s">
        <v>724</v>
      </c>
      <c r="K73" s="209">
        <v>20</v>
      </c>
      <c r="L73" s="210" t="s">
        <v>771</v>
      </c>
      <c r="M73" s="209">
        <v>50</v>
      </c>
      <c r="N73" s="210" t="s">
        <v>990</v>
      </c>
      <c r="O73" s="209">
        <v>80</v>
      </c>
      <c r="P73" s="214" t="s">
        <v>515</v>
      </c>
      <c r="Q73" s="209">
        <v>100</v>
      </c>
      <c r="R73" s="214" t="s">
        <v>444</v>
      </c>
      <c r="S73" s="43"/>
      <c r="T73" s="43"/>
      <c r="U73" s="43"/>
      <c r="V73" s="43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33" sqref="A33:XFD41"/>
    </sheetView>
  </sheetViews>
  <sheetFormatPr defaultRowHeight="15" x14ac:dyDescent="0.25"/>
  <cols>
    <col min="2" max="2" width="6" customWidth="1"/>
    <col min="3" max="3" width="10.5703125" customWidth="1"/>
    <col min="4" max="4" width="79.140625" bestFit="1" customWidth="1"/>
    <col min="5" max="5" width="7.5703125" bestFit="1" customWidth="1"/>
    <col min="6" max="6" width="79.140625" bestFit="1" customWidth="1"/>
    <col min="7" max="7" width="7.5703125" bestFit="1" customWidth="1"/>
    <col min="8" max="8" width="80.28515625" bestFit="1" customWidth="1"/>
    <col min="9" max="9" width="7.5703125" bestFit="1" customWidth="1"/>
    <col min="10" max="10" width="76" bestFit="1" customWidth="1"/>
    <col min="11" max="11" width="7.5703125" bestFit="1" customWidth="1"/>
    <col min="12" max="12" width="79.5703125" bestFit="1" customWidth="1"/>
    <col min="13" max="13" width="7.5703125" bestFit="1" customWidth="1"/>
    <col min="14" max="14" width="80.28515625" bestFit="1" customWidth="1"/>
    <col min="15" max="15" width="7.5703125" bestFit="1" customWidth="1"/>
    <col min="16" max="16" width="83" bestFit="1" customWidth="1"/>
    <col min="17" max="17" width="7.5703125" bestFit="1" customWidth="1"/>
    <col min="18" max="18" width="81.7109375" bestFit="1" customWidth="1"/>
    <col min="19" max="19" width="7.5703125" bestFit="1" customWidth="1"/>
    <col min="20" max="20" width="11.85546875" bestFit="1" customWidth="1"/>
    <col min="21" max="21" width="7.5703125" bestFit="1" customWidth="1"/>
    <col min="22" max="22" width="11.85546875" bestFit="1" customWidth="1"/>
  </cols>
  <sheetData>
    <row r="1" spans="1:22" x14ac:dyDescent="0.25">
      <c r="A1" s="118" t="s">
        <v>295</v>
      </c>
      <c r="B1" s="88" t="s">
        <v>274</v>
      </c>
      <c r="C1" s="88" t="s">
        <v>275</v>
      </c>
      <c r="D1" s="90" t="s">
        <v>276</v>
      </c>
      <c r="E1" s="88" t="s">
        <v>277</v>
      </c>
      <c r="F1" s="90" t="s">
        <v>278</v>
      </c>
      <c r="G1" s="96" t="s">
        <v>279</v>
      </c>
      <c r="H1" s="96" t="s">
        <v>280</v>
      </c>
      <c r="I1" s="88" t="s">
        <v>281</v>
      </c>
      <c r="J1" s="90" t="s">
        <v>282</v>
      </c>
      <c r="K1" s="88" t="s">
        <v>283</v>
      </c>
      <c r="L1" s="90" t="s">
        <v>284</v>
      </c>
      <c r="M1" s="96" t="s">
        <v>285</v>
      </c>
      <c r="N1" s="96" t="s">
        <v>286</v>
      </c>
      <c r="O1" s="88" t="s">
        <v>287</v>
      </c>
      <c r="P1" s="90" t="s">
        <v>288</v>
      </c>
      <c r="Q1" s="96" t="s">
        <v>289</v>
      </c>
      <c r="R1" s="96" t="s">
        <v>290</v>
      </c>
      <c r="S1" s="88" t="s">
        <v>291</v>
      </c>
      <c r="T1" s="90" t="s">
        <v>292</v>
      </c>
      <c r="U1" s="96" t="s">
        <v>293</v>
      </c>
      <c r="V1" s="90" t="s">
        <v>294</v>
      </c>
    </row>
    <row r="2" spans="1:22" hidden="1" x14ac:dyDescent="0.25">
      <c r="A2" s="109" t="s">
        <v>117</v>
      </c>
      <c r="B2" s="325">
        <v>20</v>
      </c>
      <c r="C2" s="110">
        <v>5</v>
      </c>
      <c r="D2" s="111" t="s">
        <v>366</v>
      </c>
      <c r="E2" s="110">
        <v>10</v>
      </c>
      <c r="F2" s="111" t="s">
        <v>365</v>
      </c>
      <c r="G2" s="110">
        <v>20</v>
      </c>
      <c r="H2" s="111" t="s">
        <v>364</v>
      </c>
      <c r="I2" s="110">
        <v>50</v>
      </c>
      <c r="J2" s="111" t="s">
        <v>363</v>
      </c>
      <c r="K2" s="110">
        <v>100</v>
      </c>
      <c r="L2" s="111" t="s">
        <v>362</v>
      </c>
      <c r="M2" s="110"/>
      <c r="N2" s="111"/>
      <c r="O2" s="110"/>
      <c r="P2" s="111"/>
      <c r="Q2" s="110"/>
      <c r="R2" s="112"/>
      <c r="S2" s="110"/>
      <c r="T2" s="112"/>
      <c r="U2" s="110"/>
      <c r="V2" s="111"/>
    </row>
    <row r="3" spans="1:22" hidden="1" x14ac:dyDescent="0.25">
      <c r="A3" s="109" t="s">
        <v>117</v>
      </c>
      <c r="B3" s="325">
        <v>30</v>
      </c>
      <c r="C3" s="110">
        <v>5</v>
      </c>
      <c r="D3" s="111" t="s">
        <v>371</v>
      </c>
      <c r="E3" s="110">
        <v>10</v>
      </c>
      <c r="F3" s="111" t="s">
        <v>370</v>
      </c>
      <c r="G3" s="110">
        <v>20</v>
      </c>
      <c r="H3" s="111" t="s">
        <v>369</v>
      </c>
      <c r="I3" s="110">
        <v>50</v>
      </c>
      <c r="J3" s="111" t="s">
        <v>368</v>
      </c>
      <c r="K3" s="110">
        <v>100</v>
      </c>
      <c r="L3" s="111" t="s">
        <v>367</v>
      </c>
      <c r="M3" s="110"/>
      <c r="N3" s="111"/>
      <c r="O3" s="110"/>
      <c r="P3" s="111"/>
      <c r="Q3" s="110"/>
      <c r="R3" s="114"/>
      <c r="S3" s="110"/>
      <c r="T3" s="114"/>
      <c r="U3" s="110"/>
      <c r="V3" s="113"/>
    </row>
    <row r="4" spans="1:22" hidden="1" x14ac:dyDescent="0.25">
      <c r="A4" s="109" t="s">
        <v>117</v>
      </c>
      <c r="B4" s="325">
        <v>40</v>
      </c>
      <c r="C4" s="110">
        <v>5</v>
      </c>
      <c r="D4" s="111" t="s">
        <v>428</v>
      </c>
      <c r="E4" s="110">
        <v>10</v>
      </c>
      <c r="F4" s="111" t="s">
        <v>375</v>
      </c>
      <c r="G4" s="110">
        <v>20</v>
      </c>
      <c r="H4" s="111" t="s">
        <v>374</v>
      </c>
      <c r="I4" s="110">
        <v>50</v>
      </c>
      <c r="J4" s="111" t="s">
        <v>373</v>
      </c>
      <c r="K4" s="110">
        <v>100</v>
      </c>
      <c r="L4" s="111" t="s">
        <v>372</v>
      </c>
      <c r="M4" s="110"/>
      <c r="N4" s="111"/>
      <c r="O4" s="110"/>
      <c r="P4" s="111"/>
      <c r="Q4" s="110"/>
      <c r="R4" s="112"/>
      <c r="S4" s="110"/>
      <c r="T4" s="112"/>
      <c r="U4" s="110"/>
      <c r="V4" s="111"/>
    </row>
    <row r="5" spans="1:22" hidden="1" x14ac:dyDescent="0.25">
      <c r="A5" s="109" t="s">
        <v>117</v>
      </c>
      <c r="B5" s="325">
        <v>50</v>
      </c>
      <c r="C5" s="110">
        <v>5</v>
      </c>
      <c r="D5" s="111" t="s">
        <v>429</v>
      </c>
      <c r="E5" s="110">
        <v>10</v>
      </c>
      <c r="F5" s="111" t="s">
        <v>424</v>
      </c>
      <c r="G5" s="110">
        <v>20</v>
      </c>
      <c r="H5" s="111" t="s">
        <v>414</v>
      </c>
      <c r="I5" s="110">
        <v>50</v>
      </c>
      <c r="J5" s="111" t="s">
        <v>413</v>
      </c>
      <c r="K5" s="110">
        <v>100</v>
      </c>
      <c r="L5" s="111" t="s">
        <v>376</v>
      </c>
      <c r="M5" s="110"/>
      <c r="N5" s="111"/>
      <c r="O5" s="110"/>
      <c r="P5" s="111"/>
      <c r="Q5" s="110"/>
      <c r="R5" s="114"/>
      <c r="S5" s="110"/>
      <c r="T5" s="114"/>
      <c r="U5" s="110"/>
      <c r="V5" s="113"/>
    </row>
    <row r="6" spans="1:22" hidden="1" x14ac:dyDescent="0.25">
      <c r="A6" s="109" t="s">
        <v>117</v>
      </c>
      <c r="B6" s="325">
        <v>60</v>
      </c>
      <c r="C6" s="110">
        <v>5</v>
      </c>
      <c r="D6" s="111" t="s">
        <v>430</v>
      </c>
      <c r="E6" s="110">
        <v>10</v>
      </c>
      <c r="F6" s="111" t="s">
        <v>425</v>
      </c>
      <c r="G6" s="110">
        <v>20</v>
      </c>
      <c r="H6" s="111" t="s">
        <v>420</v>
      </c>
      <c r="I6" s="110">
        <v>50</v>
      </c>
      <c r="J6" s="111" t="s">
        <v>414</v>
      </c>
      <c r="K6" s="110">
        <v>100</v>
      </c>
      <c r="L6" s="111" t="s">
        <v>377</v>
      </c>
      <c r="M6" s="110"/>
      <c r="N6" s="111"/>
      <c r="O6" s="110"/>
      <c r="P6" s="111"/>
      <c r="Q6" s="110"/>
      <c r="R6" s="114"/>
      <c r="S6" s="110"/>
      <c r="T6" s="114"/>
      <c r="U6" s="110"/>
      <c r="V6" s="113"/>
    </row>
    <row r="7" spans="1:22" hidden="1" x14ac:dyDescent="0.25">
      <c r="A7" s="109" t="s">
        <v>117</v>
      </c>
      <c r="B7" s="325">
        <v>70</v>
      </c>
      <c r="C7" s="110">
        <v>5</v>
      </c>
      <c r="D7" s="111" t="s">
        <v>431</v>
      </c>
      <c r="E7" s="110">
        <v>10</v>
      </c>
      <c r="F7" s="111" t="s">
        <v>421</v>
      </c>
      <c r="G7" s="110">
        <v>20</v>
      </c>
      <c r="H7" s="111" t="s">
        <v>416</v>
      </c>
      <c r="I7" s="110">
        <v>50</v>
      </c>
      <c r="J7" s="111" t="s">
        <v>415</v>
      </c>
      <c r="K7" s="110">
        <v>100</v>
      </c>
      <c r="L7" s="111" t="s">
        <v>412</v>
      </c>
      <c r="M7" s="110"/>
      <c r="N7" s="111"/>
      <c r="O7" s="110"/>
      <c r="P7" s="111"/>
      <c r="Q7" s="110"/>
      <c r="R7" s="114"/>
      <c r="S7" s="110"/>
      <c r="T7" s="114"/>
      <c r="U7" s="110"/>
      <c r="V7" s="113"/>
    </row>
    <row r="8" spans="1:22" hidden="1" x14ac:dyDescent="0.25">
      <c r="A8" s="109" t="s">
        <v>117</v>
      </c>
      <c r="B8" s="325">
        <v>80</v>
      </c>
      <c r="C8" s="110">
        <v>5</v>
      </c>
      <c r="D8" s="111" t="s">
        <v>432</v>
      </c>
      <c r="E8" s="110">
        <v>10</v>
      </c>
      <c r="F8" s="111" t="s">
        <v>426</v>
      </c>
      <c r="G8" s="110">
        <v>20</v>
      </c>
      <c r="H8" s="111" t="s">
        <v>421</v>
      </c>
      <c r="I8" s="110">
        <v>50</v>
      </c>
      <c r="J8" s="111" t="s">
        <v>416</v>
      </c>
      <c r="K8" s="110">
        <v>100</v>
      </c>
      <c r="L8" s="111" t="s">
        <v>411</v>
      </c>
      <c r="M8" s="110"/>
      <c r="N8" s="111"/>
      <c r="O8" s="110"/>
      <c r="P8" s="111"/>
      <c r="Q8" s="110"/>
      <c r="R8" s="114"/>
      <c r="S8" s="110"/>
      <c r="T8" s="114"/>
      <c r="U8" s="110"/>
      <c r="V8" s="113"/>
    </row>
    <row r="9" spans="1:22" hidden="1" x14ac:dyDescent="0.25">
      <c r="A9" s="109" t="s">
        <v>117</v>
      </c>
      <c r="B9" s="325">
        <v>90</v>
      </c>
      <c r="C9" s="110">
        <v>5</v>
      </c>
      <c r="D9" s="111" t="s">
        <v>433</v>
      </c>
      <c r="E9" s="110">
        <v>10</v>
      </c>
      <c r="F9" s="111" t="s">
        <v>427</v>
      </c>
      <c r="G9" s="110">
        <v>20</v>
      </c>
      <c r="H9" s="111" t="s">
        <v>418</v>
      </c>
      <c r="I9" s="110">
        <v>50</v>
      </c>
      <c r="J9" s="111" t="s">
        <v>417</v>
      </c>
      <c r="K9" s="110">
        <v>100</v>
      </c>
      <c r="L9" s="111" t="s">
        <v>410</v>
      </c>
      <c r="M9" s="110"/>
      <c r="N9" s="111"/>
      <c r="O9" s="110"/>
      <c r="P9" s="111"/>
      <c r="Q9" s="110"/>
      <c r="R9" s="114"/>
      <c r="S9" s="110"/>
      <c r="T9" s="114"/>
      <c r="U9" s="110"/>
      <c r="V9" s="113"/>
    </row>
    <row r="10" spans="1:22" hidden="1" x14ac:dyDescent="0.25">
      <c r="A10" s="109" t="s">
        <v>117</v>
      </c>
      <c r="B10" s="325">
        <v>100</v>
      </c>
      <c r="C10" s="110">
        <v>5</v>
      </c>
      <c r="D10" s="111" t="s">
        <v>434</v>
      </c>
      <c r="E10" s="110">
        <v>10</v>
      </c>
      <c r="F10" s="111" t="s">
        <v>436</v>
      </c>
      <c r="G10" s="110">
        <v>20</v>
      </c>
      <c r="H10" s="111" t="s">
        <v>422</v>
      </c>
      <c r="I10" s="110">
        <v>50</v>
      </c>
      <c r="J10" s="111" t="s">
        <v>418</v>
      </c>
      <c r="K10" s="110">
        <v>100</v>
      </c>
      <c r="L10" s="111" t="s">
        <v>409</v>
      </c>
      <c r="M10" s="110"/>
      <c r="N10" s="111"/>
      <c r="O10" s="110"/>
      <c r="P10" s="111"/>
      <c r="Q10" s="110"/>
      <c r="R10" s="117"/>
      <c r="S10" s="110"/>
      <c r="T10" s="117"/>
      <c r="U10" s="110"/>
      <c r="V10" s="115"/>
    </row>
    <row r="11" spans="1:22" hidden="1" x14ac:dyDescent="0.25">
      <c r="A11" s="109" t="s">
        <v>117</v>
      </c>
      <c r="B11" s="325">
        <v>-1</v>
      </c>
      <c r="C11" s="110">
        <v>5</v>
      </c>
      <c r="D11" s="111" t="s">
        <v>435</v>
      </c>
      <c r="E11" s="110">
        <v>10</v>
      </c>
      <c r="F11" s="111" t="s">
        <v>437</v>
      </c>
      <c r="G11" s="110">
        <v>20</v>
      </c>
      <c r="H11" s="111" t="s">
        <v>423</v>
      </c>
      <c r="I11" s="110">
        <v>50</v>
      </c>
      <c r="J11" s="111" t="s">
        <v>419</v>
      </c>
      <c r="K11" s="110">
        <v>100</v>
      </c>
      <c r="L11" s="111" t="s">
        <v>408</v>
      </c>
      <c r="M11" s="110"/>
      <c r="N11" s="111"/>
      <c r="O11" s="110"/>
      <c r="P11" s="111"/>
      <c r="Q11" s="110"/>
      <c r="R11" s="117"/>
      <c r="S11" s="110"/>
      <c r="T11" s="117"/>
      <c r="U11" s="110"/>
      <c r="V11" s="115"/>
    </row>
    <row r="12" spans="1:22" hidden="1" x14ac:dyDescent="0.25">
      <c r="A12" s="118" t="s">
        <v>295</v>
      </c>
      <c r="B12" s="88" t="s">
        <v>274</v>
      </c>
      <c r="C12" s="88" t="s">
        <v>275</v>
      </c>
      <c r="D12" s="90" t="s">
        <v>276</v>
      </c>
      <c r="E12" s="88" t="s">
        <v>277</v>
      </c>
      <c r="F12" s="90" t="s">
        <v>278</v>
      </c>
      <c r="G12" s="96" t="s">
        <v>279</v>
      </c>
      <c r="H12" s="96" t="s">
        <v>280</v>
      </c>
      <c r="I12" s="88" t="s">
        <v>281</v>
      </c>
      <c r="J12" s="90" t="s">
        <v>282</v>
      </c>
      <c r="K12" s="88" t="s">
        <v>283</v>
      </c>
      <c r="L12" s="90" t="s">
        <v>284</v>
      </c>
      <c r="M12" s="96" t="s">
        <v>285</v>
      </c>
      <c r="N12" s="96" t="s">
        <v>286</v>
      </c>
      <c r="O12" s="88" t="s">
        <v>287</v>
      </c>
      <c r="P12" s="90" t="s">
        <v>288</v>
      </c>
      <c r="Q12" s="96" t="s">
        <v>289</v>
      </c>
      <c r="R12" s="96" t="s">
        <v>290</v>
      </c>
      <c r="S12" s="88" t="s">
        <v>291</v>
      </c>
      <c r="T12" s="90" t="s">
        <v>292</v>
      </c>
      <c r="U12" s="96" t="s">
        <v>293</v>
      </c>
      <c r="V12" s="90" t="s">
        <v>294</v>
      </c>
    </row>
    <row r="13" spans="1:22" hidden="1" x14ac:dyDescent="0.25">
      <c r="A13" s="109" t="s">
        <v>117</v>
      </c>
      <c r="B13" s="325">
        <v>20</v>
      </c>
      <c r="C13" s="110">
        <v>5</v>
      </c>
      <c r="D13" s="111" t="s">
        <v>482</v>
      </c>
      <c r="E13" s="110">
        <v>10</v>
      </c>
      <c r="F13" s="111" t="s">
        <v>479</v>
      </c>
      <c r="G13" s="110">
        <v>20</v>
      </c>
      <c r="H13" s="111" t="s">
        <v>476</v>
      </c>
      <c r="I13" s="110">
        <v>50</v>
      </c>
      <c r="J13" s="111" t="s">
        <v>471</v>
      </c>
      <c r="K13" s="110">
        <v>100</v>
      </c>
      <c r="L13" s="111" t="s">
        <v>465</v>
      </c>
      <c r="M13" s="110"/>
      <c r="N13" s="111"/>
      <c r="O13" s="110"/>
      <c r="P13" s="111"/>
      <c r="Q13" s="110"/>
      <c r="R13" s="114"/>
      <c r="S13" s="110"/>
      <c r="T13" s="114"/>
      <c r="U13" s="110"/>
      <c r="V13" s="113"/>
    </row>
    <row r="14" spans="1:22" hidden="1" x14ac:dyDescent="0.25">
      <c r="A14" s="109" t="s">
        <v>117</v>
      </c>
      <c r="B14" s="325">
        <v>30</v>
      </c>
      <c r="C14" s="110">
        <v>5</v>
      </c>
      <c r="D14" s="111" t="s">
        <v>483</v>
      </c>
      <c r="E14" s="110">
        <v>10</v>
      </c>
      <c r="F14" s="111" t="s">
        <v>480</v>
      </c>
      <c r="G14" s="110">
        <v>20</v>
      </c>
      <c r="H14" s="111" t="s">
        <v>477</v>
      </c>
      <c r="I14" s="110">
        <v>50</v>
      </c>
      <c r="J14" s="111" t="s">
        <v>472</v>
      </c>
      <c r="K14" s="110">
        <v>100</v>
      </c>
      <c r="L14" s="111" t="s">
        <v>466</v>
      </c>
      <c r="M14" s="110"/>
      <c r="N14" s="111"/>
      <c r="O14" s="110"/>
      <c r="P14" s="111"/>
      <c r="Q14" s="110"/>
      <c r="R14" s="112"/>
      <c r="S14" s="110"/>
      <c r="T14" s="112"/>
      <c r="U14" s="110"/>
      <c r="V14" s="111"/>
    </row>
    <row r="15" spans="1:22" hidden="1" x14ac:dyDescent="0.25">
      <c r="A15" s="109" t="s">
        <v>117</v>
      </c>
      <c r="B15" s="325">
        <v>40</v>
      </c>
      <c r="C15" s="110">
        <v>5</v>
      </c>
      <c r="D15" s="111" t="s">
        <v>496</v>
      </c>
      <c r="E15" s="110">
        <v>10</v>
      </c>
      <c r="F15" s="111" t="s">
        <v>481</v>
      </c>
      <c r="G15" s="110">
        <v>20</v>
      </c>
      <c r="H15" s="111" t="s">
        <v>474</v>
      </c>
      <c r="I15" s="110">
        <v>50</v>
      </c>
      <c r="J15" s="111" t="s">
        <v>473</v>
      </c>
      <c r="K15" s="110">
        <v>100</v>
      </c>
      <c r="L15" s="111" t="s">
        <v>467</v>
      </c>
      <c r="M15" s="110"/>
      <c r="N15" s="111"/>
      <c r="O15" s="110"/>
      <c r="P15" s="111"/>
      <c r="Q15" s="110"/>
      <c r="R15" s="114"/>
      <c r="S15" s="110"/>
      <c r="T15" s="114"/>
      <c r="U15" s="110"/>
      <c r="V15" s="113"/>
    </row>
    <row r="16" spans="1:22" hidden="1" x14ac:dyDescent="0.25">
      <c r="A16" s="109" t="s">
        <v>117</v>
      </c>
      <c r="B16" s="325">
        <v>50</v>
      </c>
      <c r="C16" s="110">
        <v>5</v>
      </c>
      <c r="D16" s="111" t="s">
        <v>497</v>
      </c>
      <c r="E16" s="110">
        <v>10</v>
      </c>
      <c r="F16" s="111" t="s">
        <v>491</v>
      </c>
      <c r="G16" s="110">
        <v>20</v>
      </c>
      <c r="H16" s="111" t="s">
        <v>478</v>
      </c>
      <c r="I16" s="110">
        <v>50</v>
      </c>
      <c r="J16" s="111" t="s">
        <v>474</v>
      </c>
      <c r="K16" s="110">
        <v>100</v>
      </c>
      <c r="L16" s="111" t="s">
        <v>468</v>
      </c>
      <c r="M16" s="110"/>
      <c r="N16" s="111"/>
      <c r="O16" s="110"/>
      <c r="P16" s="111"/>
      <c r="Q16" s="110"/>
      <c r="R16" s="114"/>
      <c r="S16" s="110"/>
      <c r="T16" s="114"/>
      <c r="U16" s="110"/>
      <c r="V16" s="113"/>
    </row>
    <row r="17" spans="1:22" hidden="1" x14ac:dyDescent="0.25">
      <c r="A17" s="109" t="s">
        <v>117</v>
      </c>
      <c r="B17" s="325">
        <v>60</v>
      </c>
      <c r="C17" s="110">
        <v>5</v>
      </c>
      <c r="D17" s="111" t="s">
        <v>492</v>
      </c>
      <c r="E17" s="110">
        <v>10</v>
      </c>
      <c r="F17" s="111" t="s">
        <v>490</v>
      </c>
      <c r="G17" s="110">
        <v>20</v>
      </c>
      <c r="H17" s="111" t="s">
        <v>486</v>
      </c>
      <c r="I17" s="110">
        <v>50</v>
      </c>
      <c r="J17" s="111" t="s">
        <v>475</v>
      </c>
      <c r="K17" s="110">
        <v>100</v>
      </c>
      <c r="L17" s="111" t="s">
        <v>469</v>
      </c>
      <c r="M17" s="110"/>
      <c r="N17" s="111"/>
      <c r="O17" s="110"/>
      <c r="P17" s="111"/>
      <c r="Q17" s="110"/>
      <c r="R17" s="114"/>
      <c r="S17" s="110"/>
      <c r="T17" s="114"/>
      <c r="U17" s="110"/>
      <c r="V17" s="113"/>
    </row>
    <row r="18" spans="1:22" hidden="1" x14ac:dyDescent="0.25">
      <c r="A18" s="109" t="s">
        <v>117</v>
      </c>
      <c r="B18" s="325">
        <v>70</v>
      </c>
      <c r="C18" s="110">
        <v>5</v>
      </c>
      <c r="D18" s="111" t="s">
        <v>498</v>
      </c>
      <c r="E18" s="110">
        <v>10</v>
      </c>
      <c r="F18" s="111" t="s">
        <v>492</v>
      </c>
      <c r="G18" s="110">
        <v>20</v>
      </c>
      <c r="H18" s="111" t="s">
        <v>490</v>
      </c>
      <c r="I18" s="110">
        <v>50</v>
      </c>
      <c r="J18" s="111" t="s">
        <v>486</v>
      </c>
      <c r="K18" s="110">
        <v>100</v>
      </c>
      <c r="L18" s="111" t="s">
        <v>470</v>
      </c>
      <c r="M18" s="110"/>
      <c r="N18" s="111"/>
      <c r="O18" s="110"/>
      <c r="P18" s="111"/>
      <c r="Q18" s="110"/>
      <c r="R18" s="114"/>
      <c r="S18" s="110"/>
      <c r="T18" s="114"/>
      <c r="U18" s="110"/>
      <c r="V18" s="113"/>
    </row>
    <row r="19" spans="1:22" hidden="1" x14ac:dyDescent="0.25">
      <c r="A19" s="109" t="s">
        <v>117</v>
      </c>
      <c r="B19" s="325">
        <v>80</v>
      </c>
      <c r="C19" s="110">
        <v>5</v>
      </c>
      <c r="D19" s="111" t="s">
        <v>436</v>
      </c>
      <c r="E19" s="110">
        <v>10</v>
      </c>
      <c r="F19" s="111" t="s">
        <v>427</v>
      </c>
      <c r="G19" s="110">
        <v>20</v>
      </c>
      <c r="H19" s="111" t="s">
        <v>489</v>
      </c>
      <c r="I19" s="110">
        <v>50</v>
      </c>
      <c r="J19" s="111" t="s">
        <v>487</v>
      </c>
      <c r="K19" s="110">
        <v>100</v>
      </c>
      <c r="L19" s="111" t="s">
        <v>484</v>
      </c>
      <c r="M19" s="110"/>
      <c r="N19" s="111"/>
      <c r="O19" s="110"/>
      <c r="P19" s="111"/>
      <c r="Q19" s="110"/>
      <c r="R19" s="114"/>
      <c r="S19" s="110"/>
      <c r="T19" s="114"/>
      <c r="U19" s="110"/>
      <c r="V19" s="113"/>
    </row>
    <row r="20" spans="1:22" hidden="1" x14ac:dyDescent="0.25">
      <c r="A20" s="109" t="s">
        <v>117</v>
      </c>
      <c r="B20" s="325">
        <v>90</v>
      </c>
      <c r="C20" s="110">
        <v>5</v>
      </c>
      <c r="D20" s="111" t="s">
        <v>494</v>
      </c>
      <c r="E20" s="110">
        <v>10</v>
      </c>
      <c r="F20" s="111" t="s">
        <v>436</v>
      </c>
      <c r="G20" s="110">
        <v>20</v>
      </c>
      <c r="H20" s="111" t="s">
        <v>422</v>
      </c>
      <c r="I20" s="110">
        <v>50</v>
      </c>
      <c r="J20" s="111" t="s">
        <v>489</v>
      </c>
      <c r="K20" s="110">
        <v>100</v>
      </c>
      <c r="L20" s="111" t="s">
        <v>485</v>
      </c>
      <c r="M20" s="110"/>
      <c r="N20" s="111"/>
      <c r="O20" s="110"/>
      <c r="P20" s="111"/>
      <c r="Q20" s="110"/>
      <c r="R20" s="117"/>
      <c r="S20" s="110"/>
      <c r="T20" s="117"/>
      <c r="U20" s="110"/>
      <c r="V20" s="115"/>
    </row>
    <row r="21" spans="1:22" ht="14.25" hidden="1" customHeight="1" x14ac:dyDescent="0.25">
      <c r="A21" s="109" t="s">
        <v>117</v>
      </c>
      <c r="B21" s="325">
        <v>-1</v>
      </c>
      <c r="C21" s="110">
        <v>5</v>
      </c>
      <c r="D21" s="111" t="s">
        <v>495</v>
      </c>
      <c r="E21" s="110">
        <v>10</v>
      </c>
      <c r="F21" s="111" t="s">
        <v>493</v>
      </c>
      <c r="G21" s="110">
        <v>20</v>
      </c>
      <c r="H21" s="111" t="s">
        <v>423</v>
      </c>
      <c r="I21" s="110">
        <v>50</v>
      </c>
      <c r="J21" s="111" t="s">
        <v>419</v>
      </c>
      <c r="K21" s="110">
        <v>100</v>
      </c>
      <c r="L21" s="111" t="s">
        <v>488</v>
      </c>
      <c r="M21" s="110"/>
      <c r="N21" s="111"/>
      <c r="O21" s="110"/>
      <c r="P21" s="111"/>
      <c r="Q21" s="110"/>
      <c r="R21" s="117"/>
      <c r="S21" s="110"/>
      <c r="T21" s="117"/>
      <c r="U21" s="110"/>
      <c r="V21" s="115"/>
    </row>
    <row r="22" spans="1:22" hidden="1" x14ac:dyDescent="0.25">
      <c r="A22" s="118" t="s">
        <v>295</v>
      </c>
      <c r="B22" s="88" t="s">
        <v>274</v>
      </c>
      <c r="C22" s="88" t="s">
        <v>275</v>
      </c>
      <c r="D22" s="90" t="s">
        <v>276</v>
      </c>
      <c r="E22" s="88" t="s">
        <v>277</v>
      </c>
      <c r="F22" s="90" t="s">
        <v>278</v>
      </c>
      <c r="G22" s="96" t="s">
        <v>279</v>
      </c>
      <c r="H22" s="96" t="s">
        <v>280</v>
      </c>
      <c r="I22" s="88" t="s">
        <v>281</v>
      </c>
      <c r="J22" s="90" t="s">
        <v>282</v>
      </c>
      <c r="K22" s="88" t="s">
        <v>283</v>
      </c>
      <c r="L22" s="90" t="s">
        <v>284</v>
      </c>
      <c r="M22" s="96" t="s">
        <v>285</v>
      </c>
      <c r="N22" s="96" t="s">
        <v>286</v>
      </c>
      <c r="O22" s="88" t="s">
        <v>287</v>
      </c>
      <c r="P22" s="90" t="s">
        <v>288</v>
      </c>
      <c r="Q22" s="96" t="s">
        <v>289</v>
      </c>
      <c r="R22" s="96" t="s">
        <v>290</v>
      </c>
      <c r="S22" s="88" t="s">
        <v>291</v>
      </c>
      <c r="T22" s="90" t="s">
        <v>292</v>
      </c>
      <c r="U22" s="96" t="s">
        <v>293</v>
      </c>
      <c r="V22" s="90" t="s">
        <v>294</v>
      </c>
    </row>
    <row r="23" spans="1:22" hidden="1" x14ac:dyDescent="0.25">
      <c r="A23" s="109" t="s">
        <v>117</v>
      </c>
      <c r="B23" s="109">
        <v>20</v>
      </c>
      <c r="C23" s="199">
        <v>1</v>
      </c>
      <c r="D23" s="202" t="s">
        <v>534</v>
      </c>
      <c r="E23" s="201">
        <v>2</v>
      </c>
      <c r="F23" s="202" t="s">
        <v>538</v>
      </c>
      <c r="G23" s="203">
        <v>3</v>
      </c>
      <c r="H23" s="204" t="s">
        <v>545</v>
      </c>
      <c r="I23" s="205">
        <v>10</v>
      </c>
      <c r="J23" s="206" t="s">
        <v>547</v>
      </c>
      <c r="K23" s="153">
        <v>20</v>
      </c>
      <c r="L23" s="154" t="s">
        <v>549</v>
      </c>
      <c r="M23" s="153">
        <v>50</v>
      </c>
      <c r="N23" s="154" t="s">
        <v>553</v>
      </c>
      <c r="O23" s="110">
        <v>80</v>
      </c>
      <c r="P23" s="111" t="s">
        <v>590</v>
      </c>
      <c r="Q23" s="110">
        <v>100</v>
      </c>
      <c r="R23" s="111" t="s">
        <v>560</v>
      </c>
      <c r="S23" s="110"/>
      <c r="T23" s="111"/>
      <c r="U23" s="110"/>
      <c r="V23" s="113"/>
    </row>
    <row r="24" spans="1:22" hidden="1" x14ac:dyDescent="0.25">
      <c r="A24" s="109" t="s">
        <v>117</v>
      </c>
      <c r="B24" s="109">
        <v>30</v>
      </c>
      <c r="C24" s="199">
        <v>1</v>
      </c>
      <c r="D24" s="202" t="s">
        <v>535</v>
      </c>
      <c r="E24" s="201">
        <v>2</v>
      </c>
      <c r="F24" s="202" t="s">
        <v>539</v>
      </c>
      <c r="G24" s="203">
        <v>3</v>
      </c>
      <c r="H24" s="204" t="s">
        <v>544</v>
      </c>
      <c r="I24" s="205">
        <v>10</v>
      </c>
      <c r="J24" s="206" t="s">
        <v>546</v>
      </c>
      <c r="K24" s="153">
        <v>20</v>
      </c>
      <c r="L24" s="154" t="s">
        <v>548</v>
      </c>
      <c r="M24" s="153">
        <v>50</v>
      </c>
      <c r="N24" s="154" t="s">
        <v>552</v>
      </c>
      <c r="O24" s="110">
        <v>80</v>
      </c>
      <c r="P24" s="111" t="s">
        <v>559</v>
      </c>
      <c r="Q24" s="110">
        <v>100</v>
      </c>
      <c r="R24" s="111" t="s">
        <v>561</v>
      </c>
      <c r="S24" s="110"/>
      <c r="T24" s="111"/>
      <c r="U24" s="110"/>
      <c r="V24" s="111"/>
    </row>
    <row r="25" spans="1:22" hidden="1" x14ac:dyDescent="0.25">
      <c r="A25" s="109" t="s">
        <v>117</v>
      </c>
      <c r="B25" s="109">
        <v>40</v>
      </c>
      <c r="C25" s="199">
        <v>1</v>
      </c>
      <c r="D25" s="202" t="s">
        <v>536</v>
      </c>
      <c r="E25" s="201">
        <v>2</v>
      </c>
      <c r="F25" s="202" t="s">
        <v>540</v>
      </c>
      <c r="G25" s="203">
        <v>3</v>
      </c>
      <c r="H25" s="204" t="s">
        <v>543</v>
      </c>
      <c r="I25" s="205">
        <v>10</v>
      </c>
      <c r="J25" s="206" t="s">
        <v>578</v>
      </c>
      <c r="K25" s="153">
        <v>20</v>
      </c>
      <c r="L25" s="154" t="s">
        <v>429</v>
      </c>
      <c r="M25" s="153">
        <v>50</v>
      </c>
      <c r="N25" s="154" t="s">
        <v>424</v>
      </c>
      <c r="O25" s="110">
        <v>80</v>
      </c>
      <c r="P25" s="111" t="s">
        <v>558</v>
      </c>
      <c r="Q25" s="110">
        <v>100</v>
      </c>
      <c r="R25" s="111" t="s">
        <v>413</v>
      </c>
      <c r="S25" s="110"/>
      <c r="T25" s="111"/>
      <c r="U25" s="110"/>
      <c r="V25" s="113"/>
    </row>
    <row r="26" spans="1:22" hidden="1" x14ac:dyDescent="0.25">
      <c r="A26" s="109" t="s">
        <v>117</v>
      </c>
      <c r="B26" s="109">
        <v>50</v>
      </c>
      <c r="C26" s="199">
        <v>1</v>
      </c>
      <c r="D26" s="202" t="s">
        <v>537</v>
      </c>
      <c r="E26" s="201">
        <v>2</v>
      </c>
      <c r="F26" s="202" t="s">
        <v>541</v>
      </c>
      <c r="G26" s="203">
        <v>3</v>
      </c>
      <c r="H26" s="204" t="s">
        <v>542</v>
      </c>
      <c r="I26" s="205">
        <v>10</v>
      </c>
      <c r="J26" s="206" t="s">
        <v>577</v>
      </c>
      <c r="K26" s="153">
        <v>20</v>
      </c>
      <c r="L26" s="154" t="s">
        <v>578</v>
      </c>
      <c r="M26" s="153">
        <v>50</v>
      </c>
      <c r="N26" s="154" t="s">
        <v>579</v>
      </c>
      <c r="O26" s="110">
        <v>80</v>
      </c>
      <c r="P26" s="111" t="s">
        <v>424</v>
      </c>
      <c r="Q26" s="110">
        <v>100</v>
      </c>
      <c r="R26" s="111" t="s">
        <v>414</v>
      </c>
      <c r="S26" s="110"/>
      <c r="T26" s="111"/>
      <c r="U26" s="110"/>
      <c r="V26" s="113"/>
    </row>
    <row r="27" spans="1:22" hidden="1" x14ac:dyDescent="0.25">
      <c r="A27" s="109" t="s">
        <v>117</v>
      </c>
      <c r="B27" s="109">
        <v>60</v>
      </c>
      <c r="C27" s="199">
        <v>1</v>
      </c>
      <c r="D27" s="202" t="s">
        <v>576</v>
      </c>
      <c r="E27" s="201">
        <v>2</v>
      </c>
      <c r="F27" s="202" t="s">
        <v>575</v>
      </c>
      <c r="G27" s="203">
        <v>3</v>
      </c>
      <c r="H27" s="204" t="s">
        <v>574</v>
      </c>
      <c r="I27" s="205">
        <v>10</v>
      </c>
      <c r="J27" s="206" t="s">
        <v>533</v>
      </c>
      <c r="K27" s="153">
        <v>20</v>
      </c>
      <c r="L27" s="154" t="s">
        <v>551</v>
      </c>
      <c r="M27" s="153">
        <v>50</v>
      </c>
      <c r="N27" s="154" t="s">
        <v>556</v>
      </c>
      <c r="O27" s="110">
        <v>80</v>
      </c>
      <c r="P27" s="111" t="s">
        <v>557</v>
      </c>
      <c r="Q27" s="110">
        <v>100</v>
      </c>
      <c r="R27" s="111" t="s">
        <v>415</v>
      </c>
      <c r="S27" s="110"/>
      <c r="T27" s="111"/>
      <c r="U27" s="110"/>
      <c r="V27" s="113"/>
    </row>
    <row r="28" spans="1:22" hidden="1" x14ac:dyDescent="0.25">
      <c r="A28" s="109" t="s">
        <v>117</v>
      </c>
      <c r="B28" s="109">
        <v>70</v>
      </c>
      <c r="C28" s="199">
        <v>1</v>
      </c>
      <c r="D28" s="202" t="s">
        <v>573</v>
      </c>
      <c r="E28" s="201">
        <v>2</v>
      </c>
      <c r="F28" s="202" t="s">
        <v>572</v>
      </c>
      <c r="G28" s="203">
        <v>3</v>
      </c>
      <c r="H28" s="204" t="s">
        <v>571</v>
      </c>
      <c r="I28" s="205">
        <v>10</v>
      </c>
      <c r="J28" s="206" t="s">
        <v>570</v>
      </c>
      <c r="K28" s="153">
        <v>20</v>
      </c>
      <c r="L28" s="154" t="s">
        <v>533</v>
      </c>
      <c r="M28" s="153">
        <v>50</v>
      </c>
      <c r="N28" s="154" t="s">
        <v>431</v>
      </c>
      <c r="O28" s="110">
        <v>80</v>
      </c>
      <c r="P28" s="111" t="s">
        <v>556</v>
      </c>
      <c r="Q28" s="110">
        <v>100</v>
      </c>
      <c r="R28" s="111" t="s">
        <v>416</v>
      </c>
      <c r="S28" s="110"/>
      <c r="T28" s="111"/>
      <c r="U28" s="110"/>
      <c r="V28" s="113"/>
    </row>
    <row r="29" spans="1:22" hidden="1" x14ac:dyDescent="0.25">
      <c r="A29" s="109" t="s">
        <v>117</v>
      </c>
      <c r="B29" s="109">
        <v>80</v>
      </c>
      <c r="C29" s="199">
        <v>1</v>
      </c>
      <c r="D29" s="202" t="s">
        <v>581</v>
      </c>
      <c r="E29" s="201">
        <v>2</v>
      </c>
      <c r="F29" s="202" t="s">
        <v>582</v>
      </c>
      <c r="G29" s="203">
        <v>3</v>
      </c>
      <c r="H29" s="204" t="s">
        <v>583</v>
      </c>
      <c r="I29" s="205">
        <v>10</v>
      </c>
      <c r="J29" s="206" t="s">
        <v>566</v>
      </c>
      <c r="K29" s="153">
        <v>20</v>
      </c>
      <c r="L29" s="154" t="s">
        <v>550</v>
      </c>
      <c r="M29" s="153">
        <v>50</v>
      </c>
      <c r="N29" s="154" t="s">
        <v>427</v>
      </c>
      <c r="O29" s="110">
        <v>80</v>
      </c>
      <c r="P29" s="111" t="s">
        <v>555</v>
      </c>
      <c r="Q29" s="110">
        <v>100</v>
      </c>
      <c r="R29" s="111" t="s">
        <v>417</v>
      </c>
      <c r="S29" s="110"/>
      <c r="T29" s="111"/>
      <c r="U29" s="110"/>
      <c r="V29" s="113"/>
    </row>
    <row r="30" spans="1:22" hidden="1" x14ac:dyDescent="0.25">
      <c r="A30" s="109" t="s">
        <v>117</v>
      </c>
      <c r="B30" s="109">
        <v>90</v>
      </c>
      <c r="C30" s="199">
        <v>1</v>
      </c>
      <c r="D30" s="202" t="s">
        <v>569</v>
      </c>
      <c r="E30" s="201">
        <v>2</v>
      </c>
      <c r="F30" s="202" t="s">
        <v>568</v>
      </c>
      <c r="G30" s="203">
        <v>3</v>
      </c>
      <c r="H30" s="204" t="s">
        <v>580</v>
      </c>
      <c r="I30" s="205">
        <v>10</v>
      </c>
      <c r="J30" s="206" t="s">
        <v>567</v>
      </c>
      <c r="K30" s="153">
        <v>20</v>
      </c>
      <c r="L30" s="154" t="s">
        <v>566</v>
      </c>
      <c r="M30" s="153">
        <v>50</v>
      </c>
      <c r="N30" s="154" t="s">
        <v>565</v>
      </c>
      <c r="O30" s="110">
        <v>80</v>
      </c>
      <c r="P30" s="111" t="s">
        <v>427</v>
      </c>
      <c r="Q30" s="110">
        <v>100</v>
      </c>
      <c r="R30" s="111" t="s">
        <v>418</v>
      </c>
      <c r="S30" s="110"/>
      <c r="T30" s="111"/>
      <c r="U30" s="110"/>
      <c r="V30" s="115"/>
    </row>
    <row r="31" spans="1:22" hidden="1" x14ac:dyDescent="0.25">
      <c r="A31" s="109" t="s">
        <v>117</v>
      </c>
      <c r="B31" s="109">
        <v>-1</v>
      </c>
      <c r="C31" s="199">
        <v>1</v>
      </c>
      <c r="D31" s="202" t="s">
        <v>586</v>
      </c>
      <c r="E31" s="201">
        <v>2</v>
      </c>
      <c r="F31" s="202" t="s">
        <v>585</v>
      </c>
      <c r="G31" s="203">
        <v>3</v>
      </c>
      <c r="H31" s="204" t="s">
        <v>584</v>
      </c>
      <c r="I31" s="205">
        <v>10</v>
      </c>
      <c r="J31" s="206" t="s">
        <v>564</v>
      </c>
      <c r="K31" s="153">
        <v>20</v>
      </c>
      <c r="L31" s="154" t="s">
        <v>563</v>
      </c>
      <c r="M31" s="153">
        <v>50</v>
      </c>
      <c r="N31" s="154" t="s">
        <v>562</v>
      </c>
      <c r="O31" s="110">
        <v>80</v>
      </c>
      <c r="P31" s="111" t="s">
        <v>554</v>
      </c>
      <c r="Q31" s="110">
        <v>100</v>
      </c>
      <c r="R31" s="111" t="s">
        <v>419</v>
      </c>
      <c r="S31" s="110"/>
      <c r="T31" s="111"/>
      <c r="U31" s="110"/>
      <c r="V31" s="115"/>
    </row>
    <row r="32" spans="1:22" hidden="1" x14ac:dyDescent="0.25">
      <c r="A32" s="118" t="s">
        <v>295</v>
      </c>
      <c r="B32" s="88" t="s">
        <v>274</v>
      </c>
      <c r="C32" s="88" t="s">
        <v>275</v>
      </c>
      <c r="D32" s="90" t="s">
        <v>276</v>
      </c>
      <c r="E32" s="88" t="s">
        <v>277</v>
      </c>
      <c r="F32" s="90" t="s">
        <v>278</v>
      </c>
      <c r="G32" s="96" t="s">
        <v>279</v>
      </c>
      <c r="H32" s="96" t="s">
        <v>280</v>
      </c>
      <c r="I32" s="88" t="s">
        <v>281</v>
      </c>
      <c r="J32" s="90" t="s">
        <v>282</v>
      </c>
      <c r="K32" s="88" t="s">
        <v>283</v>
      </c>
      <c r="L32" s="90" t="s">
        <v>284</v>
      </c>
      <c r="M32" s="96" t="s">
        <v>285</v>
      </c>
      <c r="N32" s="96" t="s">
        <v>286</v>
      </c>
      <c r="O32" s="88" t="s">
        <v>287</v>
      </c>
      <c r="P32" s="90" t="s">
        <v>288</v>
      </c>
      <c r="Q32" s="96" t="s">
        <v>289</v>
      </c>
      <c r="R32" s="96" t="s">
        <v>290</v>
      </c>
      <c r="S32" s="88" t="s">
        <v>291</v>
      </c>
      <c r="T32" s="90" t="s">
        <v>292</v>
      </c>
      <c r="U32" s="96" t="s">
        <v>293</v>
      </c>
      <c r="V32" s="90" t="s">
        <v>294</v>
      </c>
    </row>
    <row r="33" spans="1:22" x14ac:dyDescent="0.25">
      <c r="A33" s="109" t="s">
        <v>117</v>
      </c>
      <c r="B33" s="109">
        <v>20</v>
      </c>
      <c r="C33" s="199">
        <v>1</v>
      </c>
      <c r="D33" s="202" t="s">
        <v>657</v>
      </c>
      <c r="E33" s="201">
        <v>2</v>
      </c>
      <c r="F33" s="202" t="s">
        <v>653</v>
      </c>
      <c r="G33" s="203">
        <v>3</v>
      </c>
      <c r="H33" s="204" t="s">
        <v>649</v>
      </c>
      <c r="I33" s="205">
        <v>10</v>
      </c>
      <c r="J33" s="206" t="s">
        <v>641</v>
      </c>
      <c r="K33" s="153">
        <v>20</v>
      </c>
      <c r="L33" s="154" t="s">
        <v>637</v>
      </c>
      <c r="M33" s="153">
        <v>50</v>
      </c>
      <c r="N33" s="154" t="s">
        <v>631</v>
      </c>
      <c r="O33" s="110">
        <v>80</v>
      </c>
      <c r="P33" s="111" t="s">
        <v>625</v>
      </c>
      <c r="Q33" s="110">
        <v>100</v>
      </c>
      <c r="R33" s="111" t="s">
        <v>620</v>
      </c>
      <c r="S33" s="110"/>
      <c r="T33" s="111"/>
      <c r="U33" s="110"/>
      <c r="V33" s="113"/>
    </row>
    <row r="34" spans="1:22" x14ac:dyDescent="0.25">
      <c r="A34" s="109" t="s">
        <v>117</v>
      </c>
      <c r="B34" s="109">
        <v>30</v>
      </c>
      <c r="C34" s="199">
        <v>1</v>
      </c>
      <c r="D34" s="202" t="s">
        <v>658</v>
      </c>
      <c r="E34" s="201">
        <v>2</v>
      </c>
      <c r="F34" s="202" t="s">
        <v>654</v>
      </c>
      <c r="G34" s="203">
        <v>3</v>
      </c>
      <c r="H34" s="204" t="s">
        <v>650</v>
      </c>
      <c r="I34" s="205">
        <v>10</v>
      </c>
      <c r="J34" s="206" t="s">
        <v>642</v>
      </c>
      <c r="K34" s="153">
        <v>20</v>
      </c>
      <c r="L34" s="154" t="s">
        <v>638</v>
      </c>
      <c r="M34" s="153">
        <v>50</v>
      </c>
      <c r="N34" s="154" t="s">
        <v>632</v>
      </c>
      <c r="O34" s="110">
        <v>80</v>
      </c>
      <c r="P34" s="111" t="s">
        <v>626</v>
      </c>
      <c r="Q34" s="110">
        <v>100</v>
      </c>
      <c r="R34" s="111" t="s">
        <v>621</v>
      </c>
      <c r="S34" s="110"/>
      <c r="T34" s="111"/>
      <c r="U34" s="110"/>
      <c r="V34" s="111"/>
    </row>
    <row r="35" spans="1:22" x14ac:dyDescent="0.25">
      <c r="A35" s="109" t="s">
        <v>117</v>
      </c>
      <c r="B35" s="109">
        <v>40</v>
      </c>
      <c r="C35" s="199">
        <v>1</v>
      </c>
      <c r="D35" s="202" t="s">
        <v>659</v>
      </c>
      <c r="E35" s="201">
        <v>2</v>
      </c>
      <c r="F35" s="202" t="s">
        <v>655</v>
      </c>
      <c r="G35" s="203">
        <v>3</v>
      </c>
      <c r="H35" s="204" t="s">
        <v>644</v>
      </c>
      <c r="I35" s="205">
        <v>10</v>
      </c>
      <c r="J35" s="206" t="s">
        <v>643</v>
      </c>
      <c r="K35" s="153">
        <v>20</v>
      </c>
      <c r="L35" s="154" t="s">
        <v>496</v>
      </c>
      <c r="M35" s="153">
        <v>50</v>
      </c>
      <c r="N35" s="154" t="s">
        <v>481</v>
      </c>
      <c r="O35" s="110">
        <v>80</v>
      </c>
      <c r="P35" s="111" t="s">
        <v>627</v>
      </c>
      <c r="Q35" s="110">
        <v>100</v>
      </c>
      <c r="R35" s="111" t="s">
        <v>473</v>
      </c>
      <c r="S35" s="110"/>
      <c r="T35" s="111"/>
      <c r="U35" s="110"/>
      <c r="V35" s="113"/>
    </row>
    <row r="36" spans="1:22" x14ac:dyDescent="0.25">
      <c r="A36" s="109" t="s">
        <v>117</v>
      </c>
      <c r="B36" s="109">
        <v>50</v>
      </c>
      <c r="C36" s="199">
        <v>1</v>
      </c>
      <c r="D36" s="202" t="s">
        <v>647</v>
      </c>
      <c r="E36" s="201">
        <v>2</v>
      </c>
      <c r="F36" s="202" t="s">
        <v>646</v>
      </c>
      <c r="G36" s="203">
        <v>3</v>
      </c>
      <c r="H36" s="204" t="s">
        <v>645</v>
      </c>
      <c r="I36" s="205">
        <v>10</v>
      </c>
      <c r="J36" s="206" t="s">
        <v>644</v>
      </c>
      <c r="K36" s="153">
        <v>20</v>
      </c>
      <c r="L36" s="154" t="s">
        <v>633</v>
      </c>
      <c r="M36" s="153">
        <v>50</v>
      </c>
      <c r="N36" s="154" t="s">
        <v>496</v>
      </c>
      <c r="O36" s="110">
        <v>80</v>
      </c>
      <c r="P36" s="111" t="s">
        <v>481</v>
      </c>
      <c r="Q36" s="110">
        <v>100</v>
      </c>
      <c r="R36" s="111" t="s">
        <v>474</v>
      </c>
      <c r="S36" s="110"/>
      <c r="T36" s="111"/>
      <c r="U36" s="110"/>
      <c r="V36" s="113"/>
    </row>
    <row r="37" spans="1:22" x14ac:dyDescent="0.25">
      <c r="A37" s="109" t="s">
        <v>117</v>
      </c>
      <c r="B37" s="109">
        <v>60</v>
      </c>
      <c r="C37" s="199">
        <v>1</v>
      </c>
      <c r="D37" s="202" t="s">
        <v>651</v>
      </c>
      <c r="E37" s="201">
        <v>2</v>
      </c>
      <c r="F37" s="202" t="s">
        <v>647</v>
      </c>
      <c r="G37" s="203">
        <v>3</v>
      </c>
      <c r="H37" s="204" t="s">
        <v>646</v>
      </c>
      <c r="I37" s="205">
        <v>10</v>
      </c>
      <c r="J37" s="206" t="s">
        <v>645</v>
      </c>
      <c r="K37" s="153">
        <v>20</v>
      </c>
      <c r="L37" s="154" t="s">
        <v>634</v>
      </c>
      <c r="M37" s="153">
        <v>50</v>
      </c>
      <c r="N37" s="154" t="s">
        <v>633</v>
      </c>
      <c r="O37" s="110">
        <v>80</v>
      </c>
      <c r="P37" s="111" t="s">
        <v>496</v>
      </c>
      <c r="Q37" s="110">
        <v>100</v>
      </c>
      <c r="R37" s="111" t="s">
        <v>478</v>
      </c>
      <c r="S37" s="110"/>
      <c r="T37" s="111"/>
      <c r="U37" s="110"/>
      <c r="V37" s="113"/>
    </row>
    <row r="38" spans="1:22" x14ac:dyDescent="0.25">
      <c r="A38" s="109" t="s">
        <v>117</v>
      </c>
      <c r="B38" s="109">
        <v>70</v>
      </c>
      <c r="C38" s="199">
        <v>1</v>
      </c>
      <c r="D38" s="202" t="s">
        <v>660</v>
      </c>
      <c r="E38" s="201">
        <v>2</v>
      </c>
      <c r="F38" s="202" t="s">
        <v>651</v>
      </c>
      <c r="G38" s="203">
        <v>3</v>
      </c>
      <c r="H38" s="204" t="s">
        <v>647</v>
      </c>
      <c r="I38" s="205">
        <v>10</v>
      </c>
      <c r="J38" s="206" t="s">
        <v>646</v>
      </c>
      <c r="K38" s="153">
        <v>20</v>
      </c>
      <c r="L38" s="154" t="s">
        <v>635</v>
      </c>
      <c r="M38" s="153">
        <v>50</v>
      </c>
      <c r="N38" s="154" t="s">
        <v>634</v>
      </c>
      <c r="O38" s="110">
        <v>80</v>
      </c>
      <c r="P38" s="111" t="s">
        <v>628</v>
      </c>
      <c r="Q38" s="110">
        <v>100</v>
      </c>
      <c r="R38" s="111" t="s">
        <v>622</v>
      </c>
      <c r="S38" s="110"/>
      <c r="T38" s="111"/>
      <c r="U38" s="110"/>
      <c r="V38" s="113"/>
    </row>
    <row r="39" spans="1:22" x14ac:dyDescent="0.25">
      <c r="A39" s="109" t="s">
        <v>117</v>
      </c>
      <c r="B39" s="109">
        <v>80</v>
      </c>
      <c r="C39" s="199">
        <v>1</v>
      </c>
      <c r="D39" s="202" t="s">
        <v>656</v>
      </c>
      <c r="E39" s="201">
        <v>2</v>
      </c>
      <c r="F39" s="202" t="s">
        <v>652</v>
      </c>
      <c r="G39" s="203">
        <v>3</v>
      </c>
      <c r="H39" s="204" t="s">
        <v>651</v>
      </c>
      <c r="I39" s="205">
        <v>10</v>
      </c>
      <c r="J39" s="206" t="s">
        <v>647</v>
      </c>
      <c r="K39" s="153">
        <v>20</v>
      </c>
      <c r="L39" s="154" t="s">
        <v>639</v>
      </c>
      <c r="M39" s="153">
        <v>50</v>
      </c>
      <c r="N39" s="154" t="s">
        <v>635</v>
      </c>
      <c r="O39" s="110">
        <v>80</v>
      </c>
      <c r="P39" s="111" t="s">
        <v>629</v>
      </c>
      <c r="Q39" s="110">
        <v>100</v>
      </c>
      <c r="R39" s="111" t="s">
        <v>623</v>
      </c>
      <c r="S39" s="110"/>
      <c r="T39" s="111"/>
      <c r="U39" s="110"/>
      <c r="V39" s="113"/>
    </row>
    <row r="40" spans="1:22" x14ac:dyDescent="0.25">
      <c r="A40" s="109" t="s">
        <v>117</v>
      </c>
      <c r="B40" s="109">
        <v>120</v>
      </c>
      <c r="C40" s="199">
        <v>1</v>
      </c>
      <c r="D40" s="202" t="s">
        <v>663</v>
      </c>
      <c r="E40" s="201">
        <v>2</v>
      </c>
      <c r="F40" s="202" t="s">
        <v>662</v>
      </c>
      <c r="G40" s="203">
        <v>3</v>
      </c>
      <c r="H40" s="204" t="s">
        <v>661</v>
      </c>
      <c r="I40" s="205">
        <v>10</v>
      </c>
      <c r="J40" s="206" t="s">
        <v>648</v>
      </c>
      <c r="K40" s="153">
        <v>20</v>
      </c>
      <c r="L40" s="154" t="s">
        <v>640</v>
      </c>
      <c r="M40" s="153">
        <v>50</v>
      </c>
      <c r="N40" s="154" t="s">
        <v>636</v>
      </c>
      <c r="O40" s="110">
        <v>80</v>
      </c>
      <c r="P40" s="111" t="s">
        <v>630</v>
      </c>
      <c r="Q40" s="110">
        <v>100</v>
      </c>
      <c r="R40" s="111" t="s">
        <v>624</v>
      </c>
      <c r="S40" s="110"/>
      <c r="T40" s="111"/>
      <c r="U40" s="110"/>
      <c r="V40" s="113"/>
    </row>
    <row r="41" spans="1:22" x14ac:dyDescent="0.25">
      <c r="A41" s="109" t="s">
        <v>117</v>
      </c>
      <c r="B41" s="109">
        <v>-1</v>
      </c>
      <c r="C41" s="199">
        <v>1</v>
      </c>
      <c r="D41" s="202" t="s">
        <v>1002</v>
      </c>
      <c r="E41" s="201">
        <v>2</v>
      </c>
      <c r="F41" s="202" t="s">
        <v>1001</v>
      </c>
      <c r="G41" s="203">
        <v>3</v>
      </c>
      <c r="H41" s="204" t="s">
        <v>1000</v>
      </c>
      <c r="I41" s="205">
        <v>10</v>
      </c>
      <c r="J41" s="206" t="s">
        <v>661</v>
      </c>
      <c r="K41" s="153">
        <v>20</v>
      </c>
      <c r="L41" s="154" t="s">
        <v>999</v>
      </c>
      <c r="M41" s="153">
        <v>50</v>
      </c>
      <c r="N41" s="154" t="s">
        <v>998</v>
      </c>
      <c r="O41" s="110">
        <v>80</v>
      </c>
      <c r="P41" s="111" t="s">
        <v>997</v>
      </c>
      <c r="Q41" s="110">
        <v>100</v>
      </c>
      <c r="R41" s="111" t="s">
        <v>996</v>
      </c>
      <c r="S41" s="110"/>
      <c r="T41" s="111"/>
      <c r="U41" s="110"/>
      <c r="V41" s="11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workbookViewId="0">
      <pane xSplit="8" ySplit="1" topLeftCell="I2" activePane="bottomRight" state="frozen"/>
      <selection pane="topRight" activeCell="E1" sqref="E1"/>
      <selection pane="bottomLeft" activeCell="A2" sqref="A2"/>
      <selection pane="bottomRight" activeCell="J16" sqref="J16"/>
    </sheetView>
  </sheetViews>
  <sheetFormatPr defaultRowHeight="15" x14ac:dyDescent="0.25"/>
  <cols>
    <col min="1" max="3" width="11.85546875" style="67" customWidth="1"/>
    <col min="4" max="4" width="16.85546875" style="67" bestFit="1" customWidth="1"/>
    <col min="5" max="6" width="14.42578125" style="67" customWidth="1"/>
    <col min="7" max="7" width="15.140625" style="67" bestFit="1" customWidth="1"/>
    <col min="8" max="8" width="14.42578125" style="67" customWidth="1"/>
    <col min="9" max="9" width="15.5703125" style="67" customWidth="1"/>
    <col min="10" max="10" width="15" bestFit="1" customWidth="1"/>
    <col min="11" max="11" width="22.42578125" style="67" customWidth="1"/>
    <col min="12" max="12" width="15.7109375" style="67" customWidth="1"/>
    <col min="13" max="13" width="17.140625" style="67" customWidth="1"/>
    <col min="14" max="14" width="14.85546875" style="67" customWidth="1"/>
    <col min="15" max="15" width="12.7109375" style="67" customWidth="1"/>
    <col min="16" max="17" width="20.85546875" style="67" customWidth="1"/>
    <col min="18" max="18" width="22.140625" style="67" customWidth="1"/>
    <col min="19" max="19" width="23.42578125" style="67" customWidth="1"/>
    <col min="20" max="20" width="20.85546875" style="67" customWidth="1"/>
    <col min="21" max="21" width="17" style="67" customWidth="1"/>
    <col min="22" max="22" width="17.42578125" style="286" customWidth="1"/>
    <col min="23" max="23" width="11.28515625" style="287" bestFit="1" customWidth="1"/>
    <col min="24" max="24" width="47.7109375" style="287" customWidth="1"/>
    <col min="25" max="25" width="24.28515625" style="67" bestFit="1" customWidth="1"/>
    <col min="26" max="26" width="20.85546875" style="67" customWidth="1"/>
    <col min="27" max="27" width="17.42578125" style="67" customWidth="1"/>
    <col min="28" max="243" width="9.140625" style="67"/>
    <col min="244" max="244" width="11.85546875" style="67" customWidth="1"/>
    <col min="245" max="245" width="9.140625" style="67"/>
    <col min="246" max="246" width="16.85546875" style="67" bestFit="1" customWidth="1"/>
    <col min="247" max="247" width="14.42578125" style="67" customWidth="1"/>
    <col min="248" max="248" width="15.5703125" style="67" customWidth="1"/>
    <col min="249" max="249" width="22.42578125" style="67" customWidth="1"/>
    <col min="250" max="250" width="20.42578125" style="67" customWidth="1"/>
    <col min="251" max="251" width="15.7109375" style="67" customWidth="1"/>
    <col min="252" max="252" width="17.140625" style="67" customWidth="1"/>
    <col min="253" max="253" width="14.85546875" style="67" customWidth="1"/>
    <col min="254" max="254" width="20.85546875" style="67" customWidth="1"/>
    <col min="255" max="255" width="17" style="67" customWidth="1"/>
    <col min="256" max="256" width="17.42578125" style="67" customWidth="1"/>
    <col min="257" max="257" width="12.7109375" style="67" customWidth="1"/>
    <col min="258" max="258" width="20.85546875" style="67" customWidth="1"/>
    <col min="259" max="259" width="14.42578125" style="67" customWidth="1"/>
    <col min="260" max="260" width="15.140625" style="67" bestFit="1" customWidth="1"/>
    <col min="261" max="261" width="20.85546875" style="67" customWidth="1"/>
    <col min="262" max="262" width="22.140625" style="67" customWidth="1"/>
    <col min="263" max="263" width="23.42578125" style="67" customWidth="1"/>
    <col min="264" max="264" width="19.7109375" style="67" bestFit="1" customWidth="1"/>
    <col min="265" max="265" width="9.85546875" style="67" bestFit="1" customWidth="1"/>
    <col min="266" max="266" width="9.5703125" style="67" bestFit="1" customWidth="1"/>
    <col min="267" max="267" width="11.28515625" style="67" bestFit="1" customWidth="1"/>
    <col min="268" max="268" width="9.28515625" style="67" bestFit="1" customWidth="1"/>
    <col min="269" max="270" width="7.28515625" style="67" bestFit="1" customWidth="1"/>
    <col min="271" max="271" width="16" style="67" bestFit="1" customWidth="1"/>
    <col min="272" max="272" width="16.85546875" style="67" bestFit="1" customWidth="1"/>
    <col min="273" max="273" width="7.28515625" style="67" bestFit="1" customWidth="1"/>
    <col min="274" max="274" width="15" style="67" bestFit="1" customWidth="1"/>
    <col min="275" max="275" width="19" style="67" bestFit="1" customWidth="1"/>
    <col min="276" max="276" width="16.5703125" style="67" bestFit="1" customWidth="1"/>
    <col min="277" max="277" width="18" style="67" bestFit="1" customWidth="1"/>
    <col min="278" max="279" width="18.42578125" style="67" bestFit="1" customWidth="1"/>
    <col min="280" max="499" width="9.140625" style="67"/>
    <col min="500" max="500" width="11.85546875" style="67" customWidth="1"/>
    <col min="501" max="501" width="9.140625" style="67"/>
    <col min="502" max="502" width="16.85546875" style="67" bestFit="1" customWidth="1"/>
    <col min="503" max="503" width="14.42578125" style="67" customWidth="1"/>
    <col min="504" max="504" width="15.5703125" style="67" customWidth="1"/>
    <col min="505" max="505" width="22.42578125" style="67" customWidth="1"/>
    <col min="506" max="506" width="20.42578125" style="67" customWidth="1"/>
    <col min="507" max="507" width="15.7109375" style="67" customWidth="1"/>
    <col min="508" max="508" width="17.140625" style="67" customWidth="1"/>
    <col min="509" max="509" width="14.85546875" style="67" customWidth="1"/>
    <col min="510" max="510" width="20.85546875" style="67" customWidth="1"/>
    <col min="511" max="511" width="17" style="67" customWidth="1"/>
    <col min="512" max="512" width="17.42578125" style="67" customWidth="1"/>
    <col min="513" max="513" width="12.7109375" style="67" customWidth="1"/>
    <col min="514" max="514" width="20.85546875" style="67" customWidth="1"/>
    <col min="515" max="515" width="14.42578125" style="67" customWidth="1"/>
    <col min="516" max="516" width="15.140625" style="67" bestFit="1" customWidth="1"/>
    <col min="517" max="517" width="20.85546875" style="67" customWidth="1"/>
    <col min="518" max="518" width="22.140625" style="67" customWidth="1"/>
    <col min="519" max="519" width="23.42578125" style="67" customWidth="1"/>
    <col min="520" max="520" width="19.7109375" style="67" bestFit="1" customWidth="1"/>
    <col min="521" max="521" width="9.85546875" style="67" bestFit="1" customWidth="1"/>
    <col min="522" max="522" width="9.5703125" style="67" bestFit="1" customWidth="1"/>
    <col min="523" max="523" width="11.28515625" style="67" bestFit="1" customWidth="1"/>
    <col min="524" max="524" width="9.28515625" style="67" bestFit="1" customWidth="1"/>
    <col min="525" max="526" width="7.28515625" style="67" bestFit="1" customWidth="1"/>
    <col min="527" max="527" width="16" style="67" bestFit="1" customWidth="1"/>
    <col min="528" max="528" width="16.85546875" style="67" bestFit="1" customWidth="1"/>
    <col min="529" max="529" width="7.28515625" style="67" bestFit="1" customWidth="1"/>
    <col min="530" max="530" width="15" style="67" bestFit="1" customWidth="1"/>
    <col min="531" max="531" width="19" style="67" bestFit="1" customWidth="1"/>
    <col min="532" max="532" width="16.5703125" style="67" bestFit="1" customWidth="1"/>
    <col min="533" max="533" width="18" style="67" bestFit="1" customWidth="1"/>
    <col min="534" max="535" width="18.42578125" style="67" bestFit="1" customWidth="1"/>
    <col min="536" max="755" width="9.140625" style="67"/>
    <col min="756" max="756" width="11.85546875" style="67" customWidth="1"/>
    <col min="757" max="757" width="9.140625" style="67"/>
    <col min="758" max="758" width="16.85546875" style="67" bestFit="1" customWidth="1"/>
    <col min="759" max="759" width="14.42578125" style="67" customWidth="1"/>
    <col min="760" max="760" width="15.5703125" style="67" customWidth="1"/>
    <col min="761" max="761" width="22.42578125" style="67" customWidth="1"/>
    <col min="762" max="762" width="20.42578125" style="67" customWidth="1"/>
    <col min="763" max="763" width="15.7109375" style="67" customWidth="1"/>
    <col min="764" max="764" width="17.140625" style="67" customWidth="1"/>
    <col min="765" max="765" width="14.85546875" style="67" customWidth="1"/>
    <col min="766" max="766" width="20.85546875" style="67" customWidth="1"/>
    <col min="767" max="767" width="17" style="67" customWidth="1"/>
    <col min="768" max="768" width="17.42578125" style="67" customWidth="1"/>
    <col min="769" max="769" width="12.7109375" style="67" customWidth="1"/>
    <col min="770" max="770" width="20.85546875" style="67" customWidth="1"/>
    <col min="771" max="771" width="14.42578125" style="67" customWidth="1"/>
    <col min="772" max="772" width="15.140625" style="67" bestFit="1" customWidth="1"/>
    <col min="773" max="773" width="20.85546875" style="67" customWidth="1"/>
    <col min="774" max="774" width="22.140625" style="67" customWidth="1"/>
    <col min="775" max="775" width="23.42578125" style="67" customWidth="1"/>
    <col min="776" max="776" width="19.7109375" style="67" bestFit="1" customWidth="1"/>
    <col min="777" max="777" width="9.85546875" style="67" bestFit="1" customWidth="1"/>
    <col min="778" max="778" width="9.5703125" style="67" bestFit="1" customWidth="1"/>
    <col min="779" max="779" width="11.28515625" style="67" bestFit="1" customWidth="1"/>
    <col min="780" max="780" width="9.28515625" style="67" bestFit="1" customWidth="1"/>
    <col min="781" max="782" width="7.28515625" style="67" bestFit="1" customWidth="1"/>
    <col min="783" max="783" width="16" style="67" bestFit="1" customWidth="1"/>
    <col min="784" max="784" width="16.85546875" style="67" bestFit="1" customWidth="1"/>
    <col min="785" max="785" width="7.28515625" style="67" bestFit="1" customWidth="1"/>
    <col min="786" max="786" width="15" style="67" bestFit="1" customWidth="1"/>
    <col min="787" max="787" width="19" style="67" bestFit="1" customWidth="1"/>
    <col min="788" max="788" width="16.5703125" style="67" bestFit="1" customWidth="1"/>
    <col min="789" max="789" width="18" style="67" bestFit="1" customWidth="1"/>
    <col min="790" max="791" width="18.42578125" style="67" bestFit="1" customWidth="1"/>
    <col min="792" max="1011" width="9.140625" style="67"/>
    <col min="1012" max="1012" width="11.85546875" style="67" customWidth="1"/>
    <col min="1013" max="1013" width="9.140625" style="67"/>
    <col min="1014" max="1014" width="16.85546875" style="67" bestFit="1" customWidth="1"/>
    <col min="1015" max="1015" width="14.42578125" style="67" customWidth="1"/>
    <col min="1016" max="1016" width="15.5703125" style="67" customWidth="1"/>
    <col min="1017" max="1017" width="22.42578125" style="67" customWidth="1"/>
    <col min="1018" max="1018" width="20.42578125" style="67" customWidth="1"/>
    <col min="1019" max="1019" width="15.7109375" style="67" customWidth="1"/>
    <col min="1020" max="1020" width="17.140625" style="67" customWidth="1"/>
    <col min="1021" max="1021" width="14.85546875" style="67" customWidth="1"/>
    <col min="1022" max="1022" width="20.85546875" style="67" customWidth="1"/>
    <col min="1023" max="1023" width="17" style="67" customWidth="1"/>
    <col min="1024" max="1024" width="17.42578125" style="67" customWidth="1"/>
    <col min="1025" max="1025" width="12.7109375" style="67" customWidth="1"/>
    <col min="1026" max="1026" width="20.85546875" style="67" customWidth="1"/>
    <col min="1027" max="1027" width="14.42578125" style="67" customWidth="1"/>
    <col min="1028" max="1028" width="15.140625" style="67" bestFit="1" customWidth="1"/>
    <col min="1029" max="1029" width="20.85546875" style="67" customWidth="1"/>
    <col min="1030" max="1030" width="22.140625" style="67" customWidth="1"/>
    <col min="1031" max="1031" width="23.42578125" style="67" customWidth="1"/>
    <col min="1032" max="1032" width="19.7109375" style="67" bestFit="1" customWidth="1"/>
    <col min="1033" max="1033" width="9.85546875" style="67" bestFit="1" customWidth="1"/>
    <col min="1034" max="1034" width="9.5703125" style="67" bestFit="1" customWidth="1"/>
    <col min="1035" max="1035" width="11.28515625" style="67" bestFit="1" customWidth="1"/>
    <col min="1036" max="1036" width="9.28515625" style="67" bestFit="1" customWidth="1"/>
    <col min="1037" max="1038" width="7.28515625" style="67" bestFit="1" customWidth="1"/>
    <col min="1039" max="1039" width="16" style="67" bestFit="1" customWidth="1"/>
    <col min="1040" max="1040" width="16.85546875" style="67" bestFit="1" customWidth="1"/>
    <col min="1041" max="1041" width="7.28515625" style="67" bestFit="1" customWidth="1"/>
    <col min="1042" max="1042" width="15" style="67" bestFit="1" customWidth="1"/>
    <col min="1043" max="1043" width="19" style="67" bestFit="1" customWidth="1"/>
    <col min="1044" max="1044" width="16.5703125" style="67" bestFit="1" customWidth="1"/>
    <col min="1045" max="1045" width="18" style="67" bestFit="1" customWidth="1"/>
    <col min="1046" max="1047" width="18.42578125" style="67" bestFit="1" customWidth="1"/>
    <col min="1048" max="1267" width="9.140625" style="67"/>
    <col min="1268" max="1268" width="11.85546875" style="67" customWidth="1"/>
    <col min="1269" max="1269" width="9.140625" style="67"/>
    <col min="1270" max="1270" width="16.85546875" style="67" bestFit="1" customWidth="1"/>
    <col min="1271" max="1271" width="14.42578125" style="67" customWidth="1"/>
    <col min="1272" max="1272" width="15.5703125" style="67" customWidth="1"/>
    <col min="1273" max="1273" width="22.42578125" style="67" customWidth="1"/>
    <col min="1274" max="1274" width="20.42578125" style="67" customWidth="1"/>
    <col min="1275" max="1275" width="15.7109375" style="67" customWidth="1"/>
    <col min="1276" max="1276" width="17.140625" style="67" customWidth="1"/>
    <col min="1277" max="1277" width="14.85546875" style="67" customWidth="1"/>
    <col min="1278" max="1278" width="20.85546875" style="67" customWidth="1"/>
    <col min="1279" max="1279" width="17" style="67" customWidth="1"/>
    <col min="1280" max="1280" width="17.42578125" style="67" customWidth="1"/>
    <col min="1281" max="1281" width="12.7109375" style="67" customWidth="1"/>
    <col min="1282" max="1282" width="20.85546875" style="67" customWidth="1"/>
    <col min="1283" max="1283" width="14.42578125" style="67" customWidth="1"/>
    <col min="1284" max="1284" width="15.140625" style="67" bestFit="1" customWidth="1"/>
    <col min="1285" max="1285" width="20.85546875" style="67" customWidth="1"/>
    <col min="1286" max="1286" width="22.140625" style="67" customWidth="1"/>
    <col min="1287" max="1287" width="23.42578125" style="67" customWidth="1"/>
    <col min="1288" max="1288" width="19.7109375" style="67" bestFit="1" customWidth="1"/>
    <col min="1289" max="1289" width="9.85546875" style="67" bestFit="1" customWidth="1"/>
    <col min="1290" max="1290" width="9.5703125" style="67" bestFit="1" customWidth="1"/>
    <col min="1291" max="1291" width="11.28515625" style="67" bestFit="1" customWidth="1"/>
    <col min="1292" max="1292" width="9.28515625" style="67" bestFit="1" customWidth="1"/>
    <col min="1293" max="1294" width="7.28515625" style="67" bestFit="1" customWidth="1"/>
    <col min="1295" max="1295" width="16" style="67" bestFit="1" customWidth="1"/>
    <col min="1296" max="1296" width="16.85546875" style="67" bestFit="1" customWidth="1"/>
    <col min="1297" max="1297" width="7.28515625" style="67" bestFit="1" customWidth="1"/>
    <col min="1298" max="1298" width="15" style="67" bestFit="1" customWidth="1"/>
    <col min="1299" max="1299" width="19" style="67" bestFit="1" customWidth="1"/>
    <col min="1300" max="1300" width="16.5703125" style="67" bestFit="1" customWidth="1"/>
    <col min="1301" max="1301" width="18" style="67" bestFit="1" customWidth="1"/>
    <col min="1302" max="1303" width="18.42578125" style="67" bestFit="1" customWidth="1"/>
    <col min="1304" max="1523" width="9.140625" style="67"/>
    <col min="1524" max="1524" width="11.85546875" style="67" customWidth="1"/>
    <col min="1525" max="1525" width="9.140625" style="67"/>
    <col min="1526" max="1526" width="16.85546875" style="67" bestFit="1" customWidth="1"/>
    <col min="1527" max="1527" width="14.42578125" style="67" customWidth="1"/>
    <col min="1528" max="1528" width="15.5703125" style="67" customWidth="1"/>
    <col min="1529" max="1529" width="22.42578125" style="67" customWidth="1"/>
    <col min="1530" max="1530" width="20.42578125" style="67" customWidth="1"/>
    <col min="1531" max="1531" width="15.7109375" style="67" customWidth="1"/>
    <col min="1532" max="1532" width="17.140625" style="67" customWidth="1"/>
    <col min="1533" max="1533" width="14.85546875" style="67" customWidth="1"/>
    <col min="1534" max="1534" width="20.85546875" style="67" customWidth="1"/>
    <col min="1535" max="1535" width="17" style="67" customWidth="1"/>
    <col min="1536" max="1536" width="17.42578125" style="67" customWidth="1"/>
    <col min="1537" max="1537" width="12.7109375" style="67" customWidth="1"/>
    <col min="1538" max="1538" width="20.85546875" style="67" customWidth="1"/>
    <col min="1539" max="1539" width="14.42578125" style="67" customWidth="1"/>
    <col min="1540" max="1540" width="15.140625" style="67" bestFit="1" customWidth="1"/>
    <col min="1541" max="1541" width="20.85546875" style="67" customWidth="1"/>
    <col min="1542" max="1542" width="22.140625" style="67" customWidth="1"/>
    <col min="1543" max="1543" width="23.42578125" style="67" customWidth="1"/>
    <col min="1544" max="1544" width="19.7109375" style="67" bestFit="1" customWidth="1"/>
    <col min="1545" max="1545" width="9.85546875" style="67" bestFit="1" customWidth="1"/>
    <col min="1546" max="1546" width="9.5703125" style="67" bestFit="1" customWidth="1"/>
    <col min="1547" max="1547" width="11.28515625" style="67" bestFit="1" customWidth="1"/>
    <col min="1548" max="1548" width="9.28515625" style="67" bestFit="1" customWidth="1"/>
    <col min="1549" max="1550" width="7.28515625" style="67" bestFit="1" customWidth="1"/>
    <col min="1551" max="1551" width="16" style="67" bestFit="1" customWidth="1"/>
    <col min="1552" max="1552" width="16.85546875" style="67" bestFit="1" customWidth="1"/>
    <col min="1553" max="1553" width="7.28515625" style="67" bestFit="1" customWidth="1"/>
    <col min="1554" max="1554" width="15" style="67" bestFit="1" customWidth="1"/>
    <col min="1555" max="1555" width="19" style="67" bestFit="1" customWidth="1"/>
    <col min="1556" max="1556" width="16.5703125" style="67" bestFit="1" customWidth="1"/>
    <col min="1557" max="1557" width="18" style="67" bestFit="1" customWidth="1"/>
    <col min="1558" max="1559" width="18.42578125" style="67" bestFit="1" customWidth="1"/>
    <col min="1560" max="1779" width="9.140625" style="67"/>
    <col min="1780" max="1780" width="11.85546875" style="67" customWidth="1"/>
    <col min="1781" max="1781" width="9.140625" style="67"/>
    <col min="1782" max="1782" width="16.85546875" style="67" bestFit="1" customWidth="1"/>
    <col min="1783" max="1783" width="14.42578125" style="67" customWidth="1"/>
    <col min="1784" max="1784" width="15.5703125" style="67" customWidth="1"/>
    <col min="1785" max="1785" width="22.42578125" style="67" customWidth="1"/>
    <col min="1786" max="1786" width="20.42578125" style="67" customWidth="1"/>
    <col min="1787" max="1787" width="15.7109375" style="67" customWidth="1"/>
    <col min="1788" max="1788" width="17.140625" style="67" customWidth="1"/>
    <col min="1789" max="1789" width="14.85546875" style="67" customWidth="1"/>
    <col min="1790" max="1790" width="20.85546875" style="67" customWidth="1"/>
    <col min="1791" max="1791" width="17" style="67" customWidth="1"/>
    <col min="1792" max="1792" width="17.42578125" style="67" customWidth="1"/>
    <col min="1793" max="1793" width="12.7109375" style="67" customWidth="1"/>
    <col min="1794" max="1794" width="20.85546875" style="67" customWidth="1"/>
    <col min="1795" max="1795" width="14.42578125" style="67" customWidth="1"/>
    <col min="1796" max="1796" width="15.140625" style="67" bestFit="1" customWidth="1"/>
    <col min="1797" max="1797" width="20.85546875" style="67" customWidth="1"/>
    <col min="1798" max="1798" width="22.140625" style="67" customWidth="1"/>
    <col min="1799" max="1799" width="23.42578125" style="67" customWidth="1"/>
    <col min="1800" max="1800" width="19.7109375" style="67" bestFit="1" customWidth="1"/>
    <col min="1801" max="1801" width="9.85546875" style="67" bestFit="1" customWidth="1"/>
    <col min="1802" max="1802" width="9.5703125" style="67" bestFit="1" customWidth="1"/>
    <col min="1803" max="1803" width="11.28515625" style="67" bestFit="1" customWidth="1"/>
    <col min="1804" max="1804" width="9.28515625" style="67" bestFit="1" customWidth="1"/>
    <col min="1805" max="1806" width="7.28515625" style="67" bestFit="1" customWidth="1"/>
    <col min="1807" max="1807" width="16" style="67" bestFit="1" customWidth="1"/>
    <col min="1808" max="1808" width="16.85546875" style="67" bestFit="1" customWidth="1"/>
    <col min="1809" max="1809" width="7.28515625" style="67" bestFit="1" customWidth="1"/>
    <col min="1810" max="1810" width="15" style="67" bestFit="1" customWidth="1"/>
    <col min="1811" max="1811" width="19" style="67" bestFit="1" customWidth="1"/>
    <col min="1812" max="1812" width="16.5703125" style="67" bestFit="1" customWidth="1"/>
    <col min="1813" max="1813" width="18" style="67" bestFit="1" customWidth="1"/>
    <col min="1814" max="1815" width="18.42578125" style="67" bestFit="1" customWidth="1"/>
    <col min="1816" max="2035" width="9.140625" style="67"/>
    <col min="2036" max="2036" width="11.85546875" style="67" customWidth="1"/>
    <col min="2037" max="2037" width="9.140625" style="67"/>
    <col min="2038" max="2038" width="16.85546875" style="67" bestFit="1" customWidth="1"/>
    <col min="2039" max="2039" width="14.42578125" style="67" customWidth="1"/>
    <col min="2040" max="2040" width="15.5703125" style="67" customWidth="1"/>
    <col min="2041" max="2041" width="22.42578125" style="67" customWidth="1"/>
    <col min="2042" max="2042" width="20.42578125" style="67" customWidth="1"/>
    <col min="2043" max="2043" width="15.7109375" style="67" customWidth="1"/>
    <col min="2044" max="2044" width="17.140625" style="67" customWidth="1"/>
    <col min="2045" max="2045" width="14.85546875" style="67" customWidth="1"/>
    <col min="2046" max="2046" width="20.85546875" style="67" customWidth="1"/>
    <col min="2047" max="2047" width="17" style="67" customWidth="1"/>
    <col min="2048" max="2048" width="17.42578125" style="67" customWidth="1"/>
    <col min="2049" max="2049" width="12.7109375" style="67" customWidth="1"/>
    <col min="2050" max="2050" width="20.85546875" style="67" customWidth="1"/>
    <col min="2051" max="2051" width="14.42578125" style="67" customWidth="1"/>
    <col min="2052" max="2052" width="15.140625" style="67" bestFit="1" customWidth="1"/>
    <col min="2053" max="2053" width="20.85546875" style="67" customWidth="1"/>
    <col min="2054" max="2054" width="22.140625" style="67" customWidth="1"/>
    <col min="2055" max="2055" width="23.42578125" style="67" customWidth="1"/>
    <col min="2056" max="2056" width="19.7109375" style="67" bestFit="1" customWidth="1"/>
    <col min="2057" max="2057" width="9.85546875" style="67" bestFit="1" customWidth="1"/>
    <col min="2058" max="2058" width="9.5703125" style="67" bestFit="1" customWidth="1"/>
    <col min="2059" max="2059" width="11.28515625" style="67" bestFit="1" customWidth="1"/>
    <col min="2060" max="2060" width="9.28515625" style="67" bestFit="1" customWidth="1"/>
    <col min="2061" max="2062" width="7.28515625" style="67" bestFit="1" customWidth="1"/>
    <col min="2063" max="2063" width="16" style="67" bestFit="1" customWidth="1"/>
    <col min="2064" max="2064" width="16.85546875" style="67" bestFit="1" customWidth="1"/>
    <col min="2065" max="2065" width="7.28515625" style="67" bestFit="1" customWidth="1"/>
    <col min="2066" max="2066" width="15" style="67" bestFit="1" customWidth="1"/>
    <col min="2067" max="2067" width="19" style="67" bestFit="1" customWidth="1"/>
    <col min="2068" max="2068" width="16.5703125" style="67" bestFit="1" customWidth="1"/>
    <col min="2069" max="2069" width="18" style="67" bestFit="1" customWidth="1"/>
    <col min="2070" max="2071" width="18.42578125" style="67" bestFit="1" customWidth="1"/>
    <col min="2072" max="2291" width="9.140625" style="67"/>
    <col min="2292" max="2292" width="11.85546875" style="67" customWidth="1"/>
    <col min="2293" max="2293" width="9.140625" style="67"/>
    <col min="2294" max="2294" width="16.85546875" style="67" bestFit="1" customWidth="1"/>
    <col min="2295" max="2295" width="14.42578125" style="67" customWidth="1"/>
    <col min="2296" max="2296" width="15.5703125" style="67" customWidth="1"/>
    <col min="2297" max="2297" width="22.42578125" style="67" customWidth="1"/>
    <col min="2298" max="2298" width="20.42578125" style="67" customWidth="1"/>
    <col min="2299" max="2299" width="15.7109375" style="67" customWidth="1"/>
    <col min="2300" max="2300" width="17.140625" style="67" customWidth="1"/>
    <col min="2301" max="2301" width="14.85546875" style="67" customWidth="1"/>
    <col min="2302" max="2302" width="20.85546875" style="67" customWidth="1"/>
    <col min="2303" max="2303" width="17" style="67" customWidth="1"/>
    <col min="2304" max="2304" width="17.42578125" style="67" customWidth="1"/>
    <col min="2305" max="2305" width="12.7109375" style="67" customWidth="1"/>
    <col min="2306" max="2306" width="20.85546875" style="67" customWidth="1"/>
    <col min="2307" max="2307" width="14.42578125" style="67" customWidth="1"/>
    <col min="2308" max="2308" width="15.140625" style="67" bestFit="1" customWidth="1"/>
    <col min="2309" max="2309" width="20.85546875" style="67" customWidth="1"/>
    <col min="2310" max="2310" width="22.140625" style="67" customWidth="1"/>
    <col min="2311" max="2311" width="23.42578125" style="67" customWidth="1"/>
    <col min="2312" max="2312" width="19.7109375" style="67" bestFit="1" customWidth="1"/>
    <col min="2313" max="2313" width="9.85546875" style="67" bestFit="1" customWidth="1"/>
    <col min="2314" max="2314" width="9.5703125" style="67" bestFit="1" customWidth="1"/>
    <col min="2315" max="2315" width="11.28515625" style="67" bestFit="1" customWidth="1"/>
    <col min="2316" max="2316" width="9.28515625" style="67" bestFit="1" customWidth="1"/>
    <col min="2317" max="2318" width="7.28515625" style="67" bestFit="1" customWidth="1"/>
    <col min="2319" max="2319" width="16" style="67" bestFit="1" customWidth="1"/>
    <col min="2320" max="2320" width="16.85546875" style="67" bestFit="1" customWidth="1"/>
    <col min="2321" max="2321" width="7.28515625" style="67" bestFit="1" customWidth="1"/>
    <col min="2322" max="2322" width="15" style="67" bestFit="1" customWidth="1"/>
    <col min="2323" max="2323" width="19" style="67" bestFit="1" customWidth="1"/>
    <col min="2324" max="2324" width="16.5703125" style="67" bestFit="1" customWidth="1"/>
    <col min="2325" max="2325" width="18" style="67" bestFit="1" customWidth="1"/>
    <col min="2326" max="2327" width="18.42578125" style="67" bestFit="1" customWidth="1"/>
    <col min="2328" max="2547" width="9.140625" style="67"/>
    <col min="2548" max="2548" width="11.85546875" style="67" customWidth="1"/>
    <col min="2549" max="2549" width="9.140625" style="67"/>
    <col min="2550" max="2550" width="16.85546875" style="67" bestFit="1" customWidth="1"/>
    <col min="2551" max="2551" width="14.42578125" style="67" customWidth="1"/>
    <col min="2552" max="2552" width="15.5703125" style="67" customWidth="1"/>
    <col min="2553" max="2553" width="22.42578125" style="67" customWidth="1"/>
    <col min="2554" max="2554" width="20.42578125" style="67" customWidth="1"/>
    <col min="2555" max="2555" width="15.7109375" style="67" customWidth="1"/>
    <col min="2556" max="2556" width="17.140625" style="67" customWidth="1"/>
    <col min="2557" max="2557" width="14.85546875" style="67" customWidth="1"/>
    <col min="2558" max="2558" width="20.85546875" style="67" customWidth="1"/>
    <col min="2559" max="2559" width="17" style="67" customWidth="1"/>
    <col min="2560" max="2560" width="17.42578125" style="67" customWidth="1"/>
    <col min="2561" max="2561" width="12.7109375" style="67" customWidth="1"/>
    <col min="2562" max="2562" width="20.85546875" style="67" customWidth="1"/>
    <col min="2563" max="2563" width="14.42578125" style="67" customWidth="1"/>
    <col min="2564" max="2564" width="15.140625" style="67" bestFit="1" customWidth="1"/>
    <col min="2565" max="2565" width="20.85546875" style="67" customWidth="1"/>
    <col min="2566" max="2566" width="22.140625" style="67" customWidth="1"/>
    <col min="2567" max="2567" width="23.42578125" style="67" customWidth="1"/>
    <col min="2568" max="2568" width="19.7109375" style="67" bestFit="1" customWidth="1"/>
    <col min="2569" max="2569" width="9.85546875" style="67" bestFit="1" customWidth="1"/>
    <col min="2570" max="2570" width="9.5703125" style="67" bestFit="1" customWidth="1"/>
    <col min="2571" max="2571" width="11.28515625" style="67" bestFit="1" customWidth="1"/>
    <col min="2572" max="2572" width="9.28515625" style="67" bestFit="1" customWidth="1"/>
    <col min="2573" max="2574" width="7.28515625" style="67" bestFit="1" customWidth="1"/>
    <col min="2575" max="2575" width="16" style="67" bestFit="1" customWidth="1"/>
    <col min="2576" max="2576" width="16.85546875" style="67" bestFit="1" customWidth="1"/>
    <col min="2577" max="2577" width="7.28515625" style="67" bestFit="1" customWidth="1"/>
    <col min="2578" max="2578" width="15" style="67" bestFit="1" customWidth="1"/>
    <col min="2579" max="2579" width="19" style="67" bestFit="1" customWidth="1"/>
    <col min="2580" max="2580" width="16.5703125" style="67" bestFit="1" customWidth="1"/>
    <col min="2581" max="2581" width="18" style="67" bestFit="1" customWidth="1"/>
    <col min="2582" max="2583" width="18.42578125" style="67" bestFit="1" customWidth="1"/>
    <col min="2584" max="2803" width="9.140625" style="67"/>
    <col min="2804" max="2804" width="11.85546875" style="67" customWidth="1"/>
    <col min="2805" max="2805" width="9.140625" style="67"/>
    <col min="2806" max="2806" width="16.85546875" style="67" bestFit="1" customWidth="1"/>
    <col min="2807" max="2807" width="14.42578125" style="67" customWidth="1"/>
    <col min="2808" max="2808" width="15.5703125" style="67" customWidth="1"/>
    <col min="2809" max="2809" width="22.42578125" style="67" customWidth="1"/>
    <col min="2810" max="2810" width="20.42578125" style="67" customWidth="1"/>
    <col min="2811" max="2811" width="15.7109375" style="67" customWidth="1"/>
    <col min="2812" max="2812" width="17.140625" style="67" customWidth="1"/>
    <col min="2813" max="2813" width="14.85546875" style="67" customWidth="1"/>
    <col min="2814" max="2814" width="20.85546875" style="67" customWidth="1"/>
    <col min="2815" max="2815" width="17" style="67" customWidth="1"/>
    <col min="2816" max="2816" width="17.42578125" style="67" customWidth="1"/>
    <col min="2817" max="2817" width="12.7109375" style="67" customWidth="1"/>
    <col min="2818" max="2818" width="20.85546875" style="67" customWidth="1"/>
    <col min="2819" max="2819" width="14.42578125" style="67" customWidth="1"/>
    <col min="2820" max="2820" width="15.140625" style="67" bestFit="1" customWidth="1"/>
    <col min="2821" max="2821" width="20.85546875" style="67" customWidth="1"/>
    <col min="2822" max="2822" width="22.140625" style="67" customWidth="1"/>
    <col min="2823" max="2823" width="23.42578125" style="67" customWidth="1"/>
    <col min="2824" max="2824" width="19.7109375" style="67" bestFit="1" customWidth="1"/>
    <col min="2825" max="2825" width="9.85546875" style="67" bestFit="1" customWidth="1"/>
    <col min="2826" max="2826" width="9.5703125" style="67" bestFit="1" customWidth="1"/>
    <col min="2827" max="2827" width="11.28515625" style="67" bestFit="1" customWidth="1"/>
    <col min="2828" max="2828" width="9.28515625" style="67" bestFit="1" customWidth="1"/>
    <col min="2829" max="2830" width="7.28515625" style="67" bestFit="1" customWidth="1"/>
    <col min="2831" max="2831" width="16" style="67" bestFit="1" customWidth="1"/>
    <col min="2832" max="2832" width="16.85546875" style="67" bestFit="1" customWidth="1"/>
    <col min="2833" max="2833" width="7.28515625" style="67" bestFit="1" customWidth="1"/>
    <col min="2834" max="2834" width="15" style="67" bestFit="1" customWidth="1"/>
    <col min="2835" max="2835" width="19" style="67" bestFit="1" customWidth="1"/>
    <col min="2836" max="2836" width="16.5703125" style="67" bestFit="1" customWidth="1"/>
    <col min="2837" max="2837" width="18" style="67" bestFit="1" customWidth="1"/>
    <col min="2838" max="2839" width="18.42578125" style="67" bestFit="1" customWidth="1"/>
    <col min="2840" max="3059" width="9.140625" style="67"/>
    <col min="3060" max="3060" width="11.85546875" style="67" customWidth="1"/>
    <col min="3061" max="3061" width="9.140625" style="67"/>
    <col min="3062" max="3062" width="16.85546875" style="67" bestFit="1" customWidth="1"/>
    <col min="3063" max="3063" width="14.42578125" style="67" customWidth="1"/>
    <col min="3064" max="3064" width="15.5703125" style="67" customWidth="1"/>
    <col min="3065" max="3065" width="22.42578125" style="67" customWidth="1"/>
    <col min="3066" max="3066" width="20.42578125" style="67" customWidth="1"/>
    <col min="3067" max="3067" width="15.7109375" style="67" customWidth="1"/>
    <col min="3068" max="3068" width="17.140625" style="67" customWidth="1"/>
    <col min="3069" max="3069" width="14.85546875" style="67" customWidth="1"/>
    <col min="3070" max="3070" width="20.85546875" style="67" customWidth="1"/>
    <col min="3071" max="3071" width="17" style="67" customWidth="1"/>
    <col min="3072" max="3072" width="17.42578125" style="67" customWidth="1"/>
    <col min="3073" max="3073" width="12.7109375" style="67" customWidth="1"/>
    <col min="3074" max="3074" width="20.85546875" style="67" customWidth="1"/>
    <col min="3075" max="3075" width="14.42578125" style="67" customWidth="1"/>
    <col min="3076" max="3076" width="15.140625" style="67" bestFit="1" customWidth="1"/>
    <col min="3077" max="3077" width="20.85546875" style="67" customWidth="1"/>
    <col min="3078" max="3078" width="22.140625" style="67" customWidth="1"/>
    <col min="3079" max="3079" width="23.42578125" style="67" customWidth="1"/>
    <col min="3080" max="3080" width="19.7109375" style="67" bestFit="1" customWidth="1"/>
    <col min="3081" max="3081" width="9.85546875" style="67" bestFit="1" customWidth="1"/>
    <col min="3082" max="3082" width="9.5703125" style="67" bestFit="1" customWidth="1"/>
    <col min="3083" max="3083" width="11.28515625" style="67" bestFit="1" customWidth="1"/>
    <col min="3084" max="3084" width="9.28515625" style="67" bestFit="1" customWidth="1"/>
    <col min="3085" max="3086" width="7.28515625" style="67" bestFit="1" customWidth="1"/>
    <col min="3087" max="3087" width="16" style="67" bestFit="1" customWidth="1"/>
    <col min="3088" max="3088" width="16.85546875" style="67" bestFit="1" customWidth="1"/>
    <col min="3089" max="3089" width="7.28515625" style="67" bestFit="1" customWidth="1"/>
    <col min="3090" max="3090" width="15" style="67" bestFit="1" customWidth="1"/>
    <col min="3091" max="3091" width="19" style="67" bestFit="1" customWidth="1"/>
    <col min="3092" max="3092" width="16.5703125" style="67" bestFit="1" customWidth="1"/>
    <col min="3093" max="3093" width="18" style="67" bestFit="1" customWidth="1"/>
    <col min="3094" max="3095" width="18.42578125" style="67" bestFit="1" customWidth="1"/>
    <col min="3096" max="3315" width="9.140625" style="67"/>
    <col min="3316" max="3316" width="11.85546875" style="67" customWidth="1"/>
    <col min="3317" max="3317" width="9.140625" style="67"/>
    <col min="3318" max="3318" width="16.85546875" style="67" bestFit="1" customWidth="1"/>
    <col min="3319" max="3319" width="14.42578125" style="67" customWidth="1"/>
    <col min="3320" max="3320" width="15.5703125" style="67" customWidth="1"/>
    <col min="3321" max="3321" width="22.42578125" style="67" customWidth="1"/>
    <col min="3322" max="3322" width="20.42578125" style="67" customWidth="1"/>
    <col min="3323" max="3323" width="15.7109375" style="67" customWidth="1"/>
    <col min="3324" max="3324" width="17.140625" style="67" customWidth="1"/>
    <col min="3325" max="3325" width="14.85546875" style="67" customWidth="1"/>
    <col min="3326" max="3326" width="20.85546875" style="67" customWidth="1"/>
    <col min="3327" max="3327" width="17" style="67" customWidth="1"/>
    <col min="3328" max="3328" width="17.42578125" style="67" customWidth="1"/>
    <col min="3329" max="3329" width="12.7109375" style="67" customWidth="1"/>
    <col min="3330" max="3330" width="20.85546875" style="67" customWidth="1"/>
    <col min="3331" max="3331" width="14.42578125" style="67" customWidth="1"/>
    <col min="3332" max="3332" width="15.140625" style="67" bestFit="1" customWidth="1"/>
    <col min="3333" max="3333" width="20.85546875" style="67" customWidth="1"/>
    <col min="3334" max="3334" width="22.140625" style="67" customWidth="1"/>
    <col min="3335" max="3335" width="23.42578125" style="67" customWidth="1"/>
    <col min="3336" max="3336" width="19.7109375" style="67" bestFit="1" customWidth="1"/>
    <col min="3337" max="3337" width="9.85546875" style="67" bestFit="1" customWidth="1"/>
    <col min="3338" max="3338" width="9.5703125" style="67" bestFit="1" customWidth="1"/>
    <col min="3339" max="3339" width="11.28515625" style="67" bestFit="1" customWidth="1"/>
    <col min="3340" max="3340" width="9.28515625" style="67" bestFit="1" customWidth="1"/>
    <col min="3341" max="3342" width="7.28515625" style="67" bestFit="1" customWidth="1"/>
    <col min="3343" max="3343" width="16" style="67" bestFit="1" customWidth="1"/>
    <col min="3344" max="3344" width="16.85546875" style="67" bestFit="1" customWidth="1"/>
    <col min="3345" max="3345" width="7.28515625" style="67" bestFit="1" customWidth="1"/>
    <col min="3346" max="3346" width="15" style="67" bestFit="1" customWidth="1"/>
    <col min="3347" max="3347" width="19" style="67" bestFit="1" customWidth="1"/>
    <col min="3348" max="3348" width="16.5703125" style="67" bestFit="1" customWidth="1"/>
    <col min="3349" max="3349" width="18" style="67" bestFit="1" customWidth="1"/>
    <col min="3350" max="3351" width="18.42578125" style="67" bestFit="1" customWidth="1"/>
    <col min="3352" max="3571" width="9.140625" style="67"/>
    <col min="3572" max="3572" width="11.85546875" style="67" customWidth="1"/>
    <col min="3573" max="3573" width="9.140625" style="67"/>
    <col min="3574" max="3574" width="16.85546875" style="67" bestFit="1" customWidth="1"/>
    <col min="3575" max="3575" width="14.42578125" style="67" customWidth="1"/>
    <col min="3576" max="3576" width="15.5703125" style="67" customWidth="1"/>
    <col min="3577" max="3577" width="22.42578125" style="67" customWidth="1"/>
    <col min="3578" max="3578" width="20.42578125" style="67" customWidth="1"/>
    <col min="3579" max="3579" width="15.7109375" style="67" customWidth="1"/>
    <col min="3580" max="3580" width="17.140625" style="67" customWidth="1"/>
    <col min="3581" max="3581" width="14.85546875" style="67" customWidth="1"/>
    <col min="3582" max="3582" width="20.85546875" style="67" customWidth="1"/>
    <col min="3583" max="3583" width="17" style="67" customWidth="1"/>
    <col min="3584" max="3584" width="17.42578125" style="67" customWidth="1"/>
    <col min="3585" max="3585" width="12.7109375" style="67" customWidth="1"/>
    <col min="3586" max="3586" width="20.85546875" style="67" customWidth="1"/>
    <col min="3587" max="3587" width="14.42578125" style="67" customWidth="1"/>
    <col min="3588" max="3588" width="15.140625" style="67" bestFit="1" customWidth="1"/>
    <col min="3589" max="3589" width="20.85546875" style="67" customWidth="1"/>
    <col min="3590" max="3590" width="22.140625" style="67" customWidth="1"/>
    <col min="3591" max="3591" width="23.42578125" style="67" customWidth="1"/>
    <col min="3592" max="3592" width="19.7109375" style="67" bestFit="1" customWidth="1"/>
    <col min="3593" max="3593" width="9.85546875" style="67" bestFit="1" customWidth="1"/>
    <col min="3594" max="3594" width="9.5703125" style="67" bestFit="1" customWidth="1"/>
    <col min="3595" max="3595" width="11.28515625" style="67" bestFit="1" customWidth="1"/>
    <col min="3596" max="3596" width="9.28515625" style="67" bestFit="1" customWidth="1"/>
    <col min="3597" max="3598" width="7.28515625" style="67" bestFit="1" customWidth="1"/>
    <col min="3599" max="3599" width="16" style="67" bestFit="1" customWidth="1"/>
    <col min="3600" max="3600" width="16.85546875" style="67" bestFit="1" customWidth="1"/>
    <col min="3601" max="3601" width="7.28515625" style="67" bestFit="1" customWidth="1"/>
    <col min="3602" max="3602" width="15" style="67" bestFit="1" customWidth="1"/>
    <col min="3603" max="3603" width="19" style="67" bestFit="1" customWidth="1"/>
    <col min="3604" max="3604" width="16.5703125" style="67" bestFit="1" customWidth="1"/>
    <col min="3605" max="3605" width="18" style="67" bestFit="1" customWidth="1"/>
    <col min="3606" max="3607" width="18.42578125" style="67" bestFit="1" customWidth="1"/>
    <col min="3608" max="3827" width="9.140625" style="67"/>
    <col min="3828" max="3828" width="11.85546875" style="67" customWidth="1"/>
    <col min="3829" max="3829" width="9.140625" style="67"/>
    <col min="3830" max="3830" width="16.85546875" style="67" bestFit="1" customWidth="1"/>
    <col min="3831" max="3831" width="14.42578125" style="67" customWidth="1"/>
    <col min="3832" max="3832" width="15.5703125" style="67" customWidth="1"/>
    <col min="3833" max="3833" width="22.42578125" style="67" customWidth="1"/>
    <col min="3834" max="3834" width="20.42578125" style="67" customWidth="1"/>
    <col min="3835" max="3835" width="15.7109375" style="67" customWidth="1"/>
    <col min="3836" max="3836" width="17.140625" style="67" customWidth="1"/>
    <col min="3837" max="3837" width="14.85546875" style="67" customWidth="1"/>
    <col min="3838" max="3838" width="20.85546875" style="67" customWidth="1"/>
    <col min="3839" max="3839" width="17" style="67" customWidth="1"/>
    <col min="3840" max="3840" width="17.42578125" style="67" customWidth="1"/>
    <col min="3841" max="3841" width="12.7109375" style="67" customWidth="1"/>
    <col min="3842" max="3842" width="20.85546875" style="67" customWidth="1"/>
    <col min="3843" max="3843" width="14.42578125" style="67" customWidth="1"/>
    <col min="3844" max="3844" width="15.140625" style="67" bestFit="1" customWidth="1"/>
    <col min="3845" max="3845" width="20.85546875" style="67" customWidth="1"/>
    <col min="3846" max="3846" width="22.140625" style="67" customWidth="1"/>
    <col min="3847" max="3847" width="23.42578125" style="67" customWidth="1"/>
    <col min="3848" max="3848" width="19.7109375" style="67" bestFit="1" customWidth="1"/>
    <col min="3849" max="3849" width="9.85546875" style="67" bestFit="1" customWidth="1"/>
    <col min="3850" max="3850" width="9.5703125" style="67" bestFit="1" customWidth="1"/>
    <col min="3851" max="3851" width="11.28515625" style="67" bestFit="1" customWidth="1"/>
    <col min="3852" max="3852" width="9.28515625" style="67" bestFit="1" customWidth="1"/>
    <col min="3853" max="3854" width="7.28515625" style="67" bestFit="1" customWidth="1"/>
    <col min="3855" max="3855" width="16" style="67" bestFit="1" customWidth="1"/>
    <col min="3856" max="3856" width="16.85546875" style="67" bestFit="1" customWidth="1"/>
    <col min="3857" max="3857" width="7.28515625" style="67" bestFit="1" customWidth="1"/>
    <col min="3858" max="3858" width="15" style="67" bestFit="1" customWidth="1"/>
    <col min="3859" max="3859" width="19" style="67" bestFit="1" customWidth="1"/>
    <col min="3860" max="3860" width="16.5703125" style="67" bestFit="1" customWidth="1"/>
    <col min="3861" max="3861" width="18" style="67" bestFit="1" customWidth="1"/>
    <col min="3862" max="3863" width="18.42578125" style="67" bestFit="1" customWidth="1"/>
    <col min="3864" max="4083" width="9.140625" style="67"/>
    <col min="4084" max="4084" width="11.85546875" style="67" customWidth="1"/>
    <col min="4085" max="4085" width="9.140625" style="67"/>
    <col min="4086" max="4086" width="16.85546875" style="67" bestFit="1" customWidth="1"/>
    <col min="4087" max="4087" width="14.42578125" style="67" customWidth="1"/>
    <col min="4088" max="4088" width="15.5703125" style="67" customWidth="1"/>
    <col min="4089" max="4089" width="22.42578125" style="67" customWidth="1"/>
    <col min="4090" max="4090" width="20.42578125" style="67" customWidth="1"/>
    <col min="4091" max="4091" width="15.7109375" style="67" customWidth="1"/>
    <col min="4092" max="4092" width="17.140625" style="67" customWidth="1"/>
    <col min="4093" max="4093" width="14.85546875" style="67" customWidth="1"/>
    <col min="4094" max="4094" width="20.85546875" style="67" customWidth="1"/>
    <col min="4095" max="4095" width="17" style="67" customWidth="1"/>
    <col min="4096" max="4096" width="17.42578125" style="67" customWidth="1"/>
    <col min="4097" max="4097" width="12.7109375" style="67" customWidth="1"/>
    <col min="4098" max="4098" width="20.85546875" style="67" customWidth="1"/>
    <col min="4099" max="4099" width="14.42578125" style="67" customWidth="1"/>
    <col min="4100" max="4100" width="15.140625" style="67" bestFit="1" customWidth="1"/>
    <col min="4101" max="4101" width="20.85546875" style="67" customWidth="1"/>
    <col min="4102" max="4102" width="22.140625" style="67" customWidth="1"/>
    <col min="4103" max="4103" width="23.42578125" style="67" customWidth="1"/>
    <col min="4104" max="4104" width="19.7109375" style="67" bestFit="1" customWidth="1"/>
    <col min="4105" max="4105" width="9.85546875" style="67" bestFit="1" customWidth="1"/>
    <col min="4106" max="4106" width="9.5703125" style="67" bestFit="1" customWidth="1"/>
    <col min="4107" max="4107" width="11.28515625" style="67" bestFit="1" customWidth="1"/>
    <col min="4108" max="4108" width="9.28515625" style="67" bestFit="1" customWidth="1"/>
    <col min="4109" max="4110" width="7.28515625" style="67" bestFit="1" customWidth="1"/>
    <col min="4111" max="4111" width="16" style="67" bestFit="1" customWidth="1"/>
    <col min="4112" max="4112" width="16.85546875" style="67" bestFit="1" customWidth="1"/>
    <col min="4113" max="4113" width="7.28515625" style="67" bestFit="1" customWidth="1"/>
    <col min="4114" max="4114" width="15" style="67" bestFit="1" customWidth="1"/>
    <col min="4115" max="4115" width="19" style="67" bestFit="1" customWidth="1"/>
    <col min="4116" max="4116" width="16.5703125" style="67" bestFit="1" customWidth="1"/>
    <col min="4117" max="4117" width="18" style="67" bestFit="1" customWidth="1"/>
    <col min="4118" max="4119" width="18.42578125" style="67" bestFit="1" customWidth="1"/>
    <col min="4120" max="4339" width="9.140625" style="67"/>
    <col min="4340" max="4340" width="11.85546875" style="67" customWidth="1"/>
    <col min="4341" max="4341" width="9.140625" style="67"/>
    <col min="4342" max="4342" width="16.85546875" style="67" bestFit="1" customWidth="1"/>
    <col min="4343" max="4343" width="14.42578125" style="67" customWidth="1"/>
    <col min="4344" max="4344" width="15.5703125" style="67" customWidth="1"/>
    <col min="4345" max="4345" width="22.42578125" style="67" customWidth="1"/>
    <col min="4346" max="4346" width="20.42578125" style="67" customWidth="1"/>
    <col min="4347" max="4347" width="15.7109375" style="67" customWidth="1"/>
    <col min="4348" max="4348" width="17.140625" style="67" customWidth="1"/>
    <col min="4349" max="4349" width="14.85546875" style="67" customWidth="1"/>
    <col min="4350" max="4350" width="20.85546875" style="67" customWidth="1"/>
    <col min="4351" max="4351" width="17" style="67" customWidth="1"/>
    <col min="4352" max="4352" width="17.42578125" style="67" customWidth="1"/>
    <col min="4353" max="4353" width="12.7109375" style="67" customWidth="1"/>
    <col min="4354" max="4354" width="20.85546875" style="67" customWidth="1"/>
    <col min="4355" max="4355" width="14.42578125" style="67" customWidth="1"/>
    <col min="4356" max="4356" width="15.140625" style="67" bestFit="1" customWidth="1"/>
    <col min="4357" max="4357" width="20.85546875" style="67" customWidth="1"/>
    <col min="4358" max="4358" width="22.140625" style="67" customWidth="1"/>
    <col min="4359" max="4359" width="23.42578125" style="67" customWidth="1"/>
    <col min="4360" max="4360" width="19.7109375" style="67" bestFit="1" customWidth="1"/>
    <col min="4361" max="4361" width="9.85546875" style="67" bestFit="1" customWidth="1"/>
    <col min="4362" max="4362" width="9.5703125" style="67" bestFit="1" customWidth="1"/>
    <col min="4363" max="4363" width="11.28515625" style="67" bestFit="1" customWidth="1"/>
    <col min="4364" max="4364" width="9.28515625" style="67" bestFit="1" customWidth="1"/>
    <col min="4365" max="4366" width="7.28515625" style="67" bestFit="1" customWidth="1"/>
    <col min="4367" max="4367" width="16" style="67" bestFit="1" customWidth="1"/>
    <col min="4368" max="4368" width="16.85546875" style="67" bestFit="1" customWidth="1"/>
    <col min="4369" max="4369" width="7.28515625" style="67" bestFit="1" customWidth="1"/>
    <col min="4370" max="4370" width="15" style="67" bestFit="1" customWidth="1"/>
    <col min="4371" max="4371" width="19" style="67" bestFit="1" customWidth="1"/>
    <col min="4372" max="4372" width="16.5703125" style="67" bestFit="1" customWidth="1"/>
    <col min="4373" max="4373" width="18" style="67" bestFit="1" customWidth="1"/>
    <col min="4374" max="4375" width="18.42578125" style="67" bestFit="1" customWidth="1"/>
    <col min="4376" max="4595" width="9.140625" style="67"/>
    <col min="4596" max="4596" width="11.85546875" style="67" customWidth="1"/>
    <col min="4597" max="4597" width="9.140625" style="67"/>
    <col min="4598" max="4598" width="16.85546875" style="67" bestFit="1" customWidth="1"/>
    <col min="4599" max="4599" width="14.42578125" style="67" customWidth="1"/>
    <col min="4600" max="4600" width="15.5703125" style="67" customWidth="1"/>
    <col min="4601" max="4601" width="22.42578125" style="67" customWidth="1"/>
    <col min="4602" max="4602" width="20.42578125" style="67" customWidth="1"/>
    <col min="4603" max="4603" width="15.7109375" style="67" customWidth="1"/>
    <col min="4604" max="4604" width="17.140625" style="67" customWidth="1"/>
    <col min="4605" max="4605" width="14.85546875" style="67" customWidth="1"/>
    <col min="4606" max="4606" width="20.85546875" style="67" customWidth="1"/>
    <col min="4607" max="4607" width="17" style="67" customWidth="1"/>
    <col min="4608" max="4608" width="17.42578125" style="67" customWidth="1"/>
    <col min="4609" max="4609" width="12.7109375" style="67" customWidth="1"/>
    <col min="4610" max="4610" width="20.85546875" style="67" customWidth="1"/>
    <col min="4611" max="4611" width="14.42578125" style="67" customWidth="1"/>
    <col min="4612" max="4612" width="15.140625" style="67" bestFit="1" customWidth="1"/>
    <col min="4613" max="4613" width="20.85546875" style="67" customWidth="1"/>
    <col min="4614" max="4614" width="22.140625" style="67" customWidth="1"/>
    <col min="4615" max="4615" width="23.42578125" style="67" customWidth="1"/>
    <col min="4616" max="4616" width="19.7109375" style="67" bestFit="1" customWidth="1"/>
    <col min="4617" max="4617" width="9.85546875" style="67" bestFit="1" customWidth="1"/>
    <col min="4618" max="4618" width="9.5703125" style="67" bestFit="1" customWidth="1"/>
    <col min="4619" max="4619" width="11.28515625" style="67" bestFit="1" customWidth="1"/>
    <col min="4620" max="4620" width="9.28515625" style="67" bestFit="1" customWidth="1"/>
    <col min="4621" max="4622" width="7.28515625" style="67" bestFit="1" customWidth="1"/>
    <col min="4623" max="4623" width="16" style="67" bestFit="1" customWidth="1"/>
    <col min="4624" max="4624" width="16.85546875" style="67" bestFit="1" customWidth="1"/>
    <col min="4625" max="4625" width="7.28515625" style="67" bestFit="1" customWidth="1"/>
    <col min="4626" max="4626" width="15" style="67" bestFit="1" customWidth="1"/>
    <col min="4627" max="4627" width="19" style="67" bestFit="1" customWidth="1"/>
    <col min="4628" max="4628" width="16.5703125" style="67" bestFit="1" customWidth="1"/>
    <col min="4629" max="4629" width="18" style="67" bestFit="1" customWidth="1"/>
    <col min="4630" max="4631" width="18.42578125" style="67" bestFit="1" customWidth="1"/>
    <col min="4632" max="4851" width="9.140625" style="67"/>
    <col min="4852" max="4852" width="11.85546875" style="67" customWidth="1"/>
    <col min="4853" max="4853" width="9.140625" style="67"/>
    <col min="4854" max="4854" width="16.85546875" style="67" bestFit="1" customWidth="1"/>
    <col min="4855" max="4855" width="14.42578125" style="67" customWidth="1"/>
    <col min="4856" max="4856" width="15.5703125" style="67" customWidth="1"/>
    <col min="4857" max="4857" width="22.42578125" style="67" customWidth="1"/>
    <col min="4858" max="4858" width="20.42578125" style="67" customWidth="1"/>
    <col min="4859" max="4859" width="15.7109375" style="67" customWidth="1"/>
    <col min="4860" max="4860" width="17.140625" style="67" customWidth="1"/>
    <col min="4861" max="4861" width="14.85546875" style="67" customWidth="1"/>
    <col min="4862" max="4862" width="20.85546875" style="67" customWidth="1"/>
    <col min="4863" max="4863" width="17" style="67" customWidth="1"/>
    <col min="4864" max="4864" width="17.42578125" style="67" customWidth="1"/>
    <col min="4865" max="4865" width="12.7109375" style="67" customWidth="1"/>
    <col min="4866" max="4866" width="20.85546875" style="67" customWidth="1"/>
    <col min="4867" max="4867" width="14.42578125" style="67" customWidth="1"/>
    <col min="4868" max="4868" width="15.140625" style="67" bestFit="1" customWidth="1"/>
    <col min="4869" max="4869" width="20.85546875" style="67" customWidth="1"/>
    <col min="4870" max="4870" width="22.140625" style="67" customWidth="1"/>
    <col min="4871" max="4871" width="23.42578125" style="67" customWidth="1"/>
    <col min="4872" max="4872" width="19.7109375" style="67" bestFit="1" customWidth="1"/>
    <col min="4873" max="4873" width="9.85546875" style="67" bestFit="1" customWidth="1"/>
    <col min="4874" max="4874" width="9.5703125" style="67" bestFit="1" customWidth="1"/>
    <col min="4875" max="4875" width="11.28515625" style="67" bestFit="1" customWidth="1"/>
    <col min="4876" max="4876" width="9.28515625" style="67" bestFit="1" customWidth="1"/>
    <col min="4877" max="4878" width="7.28515625" style="67" bestFit="1" customWidth="1"/>
    <col min="4879" max="4879" width="16" style="67" bestFit="1" customWidth="1"/>
    <col min="4880" max="4880" width="16.85546875" style="67" bestFit="1" customWidth="1"/>
    <col min="4881" max="4881" width="7.28515625" style="67" bestFit="1" customWidth="1"/>
    <col min="4882" max="4882" width="15" style="67" bestFit="1" customWidth="1"/>
    <col min="4883" max="4883" width="19" style="67" bestFit="1" customWidth="1"/>
    <col min="4884" max="4884" width="16.5703125" style="67" bestFit="1" customWidth="1"/>
    <col min="4885" max="4885" width="18" style="67" bestFit="1" customWidth="1"/>
    <col min="4886" max="4887" width="18.42578125" style="67" bestFit="1" customWidth="1"/>
    <col min="4888" max="5107" width="9.140625" style="67"/>
    <col min="5108" max="5108" width="11.85546875" style="67" customWidth="1"/>
    <col min="5109" max="5109" width="9.140625" style="67"/>
    <col min="5110" max="5110" width="16.85546875" style="67" bestFit="1" customWidth="1"/>
    <col min="5111" max="5111" width="14.42578125" style="67" customWidth="1"/>
    <col min="5112" max="5112" width="15.5703125" style="67" customWidth="1"/>
    <col min="5113" max="5113" width="22.42578125" style="67" customWidth="1"/>
    <col min="5114" max="5114" width="20.42578125" style="67" customWidth="1"/>
    <col min="5115" max="5115" width="15.7109375" style="67" customWidth="1"/>
    <col min="5116" max="5116" width="17.140625" style="67" customWidth="1"/>
    <col min="5117" max="5117" width="14.85546875" style="67" customWidth="1"/>
    <col min="5118" max="5118" width="20.85546875" style="67" customWidth="1"/>
    <col min="5119" max="5119" width="17" style="67" customWidth="1"/>
    <col min="5120" max="5120" width="17.42578125" style="67" customWidth="1"/>
    <col min="5121" max="5121" width="12.7109375" style="67" customWidth="1"/>
    <col min="5122" max="5122" width="20.85546875" style="67" customWidth="1"/>
    <col min="5123" max="5123" width="14.42578125" style="67" customWidth="1"/>
    <col min="5124" max="5124" width="15.140625" style="67" bestFit="1" customWidth="1"/>
    <col min="5125" max="5125" width="20.85546875" style="67" customWidth="1"/>
    <col min="5126" max="5126" width="22.140625" style="67" customWidth="1"/>
    <col min="5127" max="5127" width="23.42578125" style="67" customWidth="1"/>
    <col min="5128" max="5128" width="19.7109375" style="67" bestFit="1" customWidth="1"/>
    <col min="5129" max="5129" width="9.85546875" style="67" bestFit="1" customWidth="1"/>
    <col min="5130" max="5130" width="9.5703125" style="67" bestFit="1" customWidth="1"/>
    <col min="5131" max="5131" width="11.28515625" style="67" bestFit="1" customWidth="1"/>
    <col min="5132" max="5132" width="9.28515625" style="67" bestFit="1" customWidth="1"/>
    <col min="5133" max="5134" width="7.28515625" style="67" bestFit="1" customWidth="1"/>
    <col min="5135" max="5135" width="16" style="67" bestFit="1" customWidth="1"/>
    <col min="5136" max="5136" width="16.85546875" style="67" bestFit="1" customWidth="1"/>
    <col min="5137" max="5137" width="7.28515625" style="67" bestFit="1" customWidth="1"/>
    <col min="5138" max="5138" width="15" style="67" bestFit="1" customWidth="1"/>
    <col min="5139" max="5139" width="19" style="67" bestFit="1" customWidth="1"/>
    <col min="5140" max="5140" width="16.5703125" style="67" bestFit="1" customWidth="1"/>
    <col min="5141" max="5141" width="18" style="67" bestFit="1" customWidth="1"/>
    <col min="5142" max="5143" width="18.42578125" style="67" bestFit="1" customWidth="1"/>
    <col min="5144" max="5363" width="9.140625" style="67"/>
    <col min="5364" max="5364" width="11.85546875" style="67" customWidth="1"/>
    <col min="5365" max="5365" width="9.140625" style="67"/>
    <col min="5366" max="5366" width="16.85546875" style="67" bestFit="1" customWidth="1"/>
    <col min="5367" max="5367" width="14.42578125" style="67" customWidth="1"/>
    <col min="5368" max="5368" width="15.5703125" style="67" customWidth="1"/>
    <col min="5369" max="5369" width="22.42578125" style="67" customWidth="1"/>
    <col min="5370" max="5370" width="20.42578125" style="67" customWidth="1"/>
    <col min="5371" max="5371" width="15.7109375" style="67" customWidth="1"/>
    <col min="5372" max="5372" width="17.140625" style="67" customWidth="1"/>
    <col min="5373" max="5373" width="14.85546875" style="67" customWidth="1"/>
    <col min="5374" max="5374" width="20.85546875" style="67" customWidth="1"/>
    <col min="5375" max="5375" width="17" style="67" customWidth="1"/>
    <col min="5376" max="5376" width="17.42578125" style="67" customWidth="1"/>
    <col min="5377" max="5377" width="12.7109375" style="67" customWidth="1"/>
    <col min="5378" max="5378" width="20.85546875" style="67" customWidth="1"/>
    <col min="5379" max="5379" width="14.42578125" style="67" customWidth="1"/>
    <col min="5380" max="5380" width="15.140625" style="67" bestFit="1" customWidth="1"/>
    <col min="5381" max="5381" width="20.85546875" style="67" customWidth="1"/>
    <col min="5382" max="5382" width="22.140625" style="67" customWidth="1"/>
    <col min="5383" max="5383" width="23.42578125" style="67" customWidth="1"/>
    <col min="5384" max="5384" width="19.7109375" style="67" bestFit="1" customWidth="1"/>
    <col min="5385" max="5385" width="9.85546875" style="67" bestFit="1" customWidth="1"/>
    <col min="5386" max="5386" width="9.5703125" style="67" bestFit="1" customWidth="1"/>
    <col min="5387" max="5387" width="11.28515625" style="67" bestFit="1" customWidth="1"/>
    <col min="5388" max="5388" width="9.28515625" style="67" bestFit="1" customWidth="1"/>
    <col min="5389" max="5390" width="7.28515625" style="67" bestFit="1" customWidth="1"/>
    <col min="5391" max="5391" width="16" style="67" bestFit="1" customWidth="1"/>
    <col min="5392" max="5392" width="16.85546875" style="67" bestFit="1" customWidth="1"/>
    <col min="5393" max="5393" width="7.28515625" style="67" bestFit="1" customWidth="1"/>
    <col min="5394" max="5394" width="15" style="67" bestFit="1" customWidth="1"/>
    <col min="5395" max="5395" width="19" style="67" bestFit="1" customWidth="1"/>
    <col min="5396" max="5396" width="16.5703125" style="67" bestFit="1" customWidth="1"/>
    <col min="5397" max="5397" width="18" style="67" bestFit="1" customWidth="1"/>
    <col min="5398" max="5399" width="18.42578125" style="67" bestFit="1" customWidth="1"/>
    <col min="5400" max="5619" width="9.140625" style="67"/>
    <col min="5620" max="5620" width="11.85546875" style="67" customWidth="1"/>
    <col min="5621" max="5621" width="9.140625" style="67"/>
    <col min="5622" max="5622" width="16.85546875" style="67" bestFit="1" customWidth="1"/>
    <col min="5623" max="5623" width="14.42578125" style="67" customWidth="1"/>
    <col min="5624" max="5624" width="15.5703125" style="67" customWidth="1"/>
    <col min="5625" max="5625" width="22.42578125" style="67" customWidth="1"/>
    <col min="5626" max="5626" width="20.42578125" style="67" customWidth="1"/>
    <col min="5627" max="5627" width="15.7109375" style="67" customWidth="1"/>
    <col min="5628" max="5628" width="17.140625" style="67" customWidth="1"/>
    <col min="5629" max="5629" width="14.85546875" style="67" customWidth="1"/>
    <col min="5630" max="5630" width="20.85546875" style="67" customWidth="1"/>
    <col min="5631" max="5631" width="17" style="67" customWidth="1"/>
    <col min="5632" max="5632" width="17.42578125" style="67" customWidth="1"/>
    <col min="5633" max="5633" width="12.7109375" style="67" customWidth="1"/>
    <col min="5634" max="5634" width="20.85546875" style="67" customWidth="1"/>
    <col min="5635" max="5635" width="14.42578125" style="67" customWidth="1"/>
    <col min="5636" max="5636" width="15.140625" style="67" bestFit="1" customWidth="1"/>
    <col min="5637" max="5637" width="20.85546875" style="67" customWidth="1"/>
    <col min="5638" max="5638" width="22.140625" style="67" customWidth="1"/>
    <col min="5639" max="5639" width="23.42578125" style="67" customWidth="1"/>
    <col min="5640" max="5640" width="19.7109375" style="67" bestFit="1" customWidth="1"/>
    <col min="5641" max="5641" width="9.85546875" style="67" bestFit="1" customWidth="1"/>
    <col min="5642" max="5642" width="9.5703125" style="67" bestFit="1" customWidth="1"/>
    <col min="5643" max="5643" width="11.28515625" style="67" bestFit="1" customWidth="1"/>
    <col min="5644" max="5644" width="9.28515625" style="67" bestFit="1" customWidth="1"/>
    <col min="5645" max="5646" width="7.28515625" style="67" bestFit="1" customWidth="1"/>
    <col min="5647" max="5647" width="16" style="67" bestFit="1" customWidth="1"/>
    <col min="5648" max="5648" width="16.85546875" style="67" bestFit="1" customWidth="1"/>
    <col min="5649" max="5649" width="7.28515625" style="67" bestFit="1" customWidth="1"/>
    <col min="5650" max="5650" width="15" style="67" bestFit="1" customWidth="1"/>
    <col min="5651" max="5651" width="19" style="67" bestFit="1" customWidth="1"/>
    <col min="5652" max="5652" width="16.5703125" style="67" bestFit="1" customWidth="1"/>
    <col min="5653" max="5653" width="18" style="67" bestFit="1" customWidth="1"/>
    <col min="5654" max="5655" width="18.42578125" style="67" bestFit="1" customWidth="1"/>
    <col min="5656" max="5875" width="9.140625" style="67"/>
    <col min="5876" max="5876" width="11.85546875" style="67" customWidth="1"/>
    <col min="5877" max="5877" width="9.140625" style="67"/>
    <col min="5878" max="5878" width="16.85546875" style="67" bestFit="1" customWidth="1"/>
    <col min="5879" max="5879" width="14.42578125" style="67" customWidth="1"/>
    <col min="5880" max="5880" width="15.5703125" style="67" customWidth="1"/>
    <col min="5881" max="5881" width="22.42578125" style="67" customWidth="1"/>
    <col min="5882" max="5882" width="20.42578125" style="67" customWidth="1"/>
    <col min="5883" max="5883" width="15.7109375" style="67" customWidth="1"/>
    <col min="5884" max="5884" width="17.140625" style="67" customWidth="1"/>
    <col min="5885" max="5885" width="14.85546875" style="67" customWidth="1"/>
    <col min="5886" max="5886" width="20.85546875" style="67" customWidth="1"/>
    <col min="5887" max="5887" width="17" style="67" customWidth="1"/>
    <col min="5888" max="5888" width="17.42578125" style="67" customWidth="1"/>
    <col min="5889" max="5889" width="12.7109375" style="67" customWidth="1"/>
    <col min="5890" max="5890" width="20.85546875" style="67" customWidth="1"/>
    <col min="5891" max="5891" width="14.42578125" style="67" customWidth="1"/>
    <col min="5892" max="5892" width="15.140625" style="67" bestFit="1" customWidth="1"/>
    <col min="5893" max="5893" width="20.85546875" style="67" customWidth="1"/>
    <col min="5894" max="5894" width="22.140625" style="67" customWidth="1"/>
    <col min="5895" max="5895" width="23.42578125" style="67" customWidth="1"/>
    <col min="5896" max="5896" width="19.7109375" style="67" bestFit="1" customWidth="1"/>
    <col min="5897" max="5897" width="9.85546875" style="67" bestFit="1" customWidth="1"/>
    <col min="5898" max="5898" width="9.5703125" style="67" bestFit="1" customWidth="1"/>
    <col min="5899" max="5899" width="11.28515625" style="67" bestFit="1" customWidth="1"/>
    <col min="5900" max="5900" width="9.28515625" style="67" bestFit="1" customWidth="1"/>
    <col min="5901" max="5902" width="7.28515625" style="67" bestFit="1" customWidth="1"/>
    <col min="5903" max="5903" width="16" style="67" bestFit="1" customWidth="1"/>
    <col min="5904" max="5904" width="16.85546875" style="67" bestFit="1" customWidth="1"/>
    <col min="5905" max="5905" width="7.28515625" style="67" bestFit="1" customWidth="1"/>
    <col min="5906" max="5906" width="15" style="67" bestFit="1" customWidth="1"/>
    <col min="5907" max="5907" width="19" style="67" bestFit="1" customWidth="1"/>
    <col min="5908" max="5908" width="16.5703125" style="67" bestFit="1" customWidth="1"/>
    <col min="5909" max="5909" width="18" style="67" bestFit="1" customWidth="1"/>
    <col min="5910" max="5911" width="18.42578125" style="67" bestFit="1" customWidth="1"/>
    <col min="5912" max="6131" width="9.140625" style="67"/>
    <col min="6132" max="6132" width="11.85546875" style="67" customWidth="1"/>
    <col min="6133" max="6133" width="9.140625" style="67"/>
    <col min="6134" max="6134" width="16.85546875" style="67" bestFit="1" customWidth="1"/>
    <col min="6135" max="6135" width="14.42578125" style="67" customWidth="1"/>
    <col min="6136" max="6136" width="15.5703125" style="67" customWidth="1"/>
    <col min="6137" max="6137" width="22.42578125" style="67" customWidth="1"/>
    <col min="6138" max="6138" width="20.42578125" style="67" customWidth="1"/>
    <col min="6139" max="6139" width="15.7109375" style="67" customWidth="1"/>
    <col min="6140" max="6140" width="17.140625" style="67" customWidth="1"/>
    <col min="6141" max="6141" width="14.85546875" style="67" customWidth="1"/>
    <col min="6142" max="6142" width="20.85546875" style="67" customWidth="1"/>
    <col min="6143" max="6143" width="17" style="67" customWidth="1"/>
    <col min="6144" max="6144" width="17.42578125" style="67" customWidth="1"/>
    <col min="6145" max="6145" width="12.7109375" style="67" customWidth="1"/>
    <col min="6146" max="6146" width="20.85546875" style="67" customWidth="1"/>
    <col min="6147" max="6147" width="14.42578125" style="67" customWidth="1"/>
    <col min="6148" max="6148" width="15.140625" style="67" bestFit="1" customWidth="1"/>
    <col min="6149" max="6149" width="20.85546875" style="67" customWidth="1"/>
    <col min="6150" max="6150" width="22.140625" style="67" customWidth="1"/>
    <col min="6151" max="6151" width="23.42578125" style="67" customWidth="1"/>
    <col min="6152" max="6152" width="19.7109375" style="67" bestFit="1" customWidth="1"/>
    <col min="6153" max="6153" width="9.85546875" style="67" bestFit="1" customWidth="1"/>
    <col min="6154" max="6154" width="9.5703125" style="67" bestFit="1" customWidth="1"/>
    <col min="6155" max="6155" width="11.28515625" style="67" bestFit="1" customWidth="1"/>
    <col min="6156" max="6156" width="9.28515625" style="67" bestFit="1" customWidth="1"/>
    <col min="6157" max="6158" width="7.28515625" style="67" bestFit="1" customWidth="1"/>
    <col min="6159" max="6159" width="16" style="67" bestFit="1" customWidth="1"/>
    <col min="6160" max="6160" width="16.85546875" style="67" bestFit="1" customWidth="1"/>
    <col min="6161" max="6161" width="7.28515625" style="67" bestFit="1" customWidth="1"/>
    <col min="6162" max="6162" width="15" style="67" bestFit="1" customWidth="1"/>
    <col min="6163" max="6163" width="19" style="67" bestFit="1" customWidth="1"/>
    <col min="6164" max="6164" width="16.5703125" style="67" bestFit="1" customWidth="1"/>
    <col min="6165" max="6165" width="18" style="67" bestFit="1" customWidth="1"/>
    <col min="6166" max="6167" width="18.42578125" style="67" bestFit="1" customWidth="1"/>
    <col min="6168" max="6387" width="9.140625" style="67"/>
    <col min="6388" max="6388" width="11.85546875" style="67" customWidth="1"/>
    <col min="6389" max="6389" width="9.140625" style="67"/>
    <col min="6390" max="6390" width="16.85546875" style="67" bestFit="1" customWidth="1"/>
    <col min="6391" max="6391" width="14.42578125" style="67" customWidth="1"/>
    <col min="6392" max="6392" width="15.5703125" style="67" customWidth="1"/>
    <col min="6393" max="6393" width="22.42578125" style="67" customWidth="1"/>
    <col min="6394" max="6394" width="20.42578125" style="67" customWidth="1"/>
    <col min="6395" max="6395" width="15.7109375" style="67" customWidth="1"/>
    <col min="6396" max="6396" width="17.140625" style="67" customWidth="1"/>
    <col min="6397" max="6397" width="14.85546875" style="67" customWidth="1"/>
    <col min="6398" max="6398" width="20.85546875" style="67" customWidth="1"/>
    <col min="6399" max="6399" width="17" style="67" customWidth="1"/>
    <col min="6400" max="6400" width="17.42578125" style="67" customWidth="1"/>
    <col min="6401" max="6401" width="12.7109375" style="67" customWidth="1"/>
    <col min="6402" max="6402" width="20.85546875" style="67" customWidth="1"/>
    <col min="6403" max="6403" width="14.42578125" style="67" customWidth="1"/>
    <col min="6404" max="6404" width="15.140625" style="67" bestFit="1" customWidth="1"/>
    <col min="6405" max="6405" width="20.85546875" style="67" customWidth="1"/>
    <col min="6406" max="6406" width="22.140625" style="67" customWidth="1"/>
    <col min="6407" max="6407" width="23.42578125" style="67" customWidth="1"/>
    <col min="6408" max="6408" width="19.7109375" style="67" bestFit="1" customWidth="1"/>
    <col min="6409" max="6409" width="9.85546875" style="67" bestFit="1" customWidth="1"/>
    <col min="6410" max="6410" width="9.5703125" style="67" bestFit="1" customWidth="1"/>
    <col min="6411" max="6411" width="11.28515625" style="67" bestFit="1" customWidth="1"/>
    <col min="6412" max="6412" width="9.28515625" style="67" bestFit="1" customWidth="1"/>
    <col min="6413" max="6414" width="7.28515625" style="67" bestFit="1" customWidth="1"/>
    <col min="6415" max="6415" width="16" style="67" bestFit="1" customWidth="1"/>
    <col min="6416" max="6416" width="16.85546875" style="67" bestFit="1" customWidth="1"/>
    <col min="6417" max="6417" width="7.28515625" style="67" bestFit="1" customWidth="1"/>
    <col min="6418" max="6418" width="15" style="67" bestFit="1" customWidth="1"/>
    <col min="6419" max="6419" width="19" style="67" bestFit="1" customWidth="1"/>
    <col min="6420" max="6420" width="16.5703125" style="67" bestFit="1" customWidth="1"/>
    <col min="6421" max="6421" width="18" style="67" bestFit="1" customWidth="1"/>
    <col min="6422" max="6423" width="18.42578125" style="67" bestFit="1" customWidth="1"/>
    <col min="6424" max="6643" width="9.140625" style="67"/>
    <col min="6644" max="6644" width="11.85546875" style="67" customWidth="1"/>
    <col min="6645" max="6645" width="9.140625" style="67"/>
    <col min="6646" max="6646" width="16.85546875" style="67" bestFit="1" customWidth="1"/>
    <col min="6647" max="6647" width="14.42578125" style="67" customWidth="1"/>
    <col min="6648" max="6648" width="15.5703125" style="67" customWidth="1"/>
    <col min="6649" max="6649" width="22.42578125" style="67" customWidth="1"/>
    <col min="6650" max="6650" width="20.42578125" style="67" customWidth="1"/>
    <col min="6651" max="6651" width="15.7109375" style="67" customWidth="1"/>
    <col min="6652" max="6652" width="17.140625" style="67" customWidth="1"/>
    <col min="6653" max="6653" width="14.85546875" style="67" customWidth="1"/>
    <col min="6654" max="6654" width="20.85546875" style="67" customWidth="1"/>
    <col min="6655" max="6655" width="17" style="67" customWidth="1"/>
    <col min="6656" max="6656" width="17.42578125" style="67" customWidth="1"/>
    <col min="6657" max="6657" width="12.7109375" style="67" customWidth="1"/>
    <col min="6658" max="6658" width="20.85546875" style="67" customWidth="1"/>
    <col min="6659" max="6659" width="14.42578125" style="67" customWidth="1"/>
    <col min="6660" max="6660" width="15.140625" style="67" bestFit="1" customWidth="1"/>
    <col min="6661" max="6661" width="20.85546875" style="67" customWidth="1"/>
    <col min="6662" max="6662" width="22.140625" style="67" customWidth="1"/>
    <col min="6663" max="6663" width="23.42578125" style="67" customWidth="1"/>
    <col min="6664" max="6664" width="19.7109375" style="67" bestFit="1" customWidth="1"/>
    <col min="6665" max="6665" width="9.85546875" style="67" bestFit="1" customWidth="1"/>
    <col min="6666" max="6666" width="9.5703125" style="67" bestFit="1" customWidth="1"/>
    <col min="6667" max="6667" width="11.28515625" style="67" bestFit="1" customWidth="1"/>
    <col min="6668" max="6668" width="9.28515625" style="67" bestFit="1" customWidth="1"/>
    <col min="6669" max="6670" width="7.28515625" style="67" bestFit="1" customWidth="1"/>
    <col min="6671" max="6671" width="16" style="67" bestFit="1" customWidth="1"/>
    <col min="6672" max="6672" width="16.85546875" style="67" bestFit="1" customWidth="1"/>
    <col min="6673" max="6673" width="7.28515625" style="67" bestFit="1" customWidth="1"/>
    <col min="6674" max="6674" width="15" style="67" bestFit="1" customWidth="1"/>
    <col min="6675" max="6675" width="19" style="67" bestFit="1" customWidth="1"/>
    <col min="6676" max="6676" width="16.5703125" style="67" bestFit="1" customWidth="1"/>
    <col min="6677" max="6677" width="18" style="67" bestFit="1" customWidth="1"/>
    <col min="6678" max="6679" width="18.42578125" style="67" bestFit="1" customWidth="1"/>
    <col min="6680" max="6899" width="9.140625" style="67"/>
    <col min="6900" max="6900" width="11.85546875" style="67" customWidth="1"/>
    <col min="6901" max="6901" width="9.140625" style="67"/>
    <col min="6902" max="6902" width="16.85546875" style="67" bestFit="1" customWidth="1"/>
    <col min="6903" max="6903" width="14.42578125" style="67" customWidth="1"/>
    <col min="6904" max="6904" width="15.5703125" style="67" customWidth="1"/>
    <col min="6905" max="6905" width="22.42578125" style="67" customWidth="1"/>
    <col min="6906" max="6906" width="20.42578125" style="67" customWidth="1"/>
    <col min="6907" max="6907" width="15.7109375" style="67" customWidth="1"/>
    <col min="6908" max="6908" width="17.140625" style="67" customWidth="1"/>
    <col min="6909" max="6909" width="14.85546875" style="67" customWidth="1"/>
    <col min="6910" max="6910" width="20.85546875" style="67" customWidth="1"/>
    <col min="6911" max="6911" width="17" style="67" customWidth="1"/>
    <col min="6912" max="6912" width="17.42578125" style="67" customWidth="1"/>
    <col min="6913" max="6913" width="12.7109375" style="67" customWidth="1"/>
    <col min="6914" max="6914" width="20.85546875" style="67" customWidth="1"/>
    <col min="6915" max="6915" width="14.42578125" style="67" customWidth="1"/>
    <col min="6916" max="6916" width="15.140625" style="67" bestFit="1" customWidth="1"/>
    <col min="6917" max="6917" width="20.85546875" style="67" customWidth="1"/>
    <col min="6918" max="6918" width="22.140625" style="67" customWidth="1"/>
    <col min="6919" max="6919" width="23.42578125" style="67" customWidth="1"/>
    <col min="6920" max="6920" width="19.7109375" style="67" bestFit="1" customWidth="1"/>
    <col min="6921" max="6921" width="9.85546875" style="67" bestFit="1" customWidth="1"/>
    <col min="6922" max="6922" width="9.5703125" style="67" bestFit="1" customWidth="1"/>
    <col min="6923" max="6923" width="11.28515625" style="67" bestFit="1" customWidth="1"/>
    <col min="6924" max="6924" width="9.28515625" style="67" bestFit="1" customWidth="1"/>
    <col min="6925" max="6926" width="7.28515625" style="67" bestFit="1" customWidth="1"/>
    <col min="6927" max="6927" width="16" style="67" bestFit="1" customWidth="1"/>
    <col min="6928" max="6928" width="16.85546875" style="67" bestFit="1" customWidth="1"/>
    <col min="6929" max="6929" width="7.28515625" style="67" bestFit="1" customWidth="1"/>
    <col min="6930" max="6930" width="15" style="67" bestFit="1" customWidth="1"/>
    <col min="6931" max="6931" width="19" style="67" bestFit="1" customWidth="1"/>
    <col min="6932" max="6932" width="16.5703125" style="67" bestFit="1" customWidth="1"/>
    <col min="6933" max="6933" width="18" style="67" bestFit="1" customWidth="1"/>
    <col min="6934" max="6935" width="18.42578125" style="67" bestFit="1" customWidth="1"/>
    <col min="6936" max="7155" width="9.140625" style="67"/>
    <col min="7156" max="7156" width="11.85546875" style="67" customWidth="1"/>
    <col min="7157" max="7157" width="9.140625" style="67"/>
    <col min="7158" max="7158" width="16.85546875" style="67" bestFit="1" customWidth="1"/>
    <col min="7159" max="7159" width="14.42578125" style="67" customWidth="1"/>
    <col min="7160" max="7160" width="15.5703125" style="67" customWidth="1"/>
    <col min="7161" max="7161" width="22.42578125" style="67" customWidth="1"/>
    <col min="7162" max="7162" width="20.42578125" style="67" customWidth="1"/>
    <col min="7163" max="7163" width="15.7109375" style="67" customWidth="1"/>
    <col min="7164" max="7164" width="17.140625" style="67" customWidth="1"/>
    <col min="7165" max="7165" width="14.85546875" style="67" customWidth="1"/>
    <col min="7166" max="7166" width="20.85546875" style="67" customWidth="1"/>
    <col min="7167" max="7167" width="17" style="67" customWidth="1"/>
    <col min="7168" max="7168" width="17.42578125" style="67" customWidth="1"/>
    <col min="7169" max="7169" width="12.7109375" style="67" customWidth="1"/>
    <col min="7170" max="7170" width="20.85546875" style="67" customWidth="1"/>
    <col min="7171" max="7171" width="14.42578125" style="67" customWidth="1"/>
    <col min="7172" max="7172" width="15.140625" style="67" bestFit="1" customWidth="1"/>
    <col min="7173" max="7173" width="20.85546875" style="67" customWidth="1"/>
    <col min="7174" max="7174" width="22.140625" style="67" customWidth="1"/>
    <col min="7175" max="7175" width="23.42578125" style="67" customWidth="1"/>
    <col min="7176" max="7176" width="19.7109375" style="67" bestFit="1" customWidth="1"/>
    <col min="7177" max="7177" width="9.85546875" style="67" bestFit="1" customWidth="1"/>
    <col min="7178" max="7178" width="9.5703125" style="67" bestFit="1" customWidth="1"/>
    <col min="7179" max="7179" width="11.28515625" style="67" bestFit="1" customWidth="1"/>
    <col min="7180" max="7180" width="9.28515625" style="67" bestFit="1" customWidth="1"/>
    <col min="7181" max="7182" width="7.28515625" style="67" bestFit="1" customWidth="1"/>
    <col min="7183" max="7183" width="16" style="67" bestFit="1" customWidth="1"/>
    <col min="7184" max="7184" width="16.85546875" style="67" bestFit="1" customWidth="1"/>
    <col min="7185" max="7185" width="7.28515625" style="67" bestFit="1" customWidth="1"/>
    <col min="7186" max="7186" width="15" style="67" bestFit="1" customWidth="1"/>
    <col min="7187" max="7187" width="19" style="67" bestFit="1" customWidth="1"/>
    <col min="7188" max="7188" width="16.5703125" style="67" bestFit="1" customWidth="1"/>
    <col min="7189" max="7189" width="18" style="67" bestFit="1" customWidth="1"/>
    <col min="7190" max="7191" width="18.42578125" style="67" bestFit="1" customWidth="1"/>
    <col min="7192" max="7411" width="9.140625" style="67"/>
    <col min="7412" max="7412" width="11.85546875" style="67" customWidth="1"/>
    <col min="7413" max="7413" width="9.140625" style="67"/>
    <col min="7414" max="7414" width="16.85546875" style="67" bestFit="1" customWidth="1"/>
    <col min="7415" max="7415" width="14.42578125" style="67" customWidth="1"/>
    <col min="7416" max="7416" width="15.5703125" style="67" customWidth="1"/>
    <col min="7417" max="7417" width="22.42578125" style="67" customWidth="1"/>
    <col min="7418" max="7418" width="20.42578125" style="67" customWidth="1"/>
    <col min="7419" max="7419" width="15.7109375" style="67" customWidth="1"/>
    <col min="7420" max="7420" width="17.140625" style="67" customWidth="1"/>
    <col min="7421" max="7421" width="14.85546875" style="67" customWidth="1"/>
    <col min="7422" max="7422" width="20.85546875" style="67" customWidth="1"/>
    <col min="7423" max="7423" width="17" style="67" customWidth="1"/>
    <col min="7424" max="7424" width="17.42578125" style="67" customWidth="1"/>
    <col min="7425" max="7425" width="12.7109375" style="67" customWidth="1"/>
    <col min="7426" max="7426" width="20.85546875" style="67" customWidth="1"/>
    <col min="7427" max="7427" width="14.42578125" style="67" customWidth="1"/>
    <col min="7428" max="7428" width="15.140625" style="67" bestFit="1" customWidth="1"/>
    <col min="7429" max="7429" width="20.85546875" style="67" customWidth="1"/>
    <col min="7430" max="7430" width="22.140625" style="67" customWidth="1"/>
    <col min="7431" max="7431" width="23.42578125" style="67" customWidth="1"/>
    <col min="7432" max="7432" width="19.7109375" style="67" bestFit="1" customWidth="1"/>
    <col min="7433" max="7433" width="9.85546875" style="67" bestFit="1" customWidth="1"/>
    <col min="7434" max="7434" width="9.5703125" style="67" bestFit="1" customWidth="1"/>
    <col min="7435" max="7435" width="11.28515625" style="67" bestFit="1" customWidth="1"/>
    <col min="7436" max="7436" width="9.28515625" style="67" bestFit="1" customWidth="1"/>
    <col min="7437" max="7438" width="7.28515625" style="67" bestFit="1" customWidth="1"/>
    <col min="7439" max="7439" width="16" style="67" bestFit="1" customWidth="1"/>
    <col min="7440" max="7440" width="16.85546875" style="67" bestFit="1" customWidth="1"/>
    <col min="7441" max="7441" width="7.28515625" style="67" bestFit="1" customWidth="1"/>
    <col min="7442" max="7442" width="15" style="67" bestFit="1" customWidth="1"/>
    <col min="7443" max="7443" width="19" style="67" bestFit="1" customWidth="1"/>
    <col min="7444" max="7444" width="16.5703125" style="67" bestFit="1" customWidth="1"/>
    <col min="7445" max="7445" width="18" style="67" bestFit="1" customWidth="1"/>
    <col min="7446" max="7447" width="18.42578125" style="67" bestFit="1" customWidth="1"/>
    <col min="7448" max="7667" width="9.140625" style="67"/>
    <col min="7668" max="7668" width="11.85546875" style="67" customWidth="1"/>
    <col min="7669" max="7669" width="9.140625" style="67"/>
    <col min="7670" max="7670" width="16.85546875" style="67" bestFit="1" customWidth="1"/>
    <col min="7671" max="7671" width="14.42578125" style="67" customWidth="1"/>
    <col min="7672" max="7672" width="15.5703125" style="67" customWidth="1"/>
    <col min="7673" max="7673" width="22.42578125" style="67" customWidth="1"/>
    <col min="7674" max="7674" width="20.42578125" style="67" customWidth="1"/>
    <col min="7675" max="7675" width="15.7109375" style="67" customWidth="1"/>
    <col min="7676" max="7676" width="17.140625" style="67" customWidth="1"/>
    <col min="7677" max="7677" width="14.85546875" style="67" customWidth="1"/>
    <col min="7678" max="7678" width="20.85546875" style="67" customWidth="1"/>
    <col min="7679" max="7679" width="17" style="67" customWidth="1"/>
    <col min="7680" max="7680" width="17.42578125" style="67" customWidth="1"/>
    <col min="7681" max="7681" width="12.7109375" style="67" customWidth="1"/>
    <col min="7682" max="7682" width="20.85546875" style="67" customWidth="1"/>
    <col min="7683" max="7683" width="14.42578125" style="67" customWidth="1"/>
    <col min="7684" max="7684" width="15.140625" style="67" bestFit="1" customWidth="1"/>
    <col min="7685" max="7685" width="20.85546875" style="67" customWidth="1"/>
    <col min="7686" max="7686" width="22.140625" style="67" customWidth="1"/>
    <col min="7687" max="7687" width="23.42578125" style="67" customWidth="1"/>
    <col min="7688" max="7688" width="19.7109375" style="67" bestFit="1" customWidth="1"/>
    <col min="7689" max="7689" width="9.85546875" style="67" bestFit="1" customWidth="1"/>
    <col min="7690" max="7690" width="9.5703125" style="67" bestFit="1" customWidth="1"/>
    <col min="7691" max="7691" width="11.28515625" style="67" bestFit="1" customWidth="1"/>
    <col min="7692" max="7692" width="9.28515625" style="67" bestFit="1" customWidth="1"/>
    <col min="7693" max="7694" width="7.28515625" style="67" bestFit="1" customWidth="1"/>
    <col min="7695" max="7695" width="16" style="67" bestFit="1" customWidth="1"/>
    <col min="7696" max="7696" width="16.85546875" style="67" bestFit="1" customWidth="1"/>
    <col min="7697" max="7697" width="7.28515625" style="67" bestFit="1" customWidth="1"/>
    <col min="7698" max="7698" width="15" style="67" bestFit="1" customWidth="1"/>
    <col min="7699" max="7699" width="19" style="67" bestFit="1" customWidth="1"/>
    <col min="7700" max="7700" width="16.5703125" style="67" bestFit="1" customWidth="1"/>
    <col min="7701" max="7701" width="18" style="67" bestFit="1" customWidth="1"/>
    <col min="7702" max="7703" width="18.42578125" style="67" bestFit="1" customWidth="1"/>
    <col min="7704" max="7923" width="9.140625" style="67"/>
    <col min="7924" max="7924" width="11.85546875" style="67" customWidth="1"/>
    <col min="7925" max="7925" width="9.140625" style="67"/>
    <col min="7926" max="7926" width="16.85546875" style="67" bestFit="1" customWidth="1"/>
    <col min="7927" max="7927" width="14.42578125" style="67" customWidth="1"/>
    <col min="7928" max="7928" width="15.5703125" style="67" customWidth="1"/>
    <col min="7929" max="7929" width="22.42578125" style="67" customWidth="1"/>
    <col min="7930" max="7930" width="20.42578125" style="67" customWidth="1"/>
    <col min="7931" max="7931" width="15.7109375" style="67" customWidth="1"/>
    <col min="7932" max="7932" width="17.140625" style="67" customWidth="1"/>
    <col min="7933" max="7933" width="14.85546875" style="67" customWidth="1"/>
    <col min="7934" max="7934" width="20.85546875" style="67" customWidth="1"/>
    <col min="7935" max="7935" width="17" style="67" customWidth="1"/>
    <col min="7936" max="7936" width="17.42578125" style="67" customWidth="1"/>
    <col min="7937" max="7937" width="12.7109375" style="67" customWidth="1"/>
    <col min="7938" max="7938" width="20.85546875" style="67" customWidth="1"/>
    <col min="7939" max="7939" width="14.42578125" style="67" customWidth="1"/>
    <col min="7940" max="7940" width="15.140625" style="67" bestFit="1" customWidth="1"/>
    <col min="7941" max="7941" width="20.85546875" style="67" customWidth="1"/>
    <col min="7942" max="7942" width="22.140625" style="67" customWidth="1"/>
    <col min="7943" max="7943" width="23.42578125" style="67" customWidth="1"/>
    <col min="7944" max="7944" width="19.7109375" style="67" bestFit="1" customWidth="1"/>
    <col min="7945" max="7945" width="9.85546875" style="67" bestFit="1" customWidth="1"/>
    <col min="7946" max="7946" width="9.5703125" style="67" bestFit="1" customWidth="1"/>
    <col min="7947" max="7947" width="11.28515625" style="67" bestFit="1" customWidth="1"/>
    <col min="7948" max="7948" width="9.28515625" style="67" bestFit="1" customWidth="1"/>
    <col min="7949" max="7950" width="7.28515625" style="67" bestFit="1" customWidth="1"/>
    <col min="7951" max="7951" width="16" style="67" bestFit="1" customWidth="1"/>
    <col min="7952" max="7952" width="16.85546875" style="67" bestFit="1" customWidth="1"/>
    <col min="7953" max="7953" width="7.28515625" style="67" bestFit="1" customWidth="1"/>
    <col min="7954" max="7954" width="15" style="67" bestFit="1" customWidth="1"/>
    <col min="7955" max="7955" width="19" style="67" bestFit="1" customWidth="1"/>
    <col min="7956" max="7956" width="16.5703125" style="67" bestFit="1" customWidth="1"/>
    <col min="7957" max="7957" width="18" style="67" bestFit="1" customWidth="1"/>
    <col min="7958" max="7959" width="18.42578125" style="67" bestFit="1" customWidth="1"/>
    <col min="7960" max="8179" width="9.140625" style="67"/>
    <col min="8180" max="8180" width="11.85546875" style="67" customWidth="1"/>
    <col min="8181" max="8181" width="9.140625" style="67"/>
    <col min="8182" max="8182" width="16.85546875" style="67" bestFit="1" customWidth="1"/>
    <col min="8183" max="8183" width="14.42578125" style="67" customWidth="1"/>
    <col min="8184" max="8184" width="15.5703125" style="67" customWidth="1"/>
    <col min="8185" max="8185" width="22.42578125" style="67" customWidth="1"/>
    <col min="8186" max="8186" width="20.42578125" style="67" customWidth="1"/>
    <col min="8187" max="8187" width="15.7109375" style="67" customWidth="1"/>
    <col min="8188" max="8188" width="17.140625" style="67" customWidth="1"/>
    <col min="8189" max="8189" width="14.85546875" style="67" customWidth="1"/>
    <col min="8190" max="8190" width="20.85546875" style="67" customWidth="1"/>
    <col min="8191" max="8191" width="17" style="67" customWidth="1"/>
    <col min="8192" max="8192" width="17.42578125" style="67" customWidth="1"/>
    <col min="8193" max="8193" width="12.7109375" style="67" customWidth="1"/>
    <col min="8194" max="8194" width="20.85546875" style="67" customWidth="1"/>
    <col min="8195" max="8195" width="14.42578125" style="67" customWidth="1"/>
    <col min="8196" max="8196" width="15.140625" style="67" bestFit="1" customWidth="1"/>
    <col min="8197" max="8197" width="20.85546875" style="67" customWidth="1"/>
    <col min="8198" max="8198" width="22.140625" style="67" customWidth="1"/>
    <col min="8199" max="8199" width="23.42578125" style="67" customWidth="1"/>
    <col min="8200" max="8200" width="19.7109375" style="67" bestFit="1" customWidth="1"/>
    <col min="8201" max="8201" width="9.85546875" style="67" bestFit="1" customWidth="1"/>
    <col min="8202" max="8202" width="9.5703125" style="67" bestFit="1" customWidth="1"/>
    <col min="8203" max="8203" width="11.28515625" style="67" bestFit="1" customWidth="1"/>
    <col min="8204" max="8204" width="9.28515625" style="67" bestFit="1" customWidth="1"/>
    <col min="8205" max="8206" width="7.28515625" style="67" bestFit="1" customWidth="1"/>
    <col min="8207" max="8207" width="16" style="67" bestFit="1" customWidth="1"/>
    <col min="8208" max="8208" width="16.85546875" style="67" bestFit="1" customWidth="1"/>
    <col min="8209" max="8209" width="7.28515625" style="67" bestFit="1" customWidth="1"/>
    <col min="8210" max="8210" width="15" style="67" bestFit="1" customWidth="1"/>
    <col min="8211" max="8211" width="19" style="67" bestFit="1" customWidth="1"/>
    <col min="8212" max="8212" width="16.5703125" style="67" bestFit="1" customWidth="1"/>
    <col min="8213" max="8213" width="18" style="67" bestFit="1" customWidth="1"/>
    <col min="8214" max="8215" width="18.42578125" style="67" bestFit="1" customWidth="1"/>
    <col min="8216" max="8435" width="9.140625" style="67"/>
    <col min="8436" max="8436" width="11.85546875" style="67" customWidth="1"/>
    <col min="8437" max="8437" width="9.140625" style="67"/>
    <col min="8438" max="8438" width="16.85546875" style="67" bestFit="1" customWidth="1"/>
    <col min="8439" max="8439" width="14.42578125" style="67" customWidth="1"/>
    <col min="8440" max="8440" width="15.5703125" style="67" customWidth="1"/>
    <col min="8441" max="8441" width="22.42578125" style="67" customWidth="1"/>
    <col min="8442" max="8442" width="20.42578125" style="67" customWidth="1"/>
    <col min="8443" max="8443" width="15.7109375" style="67" customWidth="1"/>
    <col min="8444" max="8444" width="17.140625" style="67" customWidth="1"/>
    <col min="8445" max="8445" width="14.85546875" style="67" customWidth="1"/>
    <col min="8446" max="8446" width="20.85546875" style="67" customWidth="1"/>
    <col min="8447" max="8447" width="17" style="67" customWidth="1"/>
    <col min="8448" max="8448" width="17.42578125" style="67" customWidth="1"/>
    <col min="8449" max="8449" width="12.7109375" style="67" customWidth="1"/>
    <col min="8450" max="8450" width="20.85546875" style="67" customWidth="1"/>
    <col min="8451" max="8451" width="14.42578125" style="67" customWidth="1"/>
    <col min="8452" max="8452" width="15.140625" style="67" bestFit="1" customWidth="1"/>
    <col min="8453" max="8453" width="20.85546875" style="67" customWidth="1"/>
    <col min="8454" max="8454" width="22.140625" style="67" customWidth="1"/>
    <col min="8455" max="8455" width="23.42578125" style="67" customWidth="1"/>
    <col min="8456" max="8456" width="19.7109375" style="67" bestFit="1" customWidth="1"/>
    <col min="8457" max="8457" width="9.85546875" style="67" bestFit="1" customWidth="1"/>
    <col min="8458" max="8458" width="9.5703125" style="67" bestFit="1" customWidth="1"/>
    <col min="8459" max="8459" width="11.28515625" style="67" bestFit="1" customWidth="1"/>
    <col min="8460" max="8460" width="9.28515625" style="67" bestFit="1" customWidth="1"/>
    <col min="8461" max="8462" width="7.28515625" style="67" bestFit="1" customWidth="1"/>
    <col min="8463" max="8463" width="16" style="67" bestFit="1" customWidth="1"/>
    <col min="8464" max="8464" width="16.85546875" style="67" bestFit="1" customWidth="1"/>
    <col min="8465" max="8465" width="7.28515625" style="67" bestFit="1" customWidth="1"/>
    <col min="8466" max="8466" width="15" style="67" bestFit="1" customWidth="1"/>
    <col min="8467" max="8467" width="19" style="67" bestFit="1" customWidth="1"/>
    <col min="8468" max="8468" width="16.5703125" style="67" bestFit="1" customWidth="1"/>
    <col min="8469" max="8469" width="18" style="67" bestFit="1" customWidth="1"/>
    <col min="8470" max="8471" width="18.42578125" style="67" bestFit="1" customWidth="1"/>
    <col min="8472" max="8691" width="9.140625" style="67"/>
    <col min="8692" max="8692" width="11.85546875" style="67" customWidth="1"/>
    <col min="8693" max="8693" width="9.140625" style="67"/>
    <col min="8694" max="8694" width="16.85546875" style="67" bestFit="1" customWidth="1"/>
    <col min="8695" max="8695" width="14.42578125" style="67" customWidth="1"/>
    <col min="8696" max="8696" width="15.5703125" style="67" customWidth="1"/>
    <col min="8697" max="8697" width="22.42578125" style="67" customWidth="1"/>
    <col min="8698" max="8698" width="20.42578125" style="67" customWidth="1"/>
    <col min="8699" max="8699" width="15.7109375" style="67" customWidth="1"/>
    <col min="8700" max="8700" width="17.140625" style="67" customWidth="1"/>
    <col min="8701" max="8701" width="14.85546875" style="67" customWidth="1"/>
    <col min="8702" max="8702" width="20.85546875" style="67" customWidth="1"/>
    <col min="8703" max="8703" width="17" style="67" customWidth="1"/>
    <col min="8704" max="8704" width="17.42578125" style="67" customWidth="1"/>
    <col min="8705" max="8705" width="12.7109375" style="67" customWidth="1"/>
    <col min="8706" max="8706" width="20.85546875" style="67" customWidth="1"/>
    <col min="8707" max="8707" width="14.42578125" style="67" customWidth="1"/>
    <col min="8708" max="8708" width="15.140625" style="67" bestFit="1" customWidth="1"/>
    <col min="8709" max="8709" width="20.85546875" style="67" customWidth="1"/>
    <col min="8710" max="8710" width="22.140625" style="67" customWidth="1"/>
    <col min="8711" max="8711" width="23.42578125" style="67" customWidth="1"/>
    <col min="8712" max="8712" width="19.7109375" style="67" bestFit="1" customWidth="1"/>
    <col min="8713" max="8713" width="9.85546875" style="67" bestFit="1" customWidth="1"/>
    <col min="8714" max="8714" width="9.5703125" style="67" bestFit="1" customWidth="1"/>
    <col min="8715" max="8715" width="11.28515625" style="67" bestFit="1" customWidth="1"/>
    <col min="8716" max="8716" width="9.28515625" style="67" bestFit="1" customWidth="1"/>
    <col min="8717" max="8718" width="7.28515625" style="67" bestFit="1" customWidth="1"/>
    <col min="8719" max="8719" width="16" style="67" bestFit="1" customWidth="1"/>
    <col min="8720" max="8720" width="16.85546875" style="67" bestFit="1" customWidth="1"/>
    <col min="8721" max="8721" width="7.28515625" style="67" bestFit="1" customWidth="1"/>
    <col min="8722" max="8722" width="15" style="67" bestFit="1" customWidth="1"/>
    <col min="8723" max="8723" width="19" style="67" bestFit="1" customWidth="1"/>
    <col min="8724" max="8724" width="16.5703125" style="67" bestFit="1" customWidth="1"/>
    <col min="8725" max="8725" width="18" style="67" bestFit="1" customWidth="1"/>
    <col min="8726" max="8727" width="18.42578125" style="67" bestFit="1" customWidth="1"/>
    <col min="8728" max="8947" width="9.140625" style="67"/>
    <col min="8948" max="8948" width="11.85546875" style="67" customWidth="1"/>
    <col min="8949" max="8949" width="9.140625" style="67"/>
    <col min="8950" max="8950" width="16.85546875" style="67" bestFit="1" customWidth="1"/>
    <col min="8951" max="8951" width="14.42578125" style="67" customWidth="1"/>
    <col min="8952" max="8952" width="15.5703125" style="67" customWidth="1"/>
    <col min="8953" max="8953" width="22.42578125" style="67" customWidth="1"/>
    <col min="8954" max="8954" width="20.42578125" style="67" customWidth="1"/>
    <col min="8955" max="8955" width="15.7109375" style="67" customWidth="1"/>
    <col min="8956" max="8956" width="17.140625" style="67" customWidth="1"/>
    <col min="8957" max="8957" width="14.85546875" style="67" customWidth="1"/>
    <col min="8958" max="8958" width="20.85546875" style="67" customWidth="1"/>
    <col min="8959" max="8959" width="17" style="67" customWidth="1"/>
    <col min="8960" max="8960" width="17.42578125" style="67" customWidth="1"/>
    <col min="8961" max="8961" width="12.7109375" style="67" customWidth="1"/>
    <col min="8962" max="8962" width="20.85546875" style="67" customWidth="1"/>
    <col min="8963" max="8963" width="14.42578125" style="67" customWidth="1"/>
    <col min="8964" max="8964" width="15.140625" style="67" bestFit="1" customWidth="1"/>
    <col min="8965" max="8965" width="20.85546875" style="67" customWidth="1"/>
    <col min="8966" max="8966" width="22.140625" style="67" customWidth="1"/>
    <col min="8967" max="8967" width="23.42578125" style="67" customWidth="1"/>
    <col min="8968" max="8968" width="19.7109375" style="67" bestFit="1" customWidth="1"/>
    <col min="8969" max="8969" width="9.85546875" style="67" bestFit="1" customWidth="1"/>
    <col min="8970" max="8970" width="9.5703125" style="67" bestFit="1" customWidth="1"/>
    <col min="8971" max="8971" width="11.28515625" style="67" bestFit="1" customWidth="1"/>
    <col min="8972" max="8972" width="9.28515625" style="67" bestFit="1" customWidth="1"/>
    <col min="8973" max="8974" width="7.28515625" style="67" bestFit="1" customWidth="1"/>
    <col min="8975" max="8975" width="16" style="67" bestFit="1" customWidth="1"/>
    <col min="8976" max="8976" width="16.85546875" style="67" bestFit="1" customWidth="1"/>
    <col min="8977" max="8977" width="7.28515625" style="67" bestFit="1" customWidth="1"/>
    <col min="8978" max="8978" width="15" style="67" bestFit="1" customWidth="1"/>
    <col min="8979" max="8979" width="19" style="67" bestFit="1" customWidth="1"/>
    <col min="8980" max="8980" width="16.5703125" style="67" bestFit="1" customWidth="1"/>
    <col min="8981" max="8981" width="18" style="67" bestFit="1" customWidth="1"/>
    <col min="8982" max="8983" width="18.42578125" style="67" bestFit="1" customWidth="1"/>
    <col min="8984" max="9203" width="9.140625" style="67"/>
    <col min="9204" max="9204" width="11.85546875" style="67" customWidth="1"/>
    <col min="9205" max="9205" width="9.140625" style="67"/>
    <col min="9206" max="9206" width="16.85546875" style="67" bestFit="1" customWidth="1"/>
    <col min="9207" max="9207" width="14.42578125" style="67" customWidth="1"/>
    <col min="9208" max="9208" width="15.5703125" style="67" customWidth="1"/>
    <col min="9209" max="9209" width="22.42578125" style="67" customWidth="1"/>
    <col min="9210" max="9210" width="20.42578125" style="67" customWidth="1"/>
    <col min="9211" max="9211" width="15.7109375" style="67" customWidth="1"/>
    <col min="9212" max="9212" width="17.140625" style="67" customWidth="1"/>
    <col min="9213" max="9213" width="14.85546875" style="67" customWidth="1"/>
    <col min="9214" max="9214" width="20.85546875" style="67" customWidth="1"/>
    <col min="9215" max="9215" width="17" style="67" customWidth="1"/>
    <col min="9216" max="9216" width="17.42578125" style="67" customWidth="1"/>
    <col min="9217" max="9217" width="12.7109375" style="67" customWidth="1"/>
    <col min="9218" max="9218" width="20.85546875" style="67" customWidth="1"/>
    <col min="9219" max="9219" width="14.42578125" style="67" customWidth="1"/>
    <col min="9220" max="9220" width="15.140625" style="67" bestFit="1" customWidth="1"/>
    <col min="9221" max="9221" width="20.85546875" style="67" customWidth="1"/>
    <col min="9222" max="9222" width="22.140625" style="67" customWidth="1"/>
    <col min="9223" max="9223" width="23.42578125" style="67" customWidth="1"/>
    <col min="9224" max="9224" width="19.7109375" style="67" bestFit="1" customWidth="1"/>
    <col min="9225" max="9225" width="9.85546875" style="67" bestFit="1" customWidth="1"/>
    <col min="9226" max="9226" width="9.5703125" style="67" bestFit="1" customWidth="1"/>
    <col min="9227" max="9227" width="11.28515625" style="67" bestFit="1" customWidth="1"/>
    <col min="9228" max="9228" width="9.28515625" style="67" bestFit="1" customWidth="1"/>
    <col min="9229" max="9230" width="7.28515625" style="67" bestFit="1" customWidth="1"/>
    <col min="9231" max="9231" width="16" style="67" bestFit="1" customWidth="1"/>
    <col min="9232" max="9232" width="16.85546875" style="67" bestFit="1" customWidth="1"/>
    <col min="9233" max="9233" width="7.28515625" style="67" bestFit="1" customWidth="1"/>
    <col min="9234" max="9234" width="15" style="67" bestFit="1" customWidth="1"/>
    <col min="9235" max="9235" width="19" style="67" bestFit="1" customWidth="1"/>
    <col min="9236" max="9236" width="16.5703125" style="67" bestFit="1" customWidth="1"/>
    <col min="9237" max="9237" width="18" style="67" bestFit="1" customWidth="1"/>
    <col min="9238" max="9239" width="18.42578125" style="67" bestFit="1" customWidth="1"/>
    <col min="9240" max="9459" width="9.140625" style="67"/>
    <col min="9460" max="9460" width="11.85546875" style="67" customWidth="1"/>
    <col min="9461" max="9461" width="9.140625" style="67"/>
    <col min="9462" max="9462" width="16.85546875" style="67" bestFit="1" customWidth="1"/>
    <col min="9463" max="9463" width="14.42578125" style="67" customWidth="1"/>
    <col min="9464" max="9464" width="15.5703125" style="67" customWidth="1"/>
    <col min="9465" max="9465" width="22.42578125" style="67" customWidth="1"/>
    <col min="9466" max="9466" width="20.42578125" style="67" customWidth="1"/>
    <col min="9467" max="9467" width="15.7109375" style="67" customWidth="1"/>
    <col min="9468" max="9468" width="17.140625" style="67" customWidth="1"/>
    <col min="9469" max="9469" width="14.85546875" style="67" customWidth="1"/>
    <col min="9470" max="9470" width="20.85546875" style="67" customWidth="1"/>
    <col min="9471" max="9471" width="17" style="67" customWidth="1"/>
    <col min="9472" max="9472" width="17.42578125" style="67" customWidth="1"/>
    <col min="9473" max="9473" width="12.7109375" style="67" customWidth="1"/>
    <col min="9474" max="9474" width="20.85546875" style="67" customWidth="1"/>
    <col min="9475" max="9475" width="14.42578125" style="67" customWidth="1"/>
    <col min="9476" max="9476" width="15.140625" style="67" bestFit="1" customWidth="1"/>
    <col min="9477" max="9477" width="20.85546875" style="67" customWidth="1"/>
    <col min="9478" max="9478" width="22.140625" style="67" customWidth="1"/>
    <col min="9479" max="9479" width="23.42578125" style="67" customWidth="1"/>
    <col min="9480" max="9480" width="19.7109375" style="67" bestFit="1" customWidth="1"/>
    <col min="9481" max="9481" width="9.85546875" style="67" bestFit="1" customWidth="1"/>
    <col min="9482" max="9482" width="9.5703125" style="67" bestFit="1" customWidth="1"/>
    <col min="9483" max="9483" width="11.28515625" style="67" bestFit="1" customWidth="1"/>
    <col min="9484" max="9484" width="9.28515625" style="67" bestFit="1" customWidth="1"/>
    <col min="9485" max="9486" width="7.28515625" style="67" bestFit="1" customWidth="1"/>
    <col min="9487" max="9487" width="16" style="67" bestFit="1" customWidth="1"/>
    <col min="9488" max="9488" width="16.85546875" style="67" bestFit="1" customWidth="1"/>
    <col min="9489" max="9489" width="7.28515625" style="67" bestFit="1" customWidth="1"/>
    <col min="9490" max="9490" width="15" style="67" bestFit="1" customWidth="1"/>
    <col min="9491" max="9491" width="19" style="67" bestFit="1" customWidth="1"/>
    <col min="9492" max="9492" width="16.5703125" style="67" bestFit="1" customWidth="1"/>
    <col min="9493" max="9493" width="18" style="67" bestFit="1" customWidth="1"/>
    <col min="9494" max="9495" width="18.42578125" style="67" bestFit="1" customWidth="1"/>
    <col min="9496" max="9715" width="9.140625" style="67"/>
    <col min="9716" max="9716" width="11.85546875" style="67" customWidth="1"/>
    <col min="9717" max="9717" width="9.140625" style="67"/>
    <col min="9718" max="9718" width="16.85546875" style="67" bestFit="1" customWidth="1"/>
    <col min="9719" max="9719" width="14.42578125" style="67" customWidth="1"/>
    <col min="9720" max="9720" width="15.5703125" style="67" customWidth="1"/>
    <col min="9721" max="9721" width="22.42578125" style="67" customWidth="1"/>
    <col min="9722" max="9722" width="20.42578125" style="67" customWidth="1"/>
    <col min="9723" max="9723" width="15.7109375" style="67" customWidth="1"/>
    <col min="9724" max="9724" width="17.140625" style="67" customWidth="1"/>
    <col min="9725" max="9725" width="14.85546875" style="67" customWidth="1"/>
    <col min="9726" max="9726" width="20.85546875" style="67" customWidth="1"/>
    <col min="9727" max="9727" width="17" style="67" customWidth="1"/>
    <col min="9728" max="9728" width="17.42578125" style="67" customWidth="1"/>
    <col min="9729" max="9729" width="12.7109375" style="67" customWidth="1"/>
    <col min="9730" max="9730" width="20.85546875" style="67" customWidth="1"/>
    <col min="9731" max="9731" width="14.42578125" style="67" customWidth="1"/>
    <col min="9732" max="9732" width="15.140625" style="67" bestFit="1" customWidth="1"/>
    <col min="9733" max="9733" width="20.85546875" style="67" customWidth="1"/>
    <col min="9734" max="9734" width="22.140625" style="67" customWidth="1"/>
    <col min="9735" max="9735" width="23.42578125" style="67" customWidth="1"/>
    <col min="9736" max="9736" width="19.7109375" style="67" bestFit="1" customWidth="1"/>
    <col min="9737" max="9737" width="9.85546875" style="67" bestFit="1" customWidth="1"/>
    <col min="9738" max="9738" width="9.5703125" style="67" bestFit="1" customWidth="1"/>
    <col min="9739" max="9739" width="11.28515625" style="67" bestFit="1" customWidth="1"/>
    <col min="9740" max="9740" width="9.28515625" style="67" bestFit="1" customWidth="1"/>
    <col min="9741" max="9742" width="7.28515625" style="67" bestFit="1" customWidth="1"/>
    <col min="9743" max="9743" width="16" style="67" bestFit="1" customWidth="1"/>
    <col min="9744" max="9744" width="16.85546875" style="67" bestFit="1" customWidth="1"/>
    <col min="9745" max="9745" width="7.28515625" style="67" bestFit="1" customWidth="1"/>
    <col min="9746" max="9746" width="15" style="67" bestFit="1" customWidth="1"/>
    <col min="9747" max="9747" width="19" style="67" bestFit="1" customWidth="1"/>
    <col min="9748" max="9748" width="16.5703125" style="67" bestFit="1" customWidth="1"/>
    <col min="9749" max="9749" width="18" style="67" bestFit="1" customWidth="1"/>
    <col min="9750" max="9751" width="18.42578125" style="67" bestFit="1" customWidth="1"/>
    <col min="9752" max="9971" width="9.140625" style="67"/>
    <col min="9972" max="9972" width="11.85546875" style="67" customWidth="1"/>
    <col min="9973" max="9973" width="9.140625" style="67"/>
    <col min="9974" max="9974" width="16.85546875" style="67" bestFit="1" customWidth="1"/>
    <col min="9975" max="9975" width="14.42578125" style="67" customWidth="1"/>
    <col min="9976" max="9976" width="15.5703125" style="67" customWidth="1"/>
    <col min="9977" max="9977" width="22.42578125" style="67" customWidth="1"/>
    <col min="9978" max="9978" width="20.42578125" style="67" customWidth="1"/>
    <col min="9979" max="9979" width="15.7109375" style="67" customWidth="1"/>
    <col min="9980" max="9980" width="17.140625" style="67" customWidth="1"/>
    <col min="9981" max="9981" width="14.85546875" style="67" customWidth="1"/>
    <col min="9982" max="9982" width="20.85546875" style="67" customWidth="1"/>
    <col min="9983" max="9983" width="17" style="67" customWidth="1"/>
    <col min="9984" max="9984" width="17.42578125" style="67" customWidth="1"/>
    <col min="9985" max="9985" width="12.7109375" style="67" customWidth="1"/>
    <col min="9986" max="9986" width="20.85546875" style="67" customWidth="1"/>
    <col min="9987" max="9987" width="14.42578125" style="67" customWidth="1"/>
    <col min="9988" max="9988" width="15.140625" style="67" bestFit="1" customWidth="1"/>
    <col min="9989" max="9989" width="20.85546875" style="67" customWidth="1"/>
    <col min="9990" max="9990" width="22.140625" style="67" customWidth="1"/>
    <col min="9991" max="9991" width="23.42578125" style="67" customWidth="1"/>
    <col min="9992" max="9992" width="19.7109375" style="67" bestFit="1" customWidth="1"/>
    <col min="9993" max="9993" width="9.85546875" style="67" bestFit="1" customWidth="1"/>
    <col min="9994" max="9994" width="9.5703125" style="67" bestFit="1" customWidth="1"/>
    <col min="9995" max="9995" width="11.28515625" style="67" bestFit="1" customWidth="1"/>
    <col min="9996" max="9996" width="9.28515625" style="67" bestFit="1" customWidth="1"/>
    <col min="9997" max="9998" width="7.28515625" style="67" bestFit="1" customWidth="1"/>
    <col min="9999" max="9999" width="16" style="67" bestFit="1" customWidth="1"/>
    <col min="10000" max="10000" width="16.85546875" style="67" bestFit="1" customWidth="1"/>
    <col min="10001" max="10001" width="7.28515625" style="67" bestFit="1" customWidth="1"/>
    <col min="10002" max="10002" width="15" style="67" bestFit="1" customWidth="1"/>
    <col min="10003" max="10003" width="19" style="67" bestFit="1" customWidth="1"/>
    <col min="10004" max="10004" width="16.5703125" style="67" bestFit="1" customWidth="1"/>
    <col min="10005" max="10005" width="18" style="67" bestFit="1" customWidth="1"/>
    <col min="10006" max="10007" width="18.42578125" style="67" bestFit="1" customWidth="1"/>
    <col min="10008" max="10227" width="9.140625" style="67"/>
    <col min="10228" max="10228" width="11.85546875" style="67" customWidth="1"/>
    <col min="10229" max="10229" width="9.140625" style="67"/>
    <col min="10230" max="10230" width="16.85546875" style="67" bestFit="1" customWidth="1"/>
    <col min="10231" max="10231" width="14.42578125" style="67" customWidth="1"/>
    <col min="10232" max="10232" width="15.5703125" style="67" customWidth="1"/>
    <col min="10233" max="10233" width="22.42578125" style="67" customWidth="1"/>
    <col min="10234" max="10234" width="20.42578125" style="67" customWidth="1"/>
    <col min="10235" max="10235" width="15.7109375" style="67" customWidth="1"/>
    <col min="10236" max="10236" width="17.140625" style="67" customWidth="1"/>
    <col min="10237" max="10237" width="14.85546875" style="67" customWidth="1"/>
    <col min="10238" max="10238" width="20.85546875" style="67" customWidth="1"/>
    <col min="10239" max="10239" width="17" style="67" customWidth="1"/>
    <col min="10240" max="10240" width="17.42578125" style="67" customWidth="1"/>
    <col min="10241" max="10241" width="12.7109375" style="67" customWidth="1"/>
    <col min="10242" max="10242" width="20.85546875" style="67" customWidth="1"/>
    <col min="10243" max="10243" width="14.42578125" style="67" customWidth="1"/>
    <col min="10244" max="10244" width="15.140625" style="67" bestFit="1" customWidth="1"/>
    <col min="10245" max="10245" width="20.85546875" style="67" customWidth="1"/>
    <col min="10246" max="10246" width="22.140625" style="67" customWidth="1"/>
    <col min="10247" max="10247" width="23.42578125" style="67" customWidth="1"/>
    <col min="10248" max="10248" width="19.7109375" style="67" bestFit="1" customWidth="1"/>
    <col min="10249" max="10249" width="9.85546875" style="67" bestFit="1" customWidth="1"/>
    <col min="10250" max="10250" width="9.5703125" style="67" bestFit="1" customWidth="1"/>
    <col min="10251" max="10251" width="11.28515625" style="67" bestFit="1" customWidth="1"/>
    <col min="10252" max="10252" width="9.28515625" style="67" bestFit="1" customWidth="1"/>
    <col min="10253" max="10254" width="7.28515625" style="67" bestFit="1" customWidth="1"/>
    <col min="10255" max="10255" width="16" style="67" bestFit="1" customWidth="1"/>
    <col min="10256" max="10256" width="16.85546875" style="67" bestFit="1" customWidth="1"/>
    <col min="10257" max="10257" width="7.28515625" style="67" bestFit="1" customWidth="1"/>
    <col min="10258" max="10258" width="15" style="67" bestFit="1" customWidth="1"/>
    <col min="10259" max="10259" width="19" style="67" bestFit="1" customWidth="1"/>
    <col min="10260" max="10260" width="16.5703125" style="67" bestFit="1" customWidth="1"/>
    <col min="10261" max="10261" width="18" style="67" bestFit="1" customWidth="1"/>
    <col min="10262" max="10263" width="18.42578125" style="67" bestFit="1" customWidth="1"/>
    <col min="10264" max="10483" width="9.140625" style="67"/>
    <col min="10484" max="10484" width="11.85546875" style="67" customWidth="1"/>
    <col min="10485" max="10485" width="9.140625" style="67"/>
    <col min="10486" max="10486" width="16.85546875" style="67" bestFit="1" customWidth="1"/>
    <col min="10487" max="10487" width="14.42578125" style="67" customWidth="1"/>
    <col min="10488" max="10488" width="15.5703125" style="67" customWidth="1"/>
    <col min="10489" max="10489" width="22.42578125" style="67" customWidth="1"/>
    <col min="10490" max="10490" width="20.42578125" style="67" customWidth="1"/>
    <col min="10491" max="10491" width="15.7109375" style="67" customWidth="1"/>
    <col min="10492" max="10492" width="17.140625" style="67" customWidth="1"/>
    <col min="10493" max="10493" width="14.85546875" style="67" customWidth="1"/>
    <col min="10494" max="10494" width="20.85546875" style="67" customWidth="1"/>
    <col min="10495" max="10495" width="17" style="67" customWidth="1"/>
    <col min="10496" max="10496" width="17.42578125" style="67" customWidth="1"/>
    <col min="10497" max="10497" width="12.7109375" style="67" customWidth="1"/>
    <col min="10498" max="10498" width="20.85546875" style="67" customWidth="1"/>
    <col min="10499" max="10499" width="14.42578125" style="67" customWidth="1"/>
    <col min="10500" max="10500" width="15.140625" style="67" bestFit="1" customWidth="1"/>
    <col min="10501" max="10501" width="20.85546875" style="67" customWidth="1"/>
    <col min="10502" max="10502" width="22.140625" style="67" customWidth="1"/>
    <col min="10503" max="10503" width="23.42578125" style="67" customWidth="1"/>
    <col min="10504" max="10504" width="19.7109375" style="67" bestFit="1" customWidth="1"/>
    <col min="10505" max="10505" width="9.85546875" style="67" bestFit="1" customWidth="1"/>
    <col min="10506" max="10506" width="9.5703125" style="67" bestFit="1" customWidth="1"/>
    <col min="10507" max="10507" width="11.28515625" style="67" bestFit="1" customWidth="1"/>
    <col min="10508" max="10508" width="9.28515625" style="67" bestFit="1" customWidth="1"/>
    <col min="10509" max="10510" width="7.28515625" style="67" bestFit="1" customWidth="1"/>
    <col min="10511" max="10511" width="16" style="67" bestFit="1" customWidth="1"/>
    <col min="10512" max="10512" width="16.85546875" style="67" bestFit="1" customWidth="1"/>
    <col min="10513" max="10513" width="7.28515625" style="67" bestFit="1" customWidth="1"/>
    <col min="10514" max="10514" width="15" style="67" bestFit="1" customWidth="1"/>
    <col min="10515" max="10515" width="19" style="67" bestFit="1" customWidth="1"/>
    <col min="10516" max="10516" width="16.5703125" style="67" bestFit="1" customWidth="1"/>
    <col min="10517" max="10517" width="18" style="67" bestFit="1" customWidth="1"/>
    <col min="10518" max="10519" width="18.42578125" style="67" bestFit="1" customWidth="1"/>
    <col min="10520" max="10739" width="9.140625" style="67"/>
    <col min="10740" max="10740" width="11.85546875" style="67" customWidth="1"/>
    <col min="10741" max="10741" width="9.140625" style="67"/>
    <col min="10742" max="10742" width="16.85546875" style="67" bestFit="1" customWidth="1"/>
    <col min="10743" max="10743" width="14.42578125" style="67" customWidth="1"/>
    <col min="10744" max="10744" width="15.5703125" style="67" customWidth="1"/>
    <col min="10745" max="10745" width="22.42578125" style="67" customWidth="1"/>
    <col min="10746" max="10746" width="20.42578125" style="67" customWidth="1"/>
    <col min="10747" max="10747" width="15.7109375" style="67" customWidth="1"/>
    <col min="10748" max="10748" width="17.140625" style="67" customWidth="1"/>
    <col min="10749" max="10749" width="14.85546875" style="67" customWidth="1"/>
    <col min="10750" max="10750" width="20.85546875" style="67" customWidth="1"/>
    <col min="10751" max="10751" width="17" style="67" customWidth="1"/>
    <col min="10752" max="10752" width="17.42578125" style="67" customWidth="1"/>
    <col min="10753" max="10753" width="12.7109375" style="67" customWidth="1"/>
    <col min="10754" max="10754" width="20.85546875" style="67" customWidth="1"/>
    <col min="10755" max="10755" width="14.42578125" style="67" customWidth="1"/>
    <col min="10756" max="10756" width="15.140625" style="67" bestFit="1" customWidth="1"/>
    <col min="10757" max="10757" width="20.85546875" style="67" customWidth="1"/>
    <col min="10758" max="10758" width="22.140625" style="67" customWidth="1"/>
    <col min="10759" max="10759" width="23.42578125" style="67" customWidth="1"/>
    <col min="10760" max="10760" width="19.7109375" style="67" bestFit="1" customWidth="1"/>
    <col min="10761" max="10761" width="9.85546875" style="67" bestFit="1" customWidth="1"/>
    <col min="10762" max="10762" width="9.5703125" style="67" bestFit="1" customWidth="1"/>
    <col min="10763" max="10763" width="11.28515625" style="67" bestFit="1" customWidth="1"/>
    <col min="10764" max="10764" width="9.28515625" style="67" bestFit="1" customWidth="1"/>
    <col min="10765" max="10766" width="7.28515625" style="67" bestFit="1" customWidth="1"/>
    <col min="10767" max="10767" width="16" style="67" bestFit="1" customWidth="1"/>
    <col min="10768" max="10768" width="16.85546875" style="67" bestFit="1" customWidth="1"/>
    <col min="10769" max="10769" width="7.28515625" style="67" bestFit="1" customWidth="1"/>
    <col min="10770" max="10770" width="15" style="67" bestFit="1" customWidth="1"/>
    <col min="10771" max="10771" width="19" style="67" bestFit="1" customWidth="1"/>
    <col min="10772" max="10772" width="16.5703125" style="67" bestFit="1" customWidth="1"/>
    <col min="10773" max="10773" width="18" style="67" bestFit="1" customWidth="1"/>
    <col min="10774" max="10775" width="18.42578125" style="67" bestFit="1" customWidth="1"/>
    <col min="10776" max="10995" width="9.140625" style="67"/>
    <col min="10996" max="10996" width="11.85546875" style="67" customWidth="1"/>
    <col min="10997" max="10997" width="9.140625" style="67"/>
    <col min="10998" max="10998" width="16.85546875" style="67" bestFit="1" customWidth="1"/>
    <col min="10999" max="10999" width="14.42578125" style="67" customWidth="1"/>
    <col min="11000" max="11000" width="15.5703125" style="67" customWidth="1"/>
    <col min="11001" max="11001" width="22.42578125" style="67" customWidth="1"/>
    <col min="11002" max="11002" width="20.42578125" style="67" customWidth="1"/>
    <col min="11003" max="11003" width="15.7109375" style="67" customWidth="1"/>
    <col min="11004" max="11004" width="17.140625" style="67" customWidth="1"/>
    <col min="11005" max="11005" width="14.85546875" style="67" customWidth="1"/>
    <col min="11006" max="11006" width="20.85546875" style="67" customWidth="1"/>
    <col min="11007" max="11007" width="17" style="67" customWidth="1"/>
    <col min="11008" max="11008" width="17.42578125" style="67" customWidth="1"/>
    <col min="11009" max="11009" width="12.7109375" style="67" customWidth="1"/>
    <col min="11010" max="11010" width="20.85546875" style="67" customWidth="1"/>
    <col min="11011" max="11011" width="14.42578125" style="67" customWidth="1"/>
    <col min="11012" max="11012" width="15.140625" style="67" bestFit="1" customWidth="1"/>
    <col min="11013" max="11013" width="20.85546875" style="67" customWidth="1"/>
    <col min="11014" max="11014" width="22.140625" style="67" customWidth="1"/>
    <col min="11015" max="11015" width="23.42578125" style="67" customWidth="1"/>
    <col min="11016" max="11016" width="19.7109375" style="67" bestFit="1" customWidth="1"/>
    <col min="11017" max="11017" width="9.85546875" style="67" bestFit="1" customWidth="1"/>
    <col min="11018" max="11018" width="9.5703125" style="67" bestFit="1" customWidth="1"/>
    <col min="11019" max="11019" width="11.28515625" style="67" bestFit="1" customWidth="1"/>
    <col min="11020" max="11020" width="9.28515625" style="67" bestFit="1" customWidth="1"/>
    <col min="11021" max="11022" width="7.28515625" style="67" bestFit="1" customWidth="1"/>
    <col min="11023" max="11023" width="16" style="67" bestFit="1" customWidth="1"/>
    <col min="11024" max="11024" width="16.85546875" style="67" bestFit="1" customWidth="1"/>
    <col min="11025" max="11025" width="7.28515625" style="67" bestFit="1" customWidth="1"/>
    <col min="11026" max="11026" width="15" style="67" bestFit="1" customWidth="1"/>
    <col min="11027" max="11027" width="19" style="67" bestFit="1" customWidth="1"/>
    <col min="11028" max="11028" width="16.5703125" style="67" bestFit="1" customWidth="1"/>
    <col min="11029" max="11029" width="18" style="67" bestFit="1" customWidth="1"/>
    <col min="11030" max="11031" width="18.42578125" style="67" bestFit="1" customWidth="1"/>
    <col min="11032" max="11251" width="9.140625" style="67"/>
    <col min="11252" max="11252" width="11.85546875" style="67" customWidth="1"/>
    <col min="11253" max="11253" width="9.140625" style="67"/>
    <col min="11254" max="11254" width="16.85546875" style="67" bestFit="1" customWidth="1"/>
    <col min="11255" max="11255" width="14.42578125" style="67" customWidth="1"/>
    <col min="11256" max="11256" width="15.5703125" style="67" customWidth="1"/>
    <col min="11257" max="11257" width="22.42578125" style="67" customWidth="1"/>
    <col min="11258" max="11258" width="20.42578125" style="67" customWidth="1"/>
    <col min="11259" max="11259" width="15.7109375" style="67" customWidth="1"/>
    <col min="11260" max="11260" width="17.140625" style="67" customWidth="1"/>
    <col min="11261" max="11261" width="14.85546875" style="67" customWidth="1"/>
    <col min="11262" max="11262" width="20.85546875" style="67" customWidth="1"/>
    <col min="11263" max="11263" width="17" style="67" customWidth="1"/>
    <col min="11264" max="11264" width="17.42578125" style="67" customWidth="1"/>
    <col min="11265" max="11265" width="12.7109375" style="67" customWidth="1"/>
    <col min="11266" max="11266" width="20.85546875" style="67" customWidth="1"/>
    <col min="11267" max="11267" width="14.42578125" style="67" customWidth="1"/>
    <col min="11268" max="11268" width="15.140625" style="67" bestFit="1" customWidth="1"/>
    <col min="11269" max="11269" width="20.85546875" style="67" customWidth="1"/>
    <col min="11270" max="11270" width="22.140625" style="67" customWidth="1"/>
    <col min="11271" max="11271" width="23.42578125" style="67" customWidth="1"/>
    <col min="11272" max="11272" width="19.7109375" style="67" bestFit="1" customWidth="1"/>
    <col min="11273" max="11273" width="9.85546875" style="67" bestFit="1" customWidth="1"/>
    <col min="11274" max="11274" width="9.5703125" style="67" bestFit="1" customWidth="1"/>
    <col min="11275" max="11275" width="11.28515625" style="67" bestFit="1" customWidth="1"/>
    <col min="11276" max="11276" width="9.28515625" style="67" bestFit="1" customWidth="1"/>
    <col min="11277" max="11278" width="7.28515625" style="67" bestFit="1" customWidth="1"/>
    <col min="11279" max="11279" width="16" style="67" bestFit="1" customWidth="1"/>
    <col min="11280" max="11280" width="16.85546875" style="67" bestFit="1" customWidth="1"/>
    <col min="11281" max="11281" width="7.28515625" style="67" bestFit="1" customWidth="1"/>
    <col min="11282" max="11282" width="15" style="67" bestFit="1" customWidth="1"/>
    <col min="11283" max="11283" width="19" style="67" bestFit="1" customWidth="1"/>
    <col min="11284" max="11284" width="16.5703125" style="67" bestFit="1" customWidth="1"/>
    <col min="11285" max="11285" width="18" style="67" bestFit="1" customWidth="1"/>
    <col min="11286" max="11287" width="18.42578125" style="67" bestFit="1" customWidth="1"/>
    <col min="11288" max="11507" width="9.140625" style="67"/>
    <col min="11508" max="11508" width="11.85546875" style="67" customWidth="1"/>
    <col min="11509" max="11509" width="9.140625" style="67"/>
    <col min="11510" max="11510" width="16.85546875" style="67" bestFit="1" customWidth="1"/>
    <col min="11511" max="11511" width="14.42578125" style="67" customWidth="1"/>
    <col min="11512" max="11512" width="15.5703125" style="67" customWidth="1"/>
    <col min="11513" max="11513" width="22.42578125" style="67" customWidth="1"/>
    <col min="11514" max="11514" width="20.42578125" style="67" customWidth="1"/>
    <col min="11515" max="11515" width="15.7109375" style="67" customWidth="1"/>
    <col min="11516" max="11516" width="17.140625" style="67" customWidth="1"/>
    <col min="11517" max="11517" width="14.85546875" style="67" customWidth="1"/>
    <col min="11518" max="11518" width="20.85546875" style="67" customWidth="1"/>
    <col min="11519" max="11519" width="17" style="67" customWidth="1"/>
    <col min="11520" max="11520" width="17.42578125" style="67" customWidth="1"/>
    <col min="11521" max="11521" width="12.7109375" style="67" customWidth="1"/>
    <col min="11522" max="11522" width="20.85546875" style="67" customWidth="1"/>
    <col min="11523" max="11523" width="14.42578125" style="67" customWidth="1"/>
    <col min="11524" max="11524" width="15.140625" style="67" bestFit="1" customWidth="1"/>
    <col min="11525" max="11525" width="20.85546875" style="67" customWidth="1"/>
    <col min="11526" max="11526" width="22.140625" style="67" customWidth="1"/>
    <col min="11527" max="11527" width="23.42578125" style="67" customWidth="1"/>
    <col min="11528" max="11528" width="19.7109375" style="67" bestFit="1" customWidth="1"/>
    <col min="11529" max="11529" width="9.85546875" style="67" bestFit="1" customWidth="1"/>
    <col min="11530" max="11530" width="9.5703125" style="67" bestFit="1" customWidth="1"/>
    <col min="11531" max="11531" width="11.28515625" style="67" bestFit="1" customWidth="1"/>
    <col min="11532" max="11532" width="9.28515625" style="67" bestFit="1" customWidth="1"/>
    <col min="11533" max="11534" width="7.28515625" style="67" bestFit="1" customWidth="1"/>
    <col min="11535" max="11535" width="16" style="67" bestFit="1" customWidth="1"/>
    <col min="11536" max="11536" width="16.85546875" style="67" bestFit="1" customWidth="1"/>
    <col min="11537" max="11537" width="7.28515625" style="67" bestFit="1" customWidth="1"/>
    <col min="11538" max="11538" width="15" style="67" bestFit="1" customWidth="1"/>
    <col min="11539" max="11539" width="19" style="67" bestFit="1" customWidth="1"/>
    <col min="11540" max="11540" width="16.5703125" style="67" bestFit="1" customWidth="1"/>
    <col min="11541" max="11541" width="18" style="67" bestFit="1" customWidth="1"/>
    <col min="11542" max="11543" width="18.42578125" style="67" bestFit="1" customWidth="1"/>
    <col min="11544" max="11763" width="9.140625" style="67"/>
    <col min="11764" max="11764" width="11.85546875" style="67" customWidth="1"/>
    <col min="11765" max="11765" width="9.140625" style="67"/>
    <col min="11766" max="11766" width="16.85546875" style="67" bestFit="1" customWidth="1"/>
    <col min="11767" max="11767" width="14.42578125" style="67" customWidth="1"/>
    <col min="11768" max="11768" width="15.5703125" style="67" customWidth="1"/>
    <col min="11769" max="11769" width="22.42578125" style="67" customWidth="1"/>
    <col min="11770" max="11770" width="20.42578125" style="67" customWidth="1"/>
    <col min="11771" max="11771" width="15.7109375" style="67" customWidth="1"/>
    <col min="11772" max="11772" width="17.140625" style="67" customWidth="1"/>
    <col min="11773" max="11773" width="14.85546875" style="67" customWidth="1"/>
    <col min="11774" max="11774" width="20.85546875" style="67" customWidth="1"/>
    <col min="11775" max="11775" width="17" style="67" customWidth="1"/>
    <col min="11776" max="11776" width="17.42578125" style="67" customWidth="1"/>
    <col min="11777" max="11777" width="12.7109375" style="67" customWidth="1"/>
    <col min="11778" max="11778" width="20.85546875" style="67" customWidth="1"/>
    <col min="11779" max="11779" width="14.42578125" style="67" customWidth="1"/>
    <col min="11780" max="11780" width="15.140625" style="67" bestFit="1" customWidth="1"/>
    <col min="11781" max="11781" width="20.85546875" style="67" customWidth="1"/>
    <col min="11782" max="11782" width="22.140625" style="67" customWidth="1"/>
    <col min="11783" max="11783" width="23.42578125" style="67" customWidth="1"/>
    <col min="11784" max="11784" width="19.7109375" style="67" bestFit="1" customWidth="1"/>
    <col min="11785" max="11785" width="9.85546875" style="67" bestFit="1" customWidth="1"/>
    <col min="11786" max="11786" width="9.5703125" style="67" bestFit="1" customWidth="1"/>
    <col min="11787" max="11787" width="11.28515625" style="67" bestFit="1" customWidth="1"/>
    <col min="11788" max="11788" width="9.28515625" style="67" bestFit="1" customWidth="1"/>
    <col min="11789" max="11790" width="7.28515625" style="67" bestFit="1" customWidth="1"/>
    <col min="11791" max="11791" width="16" style="67" bestFit="1" customWidth="1"/>
    <col min="11792" max="11792" width="16.85546875" style="67" bestFit="1" customWidth="1"/>
    <col min="11793" max="11793" width="7.28515625" style="67" bestFit="1" customWidth="1"/>
    <col min="11794" max="11794" width="15" style="67" bestFit="1" customWidth="1"/>
    <col min="11795" max="11795" width="19" style="67" bestFit="1" customWidth="1"/>
    <col min="11796" max="11796" width="16.5703125" style="67" bestFit="1" customWidth="1"/>
    <col min="11797" max="11797" width="18" style="67" bestFit="1" customWidth="1"/>
    <col min="11798" max="11799" width="18.42578125" style="67" bestFit="1" customWidth="1"/>
    <col min="11800" max="12019" width="9.140625" style="67"/>
    <col min="12020" max="12020" width="11.85546875" style="67" customWidth="1"/>
    <col min="12021" max="12021" width="9.140625" style="67"/>
    <col min="12022" max="12022" width="16.85546875" style="67" bestFit="1" customWidth="1"/>
    <col min="12023" max="12023" width="14.42578125" style="67" customWidth="1"/>
    <col min="12024" max="12024" width="15.5703125" style="67" customWidth="1"/>
    <col min="12025" max="12025" width="22.42578125" style="67" customWidth="1"/>
    <col min="12026" max="12026" width="20.42578125" style="67" customWidth="1"/>
    <col min="12027" max="12027" width="15.7109375" style="67" customWidth="1"/>
    <col min="12028" max="12028" width="17.140625" style="67" customWidth="1"/>
    <col min="12029" max="12029" width="14.85546875" style="67" customWidth="1"/>
    <col min="12030" max="12030" width="20.85546875" style="67" customWidth="1"/>
    <col min="12031" max="12031" width="17" style="67" customWidth="1"/>
    <col min="12032" max="12032" width="17.42578125" style="67" customWidth="1"/>
    <col min="12033" max="12033" width="12.7109375" style="67" customWidth="1"/>
    <col min="12034" max="12034" width="20.85546875" style="67" customWidth="1"/>
    <col min="12035" max="12035" width="14.42578125" style="67" customWidth="1"/>
    <col min="12036" max="12036" width="15.140625" style="67" bestFit="1" customWidth="1"/>
    <col min="12037" max="12037" width="20.85546875" style="67" customWidth="1"/>
    <col min="12038" max="12038" width="22.140625" style="67" customWidth="1"/>
    <col min="12039" max="12039" width="23.42578125" style="67" customWidth="1"/>
    <col min="12040" max="12040" width="19.7109375" style="67" bestFit="1" customWidth="1"/>
    <col min="12041" max="12041" width="9.85546875" style="67" bestFit="1" customWidth="1"/>
    <col min="12042" max="12042" width="9.5703125" style="67" bestFit="1" customWidth="1"/>
    <col min="12043" max="12043" width="11.28515625" style="67" bestFit="1" customWidth="1"/>
    <col min="12044" max="12044" width="9.28515625" style="67" bestFit="1" customWidth="1"/>
    <col min="12045" max="12046" width="7.28515625" style="67" bestFit="1" customWidth="1"/>
    <col min="12047" max="12047" width="16" style="67" bestFit="1" customWidth="1"/>
    <col min="12048" max="12048" width="16.85546875" style="67" bestFit="1" customWidth="1"/>
    <col min="12049" max="12049" width="7.28515625" style="67" bestFit="1" customWidth="1"/>
    <col min="12050" max="12050" width="15" style="67" bestFit="1" customWidth="1"/>
    <col min="12051" max="12051" width="19" style="67" bestFit="1" customWidth="1"/>
    <col min="12052" max="12052" width="16.5703125" style="67" bestFit="1" customWidth="1"/>
    <col min="12053" max="12053" width="18" style="67" bestFit="1" customWidth="1"/>
    <col min="12054" max="12055" width="18.42578125" style="67" bestFit="1" customWidth="1"/>
    <col min="12056" max="12275" width="9.140625" style="67"/>
    <col min="12276" max="12276" width="11.85546875" style="67" customWidth="1"/>
    <col min="12277" max="12277" width="9.140625" style="67"/>
    <col min="12278" max="12278" width="16.85546875" style="67" bestFit="1" customWidth="1"/>
    <col min="12279" max="12279" width="14.42578125" style="67" customWidth="1"/>
    <col min="12280" max="12280" width="15.5703125" style="67" customWidth="1"/>
    <col min="12281" max="12281" width="22.42578125" style="67" customWidth="1"/>
    <col min="12282" max="12282" width="20.42578125" style="67" customWidth="1"/>
    <col min="12283" max="12283" width="15.7109375" style="67" customWidth="1"/>
    <col min="12284" max="12284" width="17.140625" style="67" customWidth="1"/>
    <col min="12285" max="12285" width="14.85546875" style="67" customWidth="1"/>
    <col min="12286" max="12286" width="20.85546875" style="67" customWidth="1"/>
    <col min="12287" max="12287" width="17" style="67" customWidth="1"/>
    <col min="12288" max="12288" width="17.42578125" style="67" customWidth="1"/>
    <col min="12289" max="12289" width="12.7109375" style="67" customWidth="1"/>
    <col min="12290" max="12290" width="20.85546875" style="67" customWidth="1"/>
    <col min="12291" max="12291" width="14.42578125" style="67" customWidth="1"/>
    <col min="12292" max="12292" width="15.140625" style="67" bestFit="1" customWidth="1"/>
    <col min="12293" max="12293" width="20.85546875" style="67" customWidth="1"/>
    <col min="12294" max="12294" width="22.140625" style="67" customWidth="1"/>
    <col min="12295" max="12295" width="23.42578125" style="67" customWidth="1"/>
    <col min="12296" max="12296" width="19.7109375" style="67" bestFit="1" customWidth="1"/>
    <col min="12297" max="12297" width="9.85546875" style="67" bestFit="1" customWidth="1"/>
    <col min="12298" max="12298" width="9.5703125" style="67" bestFit="1" customWidth="1"/>
    <col min="12299" max="12299" width="11.28515625" style="67" bestFit="1" customWidth="1"/>
    <col min="12300" max="12300" width="9.28515625" style="67" bestFit="1" customWidth="1"/>
    <col min="12301" max="12302" width="7.28515625" style="67" bestFit="1" customWidth="1"/>
    <col min="12303" max="12303" width="16" style="67" bestFit="1" customWidth="1"/>
    <col min="12304" max="12304" width="16.85546875" style="67" bestFit="1" customWidth="1"/>
    <col min="12305" max="12305" width="7.28515625" style="67" bestFit="1" customWidth="1"/>
    <col min="12306" max="12306" width="15" style="67" bestFit="1" customWidth="1"/>
    <col min="12307" max="12307" width="19" style="67" bestFit="1" customWidth="1"/>
    <col min="12308" max="12308" width="16.5703125" style="67" bestFit="1" customWidth="1"/>
    <col min="12309" max="12309" width="18" style="67" bestFit="1" customWidth="1"/>
    <col min="12310" max="12311" width="18.42578125" style="67" bestFit="1" customWidth="1"/>
    <col min="12312" max="12531" width="9.140625" style="67"/>
    <col min="12532" max="12532" width="11.85546875" style="67" customWidth="1"/>
    <col min="12533" max="12533" width="9.140625" style="67"/>
    <col min="12534" max="12534" width="16.85546875" style="67" bestFit="1" customWidth="1"/>
    <col min="12535" max="12535" width="14.42578125" style="67" customWidth="1"/>
    <col min="12536" max="12536" width="15.5703125" style="67" customWidth="1"/>
    <col min="12537" max="12537" width="22.42578125" style="67" customWidth="1"/>
    <col min="12538" max="12538" width="20.42578125" style="67" customWidth="1"/>
    <col min="12539" max="12539" width="15.7109375" style="67" customWidth="1"/>
    <col min="12540" max="12540" width="17.140625" style="67" customWidth="1"/>
    <col min="12541" max="12541" width="14.85546875" style="67" customWidth="1"/>
    <col min="12542" max="12542" width="20.85546875" style="67" customWidth="1"/>
    <col min="12543" max="12543" width="17" style="67" customWidth="1"/>
    <col min="12544" max="12544" width="17.42578125" style="67" customWidth="1"/>
    <col min="12545" max="12545" width="12.7109375" style="67" customWidth="1"/>
    <col min="12546" max="12546" width="20.85546875" style="67" customWidth="1"/>
    <col min="12547" max="12547" width="14.42578125" style="67" customWidth="1"/>
    <col min="12548" max="12548" width="15.140625" style="67" bestFit="1" customWidth="1"/>
    <col min="12549" max="12549" width="20.85546875" style="67" customWidth="1"/>
    <col min="12550" max="12550" width="22.140625" style="67" customWidth="1"/>
    <col min="12551" max="12551" width="23.42578125" style="67" customWidth="1"/>
    <col min="12552" max="12552" width="19.7109375" style="67" bestFit="1" customWidth="1"/>
    <col min="12553" max="12553" width="9.85546875" style="67" bestFit="1" customWidth="1"/>
    <col min="12554" max="12554" width="9.5703125" style="67" bestFit="1" customWidth="1"/>
    <col min="12555" max="12555" width="11.28515625" style="67" bestFit="1" customWidth="1"/>
    <col min="12556" max="12556" width="9.28515625" style="67" bestFit="1" customWidth="1"/>
    <col min="12557" max="12558" width="7.28515625" style="67" bestFit="1" customWidth="1"/>
    <col min="12559" max="12559" width="16" style="67" bestFit="1" customWidth="1"/>
    <col min="12560" max="12560" width="16.85546875" style="67" bestFit="1" customWidth="1"/>
    <col min="12561" max="12561" width="7.28515625" style="67" bestFit="1" customWidth="1"/>
    <col min="12562" max="12562" width="15" style="67" bestFit="1" customWidth="1"/>
    <col min="12563" max="12563" width="19" style="67" bestFit="1" customWidth="1"/>
    <col min="12564" max="12564" width="16.5703125" style="67" bestFit="1" customWidth="1"/>
    <col min="12565" max="12565" width="18" style="67" bestFit="1" customWidth="1"/>
    <col min="12566" max="12567" width="18.42578125" style="67" bestFit="1" customWidth="1"/>
    <col min="12568" max="12787" width="9.140625" style="67"/>
    <col min="12788" max="12788" width="11.85546875" style="67" customWidth="1"/>
    <col min="12789" max="12789" width="9.140625" style="67"/>
    <col min="12790" max="12790" width="16.85546875" style="67" bestFit="1" customWidth="1"/>
    <col min="12791" max="12791" width="14.42578125" style="67" customWidth="1"/>
    <col min="12792" max="12792" width="15.5703125" style="67" customWidth="1"/>
    <col min="12793" max="12793" width="22.42578125" style="67" customWidth="1"/>
    <col min="12794" max="12794" width="20.42578125" style="67" customWidth="1"/>
    <col min="12795" max="12795" width="15.7109375" style="67" customWidth="1"/>
    <col min="12796" max="12796" width="17.140625" style="67" customWidth="1"/>
    <col min="12797" max="12797" width="14.85546875" style="67" customWidth="1"/>
    <col min="12798" max="12798" width="20.85546875" style="67" customWidth="1"/>
    <col min="12799" max="12799" width="17" style="67" customWidth="1"/>
    <col min="12800" max="12800" width="17.42578125" style="67" customWidth="1"/>
    <col min="12801" max="12801" width="12.7109375" style="67" customWidth="1"/>
    <col min="12802" max="12802" width="20.85546875" style="67" customWidth="1"/>
    <col min="12803" max="12803" width="14.42578125" style="67" customWidth="1"/>
    <col min="12804" max="12804" width="15.140625" style="67" bestFit="1" customWidth="1"/>
    <col min="12805" max="12805" width="20.85546875" style="67" customWidth="1"/>
    <col min="12806" max="12806" width="22.140625" style="67" customWidth="1"/>
    <col min="12807" max="12807" width="23.42578125" style="67" customWidth="1"/>
    <col min="12808" max="12808" width="19.7109375" style="67" bestFit="1" customWidth="1"/>
    <col min="12809" max="12809" width="9.85546875" style="67" bestFit="1" customWidth="1"/>
    <col min="12810" max="12810" width="9.5703125" style="67" bestFit="1" customWidth="1"/>
    <col min="12811" max="12811" width="11.28515625" style="67" bestFit="1" customWidth="1"/>
    <col min="12812" max="12812" width="9.28515625" style="67" bestFit="1" customWidth="1"/>
    <col min="12813" max="12814" width="7.28515625" style="67" bestFit="1" customWidth="1"/>
    <col min="12815" max="12815" width="16" style="67" bestFit="1" customWidth="1"/>
    <col min="12816" max="12816" width="16.85546875" style="67" bestFit="1" customWidth="1"/>
    <col min="12817" max="12817" width="7.28515625" style="67" bestFit="1" customWidth="1"/>
    <col min="12818" max="12818" width="15" style="67" bestFit="1" customWidth="1"/>
    <col min="12819" max="12819" width="19" style="67" bestFit="1" customWidth="1"/>
    <col min="12820" max="12820" width="16.5703125" style="67" bestFit="1" customWidth="1"/>
    <col min="12821" max="12821" width="18" style="67" bestFit="1" customWidth="1"/>
    <col min="12822" max="12823" width="18.42578125" style="67" bestFit="1" customWidth="1"/>
    <col min="12824" max="13043" width="9.140625" style="67"/>
    <col min="13044" max="13044" width="11.85546875" style="67" customWidth="1"/>
    <col min="13045" max="13045" width="9.140625" style="67"/>
    <col min="13046" max="13046" width="16.85546875" style="67" bestFit="1" customWidth="1"/>
    <col min="13047" max="13047" width="14.42578125" style="67" customWidth="1"/>
    <col min="13048" max="13048" width="15.5703125" style="67" customWidth="1"/>
    <col min="13049" max="13049" width="22.42578125" style="67" customWidth="1"/>
    <col min="13050" max="13050" width="20.42578125" style="67" customWidth="1"/>
    <col min="13051" max="13051" width="15.7109375" style="67" customWidth="1"/>
    <col min="13052" max="13052" width="17.140625" style="67" customWidth="1"/>
    <col min="13053" max="13053" width="14.85546875" style="67" customWidth="1"/>
    <col min="13054" max="13054" width="20.85546875" style="67" customWidth="1"/>
    <col min="13055" max="13055" width="17" style="67" customWidth="1"/>
    <col min="13056" max="13056" width="17.42578125" style="67" customWidth="1"/>
    <col min="13057" max="13057" width="12.7109375" style="67" customWidth="1"/>
    <col min="13058" max="13058" width="20.85546875" style="67" customWidth="1"/>
    <col min="13059" max="13059" width="14.42578125" style="67" customWidth="1"/>
    <col min="13060" max="13060" width="15.140625" style="67" bestFit="1" customWidth="1"/>
    <col min="13061" max="13061" width="20.85546875" style="67" customWidth="1"/>
    <col min="13062" max="13062" width="22.140625" style="67" customWidth="1"/>
    <col min="13063" max="13063" width="23.42578125" style="67" customWidth="1"/>
    <col min="13064" max="13064" width="19.7109375" style="67" bestFit="1" customWidth="1"/>
    <col min="13065" max="13065" width="9.85546875" style="67" bestFit="1" customWidth="1"/>
    <col min="13066" max="13066" width="9.5703125" style="67" bestFit="1" customWidth="1"/>
    <col min="13067" max="13067" width="11.28515625" style="67" bestFit="1" customWidth="1"/>
    <col min="13068" max="13068" width="9.28515625" style="67" bestFit="1" customWidth="1"/>
    <col min="13069" max="13070" width="7.28515625" style="67" bestFit="1" customWidth="1"/>
    <col min="13071" max="13071" width="16" style="67" bestFit="1" customWidth="1"/>
    <col min="13072" max="13072" width="16.85546875" style="67" bestFit="1" customWidth="1"/>
    <col min="13073" max="13073" width="7.28515625" style="67" bestFit="1" customWidth="1"/>
    <col min="13074" max="13074" width="15" style="67" bestFit="1" customWidth="1"/>
    <col min="13075" max="13075" width="19" style="67" bestFit="1" customWidth="1"/>
    <col min="13076" max="13076" width="16.5703125" style="67" bestFit="1" customWidth="1"/>
    <col min="13077" max="13077" width="18" style="67" bestFit="1" customWidth="1"/>
    <col min="13078" max="13079" width="18.42578125" style="67" bestFit="1" customWidth="1"/>
    <col min="13080" max="13299" width="9.140625" style="67"/>
    <col min="13300" max="13300" width="11.85546875" style="67" customWidth="1"/>
    <col min="13301" max="13301" width="9.140625" style="67"/>
    <col min="13302" max="13302" width="16.85546875" style="67" bestFit="1" customWidth="1"/>
    <col min="13303" max="13303" width="14.42578125" style="67" customWidth="1"/>
    <col min="13304" max="13304" width="15.5703125" style="67" customWidth="1"/>
    <col min="13305" max="13305" width="22.42578125" style="67" customWidth="1"/>
    <col min="13306" max="13306" width="20.42578125" style="67" customWidth="1"/>
    <col min="13307" max="13307" width="15.7109375" style="67" customWidth="1"/>
    <col min="13308" max="13308" width="17.140625" style="67" customWidth="1"/>
    <col min="13309" max="13309" width="14.85546875" style="67" customWidth="1"/>
    <col min="13310" max="13310" width="20.85546875" style="67" customWidth="1"/>
    <col min="13311" max="13311" width="17" style="67" customWidth="1"/>
    <col min="13312" max="13312" width="17.42578125" style="67" customWidth="1"/>
    <col min="13313" max="13313" width="12.7109375" style="67" customWidth="1"/>
    <col min="13314" max="13314" width="20.85546875" style="67" customWidth="1"/>
    <col min="13315" max="13315" width="14.42578125" style="67" customWidth="1"/>
    <col min="13316" max="13316" width="15.140625" style="67" bestFit="1" customWidth="1"/>
    <col min="13317" max="13317" width="20.85546875" style="67" customWidth="1"/>
    <col min="13318" max="13318" width="22.140625" style="67" customWidth="1"/>
    <col min="13319" max="13319" width="23.42578125" style="67" customWidth="1"/>
    <col min="13320" max="13320" width="19.7109375" style="67" bestFit="1" customWidth="1"/>
    <col min="13321" max="13321" width="9.85546875" style="67" bestFit="1" customWidth="1"/>
    <col min="13322" max="13322" width="9.5703125" style="67" bestFit="1" customWidth="1"/>
    <col min="13323" max="13323" width="11.28515625" style="67" bestFit="1" customWidth="1"/>
    <col min="13324" max="13324" width="9.28515625" style="67" bestFit="1" customWidth="1"/>
    <col min="13325" max="13326" width="7.28515625" style="67" bestFit="1" customWidth="1"/>
    <col min="13327" max="13327" width="16" style="67" bestFit="1" customWidth="1"/>
    <col min="13328" max="13328" width="16.85546875" style="67" bestFit="1" customWidth="1"/>
    <col min="13329" max="13329" width="7.28515625" style="67" bestFit="1" customWidth="1"/>
    <col min="13330" max="13330" width="15" style="67" bestFit="1" customWidth="1"/>
    <col min="13331" max="13331" width="19" style="67" bestFit="1" customWidth="1"/>
    <col min="13332" max="13332" width="16.5703125" style="67" bestFit="1" customWidth="1"/>
    <col min="13333" max="13333" width="18" style="67" bestFit="1" customWidth="1"/>
    <col min="13334" max="13335" width="18.42578125" style="67" bestFit="1" customWidth="1"/>
    <col min="13336" max="13555" width="9.140625" style="67"/>
    <col min="13556" max="13556" width="11.85546875" style="67" customWidth="1"/>
    <col min="13557" max="13557" width="9.140625" style="67"/>
    <col min="13558" max="13558" width="16.85546875" style="67" bestFit="1" customWidth="1"/>
    <col min="13559" max="13559" width="14.42578125" style="67" customWidth="1"/>
    <col min="13560" max="13560" width="15.5703125" style="67" customWidth="1"/>
    <col min="13561" max="13561" width="22.42578125" style="67" customWidth="1"/>
    <col min="13562" max="13562" width="20.42578125" style="67" customWidth="1"/>
    <col min="13563" max="13563" width="15.7109375" style="67" customWidth="1"/>
    <col min="13564" max="13564" width="17.140625" style="67" customWidth="1"/>
    <col min="13565" max="13565" width="14.85546875" style="67" customWidth="1"/>
    <col min="13566" max="13566" width="20.85546875" style="67" customWidth="1"/>
    <col min="13567" max="13567" width="17" style="67" customWidth="1"/>
    <col min="13568" max="13568" width="17.42578125" style="67" customWidth="1"/>
    <col min="13569" max="13569" width="12.7109375" style="67" customWidth="1"/>
    <col min="13570" max="13570" width="20.85546875" style="67" customWidth="1"/>
    <col min="13571" max="13571" width="14.42578125" style="67" customWidth="1"/>
    <col min="13572" max="13572" width="15.140625" style="67" bestFit="1" customWidth="1"/>
    <col min="13573" max="13573" width="20.85546875" style="67" customWidth="1"/>
    <col min="13574" max="13574" width="22.140625" style="67" customWidth="1"/>
    <col min="13575" max="13575" width="23.42578125" style="67" customWidth="1"/>
    <col min="13576" max="13576" width="19.7109375" style="67" bestFit="1" customWidth="1"/>
    <col min="13577" max="13577" width="9.85546875" style="67" bestFit="1" customWidth="1"/>
    <col min="13578" max="13578" width="9.5703125" style="67" bestFit="1" customWidth="1"/>
    <col min="13579" max="13579" width="11.28515625" style="67" bestFit="1" customWidth="1"/>
    <col min="13580" max="13580" width="9.28515625" style="67" bestFit="1" customWidth="1"/>
    <col min="13581" max="13582" width="7.28515625" style="67" bestFit="1" customWidth="1"/>
    <col min="13583" max="13583" width="16" style="67" bestFit="1" customWidth="1"/>
    <col min="13584" max="13584" width="16.85546875" style="67" bestFit="1" customWidth="1"/>
    <col min="13585" max="13585" width="7.28515625" style="67" bestFit="1" customWidth="1"/>
    <col min="13586" max="13586" width="15" style="67" bestFit="1" customWidth="1"/>
    <col min="13587" max="13587" width="19" style="67" bestFit="1" customWidth="1"/>
    <col min="13588" max="13588" width="16.5703125" style="67" bestFit="1" customWidth="1"/>
    <col min="13589" max="13589" width="18" style="67" bestFit="1" customWidth="1"/>
    <col min="13590" max="13591" width="18.42578125" style="67" bestFit="1" customWidth="1"/>
    <col min="13592" max="13811" width="9.140625" style="67"/>
    <col min="13812" max="13812" width="11.85546875" style="67" customWidth="1"/>
    <col min="13813" max="13813" width="9.140625" style="67"/>
    <col min="13814" max="13814" width="16.85546875" style="67" bestFit="1" customWidth="1"/>
    <col min="13815" max="13815" width="14.42578125" style="67" customWidth="1"/>
    <col min="13816" max="13816" width="15.5703125" style="67" customWidth="1"/>
    <col min="13817" max="13817" width="22.42578125" style="67" customWidth="1"/>
    <col min="13818" max="13818" width="20.42578125" style="67" customWidth="1"/>
    <col min="13819" max="13819" width="15.7109375" style="67" customWidth="1"/>
    <col min="13820" max="13820" width="17.140625" style="67" customWidth="1"/>
    <col min="13821" max="13821" width="14.85546875" style="67" customWidth="1"/>
    <col min="13822" max="13822" width="20.85546875" style="67" customWidth="1"/>
    <col min="13823" max="13823" width="17" style="67" customWidth="1"/>
    <col min="13824" max="13824" width="17.42578125" style="67" customWidth="1"/>
    <col min="13825" max="13825" width="12.7109375" style="67" customWidth="1"/>
    <col min="13826" max="13826" width="20.85546875" style="67" customWidth="1"/>
    <col min="13827" max="13827" width="14.42578125" style="67" customWidth="1"/>
    <col min="13828" max="13828" width="15.140625" style="67" bestFit="1" customWidth="1"/>
    <col min="13829" max="13829" width="20.85546875" style="67" customWidth="1"/>
    <col min="13830" max="13830" width="22.140625" style="67" customWidth="1"/>
    <col min="13831" max="13831" width="23.42578125" style="67" customWidth="1"/>
    <col min="13832" max="13832" width="19.7109375" style="67" bestFit="1" customWidth="1"/>
    <col min="13833" max="13833" width="9.85546875" style="67" bestFit="1" customWidth="1"/>
    <col min="13834" max="13834" width="9.5703125" style="67" bestFit="1" customWidth="1"/>
    <col min="13835" max="13835" width="11.28515625" style="67" bestFit="1" customWidth="1"/>
    <col min="13836" max="13836" width="9.28515625" style="67" bestFit="1" customWidth="1"/>
    <col min="13837" max="13838" width="7.28515625" style="67" bestFit="1" customWidth="1"/>
    <col min="13839" max="13839" width="16" style="67" bestFit="1" customWidth="1"/>
    <col min="13840" max="13840" width="16.85546875" style="67" bestFit="1" customWidth="1"/>
    <col min="13841" max="13841" width="7.28515625" style="67" bestFit="1" customWidth="1"/>
    <col min="13842" max="13842" width="15" style="67" bestFit="1" customWidth="1"/>
    <col min="13843" max="13843" width="19" style="67" bestFit="1" customWidth="1"/>
    <col min="13844" max="13844" width="16.5703125" style="67" bestFit="1" customWidth="1"/>
    <col min="13845" max="13845" width="18" style="67" bestFit="1" customWidth="1"/>
    <col min="13846" max="13847" width="18.42578125" style="67" bestFit="1" customWidth="1"/>
    <col min="13848" max="14067" width="9.140625" style="67"/>
    <col min="14068" max="14068" width="11.85546875" style="67" customWidth="1"/>
    <col min="14069" max="14069" width="9.140625" style="67"/>
    <col min="14070" max="14070" width="16.85546875" style="67" bestFit="1" customWidth="1"/>
    <col min="14071" max="14071" width="14.42578125" style="67" customWidth="1"/>
    <col min="14072" max="14072" width="15.5703125" style="67" customWidth="1"/>
    <col min="14073" max="14073" width="22.42578125" style="67" customWidth="1"/>
    <col min="14074" max="14074" width="20.42578125" style="67" customWidth="1"/>
    <col min="14075" max="14075" width="15.7109375" style="67" customWidth="1"/>
    <col min="14076" max="14076" width="17.140625" style="67" customWidth="1"/>
    <col min="14077" max="14077" width="14.85546875" style="67" customWidth="1"/>
    <col min="14078" max="14078" width="20.85546875" style="67" customWidth="1"/>
    <col min="14079" max="14079" width="17" style="67" customWidth="1"/>
    <col min="14080" max="14080" width="17.42578125" style="67" customWidth="1"/>
    <col min="14081" max="14081" width="12.7109375" style="67" customWidth="1"/>
    <col min="14082" max="14082" width="20.85546875" style="67" customWidth="1"/>
    <col min="14083" max="14083" width="14.42578125" style="67" customWidth="1"/>
    <col min="14084" max="14084" width="15.140625" style="67" bestFit="1" customWidth="1"/>
    <col min="14085" max="14085" width="20.85546875" style="67" customWidth="1"/>
    <col min="14086" max="14086" width="22.140625" style="67" customWidth="1"/>
    <col min="14087" max="14087" width="23.42578125" style="67" customWidth="1"/>
    <col min="14088" max="14088" width="19.7109375" style="67" bestFit="1" customWidth="1"/>
    <col min="14089" max="14089" width="9.85546875" style="67" bestFit="1" customWidth="1"/>
    <col min="14090" max="14090" width="9.5703125" style="67" bestFit="1" customWidth="1"/>
    <col min="14091" max="14091" width="11.28515625" style="67" bestFit="1" customWidth="1"/>
    <col min="14092" max="14092" width="9.28515625" style="67" bestFit="1" customWidth="1"/>
    <col min="14093" max="14094" width="7.28515625" style="67" bestFit="1" customWidth="1"/>
    <col min="14095" max="14095" width="16" style="67" bestFit="1" customWidth="1"/>
    <col min="14096" max="14096" width="16.85546875" style="67" bestFit="1" customWidth="1"/>
    <col min="14097" max="14097" width="7.28515625" style="67" bestFit="1" customWidth="1"/>
    <col min="14098" max="14098" width="15" style="67" bestFit="1" customWidth="1"/>
    <col min="14099" max="14099" width="19" style="67" bestFit="1" customWidth="1"/>
    <col min="14100" max="14100" width="16.5703125" style="67" bestFit="1" customWidth="1"/>
    <col min="14101" max="14101" width="18" style="67" bestFit="1" customWidth="1"/>
    <col min="14102" max="14103" width="18.42578125" style="67" bestFit="1" customWidth="1"/>
    <col min="14104" max="14323" width="9.140625" style="67"/>
    <col min="14324" max="14324" width="11.85546875" style="67" customWidth="1"/>
    <col min="14325" max="14325" width="9.140625" style="67"/>
    <col min="14326" max="14326" width="16.85546875" style="67" bestFit="1" customWidth="1"/>
    <col min="14327" max="14327" width="14.42578125" style="67" customWidth="1"/>
    <col min="14328" max="14328" width="15.5703125" style="67" customWidth="1"/>
    <col min="14329" max="14329" width="22.42578125" style="67" customWidth="1"/>
    <col min="14330" max="14330" width="20.42578125" style="67" customWidth="1"/>
    <col min="14331" max="14331" width="15.7109375" style="67" customWidth="1"/>
    <col min="14332" max="14332" width="17.140625" style="67" customWidth="1"/>
    <col min="14333" max="14333" width="14.85546875" style="67" customWidth="1"/>
    <col min="14334" max="14334" width="20.85546875" style="67" customWidth="1"/>
    <col min="14335" max="14335" width="17" style="67" customWidth="1"/>
    <col min="14336" max="14336" width="17.42578125" style="67" customWidth="1"/>
    <col min="14337" max="14337" width="12.7109375" style="67" customWidth="1"/>
    <col min="14338" max="14338" width="20.85546875" style="67" customWidth="1"/>
    <col min="14339" max="14339" width="14.42578125" style="67" customWidth="1"/>
    <col min="14340" max="14340" width="15.140625" style="67" bestFit="1" customWidth="1"/>
    <col min="14341" max="14341" width="20.85546875" style="67" customWidth="1"/>
    <col min="14342" max="14342" width="22.140625" style="67" customWidth="1"/>
    <col min="14343" max="14343" width="23.42578125" style="67" customWidth="1"/>
    <col min="14344" max="14344" width="19.7109375" style="67" bestFit="1" customWidth="1"/>
    <col min="14345" max="14345" width="9.85546875" style="67" bestFit="1" customWidth="1"/>
    <col min="14346" max="14346" width="9.5703125" style="67" bestFit="1" customWidth="1"/>
    <col min="14347" max="14347" width="11.28515625" style="67" bestFit="1" customWidth="1"/>
    <col min="14348" max="14348" width="9.28515625" style="67" bestFit="1" customWidth="1"/>
    <col min="14349" max="14350" width="7.28515625" style="67" bestFit="1" customWidth="1"/>
    <col min="14351" max="14351" width="16" style="67" bestFit="1" customWidth="1"/>
    <col min="14352" max="14352" width="16.85546875" style="67" bestFit="1" customWidth="1"/>
    <col min="14353" max="14353" width="7.28515625" style="67" bestFit="1" customWidth="1"/>
    <col min="14354" max="14354" width="15" style="67" bestFit="1" customWidth="1"/>
    <col min="14355" max="14355" width="19" style="67" bestFit="1" customWidth="1"/>
    <col min="14356" max="14356" width="16.5703125" style="67" bestFit="1" customWidth="1"/>
    <col min="14357" max="14357" width="18" style="67" bestFit="1" customWidth="1"/>
    <col min="14358" max="14359" width="18.42578125" style="67" bestFit="1" customWidth="1"/>
    <col min="14360" max="14579" width="9.140625" style="67"/>
    <col min="14580" max="14580" width="11.85546875" style="67" customWidth="1"/>
    <col min="14581" max="14581" width="9.140625" style="67"/>
    <col min="14582" max="14582" width="16.85546875" style="67" bestFit="1" customWidth="1"/>
    <col min="14583" max="14583" width="14.42578125" style="67" customWidth="1"/>
    <col min="14584" max="14584" width="15.5703125" style="67" customWidth="1"/>
    <col min="14585" max="14585" width="22.42578125" style="67" customWidth="1"/>
    <col min="14586" max="14586" width="20.42578125" style="67" customWidth="1"/>
    <col min="14587" max="14587" width="15.7109375" style="67" customWidth="1"/>
    <col min="14588" max="14588" width="17.140625" style="67" customWidth="1"/>
    <col min="14589" max="14589" width="14.85546875" style="67" customWidth="1"/>
    <col min="14590" max="14590" width="20.85546875" style="67" customWidth="1"/>
    <col min="14591" max="14591" width="17" style="67" customWidth="1"/>
    <col min="14592" max="14592" width="17.42578125" style="67" customWidth="1"/>
    <col min="14593" max="14593" width="12.7109375" style="67" customWidth="1"/>
    <col min="14594" max="14594" width="20.85546875" style="67" customWidth="1"/>
    <col min="14595" max="14595" width="14.42578125" style="67" customWidth="1"/>
    <col min="14596" max="14596" width="15.140625" style="67" bestFit="1" customWidth="1"/>
    <col min="14597" max="14597" width="20.85546875" style="67" customWidth="1"/>
    <col min="14598" max="14598" width="22.140625" style="67" customWidth="1"/>
    <col min="14599" max="14599" width="23.42578125" style="67" customWidth="1"/>
    <col min="14600" max="14600" width="19.7109375" style="67" bestFit="1" customWidth="1"/>
    <col min="14601" max="14601" width="9.85546875" style="67" bestFit="1" customWidth="1"/>
    <col min="14602" max="14602" width="9.5703125" style="67" bestFit="1" customWidth="1"/>
    <col min="14603" max="14603" width="11.28515625" style="67" bestFit="1" customWidth="1"/>
    <col min="14604" max="14604" width="9.28515625" style="67" bestFit="1" customWidth="1"/>
    <col min="14605" max="14606" width="7.28515625" style="67" bestFit="1" customWidth="1"/>
    <col min="14607" max="14607" width="16" style="67" bestFit="1" customWidth="1"/>
    <col min="14608" max="14608" width="16.85546875" style="67" bestFit="1" customWidth="1"/>
    <col min="14609" max="14609" width="7.28515625" style="67" bestFit="1" customWidth="1"/>
    <col min="14610" max="14610" width="15" style="67" bestFit="1" customWidth="1"/>
    <col min="14611" max="14611" width="19" style="67" bestFit="1" customWidth="1"/>
    <col min="14612" max="14612" width="16.5703125" style="67" bestFit="1" customWidth="1"/>
    <col min="14613" max="14613" width="18" style="67" bestFit="1" customWidth="1"/>
    <col min="14614" max="14615" width="18.42578125" style="67" bestFit="1" customWidth="1"/>
    <col min="14616" max="14835" width="9.140625" style="67"/>
    <col min="14836" max="14836" width="11.85546875" style="67" customWidth="1"/>
    <col min="14837" max="14837" width="9.140625" style="67"/>
    <col min="14838" max="14838" width="16.85546875" style="67" bestFit="1" customWidth="1"/>
    <col min="14839" max="14839" width="14.42578125" style="67" customWidth="1"/>
    <col min="14840" max="14840" width="15.5703125" style="67" customWidth="1"/>
    <col min="14841" max="14841" width="22.42578125" style="67" customWidth="1"/>
    <col min="14842" max="14842" width="20.42578125" style="67" customWidth="1"/>
    <col min="14843" max="14843" width="15.7109375" style="67" customWidth="1"/>
    <col min="14844" max="14844" width="17.140625" style="67" customWidth="1"/>
    <col min="14845" max="14845" width="14.85546875" style="67" customWidth="1"/>
    <col min="14846" max="14846" width="20.85546875" style="67" customWidth="1"/>
    <col min="14847" max="14847" width="17" style="67" customWidth="1"/>
    <col min="14848" max="14848" width="17.42578125" style="67" customWidth="1"/>
    <col min="14849" max="14849" width="12.7109375" style="67" customWidth="1"/>
    <col min="14850" max="14850" width="20.85546875" style="67" customWidth="1"/>
    <col min="14851" max="14851" width="14.42578125" style="67" customWidth="1"/>
    <col min="14852" max="14852" width="15.140625" style="67" bestFit="1" customWidth="1"/>
    <col min="14853" max="14853" width="20.85546875" style="67" customWidth="1"/>
    <col min="14854" max="14854" width="22.140625" style="67" customWidth="1"/>
    <col min="14855" max="14855" width="23.42578125" style="67" customWidth="1"/>
    <col min="14856" max="14856" width="19.7109375" style="67" bestFit="1" customWidth="1"/>
    <col min="14857" max="14857" width="9.85546875" style="67" bestFit="1" customWidth="1"/>
    <col min="14858" max="14858" width="9.5703125" style="67" bestFit="1" customWidth="1"/>
    <col min="14859" max="14859" width="11.28515625" style="67" bestFit="1" customWidth="1"/>
    <col min="14860" max="14860" width="9.28515625" style="67" bestFit="1" customWidth="1"/>
    <col min="14861" max="14862" width="7.28515625" style="67" bestFit="1" customWidth="1"/>
    <col min="14863" max="14863" width="16" style="67" bestFit="1" customWidth="1"/>
    <col min="14864" max="14864" width="16.85546875" style="67" bestFit="1" customWidth="1"/>
    <col min="14865" max="14865" width="7.28515625" style="67" bestFit="1" customWidth="1"/>
    <col min="14866" max="14866" width="15" style="67" bestFit="1" customWidth="1"/>
    <col min="14867" max="14867" width="19" style="67" bestFit="1" customWidth="1"/>
    <col min="14868" max="14868" width="16.5703125" style="67" bestFit="1" customWidth="1"/>
    <col min="14869" max="14869" width="18" style="67" bestFit="1" customWidth="1"/>
    <col min="14870" max="14871" width="18.42578125" style="67" bestFit="1" customWidth="1"/>
    <col min="14872" max="15091" width="9.140625" style="67"/>
    <col min="15092" max="15092" width="11.85546875" style="67" customWidth="1"/>
    <col min="15093" max="15093" width="9.140625" style="67"/>
    <col min="15094" max="15094" width="16.85546875" style="67" bestFit="1" customWidth="1"/>
    <col min="15095" max="15095" width="14.42578125" style="67" customWidth="1"/>
    <col min="15096" max="15096" width="15.5703125" style="67" customWidth="1"/>
    <col min="15097" max="15097" width="22.42578125" style="67" customWidth="1"/>
    <col min="15098" max="15098" width="20.42578125" style="67" customWidth="1"/>
    <col min="15099" max="15099" width="15.7109375" style="67" customWidth="1"/>
    <col min="15100" max="15100" width="17.140625" style="67" customWidth="1"/>
    <col min="15101" max="15101" width="14.85546875" style="67" customWidth="1"/>
    <col min="15102" max="15102" width="20.85546875" style="67" customWidth="1"/>
    <col min="15103" max="15103" width="17" style="67" customWidth="1"/>
    <col min="15104" max="15104" width="17.42578125" style="67" customWidth="1"/>
    <col min="15105" max="15105" width="12.7109375" style="67" customWidth="1"/>
    <col min="15106" max="15106" width="20.85546875" style="67" customWidth="1"/>
    <col min="15107" max="15107" width="14.42578125" style="67" customWidth="1"/>
    <col min="15108" max="15108" width="15.140625" style="67" bestFit="1" customWidth="1"/>
    <col min="15109" max="15109" width="20.85546875" style="67" customWidth="1"/>
    <col min="15110" max="15110" width="22.140625" style="67" customWidth="1"/>
    <col min="15111" max="15111" width="23.42578125" style="67" customWidth="1"/>
    <col min="15112" max="15112" width="19.7109375" style="67" bestFit="1" customWidth="1"/>
    <col min="15113" max="15113" width="9.85546875" style="67" bestFit="1" customWidth="1"/>
    <col min="15114" max="15114" width="9.5703125" style="67" bestFit="1" customWidth="1"/>
    <col min="15115" max="15115" width="11.28515625" style="67" bestFit="1" customWidth="1"/>
    <col min="15116" max="15116" width="9.28515625" style="67" bestFit="1" customWidth="1"/>
    <col min="15117" max="15118" width="7.28515625" style="67" bestFit="1" customWidth="1"/>
    <col min="15119" max="15119" width="16" style="67" bestFit="1" customWidth="1"/>
    <col min="15120" max="15120" width="16.85546875" style="67" bestFit="1" customWidth="1"/>
    <col min="15121" max="15121" width="7.28515625" style="67" bestFit="1" customWidth="1"/>
    <col min="15122" max="15122" width="15" style="67" bestFit="1" customWidth="1"/>
    <col min="15123" max="15123" width="19" style="67" bestFit="1" customWidth="1"/>
    <col min="15124" max="15124" width="16.5703125" style="67" bestFit="1" customWidth="1"/>
    <col min="15125" max="15125" width="18" style="67" bestFit="1" customWidth="1"/>
    <col min="15126" max="15127" width="18.42578125" style="67" bestFit="1" customWidth="1"/>
    <col min="15128" max="15347" width="9.140625" style="67"/>
    <col min="15348" max="15348" width="11.85546875" style="67" customWidth="1"/>
    <col min="15349" max="15349" width="9.140625" style="67"/>
    <col min="15350" max="15350" width="16.85546875" style="67" bestFit="1" customWidth="1"/>
    <col min="15351" max="15351" width="14.42578125" style="67" customWidth="1"/>
    <col min="15352" max="15352" width="15.5703125" style="67" customWidth="1"/>
    <col min="15353" max="15353" width="22.42578125" style="67" customWidth="1"/>
    <col min="15354" max="15354" width="20.42578125" style="67" customWidth="1"/>
    <col min="15355" max="15355" width="15.7109375" style="67" customWidth="1"/>
    <col min="15356" max="15356" width="17.140625" style="67" customWidth="1"/>
    <col min="15357" max="15357" width="14.85546875" style="67" customWidth="1"/>
    <col min="15358" max="15358" width="20.85546875" style="67" customWidth="1"/>
    <col min="15359" max="15359" width="17" style="67" customWidth="1"/>
    <col min="15360" max="15360" width="17.42578125" style="67" customWidth="1"/>
    <col min="15361" max="15361" width="12.7109375" style="67" customWidth="1"/>
    <col min="15362" max="15362" width="20.85546875" style="67" customWidth="1"/>
    <col min="15363" max="15363" width="14.42578125" style="67" customWidth="1"/>
    <col min="15364" max="15364" width="15.140625" style="67" bestFit="1" customWidth="1"/>
    <col min="15365" max="15365" width="20.85546875" style="67" customWidth="1"/>
    <col min="15366" max="15366" width="22.140625" style="67" customWidth="1"/>
    <col min="15367" max="15367" width="23.42578125" style="67" customWidth="1"/>
    <col min="15368" max="15368" width="19.7109375" style="67" bestFit="1" customWidth="1"/>
    <col min="15369" max="15369" width="9.85546875" style="67" bestFit="1" customWidth="1"/>
    <col min="15370" max="15370" width="9.5703125" style="67" bestFit="1" customWidth="1"/>
    <col min="15371" max="15371" width="11.28515625" style="67" bestFit="1" customWidth="1"/>
    <col min="15372" max="15372" width="9.28515625" style="67" bestFit="1" customWidth="1"/>
    <col min="15373" max="15374" width="7.28515625" style="67" bestFit="1" customWidth="1"/>
    <col min="15375" max="15375" width="16" style="67" bestFit="1" customWidth="1"/>
    <col min="15376" max="15376" width="16.85546875" style="67" bestFit="1" customWidth="1"/>
    <col min="15377" max="15377" width="7.28515625" style="67" bestFit="1" customWidth="1"/>
    <col min="15378" max="15378" width="15" style="67" bestFit="1" customWidth="1"/>
    <col min="15379" max="15379" width="19" style="67" bestFit="1" customWidth="1"/>
    <col min="15380" max="15380" width="16.5703125" style="67" bestFit="1" customWidth="1"/>
    <col min="15381" max="15381" width="18" style="67" bestFit="1" customWidth="1"/>
    <col min="15382" max="15383" width="18.42578125" style="67" bestFit="1" customWidth="1"/>
    <col min="15384" max="15603" width="9.140625" style="67"/>
    <col min="15604" max="15604" width="11.85546875" style="67" customWidth="1"/>
    <col min="15605" max="15605" width="9.140625" style="67"/>
    <col min="15606" max="15606" width="16.85546875" style="67" bestFit="1" customWidth="1"/>
    <col min="15607" max="15607" width="14.42578125" style="67" customWidth="1"/>
    <col min="15608" max="15608" width="15.5703125" style="67" customWidth="1"/>
    <col min="15609" max="15609" width="22.42578125" style="67" customWidth="1"/>
    <col min="15610" max="15610" width="20.42578125" style="67" customWidth="1"/>
    <col min="15611" max="15611" width="15.7109375" style="67" customWidth="1"/>
    <col min="15612" max="15612" width="17.140625" style="67" customWidth="1"/>
    <col min="15613" max="15613" width="14.85546875" style="67" customWidth="1"/>
    <col min="15614" max="15614" width="20.85546875" style="67" customWidth="1"/>
    <col min="15615" max="15615" width="17" style="67" customWidth="1"/>
    <col min="15616" max="15616" width="17.42578125" style="67" customWidth="1"/>
    <col min="15617" max="15617" width="12.7109375" style="67" customWidth="1"/>
    <col min="15618" max="15618" width="20.85546875" style="67" customWidth="1"/>
    <col min="15619" max="15619" width="14.42578125" style="67" customWidth="1"/>
    <col min="15620" max="15620" width="15.140625" style="67" bestFit="1" customWidth="1"/>
    <col min="15621" max="15621" width="20.85546875" style="67" customWidth="1"/>
    <col min="15622" max="15622" width="22.140625" style="67" customWidth="1"/>
    <col min="15623" max="15623" width="23.42578125" style="67" customWidth="1"/>
    <col min="15624" max="15624" width="19.7109375" style="67" bestFit="1" customWidth="1"/>
    <col min="15625" max="15625" width="9.85546875" style="67" bestFit="1" customWidth="1"/>
    <col min="15626" max="15626" width="9.5703125" style="67" bestFit="1" customWidth="1"/>
    <col min="15627" max="15627" width="11.28515625" style="67" bestFit="1" customWidth="1"/>
    <col min="15628" max="15628" width="9.28515625" style="67" bestFit="1" customWidth="1"/>
    <col min="15629" max="15630" width="7.28515625" style="67" bestFit="1" customWidth="1"/>
    <col min="15631" max="15631" width="16" style="67" bestFit="1" customWidth="1"/>
    <col min="15632" max="15632" width="16.85546875" style="67" bestFit="1" customWidth="1"/>
    <col min="15633" max="15633" width="7.28515625" style="67" bestFit="1" customWidth="1"/>
    <col min="15634" max="15634" width="15" style="67" bestFit="1" customWidth="1"/>
    <col min="15635" max="15635" width="19" style="67" bestFit="1" customWidth="1"/>
    <col min="15636" max="15636" width="16.5703125" style="67" bestFit="1" customWidth="1"/>
    <col min="15637" max="15637" width="18" style="67" bestFit="1" customWidth="1"/>
    <col min="15638" max="15639" width="18.42578125" style="67" bestFit="1" customWidth="1"/>
    <col min="15640" max="15859" width="9.140625" style="67"/>
    <col min="15860" max="15860" width="11.85546875" style="67" customWidth="1"/>
    <col min="15861" max="15861" width="9.140625" style="67"/>
    <col min="15862" max="15862" width="16.85546875" style="67" bestFit="1" customWidth="1"/>
    <col min="15863" max="15863" width="14.42578125" style="67" customWidth="1"/>
    <col min="15864" max="15864" width="15.5703125" style="67" customWidth="1"/>
    <col min="15865" max="15865" width="22.42578125" style="67" customWidth="1"/>
    <col min="15866" max="15866" width="20.42578125" style="67" customWidth="1"/>
    <col min="15867" max="15867" width="15.7109375" style="67" customWidth="1"/>
    <col min="15868" max="15868" width="17.140625" style="67" customWidth="1"/>
    <col min="15869" max="15869" width="14.85546875" style="67" customWidth="1"/>
    <col min="15870" max="15870" width="20.85546875" style="67" customWidth="1"/>
    <col min="15871" max="15871" width="17" style="67" customWidth="1"/>
    <col min="15872" max="15872" width="17.42578125" style="67" customWidth="1"/>
    <col min="15873" max="15873" width="12.7109375" style="67" customWidth="1"/>
    <col min="15874" max="15874" width="20.85546875" style="67" customWidth="1"/>
    <col min="15875" max="15875" width="14.42578125" style="67" customWidth="1"/>
    <col min="15876" max="15876" width="15.140625" style="67" bestFit="1" customWidth="1"/>
    <col min="15877" max="15877" width="20.85546875" style="67" customWidth="1"/>
    <col min="15878" max="15878" width="22.140625" style="67" customWidth="1"/>
    <col min="15879" max="15879" width="23.42578125" style="67" customWidth="1"/>
    <col min="15880" max="15880" width="19.7109375" style="67" bestFit="1" customWidth="1"/>
    <col min="15881" max="15881" width="9.85546875" style="67" bestFit="1" customWidth="1"/>
    <col min="15882" max="15882" width="9.5703125" style="67" bestFit="1" customWidth="1"/>
    <col min="15883" max="15883" width="11.28515625" style="67" bestFit="1" customWidth="1"/>
    <col min="15884" max="15884" width="9.28515625" style="67" bestFit="1" customWidth="1"/>
    <col min="15885" max="15886" width="7.28515625" style="67" bestFit="1" customWidth="1"/>
    <col min="15887" max="15887" width="16" style="67" bestFit="1" customWidth="1"/>
    <col min="15888" max="15888" width="16.85546875" style="67" bestFit="1" customWidth="1"/>
    <col min="15889" max="15889" width="7.28515625" style="67" bestFit="1" customWidth="1"/>
    <col min="15890" max="15890" width="15" style="67" bestFit="1" customWidth="1"/>
    <col min="15891" max="15891" width="19" style="67" bestFit="1" customWidth="1"/>
    <col min="15892" max="15892" width="16.5703125" style="67" bestFit="1" customWidth="1"/>
    <col min="15893" max="15893" width="18" style="67" bestFit="1" customWidth="1"/>
    <col min="15894" max="15895" width="18.42578125" style="67" bestFit="1" customWidth="1"/>
    <col min="15896" max="16115" width="9.140625" style="67"/>
    <col min="16116" max="16116" width="11.85546875" style="67" customWidth="1"/>
    <col min="16117" max="16117" width="9.140625" style="67"/>
    <col min="16118" max="16118" width="16.85546875" style="67" bestFit="1" customWidth="1"/>
    <col min="16119" max="16119" width="14.42578125" style="67" customWidth="1"/>
    <col min="16120" max="16120" width="15.5703125" style="67" customWidth="1"/>
    <col min="16121" max="16121" width="22.42578125" style="67" customWidth="1"/>
    <col min="16122" max="16122" width="20.42578125" style="67" customWidth="1"/>
    <col min="16123" max="16123" width="15.7109375" style="67" customWidth="1"/>
    <col min="16124" max="16124" width="17.140625" style="67" customWidth="1"/>
    <col min="16125" max="16125" width="14.85546875" style="67" customWidth="1"/>
    <col min="16126" max="16126" width="20.85546875" style="67" customWidth="1"/>
    <col min="16127" max="16127" width="17" style="67" customWidth="1"/>
    <col min="16128" max="16128" width="17.42578125" style="67" customWidth="1"/>
    <col min="16129" max="16129" width="12.7109375" style="67" customWidth="1"/>
    <col min="16130" max="16130" width="20.85546875" style="67" customWidth="1"/>
    <col min="16131" max="16131" width="14.42578125" style="67" customWidth="1"/>
    <col min="16132" max="16132" width="15.140625" style="67" bestFit="1" customWidth="1"/>
    <col min="16133" max="16133" width="20.85546875" style="67" customWidth="1"/>
    <col min="16134" max="16134" width="22.140625" style="67" customWidth="1"/>
    <col min="16135" max="16135" width="23.42578125" style="67" customWidth="1"/>
    <col min="16136" max="16136" width="19.7109375" style="67" bestFit="1" customWidth="1"/>
    <col min="16137" max="16137" width="9.85546875" style="67" bestFit="1" customWidth="1"/>
    <col min="16138" max="16138" width="9.5703125" style="67" bestFit="1" customWidth="1"/>
    <col min="16139" max="16139" width="11.28515625" style="67" bestFit="1" customWidth="1"/>
    <col min="16140" max="16140" width="9.28515625" style="67" bestFit="1" customWidth="1"/>
    <col min="16141" max="16142" width="7.28515625" style="67" bestFit="1" customWidth="1"/>
    <col min="16143" max="16143" width="16" style="67" bestFit="1" customWidth="1"/>
    <col min="16144" max="16144" width="16.85546875" style="67" bestFit="1" customWidth="1"/>
    <col min="16145" max="16145" width="7.28515625" style="67" bestFit="1" customWidth="1"/>
    <col min="16146" max="16146" width="15" style="67" bestFit="1" customWidth="1"/>
    <col min="16147" max="16147" width="19" style="67" bestFit="1" customWidth="1"/>
    <col min="16148" max="16148" width="16.5703125" style="67" bestFit="1" customWidth="1"/>
    <col min="16149" max="16149" width="18" style="67" bestFit="1" customWidth="1"/>
    <col min="16150" max="16151" width="18.42578125" style="67" bestFit="1" customWidth="1"/>
    <col min="16152" max="16384" width="9.140625" style="67"/>
  </cols>
  <sheetData>
    <row r="1" spans="1:27" s="242" customFormat="1" x14ac:dyDescent="0.25">
      <c r="A1" s="232" t="s">
        <v>46</v>
      </c>
      <c r="B1" s="232" t="s">
        <v>109</v>
      </c>
      <c r="C1" s="232" t="s">
        <v>779</v>
      </c>
      <c r="D1" s="233" t="s">
        <v>49</v>
      </c>
      <c r="E1" s="233" t="s">
        <v>780</v>
      </c>
      <c r="F1" s="233" t="s">
        <v>295</v>
      </c>
      <c r="G1" s="233" t="s">
        <v>781</v>
      </c>
      <c r="H1" s="233" t="s">
        <v>782</v>
      </c>
      <c r="I1" s="233" t="s">
        <v>783</v>
      </c>
      <c r="J1" s="234" t="s">
        <v>784</v>
      </c>
      <c r="K1" s="233" t="s">
        <v>785</v>
      </c>
      <c r="L1" s="233" t="s">
        <v>786</v>
      </c>
      <c r="M1" s="233" t="s">
        <v>787</v>
      </c>
      <c r="N1" s="233" t="s">
        <v>788</v>
      </c>
      <c r="O1" s="233" t="s">
        <v>789</v>
      </c>
      <c r="P1" s="233" t="s">
        <v>790</v>
      </c>
      <c r="Q1" s="235" t="s">
        <v>791</v>
      </c>
      <c r="R1" s="235" t="s">
        <v>792</v>
      </c>
      <c r="S1" s="236" t="s">
        <v>793</v>
      </c>
      <c r="T1" s="237" t="s">
        <v>794</v>
      </c>
      <c r="U1" s="237" t="s">
        <v>795</v>
      </c>
      <c r="V1" s="238" t="s">
        <v>796</v>
      </c>
      <c r="W1" s="239" t="s">
        <v>797</v>
      </c>
      <c r="X1" s="239" t="s">
        <v>798</v>
      </c>
      <c r="Y1" s="240" t="s">
        <v>799</v>
      </c>
      <c r="Z1" s="240" t="s">
        <v>800</v>
      </c>
      <c r="AA1" s="241" t="s">
        <v>801</v>
      </c>
    </row>
    <row r="2" spans="1:27" s="132" customFormat="1" x14ac:dyDescent="0.25">
      <c r="A2" s="243" t="s">
        <v>802</v>
      </c>
      <c r="B2" s="244" t="s">
        <v>803</v>
      </c>
      <c r="C2" s="244"/>
      <c r="D2" s="245" t="s">
        <v>127</v>
      </c>
      <c r="E2" s="246">
        <v>11</v>
      </c>
      <c r="F2" s="246" t="s">
        <v>946</v>
      </c>
      <c r="G2" s="247">
        <v>6</v>
      </c>
      <c r="H2" s="248">
        <v>10</v>
      </c>
      <c r="I2" s="246">
        <v>15</v>
      </c>
      <c r="J2" s="69">
        <v>0</v>
      </c>
      <c r="K2" s="246">
        <v>10</v>
      </c>
      <c r="L2" s="246">
        <v>1</v>
      </c>
      <c r="M2" s="249">
        <v>1.2</v>
      </c>
      <c r="N2" s="249">
        <v>4.8099999999999996</v>
      </c>
      <c r="O2" s="246"/>
      <c r="P2" s="250">
        <v>5</v>
      </c>
      <c r="Q2" s="251">
        <v>13.1</v>
      </c>
      <c r="R2" s="251">
        <v>14.4</v>
      </c>
      <c r="S2" s="252">
        <v>17.3</v>
      </c>
      <c r="T2" s="246">
        <f t="shared" ref="T2:T30" si="0">(U2+V2)*0.4</f>
        <v>4.0000000000000001E-3</v>
      </c>
      <c r="U2" s="246">
        <v>0</v>
      </c>
      <c r="V2" s="246">
        <v>0.01</v>
      </c>
      <c r="W2" s="253">
        <v>-1</v>
      </c>
      <c r="X2" s="254" t="s">
        <v>804</v>
      </c>
      <c r="Y2" s="254" t="s">
        <v>805</v>
      </c>
      <c r="Z2" s="255">
        <v>0.45</v>
      </c>
      <c r="AA2" s="69">
        <v>1</v>
      </c>
    </row>
    <row r="3" spans="1:27" s="132" customFormat="1" x14ac:dyDescent="0.25">
      <c r="A3" s="243" t="s">
        <v>806</v>
      </c>
      <c r="B3" s="244" t="s">
        <v>803</v>
      </c>
      <c r="C3" s="244"/>
      <c r="D3" s="245" t="s">
        <v>807</v>
      </c>
      <c r="E3" s="246">
        <v>11</v>
      </c>
      <c r="F3" s="246" t="s">
        <v>946</v>
      </c>
      <c r="G3" s="247">
        <v>6</v>
      </c>
      <c r="H3" s="248">
        <v>10</v>
      </c>
      <c r="I3" s="246">
        <v>0</v>
      </c>
      <c r="J3" s="69">
        <v>0</v>
      </c>
      <c r="K3" s="246">
        <v>10</v>
      </c>
      <c r="L3" s="246">
        <v>1</v>
      </c>
      <c r="M3" s="249">
        <v>1.2</v>
      </c>
      <c r="N3" s="249">
        <v>4.8099999999999996</v>
      </c>
      <c r="O3" s="246"/>
      <c r="P3" s="250">
        <v>5</v>
      </c>
      <c r="Q3" s="251">
        <v>13.1</v>
      </c>
      <c r="R3" s="251">
        <v>14.4</v>
      </c>
      <c r="S3" s="252">
        <v>17.3</v>
      </c>
      <c r="T3" s="246">
        <f t="shared" si="0"/>
        <v>4.0000000000000001E-3</v>
      </c>
      <c r="U3" s="246">
        <v>0</v>
      </c>
      <c r="V3" s="246">
        <v>0.01</v>
      </c>
      <c r="W3" s="253">
        <v>-1</v>
      </c>
      <c r="X3" s="254" t="s">
        <v>808</v>
      </c>
      <c r="Y3" s="254" t="s">
        <v>809</v>
      </c>
      <c r="Z3" s="255">
        <v>0.45</v>
      </c>
      <c r="AA3" s="69">
        <v>1</v>
      </c>
    </row>
    <row r="4" spans="1:27" s="132" customFormat="1" x14ac:dyDescent="0.25">
      <c r="A4" s="243" t="s">
        <v>810</v>
      </c>
      <c r="B4" s="244" t="s">
        <v>803</v>
      </c>
      <c r="C4" s="244"/>
      <c r="D4" s="245" t="s">
        <v>811</v>
      </c>
      <c r="E4" s="246">
        <v>11</v>
      </c>
      <c r="F4" s="246" t="s">
        <v>946</v>
      </c>
      <c r="G4" s="247">
        <v>6</v>
      </c>
      <c r="H4" s="248">
        <v>10</v>
      </c>
      <c r="I4" s="246">
        <v>15</v>
      </c>
      <c r="J4" s="69">
        <v>0</v>
      </c>
      <c r="K4" s="246">
        <v>10</v>
      </c>
      <c r="L4" s="246">
        <v>1</v>
      </c>
      <c r="M4" s="249">
        <v>1.2</v>
      </c>
      <c r="N4" s="249">
        <v>4.8099999999999996</v>
      </c>
      <c r="O4" s="246"/>
      <c r="P4" s="250">
        <v>5</v>
      </c>
      <c r="Q4" s="251">
        <v>13.1</v>
      </c>
      <c r="R4" s="251">
        <v>14.4</v>
      </c>
      <c r="S4" s="252">
        <v>17.3</v>
      </c>
      <c r="T4" s="246">
        <f t="shared" si="0"/>
        <v>4.0000000000000001E-3</v>
      </c>
      <c r="U4" s="246">
        <v>0</v>
      </c>
      <c r="V4" s="246">
        <v>0.01</v>
      </c>
      <c r="W4" s="253">
        <v>-1</v>
      </c>
      <c r="X4" s="254" t="s">
        <v>812</v>
      </c>
      <c r="Y4" s="254" t="s">
        <v>813</v>
      </c>
      <c r="Z4" s="255">
        <v>0.45</v>
      </c>
      <c r="AA4" s="69">
        <v>1</v>
      </c>
    </row>
    <row r="5" spans="1:27" s="132" customFormat="1" x14ac:dyDescent="0.25">
      <c r="A5" s="243" t="s">
        <v>814</v>
      </c>
      <c r="B5" s="244" t="s">
        <v>803</v>
      </c>
      <c r="C5" s="244"/>
      <c r="D5" s="245" t="s">
        <v>815</v>
      </c>
      <c r="E5" s="246">
        <v>11</v>
      </c>
      <c r="F5" s="246" t="s">
        <v>946</v>
      </c>
      <c r="G5" s="247">
        <v>6</v>
      </c>
      <c r="H5" s="248">
        <v>10</v>
      </c>
      <c r="I5" s="246">
        <v>15</v>
      </c>
      <c r="J5" s="69">
        <v>0</v>
      </c>
      <c r="K5" s="246">
        <v>10</v>
      </c>
      <c r="L5" s="246">
        <v>1</v>
      </c>
      <c r="M5" s="249">
        <v>1.2</v>
      </c>
      <c r="N5" s="249">
        <v>4.8099999999999996</v>
      </c>
      <c r="O5" s="246"/>
      <c r="P5" s="250">
        <v>5</v>
      </c>
      <c r="Q5" s="251">
        <v>13.1</v>
      </c>
      <c r="R5" s="251">
        <v>14.4</v>
      </c>
      <c r="S5" s="252">
        <v>17.3</v>
      </c>
      <c r="T5" s="246">
        <f t="shared" si="0"/>
        <v>4.0000000000000001E-3</v>
      </c>
      <c r="U5" s="246">
        <v>0</v>
      </c>
      <c r="V5" s="246">
        <v>0.01</v>
      </c>
      <c r="W5" s="253">
        <v>-1</v>
      </c>
      <c r="X5" s="254" t="s">
        <v>816</v>
      </c>
      <c r="Y5" s="254" t="s">
        <v>817</v>
      </c>
      <c r="Z5" s="255">
        <v>0.45</v>
      </c>
      <c r="AA5" s="69">
        <v>1</v>
      </c>
    </row>
    <row r="6" spans="1:27" s="132" customFormat="1" x14ac:dyDescent="0.25">
      <c r="A6" s="243" t="s">
        <v>818</v>
      </c>
      <c r="B6" s="244" t="s">
        <v>803</v>
      </c>
      <c r="C6" s="244"/>
      <c r="D6" s="245" t="s">
        <v>819</v>
      </c>
      <c r="E6" s="246">
        <v>11</v>
      </c>
      <c r="F6" s="246" t="s">
        <v>117</v>
      </c>
      <c r="G6" s="247">
        <v>6</v>
      </c>
      <c r="H6" s="248">
        <v>10</v>
      </c>
      <c r="I6" s="246">
        <v>15</v>
      </c>
      <c r="J6" s="69">
        <v>0</v>
      </c>
      <c r="K6" s="246">
        <v>10</v>
      </c>
      <c r="L6" s="246">
        <v>1</v>
      </c>
      <c r="M6" s="249">
        <v>1.2</v>
      </c>
      <c r="N6" s="249">
        <v>4.8099999999999996</v>
      </c>
      <c r="O6" s="246"/>
      <c r="P6" s="250">
        <v>5</v>
      </c>
      <c r="Q6" s="251">
        <v>13.1</v>
      </c>
      <c r="R6" s="251">
        <v>14.4</v>
      </c>
      <c r="S6" s="252">
        <v>17.3</v>
      </c>
      <c r="T6" s="246">
        <f t="shared" si="0"/>
        <v>4.0000000000000001E-3</v>
      </c>
      <c r="U6" s="246">
        <v>0</v>
      </c>
      <c r="V6" s="246">
        <v>0.01</v>
      </c>
      <c r="W6" s="253">
        <v>-1</v>
      </c>
      <c r="X6" s="254" t="s">
        <v>820</v>
      </c>
      <c r="Y6" s="254" t="s">
        <v>821</v>
      </c>
      <c r="Z6" s="255">
        <v>0.45</v>
      </c>
      <c r="AA6" s="69">
        <v>1</v>
      </c>
    </row>
    <row r="7" spans="1:27" s="132" customFormat="1" x14ac:dyDescent="0.25">
      <c r="A7" s="243" t="s">
        <v>822</v>
      </c>
      <c r="B7" s="244" t="s">
        <v>803</v>
      </c>
      <c r="C7" s="244"/>
      <c r="D7" s="245" t="s">
        <v>823</v>
      </c>
      <c r="E7" s="246">
        <v>11</v>
      </c>
      <c r="F7" s="246" t="s">
        <v>946</v>
      </c>
      <c r="G7" s="247">
        <v>6</v>
      </c>
      <c r="H7" s="248">
        <v>10</v>
      </c>
      <c r="I7" s="246">
        <v>15</v>
      </c>
      <c r="J7" s="69">
        <v>0</v>
      </c>
      <c r="K7" s="246">
        <v>10</v>
      </c>
      <c r="L7" s="246">
        <v>1</v>
      </c>
      <c r="M7" s="249">
        <v>1.2</v>
      </c>
      <c r="N7" s="249">
        <v>4.8099999999999996</v>
      </c>
      <c r="O7" s="246"/>
      <c r="P7" s="250">
        <v>5</v>
      </c>
      <c r="Q7" s="251">
        <v>13.1</v>
      </c>
      <c r="R7" s="251">
        <v>14.4</v>
      </c>
      <c r="S7" s="252">
        <v>17.3</v>
      </c>
      <c r="T7" s="246">
        <f t="shared" si="0"/>
        <v>4.0000000000000001E-3</v>
      </c>
      <c r="U7" s="246">
        <v>0</v>
      </c>
      <c r="V7" s="246">
        <v>0.01</v>
      </c>
      <c r="W7" s="253">
        <v>-1</v>
      </c>
      <c r="X7" s="254" t="s">
        <v>824</v>
      </c>
      <c r="Y7" s="254" t="s">
        <v>825</v>
      </c>
      <c r="Z7" s="255">
        <v>0.45</v>
      </c>
      <c r="AA7" s="69">
        <v>1</v>
      </c>
    </row>
    <row r="8" spans="1:27" s="132" customFormat="1" x14ac:dyDescent="0.25">
      <c r="A8" s="243" t="s">
        <v>826</v>
      </c>
      <c r="B8" s="244" t="s">
        <v>803</v>
      </c>
      <c r="C8" s="244"/>
      <c r="D8" s="245" t="s">
        <v>827</v>
      </c>
      <c r="E8" s="246">
        <v>11</v>
      </c>
      <c r="F8" s="246" t="s">
        <v>946</v>
      </c>
      <c r="G8" s="247">
        <v>6</v>
      </c>
      <c r="H8" s="248">
        <v>10</v>
      </c>
      <c r="I8" s="246">
        <v>0</v>
      </c>
      <c r="J8" s="69">
        <v>0</v>
      </c>
      <c r="K8" s="246">
        <v>10</v>
      </c>
      <c r="L8" s="246">
        <v>1</v>
      </c>
      <c r="M8" s="249">
        <v>1.2</v>
      </c>
      <c r="N8" s="249">
        <v>4.8099999999999996</v>
      </c>
      <c r="O8" s="246"/>
      <c r="P8" s="250">
        <v>5</v>
      </c>
      <c r="Q8" s="251">
        <v>13.1</v>
      </c>
      <c r="R8" s="251">
        <v>14.4</v>
      </c>
      <c r="S8" s="252">
        <v>17.3</v>
      </c>
      <c r="T8" s="246">
        <f t="shared" si="0"/>
        <v>4.0000000000000001E-3</v>
      </c>
      <c r="U8" s="246">
        <v>0</v>
      </c>
      <c r="V8" s="246">
        <v>0.01</v>
      </c>
      <c r="W8" s="253">
        <v>-1</v>
      </c>
      <c r="X8" s="254" t="s">
        <v>829</v>
      </c>
      <c r="Y8" s="254" t="s">
        <v>830</v>
      </c>
      <c r="Z8" s="255">
        <v>0.35</v>
      </c>
      <c r="AA8" s="69">
        <v>1</v>
      </c>
    </row>
    <row r="9" spans="1:27" s="142" customFormat="1" x14ac:dyDescent="0.25">
      <c r="A9" s="291" t="s">
        <v>917</v>
      </c>
      <c r="B9" s="292" t="s">
        <v>803</v>
      </c>
      <c r="C9" s="292"/>
      <c r="D9" s="293" t="s">
        <v>832</v>
      </c>
      <c r="E9" s="294">
        <v>11</v>
      </c>
      <c r="F9" s="294" t="s">
        <v>828</v>
      </c>
      <c r="G9" s="295">
        <v>6</v>
      </c>
      <c r="H9" s="296">
        <v>10</v>
      </c>
      <c r="I9" s="294">
        <v>0</v>
      </c>
      <c r="J9" s="141">
        <v>0</v>
      </c>
      <c r="K9" s="294">
        <v>10</v>
      </c>
      <c r="L9" s="294">
        <v>1</v>
      </c>
      <c r="M9" s="297">
        <v>1.2</v>
      </c>
      <c r="N9" s="297">
        <v>4.8099999999999996</v>
      </c>
      <c r="O9" s="294"/>
      <c r="P9" s="298">
        <v>5</v>
      </c>
      <c r="Q9" s="299">
        <v>13.1</v>
      </c>
      <c r="R9" s="299">
        <v>14.4</v>
      </c>
      <c r="S9" s="300">
        <v>17.3</v>
      </c>
      <c r="T9" s="294">
        <f t="shared" ref="T9" si="1">(U9+V9)*0.4</f>
        <v>4.0000000000000001E-3</v>
      </c>
      <c r="U9" s="294">
        <v>0</v>
      </c>
      <c r="V9" s="294">
        <v>0.01</v>
      </c>
      <c r="W9" s="301">
        <v>-1</v>
      </c>
      <c r="X9" s="302" t="s">
        <v>829</v>
      </c>
      <c r="Y9" s="302" t="s">
        <v>919</v>
      </c>
      <c r="Z9" s="303">
        <v>0.45</v>
      </c>
      <c r="AA9" s="141">
        <v>1</v>
      </c>
    </row>
    <row r="10" spans="1:27" s="270" customFormat="1" x14ac:dyDescent="0.25">
      <c r="A10" s="256" t="s">
        <v>831</v>
      </c>
      <c r="B10" s="257" t="s">
        <v>803</v>
      </c>
      <c r="C10" s="257"/>
      <c r="D10" s="258" t="s">
        <v>918</v>
      </c>
      <c r="E10" s="259">
        <v>11</v>
      </c>
      <c r="F10" s="259" t="s">
        <v>946</v>
      </c>
      <c r="G10" s="260">
        <v>6</v>
      </c>
      <c r="H10" s="261">
        <v>15</v>
      </c>
      <c r="I10" s="259">
        <v>15</v>
      </c>
      <c r="J10" s="262">
        <v>0</v>
      </c>
      <c r="K10" s="259">
        <v>10</v>
      </c>
      <c r="L10" s="259">
        <v>1</v>
      </c>
      <c r="M10" s="263">
        <v>1.2</v>
      </c>
      <c r="N10" s="263">
        <v>4.8099999999999996</v>
      </c>
      <c r="O10" s="259"/>
      <c r="P10" s="264">
        <v>5</v>
      </c>
      <c r="Q10" s="265">
        <v>13.1</v>
      </c>
      <c r="R10" s="265">
        <v>14.4</v>
      </c>
      <c r="S10" s="266">
        <v>17.3</v>
      </c>
      <c r="T10" s="259">
        <f t="shared" si="0"/>
        <v>4.0000000000000001E-3</v>
      </c>
      <c r="U10" s="259">
        <v>0</v>
      </c>
      <c r="V10" s="259">
        <v>0.01</v>
      </c>
      <c r="W10" s="267">
        <v>-1</v>
      </c>
      <c r="X10" s="268" t="s">
        <v>824</v>
      </c>
      <c r="Y10" s="268" t="s">
        <v>825</v>
      </c>
      <c r="Z10" s="269">
        <v>0.45</v>
      </c>
      <c r="AA10" s="262">
        <v>1</v>
      </c>
    </row>
    <row r="11" spans="1:27" ht="15.75" customHeight="1" x14ac:dyDescent="0.25">
      <c r="A11" s="68" t="s">
        <v>833</v>
      </c>
      <c r="B11" s="271" t="s">
        <v>803</v>
      </c>
      <c r="C11" s="271"/>
      <c r="D11" s="68" t="s">
        <v>834</v>
      </c>
      <c r="E11" s="272">
        <v>1</v>
      </c>
      <c r="F11" s="272"/>
      <c r="G11" s="63">
        <v>2</v>
      </c>
      <c r="H11" s="273">
        <v>120</v>
      </c>
      <c r="I11" s="272">
        <v>1</v>
      </c>
      <c r="J11" s="37">
        <v>0</v>
      </c>
      <c r="K11" s="272">
        <v>10</v>
      </c>
      <c r="L11" s="272">
        <v>1</v>
      </c>
      <c r="M11" s="274">
        <v>1</v>
      </c>
      <c r="N11" s="274">
        <v>3.62</v>
      </c>
      <c r="O11" s="275" t="s">
        <v>835</v>
      </c>
      <c r="P11" s="276">
        <v>8</v>
      </c>
      <c r="Q11" s="277">
        <v>9.4299999999999979</v>
      </c>
      <c r="R11" s="277">
        <v>18.900000000000002</v>
      </c>
      <c r="S11" s="278">
        <v>26</v>
      </c>
      <c r="T11" s="279">
        <f t="shared" si="0"/>
        <v>1.9600000000000002</v>
      </c>
      <c r="U11" s="272">
        <v>1</v>
      </c>
      <c r="V11" s="280">
        <v>3.9</v>
      </c>
      <c r="W11" s="281">
        <v>-1</v>
      </c>
      <c r="X11" s="282" t="s">
        <v>836</v>
      </c>
      <c r="Y11" s="282" t="s">
        <v>837</v>
      </c>
      <c r="Z11" s="283">
        <v>0.45</v>
      </c>
      <c r="AA11" s="37">
        <v>2</v>
      </c>
    </row>
    <row r="12" spans="1:27" x14ac:dyDescent="0.25">
      <c r="A12" s="68" t="s">
        <v>838</v>
      </c>
      <c r="B12" s="271" t="s">
        <v>803</v>
      </c>
      <c r="C12" s="271"/>
      <c r="D12" s="68" t="s">
        <v>839</v>
      </c>
      <c r="E12" s="272">
        <v>6</v>
      </c>
      <c r="F12" s="272"/>
      <c r="G12" s="63">
        <v>5</v>
      </c>
      <c r="H12" s="273">
        <v>180</v>
      </c>
      <c r="I12" s="272">
        <v>1</v>
      </c>
      <c r="J12" s="37">
        <v>0</v>
      </c>
      <c r="K12" s="272">
        <v>10</v>
      </c>
      <c r="L12" s="272">
        <v>1</v>
      </c>
      <c r="M12" s="274">
        <v>1.25</v>
      </c>
      <c r="N12" s="274">
        <v>4.82</v>
      </c>
      <c r="O12" s="275" t="s">
        <v>835</v>
      </c>
      <c r="P12" s="276">
        <v>9</v>
      </c>
      <c r="Q12" s="277">
        <v>11.729999999999999</v>
      </c>
      <c r="R12" s="277">
        <v>25.2</v>
      </c>
      <c r="S12" s="278">
        <v>34.4</v>
      </c>
      <c r="T12" s="279">
        <f t="shared" si="0"/>
        <v>4.3600000000000003</v>
      </c>
      <c r="U12" s="272">
        <v>2</v>
      </c>
      <c r="V12" s="280">
        <v>8.9</v>
      </c>
      <c r="W12" s="281">
        <v>-1</v>
      </c>
      <c r="X12" s="282" t="s">
        <v>840</v>
      </c>
      <c r="Y12" s="282" t="s">
        <v>841</v>
      </c>
      <c r="Z12" s="283">
        <v>0.65</v>
      </c>
      <c r="AA12" s="37">
        <v>3</v>
      </c>
    </row>
    <row r="13" spans="1:27" x14ac:dyDescent="0.25">
      <c r="A13" s="68" t="s">
        <v>842</v>
      </c>
      <c r="B13" s="271" t="s">
        <v>803</v>
      </c>
      <c r="C13" s="271"/>
      <c r="D13" s="68" t="s">
        <v>843</v>
      </c>
      <c r="E13" s="134">
        <v>9</v>
      </c>
      <c r="F13" s="134"/>
      <c r="G13" s="63">
        <v>5</v>
      </c>
      <c r="H13" s="273">
        <v>600</v>
      </c>
      <c r="I13" s="272">
        <v>2</v>
      </c>
      <c r="J13" s="37">
        <v>0</v>
      </c>
      <c r="K13" s="272">
        <v>10</v>
      </c>
      <c r="L13" s="272">
        <v>2</v>
      </c>
      <c r="M13" s="274">
        <v>2</v>
      </c>
      <c r="N13" s="274">
        <v>7.02</v>
      </c>
      <c r="O13" s="275" t="s">
        <v>844</v>
      </c>
      <c r="P13" s="276">
        <v>6</v>
      </c>
      <c r="Q13" s="277">
        <v>18.63</v>
      </c>
      <c r="R13" s="277">
        <v>36.75</v>
      </c>
      <c r="S13" s="278">
        <v>50.4</v>
      </c>
      <c r="T13" s="279">
        <f t="shared" si="0"/>
        <v>4.3600000000000003</v>
      </c>
      <c r="U13" s="272">
        <v>3</v>
      </c>
      <c r="V13" s="280">
        <v>7.9</v>
      </c>
      <c r="W13" s="281">
        <v>-1</v>
      </c>
      <c r="X13" s="282" t="s">
        <v>845</v>
      </c>
      <c r="Y13" s="282" t="s">
        <v>846</v>
      </c>
      <c r="Z13" s="283">
        <v>0.75</v>
      </c>
      <c r="AA13" s="37">
        <v>4</v>
      </c>
    </row>
    <row r="14" spans="1:27" x14ac:dyDescent="0.25">
      <c r="A14" s="68" t="s">
        <v>847</v>
      </c>
      <c r="B14" s="271" t="s">
        <v>803</v>
      </c>
      <c r="C14" s="271"/>
      <c r="D14" s="68" t="s">
        <v>848</v>
      </c>
      <c r="E14" s="272">
        <v>12</v>
      </c>
      <c r="F14" s="272"/>
      <c r="G14" s="63">
        <v>5</v>
      </c>
      <c r="H14" s="273">
        <v>900</v>
      </c>
      <c r="I14" s="272">
        <v>2</v>
      </c>
      <c r="J14" s="37">
        <v>0</v>
      </c>
      <c r="K14" s="272">
        <v>10</v>
      </c>
      <c r="L14" s="272">
        <v>3</v>
      </c>
      <c r="M14" s="274">
        <v>3</v>
      </c>
      <c r="N14" s="274">
        <v>9.6199999999999992</v>
      </c>
      <c r="O14" s="275" t="s">
        <v>849</v>
      </c>
      <c r="P14" s="276">
        <v>6</v>
      </c>
      <c r="Q14" s="277">
        <v>30.129999999999995</v>
      </c>
      <c r="R14" s="277">
        <v>50.4</v>
      </c>
      <c r="S14" s="278">
        <v>69.2</v>
      </c>
      <c r="T14" s="279">
        <f t="shared" si="0"/>
        <v>6.76</v>
      </c>
      <c r="U14" s="272">
        <v>5</v>
      </c>
      <c r="V14" s="280">
        <v>11.9</v>
      </c>
      <c r="W14" s="281">
        <v>-1</v>
      </c>
      <c r="X14" s="282" t="s">
        <v>850</v>
      </c>
      <c r="Y14" s="282" t="s">
        <v>851</v>
      </c>
      <c r="Z14" s="283">
        <v>0.7</v>
      </c>
      <c r="AA14" s="37">
        <v>5</v>
      </c>
    </row>
    <row r="15" spans="1:27" x14ac:dyDescent="0.25">
      <c r="A15" s="68" t="s">
        <v>852</v>
      </c>
      <c r="B15" s="271" t="s">
        <v>803</v>
      </c>
      <c r="C15" s="271"/>
      <c r="D15" s="68" t="s">
        <v>853</v>
      </c>
      <c r="E15" s="272">
        <v>15</v>
      </c>
      <c r="F15" s="272"/>
      <c r="G15" s="63">
        <v>5</v>
      </c>
      <c r="H15" s="273">
        <v>1200</v>
      </c>
      <c r="I15" s="272">
        <v>3</v>
      </c>
      <c r="J15" s="37">
        <v>0</v>
      </c>
      <c r="K15" s="272">
        <v>10</v>
      </c>
      <c r="L15" s="272">
        <v>3</v>
      </c>
      <c r="M15" s="274">
        <v>3.25</v>
      </c>
      <c r="N15" s="274">
        <v>10.02</v>
      </c>
      <c r="O15" s="275" t="s">
        <v>844</v>
      </c>
      <c r="P15" s="276">
        <v>7</v>
      </c>
      <c r="Q15" s="277">
        <v>34.729999999999997</v>
      </c>
      <c r="R15" s="277">
        <v>65.100000000000009</v>
      </c>
      <c r="S15" s="278">
        <v>89.2</v>
      </c>
      <c r="T15" s="279">
        <f t="shared" si="0"/>
        <v>7.56</v>
      </c>
      <c r="U15" s="272">
        <v>6</v>
      </c>
      <c r="V15" s="280">
        <v>12.9</v>
      </c>
      <c r="W15" s="281">
        <v>-1</v>
      </c>
      <c r="X15" s="282" t="s">
        <v>854</v>
      </c>
      <c r="Y15" s="282" t="s">
        <v>855</v>
      </c>
      <c r="Z15" s="283">
        <v>0.6</v>
      </c>
      <c r="AA15" s="37">
        <v>6</v>
      </c>
    </row>
    <row r="16" spans="1:27" x14ac:dyDescent="0.25">
      <c r="A16" s="68" t="s">
        <v>856</v>
      </c>
      <c r="B16" s="271" t="s">
        <v>803</v>
      </c>
      <c r="C16" s="271"/>
      <c r="D16" s="37" t="s">
        <v>857</v>
      </c>
      <c r="E16" s="272">
        <v>17</v>
      </c>
      <c r="F16" s="272"/>
      <c r="G16" s="63">
        <v>5</v>
      </c>
      <c r="H16" s="284">
        <v>1500</v>
      </c>
      <c r="I16" s="37">
        <v>3</v>
      </c>
      <c r="J16" s="37">
        <v>0</v>
      </c>
      <c r="K16" s="37">
        <v>10</v>
      </c>
      <c r="L16" s="37">
        <v>3</v>
      </c>
      <c r="M16" s="274">
        <v>3.75</v>
      </c>
      <c r="N16" s="274">
        <v>12.42</v>
      </c>
      <c r="O16" s="275" t="s">
        <v>844</v>
      </c>
      <c r="P16" s="276">
        <v>8</v>
      </c>
      <c r="Q16" s="277">
        <v>39.33</v>
      </c>
      <c r="R16" s="277">
        <v>65.100000000000009</v>
      </c>
      <c r="S16" s="278">
        <v>89.2</v>
      </c>
      <c r="T16" s="279">
        <f t="shared" si="0"/>
        <v>8.76</v>
      </c>
      <c r="U16" s="272">
        <v>7</v>
      </c>
      <c r="V16" s="280">
        <v>14.9</v>
      </c>
      <c r="W16" s="281">
        <v>-1</v>
      </c>
      <c r="X16" s="282" t="s">
        <v>858</v>
      </c>
      <c r="Y16" s="282" t="s">
        <v>859</v>
      </c>
      <c r="Z16" s="283">
        <v>0.65</v>
      </c>
      <c r="AA16" s="37">
        <v>7</v>
      </c>
    </row>
    <row r="17" spans="1:27" x14ac:dyDescent="0.25">
      <c r="A17" s="68" t="s">
        <v>860</v>
      </c>
      <c r="B17" s="271" t="s">
        <v>803</v>
      </c>
      <c r="C17" s="271"/>
      <c r="D17" s="68" t="s">
        <v>861</v>
      </c>
      <c r="E17" s="272">
        <v>20</v>
      </c>
      <c r="F17" s="272"/>
      <c r="G17" s="63">
        <v>5</v>
      </c>
      <c r="H17" s="273">
        <v>2100</v>
      </c>
      <c r="I17" s="272">
        <v>4</v>
      </c>
      <c r="J17" s="37">
        <v>0</v>
      </c>
      <c r="K17" s="272">
        <v>10</v>
      </c>
      <c r="L17" s="272">
        <v>4</v>
      </c>
      <c r="M17" s="274">
        <v>5</v>
      </c>
      <c r="N17" s="274">
        <v>13.82</v>
      </c>
      <c r="O17" s="275" t="s">
        <v>849</v>
      </c>
      <c r="P17" s="276">
        <v>7</v>
      </c>
      <c r="Q17" s="277">
        <v>43.93</v>
      </c>
      <c r="R17" s="277">
        <v>82.95</v>
      </c>
      <c r="S17" s="278">
        <v>113.6</v>
      </c>
      <c r="T17" s="279">
        <f t="shared" si="0"/>
        <v>13.96</v>
      </c>
      <c r="U17" s="272">
        <v>12</v>
      </c>
      <c r="V17" s="280">
        <v>22.9</v>
      </c>
      <c r="W17" s="281">
        <v>-1</v>
      </c>
      <c r="X17" s="282" t="s">
        <v>862</v>
      </c>
      <c r="Y17" s="282" t="s">
        <v>863</v>
      </c>
      <c r="Z17" s="283">
        <v>0.95</v>
      </c>
      <c r="AA17" s="37">
        <v>8</v>
      </c>
    </row>
    <row r="18" spans="1:27" x14ac:dyDescent="0.25">
      <c r="A18" s="68" t="s">
        <v>864</v>
      </c>
      <c r="B18" s="271" t="s">
        <v>803</v>
      </c>
      <c r="C18" s="271"/>
      <c r="D18" s="37" t="s">
        <v>865</v>
      </c>
      <c r="E18" s="272">
        <v>25</v>
      </c>
      <c r="F18" s="272"/>
      <c r="G18" s="63">
        <v>5</v>
      </c>
      <c r="H18" s="284">
        <v>2700</v>
      </c>
      <c r="I18" s="37">
        <v>4</v>
      </c>
      <c r="J18" s="37">
        <v>0</v>
      </c>
      <c r="K18" s="37">
        <v>10</v>
      </c>
      <c r="L18" s="37">
        <v>4</v>
      </c>
      <c r="M18" s="274">
        <v>5.75</v>
      </c>
      <c r="N18" s="274">
        <v>15.82</v>
      </c>
      <c r="O18" s="63" t="s">
        <v>835</v>
      </c>
      <c r="P18" s="276">
        <v>6</v>
      </c>
      <c r="Q18" s="277">
        <v>48.53</v>
      </c>
      <c r="R18" s="277">
        <v>89.95</v>
      </c>
      <c r="S18" s="278">
        <v>121.6</v>
      </c>
      <c r="T18" s="279">
        <f t="shared" si="0"/>
        <v>20.400000000000002</v>
      </c>
      <c r="U18" s="272">
        <v>18</v>
      </c>
      <c r="V18" s="280">
        <v>33</v>
      </c>
      <c r="W18" s="281">
        <v>-1</v>
      </c>
      <c r="X18" s="282" t="s">
        <v>866</v>
      </c>
      <c r="Y18" s="282" t="s">
        <v>867</v>
      </c>
      <c r="Z18" s="283">
        <v>0.8</v>
      </c>
      <c r="AA18" s="37">
        <v>9</v>
      </c>
    </row>
    <row r="19" spans="1:27" x14ac:dyDescent="0.25">
      <c r="A19" s="68" t="s">
        <v>868</v>
      </c>
      <c r="B19" s="271" t="s">
        <v>803</v>
      </c>
      <c r="C19" s="271"/>
      <c r="D19" s="68" t="s">
        <v>869</v>
      </c>
      <c r="E19" s="272">
        <v>33</v>
      </c>
      <c r="F19" s="272"/>
      <c r="G19" s="63">
        <v>5</v>
      </c>
      <c r="H19" s="273">
        <v>3600</v>
      </c>
      <c r="I19" s="272">
        <v>5</v>
      </c>
      <c r="J19" s="37">
        <v>0</v>
      </c>
      <c r="K19" s="272">
        <v>10</v>
      </c>
      <c r="L19" s="272">
        <v>5</v>
      </c>
      <c r="M19" s="274">
        <v>13</v>
      </c>
      <c r="N19" s="274">
        <v>21.6</v>
      </c>
      <c r="O19" s="275" t="s">
        <v>849</v>
      </c>
      <c r="P19" s="276">
        <v>8</v>
      </c>
      <c r="Q19" s="277">
        <v>73.83</v>
      </c>
      <c r="R19" s="277">
        <v>113.39999999999999</v>
      </c>
      <c r="S19" s="278">
        <v>155.6</v>
      </c>
      <c r="T19" s="279">
        <f t="shared" si="0"/>
        <v>31.200000000000003</v>
      </c>
      <c r="U19" s="272">
        <v>29</v>
      </c>
      <c r="V19" s="280">
        <v>49</v>
      </c>
      <c r="W19" s="281">
        <v>-1</v>
      </c>
      <c r="X19" s="282" t="s">
        <v>870</v>
      </c>
      <c r="Y19" s="282" t="s">
        <v>871</v>
      </c>
      <c r="Z19" s="283">
        <v>0.65</v>
      </c>
      <c r="AA19" s="37">
        <v>10</v>
      </c>
    </row>
    <row r="20" spans="1:27" x14ac:dyDescent="0.25">
      <c r="A20" s="68" t="s">
        <v>872</v>
      </c>
      <c r="B20" s="271" t="s">
        <v>803</v>
      </c>
      <c r="C20" s="271"/>
      <c r="D20" s="37" t="s">
        <v>873</v>
      </c>
      <c r="E20" s="272">
        <v>35</v>
      </c>
      <c r="F20" s="272"/>
      <c r="G20" s="63">
        <v>5</v>
      </c>
      <c r="H20" s="284">
        <v>4200</v>
      </c>
      <c r="I20" s="37">
        <v>5</v>
      </c>
      <c r="J20" s="37">
        <v>0</v>
      </c>
      <c r="K20" s="37">
        <v>10</v>
      </c>
      <c r="L20" s="37">
        <v>5</v>
      </c>
      <c r="M20" s="274">
        <v>13.5</v>
      </c>
      <c r="N20" s="274">
        <v>23.6</v>
      </c>
      <c r="O20" s="63" t="s">
        <v>844</v>
      </c>
      <c r="P20" s="276">
        <v>9</v>
      </c>
      <c r="Q20" s="277">
        <v>87.63</v>
      </c>
      <c r="R20" s="277">
        <v>120.39999999999999</v>
      </c>
      <c r="S20" s="278">
        <v>163.6</v>
      </c>
      <c r="T20" s="279">
        <f t="shared" si="0"/>
        <v>33.56</v>
      </c>
      <c r="U20" s="272">
        <v>32</v>
      </c>
      <c r="V20" s="280">
        <v>51.9</v>
      </c>
      <c r="W20" s="281">
        <v>-1</v>
      </c>
      <c r="X20" s="282" t="s">
        <v>874</v>
      </c>
      <c r="Y20" s="282" t="s">
        <v>875</v>
      </c>
      <c r="Z20" s="283">
        <v>0.75</v>
      </c>
      <c r="AA20" s="37">
        <v>11</v>
      </c>
    </row>
    <row r="21" spans="1:27" x14ac:dyDescent="0.25">
      <c r="A21" s="68" t="s">
        <v>876</v>
      </c>
      <c r="B21" s="271" t="s">
        <v>803</v>
      </c>
      <c r="C21" s="271"/>
      <c r="D21" s="37" t="s">
        <v>877</v>
      </c>
      <c r="E21" s="272">
        <v>37</v>
      </c>
      <c r="F21" s="272"/>
      <c r="G21" s="63">
        <v>5</v>
      </c>
      <c r="H21" s="284">
        <v>4800</v>
      </c>
      <c r="I21" s="37">
        <v>6</v>
      </c>
      <c r="J21" s="37">
        <v>0</v>
      </c>
      <c r="K21" s="37">
        <v>10</v>
      </c>
      <c r="L21" s="37">
        <v>5</v>
      </c>
      <c r="M21" s="274">
        <v>14.25</v>
      </c>
      <c r="N21" s="274">
        <v>25.6</v>
      </c>
      <c r="O21" s="63" t="s">
        <v>835</v>
      </c>
      <c r="P21" s="276">
        <v>7</v>
      </c>
      <c r="Q21" s="277">
        <v>101.42999999999999</v>
      </c>
      <c r="R21" s="277">
        <v>127.39999999999999</v>
      </c>
      <c r="S21" s="278">
        <v>179.6</v>
      </c>
      <c r="T21" s="279">
        <f t="shared" si="0"/>
        <v>35.160000000000004</v>
      </c>
      <c r="U21" s="272">
        <v>34</v>
      </c>
      <c r="V21" s="280">
        <v>53.9</v>
      </c>
      <c r="W21" s="281">
        <v>-1</v>
      </c>
      <c r="X21" s="282" t="s">
        <v>878</v>
      </c>
      <c r="Y21" s="282" t="s">
        <v>879</v>
      </c>
      <c r="Z21" s="283">
        <v>0.85</v>
      </c>
      <c r="AA21" s="37">
        <v>12</v>
      </c>
    </row>
    <row r="22" spans="1:27" x14ac:dyDescent="0.25">
      <c r="A22" s="68" t="s">
        <v>880</v>
      </c>
      <c r="B22" s="271" t="s">
        <v>803</v>
      </c>
      <c r="C22" s="271"/>
      <c r="D22" s="37" t="s">
        <v>881</v>
      </c>
      <c r="E22" s="272">
        <v>40</v>
      </c>
      <c r="F22" s="272"/>
      <c r="G22" s="63">
        <v>5</v>
      </c>
      <c r="H22" s="284">
        <v>5100</v>
      </c>
      <c r="I22" s="37">
        <v>6</v>
      </c>
      <c r="J22" s="37">
        <v>0</v>
      </c>
      <c r="K22" s="37">
        <v>10</v>
      </c>
      <c r="L22" s="37">
        <v>5</v>
      </c>
      <c r="M22" s="274">
        <v>15</v>
      </c>
      <c r="N22" s="274">
        <v>27.6</v>
      </c>
      <c r="O22" s="63" t="s">
        <v>882</v>
      </c>
      <c r="P22" s="276">
        <v>6</v>
      </c>
      <c r="Q22" s="277">
        <v>115.22999999999999</v>
      </c>
      <c r="R22" s="277">
        <v>134.4</v>
      </c>
      <c r="S22" s="278">
        <v>195.6</v>
      </c>
      <c r="T22" s="279">
        <f t="shared" si="0"/>
        <v>37.160000000000004</v>
      </c>
      <c r="U22" s="272">
        <v>36</v>
      </c>
      <c r="V22" s="280">
        <v>56.9</v>
      </c>
      <c r="W22" s="281">
        <v>-1</v>
      </c>
      <c r="X22" s="282" t="s">
        <v>883</v>
      </c>
      <c r="Y22" s="282" t="s">
        <v>884</v>
      </c>
      <c r="Z22" s="283">
        <v>0.6</v>
      </c>
      <c r="AA22" s="37">
        <v>13</v>
      </c>
    </row>
    <row r="23" spans="1:27" x14ac:dyDescent="0.25">
      <c r="A23" s="68" t="s">
        <v>885</v>
      </c>
      <c r="B23" s="271" t="s">
        <v>803</v>
      </c>
      <c r="C23" s="271"/>
      <c r="D23" s="68" t="s">
        <v>886</v>
      </c>
      <c r="E23" s="272">
        <v>46</v>
      </c>
      <c r="F23" s="272"/>
      <c r="G23" s="63">
        <v>5</v>
      </c>
      <c r="H23" s="273">
        <v>5400</v>
      </c>
      <c r="I23" s="272">
        <v>7</v>
      </c>
      <c r="J23" s="37">
        <v>0</v>
      </c>
      <c r="K23" s="272">
        <v>10</v>
      </c>
      <c r="L23" s="272">
        <v>5</v>
      </c>
      <c r="M23" s="274">
        <v>16.25</v>
      </c>
      <c r="N23" s="274">
        <v>28.8</v>
      </c>
      <c r="O23" s="275" t="s">
        <v>849</v>
      </c>
      <c r="P23" s="276">
        <v>9</v>
      </c>
      <c r="Q23" s="277">
        <v>149.72999999999996</v>
      </c>
      <c r="R23" s="277">
        <v>151.20000000000002</v>
      </c>
      <c r="S23" s="278">
        <v>207.2</v>
      </c>
      <c r="T23" s="279">
        <f t="shared" si="0"/>
        <v>40.760000000000005</v>
      </c>
      <c r="U23" s="272">
        <v>37</v>
      </c>
      <c r="V23" s="280">
        <v>64.900000000000006</v>
      </c>
      <c r="W23" s="281">
        <v>-1</v>
      </c>
      <c r="X23" s="282" t="s">
        <v>887</v>
      </c>
      <c r="Y23" s="282" t="s">
        <v>888</v>
      </c>
      <c r="Z23" s="283">
        <v>0.6</v>
      </c>
      <c r="AA23" s="37">
        <v>14</v>
      </c>
    </row>
    <row r="24" spans="1:27" s="285" customFormat="1" x14ac:dyDescent="0.25">
      <c r="A24" s="68" t="s">
        <v>889</v>
      </c>
      <c r="B24" s="271" t="s">
        <v>803</v>
      </c>
      <c r="C24" s="271"/>
      <c r="D24" s="37" t="s">
        <v>890</v>
      </c>
      <c r="E24" s="272">
        <v>49</v>
      </c>
      <c r="F24" s="272"/>
      <c r="G24" s="63">
        <v>5</v>
      </c>
      <c r="H24" s="284">
        <v>6300</v>
      </c>
      <c r="I24" s="37">
        <v>7</v>
      </c>
      <c r="J24" s="37">
        <v>0</v>
      </c>
      <c r="K24" s="37">
        <v>10</v>
      </c>
      <c r="L24" s="37">
        <v>5</v>
      </c>
      <c r="M24" s="274">
        <v>17.5</v>
      </c>
      <c r="N24" s="274">
        <v>32.799999999999997</v>
      </c>
      <c r="O24" s="63" t="s">
        <v>882</v>
      </c>
      <c r="P24" s="276">
        <v>7</v>
      </c>
      <c r="Q24" s="277">
        <v>149.72999999999996</v>
      </c>
      <c r="R24" s="277">
        <v>158.20000000000002</v>
      </c>
      <c r="S24" s="278">
        <v>223.2</v>
      </c>
      <c r="T24" s="279">
        <f t="shared" si="0"/>
        <v>43.56</v>
      </c>
      <c r="U24" s="272">
        <v>40</v>
      </c>
      <c r="V24" s="280">
        <v>68.900000000000006</v>
      </c>
      <c r="W24" s="281">
        <v>-1</v>
      </c>
      <c r="X24" s="282" t="s">
        <v>891</v>
      </c>
      <c r="Y24" s="282" t="s">
        <v>892</v>
      </c>
      <c r="Z24" s="283">
        <v>0.6</v>
      </c>
      <c r="AA24" s="37">
        <v>15</v>
      </c>
    </row>
    <row r="25" spans="1:27" x14ac:dyDescent="0.25">
      <c r="A25" s="68" t="s">
        <v>893</v>
      </c>
      <c r="B25" s="271" t="s">
        <v>803</v>
      </c>
      <c r="C25" s="271"/>
      <c r="D25" s="68" t="s">
        <v>894</v>
      </c>
      <c r="E25" s="272">
        <v>58</v>
      </c>
      <c r="F25" s="272"/>
      <c r="G25" s="63">
        <v>5</v>
      </c>
      <c r="H25" s="273">
        <v>7200</v>
      </c>
      <c r="I25" s="272">
        <v>8</v>
      </c>
      <c r="J25" s="37">
        <v>0</v>
      </c>
      <c r="K25" s="272">
        <v>10</v>
      </c>
      <c r="L25" s="272">
        <v>6</v>
      </c>
      <c r="M25" s="274">
        <v>19.25</v>
      </c>
      <c r="N25" s="274">
        <v>36.020000000000003</v>
      </c>
      <c r="O25" s="275" t="s">
        <v>835</v>
      </c>
      <c r="P25" s="276">
        <v>10</v>
      </c>
      <c r="Q25" s="277">
        <v>177.32999999999998</v>
      </c>
      <c r="R25" s="277">
        <v>189</v>
      </c>
      <c r="S25" s="278">
        <v>259.2</v>
      </c>
      <c r="T25" s="279">
        <f t="shared" si="0"/>
        <v>48.360000000000007</v>
      </c>
      <c r="U25" s="272">
        <v>44</v>
      </c>
      <c r="V25" s="280">
        <v>76.900000000000006</v>
      </c>
      <c r="W25" s="281">
        <v>-1</v>
      </c>
      <c r="X25" s="282" t="s">
        <v>895</v>
      </c>
      <c r="Y25" s="282" t="s">
        <v>896</v>
      </c>
      <c r="Z25" s="283">
        <v>0.6</v>
      </c>
      <c r="AA25" s="37">
        <v>16</v>
      </c>
    </row>
    <row r="26" spans="1:27" x14ac:dyDescent="0.25">
      <c r="A26" s="68" t="s">
        <v>897</v>
      </c>
      <c r="B26" s="271" t="s">
        <v>803</v>
      </c>
      <c r="C26" s="271"/>
      <c r="D26" s="68" t="s">
        <v>898</v>
      </c>
      <c r="E26" s="272">
        <v>62</v>
      </c>
      <c r="F26" s="272"/>
      <c r="G26" s="63">
        <v>5</v>
      </c>
      <c r="H26" s="273">
        <v>9000</v>
      </c>
      <c r="I26" s="272">
        <v>8</v>
      </c>
      <c r="J26" s="37">
        <v>0</v>
      </c>
      <c r="K26" s="272">
        <v>10</v>
      </c>
      <c r="L26" s="272">
        <v>6</v>
      </c>
      <c r="M26" s="274">
        <v>21.25</v>
      </c>
      <c r="N26" s="274">
        <v>43.2</v>
      </c>
      <c r="O26" s="275" t="s">
        <v>882</v>
      </c>
      <c r="P26" s="276">
        <v>8</v>
      </c>
      <c r="Q26" s="277">
        <v>195.72999999999996</v>
      </c>
      <c r="R26" s="277">
        <v>226.79999999999998</v>
      </c>
      <c r="S26" s="278">
        <v>311.2</v>
      </c>
      <c r="T26" s="279">
        <f t="shared" si="0"/>
        <v>53.56</v>
      </c>
      <c r="U26" s="272">
        <v>49</v>
      </c>
      <c r="V26" s="280">
        <v>84.9</v>
      </c>
      <c r="W26" s="281">
        <v>-1</v>
      </c>
      <c r="X26" s="282" t="s">
        <v>899</v>
      </c>
      <c r="Y26" s="282" t="s">
        <v>900</v>
      </c>
      <c r="Z26" s="283">
        <v>0.7</v>
      </c>
      <c r="AA26" s="37">
        <v>17</v>
      </c>
    </row>
    <row r="27" spans="1:27" x14ac:dyDescent="0.25">
      <c r="A27" s="68" t="s">
        <v>901</v>
      </c>
      <c r="B27" s="271" t="s">
        <v>803</v>
      </c>
      <c r="C27" s="271"/>
      <c r="D27" s="68" t="s">
        <v>902</v>
      </c>
      <c r="E27" s="272">
        <v>74</v>
      </c>
      <c r="F27" s="272"/>
      <c r="G27" s="63">
        <v>5</v>
      </c>
      <c r="H27" s="273">
        <v>10800</v>
      </c>
      <c r="I27" s="272">
        <v>9</v>
      </c>
      <c r="J27" s="37">
        <v>0</v>
      </c>
      <c r="K27" s="272">
        <v>10</v>
      </c>
      <c r="L27" s="272">
        <v>7</v>
      </c>
      <c r="M27" s="274">
        <v>24</v>
      </c>
      <c r="N27" s="274">
        <v>50.4</v>
      </c>
      <c r="O27" s="275" t="s">
        <v>844</v>
      </c>
      <c r="P27" s="276">
        <v>10</v>
      </c>
      <c r="Q27" s="277">
        <v>221.02999999999997</v>
      </c>
      <c r="R27" s="277">
        <v>264.59999999999997</v>
      </c>
      <c r="S27" s="278">
        <v>362.8</v>
      </c>
      <c r="T27" s="279">
        <f t="shared" si="0"/>
        <v>60.360000000000007</v>
      </c>
      <c r="U27" s="272">
        <v>55</v>
      </c>
      <c r="V27" s="280">
        <v>95.9</v>
      </c>
      <c r="W27" s="281">
        <v>-1</v>
      </c>
      <c r="X27" s="282" t="s">
        <v>903</v>
      </c>
      <c r="Y27" s="282" t="s">
        <v>904</v>
      </c>
      <c r="Z27" s="283">
        <v>0.55000000000000004</v>
      </c>
      <c r="AA27" s="37">
        <v>18</v>
      </c>
    </row>
    <row r="28" spans="1:27" x14ac:dyDescent="0.25">
      <c r="A28" s="68" t="s">
        <v>905</v>
      </c>
      <c r="B28" s="271" t="s">
        <v>803</v>
      </c>
      <c r="C28" s="271"/>
      <c r="D28" s="68" t="s">
        <v>906</v>
      </c>
      <c r="E28" s="272">
        <v>83</v>
      </c>
      <c r="F28" s="272"/>
      <c r="G28" s="63">
        <v>5</v>
      </c>
      <c r="H28" s="273">
        <v>12600</v>
      </c>
      <c r="I28" s="272">
        <v>10</v>
      </c>
      <c r="J28" s="37">
        <v>0</v>
      </c>
      <c r="K28" s="272">
        <v>10</v>
      </c>
      <c r="L28" s="272">
        <v>7</v>
      </c>
      <c r="M28" s="274">
        <v>27</v>
      </c>
      <c r="N28" s="274">
        <v>57.6</v>
      </c>
      <c r="O28" s="275" t="s">
        <v>882</v>
      </c>
      <c r="P28" s="276">
        <v>9</v>
      </c>
      <c r="Q28" s="277">
        <v>248.62999999999997</v>
      </c>
      <c r="R28" s="277">
        <v>302.40000000000003</v>
      </c>
      <c r="S28" s="278">
        <v>414.8</v>
      </c>
      <c r="T28" s="279">
        <f t="shared" si="0"/>
        <v>68.36</v>
      </c>
      <c r="U28" s="272">
        <v>63</v>
      </c>
      <c r="V28" s="280">
        <v>107.9</v>
      </c>
      <c r="W28" s="281">
        <v>-1</v>
      </c>
      <c r="X28" s="282" t="s">
        <v>907</v>
      </c>
      <c r="Y28" s="282" t="s">
        <v>908</v>
      </c>
      <c r="Z28" s="283">
        <v>0.7</v>
      </c>
      <c r="AA28" s="37">
        <v>19</v>
      </c>
    </row>
    <row r="29" spans="1:27" x14ac:dyDescent="0.25">
      <c r="A29" s="68" t="s">
        <v>909</v>
      </c>
      <c r="B29" s="271" t="s">
        <v>803</v>
      </c>
      <c r="C29" s="271"/>
      <c r="D29" s="68" t="s">
        <v>910</v>
      </c>
      <c r="E29" s="272">
        <v>95</v>
      </c>
      <c r="F29" s="272"/>
      <c r="G29" s="63">
        <v>5</v>
      </c>
      <c r="H29" s="273">
        <v>14400</v>
      </c>
      <c r="I29" s="272">
        <v>11</v>
      </c>
      <c r="J29" s="37">
        <v>0</v>
      </c>
      <c r="K29" s="272">
        <v>10</v>
      </c>
      <c r="L29" s="272">
        <v>8</v>
      </c>
      <c r="M29" s="274">
        <v>29.75</v>
      </c>
      <c r="N29" s="274">
        <v>64.8</v>
      </c>
      <c r="O29" s="275" t="s">
        <v>849</v>
      </c>
      <c r="P29" s="276">
        <v>10</v>
      </c>
      <c r="Q29" s="277">
        <v>273.92999999999995</v>
      </c>
      <c r="R29" s="277">
        <v>340.2</v>
      </c>
      <c r="S29" s="278">
        <v>466.4</v>
      </c>
      <c r="T29" s="279">
        <f t="shared" si="0"/>
        <v>75.160000000000011</v>
      </c>
      <c r="U29" s="272">
        <v>69</v>
      </c>
      <c r="V29" s="280">
        <v>118.9</v>
      </c>
      <c r="W29" s="281">
        <v>-1</v>
      </c>
      <c r="X29" s="282" t="s">
        <v>911</v>
      </c>
      <c r="Y29" s="282" t="s">
        <v>912</v>
      </c>
      <c r="Z29" s="283">
        <v>0.8</v>
      </c>
      <c r="AA29" s="37">
        <v>20</v>
      </c>
    </row>
    <row r="30" spans="1:27" x14ac:dyDescent="0.25">
      <c r="A30" s="68" t="s">
        <v>913</v>
      </c>
      <c r="B30" s="271" t="s">
        <v>803</v>
      </c>
      <c r="C30" s="271"/>
      <c r="D30" s="68" t="s">
        <v>914</v>
      </c>
      <c r="E30" s="272">
        <v>106</v>
      </c>
      <c r="F30" s="272"/>
      <c r="G30" s="63">
        <v>5</v>
      </c>
      <c r="H30" s="273">
        <v>16200</v>
      </c>
      <c r="I30" s="272">
        <v>12</v>
      </c>
      <c r="J30" s="37">
        <v>0</v>
      </c>
      <c r="K30" s="272">
        <v>10</v>
      </c>
      <c r="L30" s="272">
        <v>8</v>
      </c>
      <c r="M30" s="274">
        <v>33.5</v>
      </c>
      <c r="N30" s="274">
        <v>72.02</v>
      </c>
      <c r="O30" s="275" t="s">
        <v>882</v>
      </c>
      <c r="P30" s="276">
        <v>10</v>
      </c>
      <c r="Q30" s="277">
        <v>308.42999999999995</v>
      </c>
      <c r="R30" s="277">
        <v>378</v>
      </c>
      <c r="S30" s="278">
        <v>518.4</v>
      </c>
      <c r="T30" s="279">
        <f t="shared" si="0"/>
        <v>84.76</v>
      </c>
      <c r="U30" s="272">
        <v>78</v>
      </c>
      <c r="V30" s="280">
        <v>133.9</v>
      </c>
      <c r="W30" s="281">
        <v>-1</v>
      </c>
      <c r="X30" s="282" t="s">
        <v>915</v>
      </c>
      <c r="Y30" s="282" t="s">
        <v>916</v>
      </c>
      <c r="Z30" s="283">
        <v>0.7</v>
      </c>
      <c r="AA30" s="37">
        <v>21</v>
      </c>
    </row>
  </sheetData>
  <autoFilter ref="A1:Z30">
    <sortState ref="A2:Z22">
      <sortCondition ref="E1:E22"/>
    </sortState>
  </autoFilter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Normal="100" workbookViewId="0">
      <pane ySplit="1" topLeftCell="A2" activePane="bottomLeft" state="frozen"/>
      <selection pane="bottomLeft" activeCell="A5" sqref="A5:XFD7"/>
    </sheetView>
  </sheetViews>
  <sheetFormatPr defaultRowHeight="15" x14ac:dyDescent="0.25"/>
  <cols>
    <col min="1" max="1" width="23.28515625" style="317" bestFit="1" customWidth="1"/>
    <col min="2" max="2" width="15.42578125" bestFit="1" customWidth="1"/>
    <col min="3" max="3" width="14.42578125" bestFit="1" customWidth="1"/>
    <col min="4" max="4" width="43" style="318" bestFit="1" customWidth="1"/>
    <col min="5" max="5" width="18.7109375" bestFit="1" customWidth="1"/>
    <col min="6" max="7" width="12.140625" customWidth="1"/>
    <col min="8" max="8" width="15.7109375" bestFit="1" customWidth="1"/>
    <col min="9" max="10" width="16" bestFit="1" customWidth="1"/>
    <col min="11" max="11" width="41.28515625" customWidth="1"/>
    <col min="257" max="257" width="23.28515625" bestFit="1" customWidth="1"/>
    <col min="258" max="258" width="15.42578125" bestFit="1" customWidth="1"/>
    <col min="259" max="259" width="14.42578125" bestFit="1" customWidth="1"/>
    <col min="260" max="260" width="43" bestFit="1" customWidth="1"/>
    <col min="261" max="261" width="18.7109375" bestFit="1" customWidth="1"/>
    <col min="262" max="263" width="12.140625" customWidth="1"/>
    <col min="264" max="264" width="15.7109375" bestFit="1" customWidth="1"/>
    <col min="265" max="266" width="16" bestFit="1" customWidth="1"/>
    <col min="267" max="267" width="41.28515625" customWidth="1"/>
    <col min="513" max="513" width="23.28515625" bestFit="1" customWidth="1"/>
    <col min="514" max="514" width="15.42578125" bestFit="1" customWidth="1"/>
    <col min="515" max="515" width="14.42578125" bestFit="1" customWidth="1"/>
    <col min="516" max="516" width="43" bestFit="1" customWidth="1"/>
    <col min="517" max="517" width="18.7109375" bestFit="1" customWidth="1"/>
    <col min="518" max="519" width="12.140625" customWidth="1"/>
    <col min="520" max="520" width="15.7109375" bestFit="1" customWidth="1"/>
    <col min="521" max="522" width="16" bestFit="1" customWidth="1"/>
    <col min="523" max="523" width="41.28515625" customWidth="1"/>
    <col min="769" max="769" width="23.28515625" bestFit="1" customWidth="1"/>
    <col min="770" max="770" width="15.42578125" bestFit="1" customWidth="1"/>
    <col min="771" max="771" width="14.42578125" bestFit="1" customWidth="1"/>
    <col min="772" max="772" width="43" bestFit="1" customWidth="1"/>
    <col min="773" max="773" width="18.7109375" bestFit="1" customWidth="1"/>
    <col min="774" max="775" width="12.140625" customWidth="1"/>
    <col min="776" max="776" width="15.7109375" bestFit="1" customWidth="1"/>
    <col min="777" max="778" width="16" bestFit="1" customWidth="1"/>
    <col min="779" max="779" width="41.28515625" customWidth="1"/>
    <col min="1025" max="1025" width="23.28515625" bestFit="1" customWidth="1"/>
    <col min="1026" max="1026" width="15.42578125" bestFit="1" customWidth="1"/>
    <col min="1027" max="1027" width="14.42578125" bestFit="1" customWidth="1"/>
    <col min="1028" max="1028" width="43" bestFit="1" customWidth="1"/>
    <col min="1029" max="1029" width="18.7109375" bestFit="1" customWidth="1"/>
    <col min="1030" max="1031" width="12.140625" customWidth="1"/>
    <col min="1032" max="1032" width="15.7109375" bestFit="1" customWidth="1"/>
    <col min="1033" max="1034" width="16" bestFit="1" customWidth="1"/>
    <col min="1035" max="1035" width="41.28515625" customWidth="1"/>
    <col min="1281" max="1281" width="23.28515625" bestFit="1" customWidth="1"/>
    <col min="1282" max="1282" width="15.42578125" bestFit="1" customWidth="1"/>
    <col min="1283" max="1283" width="14.42578125" bestFit="1" customWidth="1"/>
    <col min="1284" max="1284" width="43" bestFit="1" customWidth="1"/>
    <col min="1285" max="1285" width="18.7109375" bestFit="1" customWidth="1"/>
    <col min="1286" max="1287" width="12.140625" customWidth="1"/>
    <col min="1288" max="1288" width="15.7109375" bestFit="1" customWidth="1"/>
    <col min="1289" max="1290" width="16" bestFit="1" customWidth="1"/>
    <col min="1291" max="1291" width="41.28515625" customWidth="1"/>
    <col min="1537" max="1537" width="23.28515625" bestFit="1" customWidth="1"/>
    <col min="1538" max="1538" width="15.42578125" bestFit="1" customWidth="1"/>
    <col min="1539" max="1539" width="14.42578125" bestFit="1" customWidth="1"/>
    <col min="1540" max="1540" width="43" bestFit="1" customWidth="1"/>
    <col min="1541" max="1541" width="18.7109375" bestFit="1" customWidth="1"/>
    <col min="1542" max="1543" width="12.140625" customWidth="1"/>
    <col min="1544" max="1544" width="15.7109375" bestFit="1" customWidth="1"/>
    <col min="1545" max="1546" width="16" bestFit="1" customWidth="1"/>
    <col min="1547" max="1547" width="41.28515625" customWidth="1"/>
    <col min="1793" max="1793" width="23.28515625" bestFit="1" customWidth="1"/>
    <col min="1794" max="1794" width="15.42578125" bestFit="1" customWidth="1"/>
    <col min="1795" max="1795" width="14.42578125" bestFit="1" customWidth="1"/>
    <col min="1796" max="1796" width="43" bestFit="1" customWidth="1"/>
    <col min="1797" max="1797" width="18.7109375" bestFit="1" customWidth="1"/>
    <col min="1798" max="1799" width="12.140625" customWidth="1"/>
    <col min="1800" max="1800" width="15.7109375" bestFit="1" customWidth="1"/>
    <col min="1801" max="1802" width="16" bestFit="1" customWidth="1"/>
    <col min="1803" max="1803" width="41.28515625" customWidth="1"/>
    <col min="2049" max="2049" width="23.28515625" bestFit="1" customWidth="1"/>
    <col min="2050" max="2050" width="15.42578125" bestFit="1" customWidth="1"/>
    <col min="2051" max="2051" width="14.42578125" bestFit="1" customWidth="1"/>
    <col min="2052" max="2052" width="43" bestFit="1" customWidth="1"/>
    <col min="2053" max="2053" width="18.7109375" bestFit="1" customWidth="1"/>
    <col min="2054" max="2055" width="12.140625" customWidth="1"/>
    <col min="2056" max="2056" width="15.7109375" bestFit="1" customWidth="1"/>
    <col min="2057" max="2058" width="16" bestFit="1" customWidth="1"/>
    <col min="2059" max="2059" width="41.28515625" customWidth="1"/>
    <col min="2305" max="2305" width="23.28515625" bestFit="1" customWidth="1"/>
    <col min="2306" max="2306" width="15.42578125" bestFit="1" customWidth="1"/>
    <col min="2307" max="2307" width="14.42578125" bestFit="1" customWidth="1"/>
    <col min="2308" max="2308" width="43" bestFit="1" customWidth="1"/>
    <col min="2309" max="2309" width="18.7109375" bestFit="1" customWidth="1"/>
    <col min="2310" max="2311" width="12.140625" customWidth="1"/>
    <col min="2312" max="2312" width="15.7109375" bestFit="1" customWidth="1"/>
    <col min="2313" max="2314" width="16" bestFit="1" customWidth="1"/>
    <col min="2315" max="2315" width="41.28515625" customWidth="1"/>
    <col min="2561" max="2561" width="23.28515625" bestFit="1" customWidth="1"/>
    <col min="2562" max="2562" width="15.42578125" bestFit="1" customWidth="1"/>
    <col min="2563" max="2563" width="14.42578125" bestFit="1" customWidth="1"/>
    <col min="2564" max="2564" width="43" bestFit="1" customWidth="1"/>
    <col min="2565" max="2565" width="18.7109375" bestFit="1" customWidth="1"/>
    <col min="2566" max="2567" width="12.140625" customWidth="1"/>
    <col min="2568" max="2568" width="15.7109375" bestFit="1" customWidth="1"/>
    <col min="2569" max="2570" width="16" bestFit="1" customWidth="1"/>
    <col min="2571" max="2571" width="41.28515625" customWidth="1"/>
    <col min="2817" max="2817" width="23.28515625" bestFit="1" customWidth="1"/>
    <col min="2818" max="2818" width="15.42578125" bestFit="1" customWidth="1"/>
    <col min="2819" max="2819" width="14.42578125" bestFit="1" customWidth="1"/>
    <col min="2820" max="2820" width="43" bestFit="1" customWidth="1"/>
    <col min="2821" max="2821" width="18.7109375" bestFit="1" customWidth="1"/>
    <col min="2822" max="2823" width="12.140625" customWidth="1"/>
    <col min="2824" max="2824" width="15.7109375" bestFit="1" customWidth="1"/>
    <col min="2825" max="2826" width="16" bestFit="1" customWidth="1"/>
    <col min="2827" max="2827" width="41.28515625" customWidth="1"/>
    <col min="3073" max="3073" width="23.28515625" bestFit="1" customWidth="1"/>
    <col min="3074" max="3074" width="15.42578125" bestFit="1" customWidth="1"/>
    <col min="3075" max="3075" width="14.42578125" bestFit="1" customWidth="1"/>
    <col min="3076" max="3076" width="43" bestFit="1" customWidth="1"/>
    <col min="3077" max="3077" width="18.7109375" bestFit="1" customWidth="1"/>
    <col min="3078" max="3079" width="12.140625" customWidth="1"/>
    <col min="3080" max="3080" width="15.7109375" bestFit="1" customWidth="1"/>
    <col min="3081" max="3082" width="16" bestFit="1" customWidth="1"/>
    <col min="3083" max="3083" width="41.28515625" customWidth="1"/>
    <col min="3329" max="3329" width="23.28515625" bestFit="1" customWidth="1"/>
    <col min="3330" max="3330" width="15.42578125" bestFit="1" customWidth="1"/>
    <col min="3331" max="3331" width="14.42578125" bestFit="1" customWidth="1"/>
    <col min="3332" max="3332" width="43" bestFit="1" customWidth="1"/>
    <col min="3333" max="3333" width="18.7109375" bestFit="1" customWidth="1"/>
    <col min="3334" max="3335" width="12.140625" customWidth="1"/>
    <col min="3336" max="3336" width="15.7109375" bestFit="1" customWidth="1"/>
    <col min="3337" max="3338" width="16" bestFit="1" customWidth="1"/>
    <col min="3339" max="3339" width="41.28515625" customWidth="1"/>
    <col min="3585" max="3585" width="23.28515625" bestFit="1" customWidth="1"/>
    <col min="3586" max="3586" width="15.42578125" bestFit="1" customWidth="1"/>
    <col min="3587" max="3587" width="14.42578125" bestFit="1" customWidth="1"/>
    <col min="3588" max="3588" width="43" bestFit="1" customWidth="1"/>
    <col min="3589" max="3589" width="18.7109375" bestFit="1" customWidth="1"/>
    <col min="3590" max="3591" width="12.140625" customWidth="1"/>
    <col min="3592" max="3592" width="15.7109375" bestFit="1" customWidth="1"/>
    <col min="3593" max="3594" width="16" bestFit="1" customWidth="1"/>
    <col min="3595" max="3595" width="41.28515625" customWidth="1"/>
    <col min="3841" max="3841" width="23.28515625" bestFit="1" customWidth="1"/>
    <col min="3842" max="3842" width="15.42578125" bestFit="1" customWidth="1"/>
    <col min="3843" max="3843" width="14.42578125" bestFit="1" customWidth="1"/>
    <col min="3844" max="3844" width="43" bestFit="1" customWidth="1"/>
    <col min="3845" max="3845" width="18.7109375" bestFit="1" customWidth="1"/>
    <col min="3846" max="3847" width="12.140625" customWidth="1"/>
    <col min="3848" max="3848" width="15.7109375" bestFit="1" customWidth="1"/>
    <col min="3849" max="3850" width="16" bestFit="1" customWidth="1"/>
    <col min="3851" max="3851" width="41.28515625" customWidth="1"/>
    <col min="4097" max="4097" width="23.28515625" bestFit="1" customWidth="1"/>
    <col min="4098" max="4098" width="15.42578125" bestFit="1" customWidth="1"/>
    <col min="4099" max="4099" width="14.42578125" bestFit="1" customWidth="1"/>
    <col min="4100" max="4100" width="43" bestFit="1" customWidth="1"/>
    <col min="4101" max="4101" width="18.7109375" bestFit="1" customWidth="1"/>
    <col min="4102" max="4103" width="12.140625" customWidth="1"/>
    <col min="4104" max="4104" width="15.7109375" bestFit="1" customWidth="1"/>
    <col min="4105" max="4106" width="16" bestFit="1" customWidth="1"/>
    <col min="4107" max="4107" width="41.28515625" customWidth="1"/>
    <col min="4353" max="4353" width="23.28515625" bestFit="1" customWidth="1"/>
    <col min="4354" max="4354" width="15.42578125" bestFit="1" customWidth="1"/>
    <col min="4355" max="4355" width="14.42578125" bestFit="1" customWidth="1"/>
    <col min="4356" max="4356" width="43" bestFit="1" customWidth="1"/>
    <col min="4357" max="4357" width="18.7109375" bestFit="1" customWidth="1"/>
    <col min="4358" max="4359" width="12.140625" customWidth="1"/>
    <col min="4360" max="4360" width="15.7109375" bestFit="1" customWidth="1"/>
    <col min="4361" max="4362" width="16" bestFit="1" customWidth="1"/>
    <col min="4363" max="4363" width="41.28515625" customWidth="1"/>
    <col min="4609" max="4609" width="23.28515625" bestFit="1" customWidth="1"/>
    <col min="4610" max="4610" width="15.42578125" bestFit="1" customWidth="1"/>
    <col min="4611" max="4611" width="14.42578125" bestFit="1" customWidth="1"/>
    <col min="4612" max="4612" width="43" bestFit="1" customWidth="1"/>
    <col min="4613" max="4613" width="18.7109375" bestFit="1" customWidth="1"/>
    <col min="4614" max="4615" width="12.140625" customWidth="1"/>
    <col min="4616" max="4616" width="15.7109375" bestFit="1" customWidth="1"/>
    <col min="4617" max="4618" width="16" bestFit="1" customWidth="1"/>
    <col min="4619" max="4619" width="41.28515625" customWidth="1"/>
    <col min="4865" max="4865" width="23.28515625" bestFit="1" customWidth="1"/>
    <col min="4866" max="4866" width="15.42578125" bestFit="1" customWidth="1"/>
    <col min="4867" max="4867" width="14.42578125" bestFit="1" customWidth="1"/>
    <col min="4868" max="4868" width="43" bestFit="1" customWidth="1"/>
    <col min="4869" max="4869" width="18.7109375" bestFit="1" customWidth="1"/>
    <col min="4870" max="4871" width="12.140625" customWidth="1"/>
    <col min="4872" max="4872" width="15.7109375" bestFit="1" customWidth="1"/>
    <col min="4873" max="4874" width="16" bestFit="1" customWidth="1"/>
    <col min="4875" max="4875" width="41.28515625" customWidth="1"/>
    <col min="5121" max="5121" width="23.28515625" bestFit="1" customWidth="1"/>
    <col min="5122" max="5122" width="15.42578125" bestFit="1" customWidth="1"/>
    <col min="5123" max="5123" width="14.42578125" bestFit="1" customWidth="1"/>
    <col min="5124" max="5124" width="43" bestFit="1" customWidth="1"/>
    <col min="5125" max="5125" width="18.7109375" bestFit="1" customWidth="1"/>
    <col min="5126" max="5127" width="12.140625" customWidth="1"/>
    <col min="5128" max="5128" width="15.7109375" bestFit="1" customWidth="1"/>
    <col min="5129" max="5130" width="16" bestFit="1" customWidth="1"/>
    <col min="5131" max="5131" width="41.28515625" customWidth="1"/>
    <col min="5377" max="5377" width="23.28515625" bestFit="1" customWidth="1"/>
    <col min="5378" max="5378" width="15.42578125" bestFit="1" customWidth="1"/>
    <col min="5379" max="5379" width="14.42578125" bestFit="1" customWidth="1"/>
    <col min="5380" max="5380" width="43" bestFit="1" customWidth="1"/>
    <col min="5381" max="5381" width="18.7109375" bestFit="1" customWidth="1"/>
    <col min="5382" max="5383" width="12.140625" customWidth="1"/>
    <col min="5384" max="5384" width="15.7109375" bestFit="1" customWidth="1"/>
    <col min="5385" max="5386" width="16" bestFit="1" customWidth="1"/>
    <col min="5387" max="5387" width="41.28515625" customWidth="1"/>
    <col min="5633" max="5633" width="23.28515625" bestFit="1" customWidth="1"/>
    <col min="5634" max="5634" width="15.42578125" bestFit="1" customWidth="1"/>
    <col min="5635" max="5635" width="14.42578125" bestFit="1" customWidth="1"/>
    <col min="5636" max="5636" width="43" bestFit="1" customWidth="1"/>
    <col min="5637" max="5637" width="18.7109375" bestFit="1" customWidth="1"/>
    <col min="5638" max="5639" width="12.140625" customWidth="1"/>
    <col min="5640" max="5640" width="15.7109375" bestFit="1" customWidth="1"/>
    <col min="5641" max="5642" width="16" bestFit="1" customWidth="1"/>
    <col min="5643" max="5643" width="41.28515625" customWidth="1"/>
    <col min="5889" max="5889" width="23.28515625" bestFit="1" customWidth="1"/>
    <col min="5890" max="5890" width="15.42578125" bestFit="1" customWidth="1"/>
    <col min="5891" max="5891" width="14.42578125" bestFit="1" customWidth="1"/>
    <col min="5892" max="5892" width="43" bestFit="1" customWidth="1"/>
    <col min="5893" max="5893" width="18.7109375" bestFit="1" customWidth="1"/>
    <col min="5894" max="5895" width="12.140625" customWidth="1"/>
    <col min="5896" max="5896" width="15.7109375" bestFit="1" customWidth="1"/>
    <col min="5897" max="5898" width="16" bestFit="1" customWidth="1"/>
    <col min="5899" max="5899" width="41.28515625" customWidth="1"/>
    <col min="6145" max="6145" width="23.28515625" bestFit="1" customWidth="1"/>
    <col min="6146" max="6146" width="15.42578125" bestFit="1" customWidth="1"/>
    <col min="6147" max="6147" width="14.42578125" bestFit="1" customWidth="1"/>
    <col min="6148" max="6148" width="43" bestFit="1" customWidth="1"/>
    <col min="6149" max="6149" width="18.7109375" bestFit="1" customWidth="1"/>
    <col min="6150" max="6151" width="12.140625" customWidth="1"/>
    <col min="6152" max="6152" width="15.7109375" bestFit="1" customWidth="1"/>
    <col min="6153" max="6154" width="16" bestFit="1" customWidth="1"/>
    <col min="6155" max="6155" width="41.28515625" customWidth="1"/>
    <col min="6401" max="6401" width="23.28515625" bestFit="1" customWidth="1"/>
    <col min="6402" max="6402" width="15.42578125" bestFit="1" customWidth="1"/>
    <col min="6403" max="6403" width="14.42578125" bestFit="1" customWidth="1"/>
    <col min="6404" max="6404" width="43" bestFit="1" customWidth="1"/>
    <col min="6405" max="6405" width="18.7109375" bestFit="1" customWidth="1"/>
    <col min="6406" max="6407" width="12.140625" customWidth="1"/>
    <col min="6408" max="6408" width="15.7109375" bestFit="1" customWidth="1"/>
    <col min="6409" max="6410" width="16" bestFit="1" customWidth="1"/>
    <col min="6411" max="6411" width="41.28515625" customWidth="1"/>
    <col min="6657" max="6657" width="23.28515625" bestFit="1" customWidth="1"/>
    <col min="6658" max="6658" width="15.42578125" bestFit="1" customWidth="1"/>
    <col min="6659" max="6659" width="14.42578125" bestFit="1" customWidth="1"/>
    <col min="6660" max="6660" width="43" bestFit="1" customWidth="1"/>
    <col min="6661" max="6661" width="18.7109375" bestFit="1" customWidth="1"/>
    <col min="6662" max="6663" width="12.140625" customWidth="1"/>
    <col min="6664" max="6664" width="15.7109375" bestFit="1" customWidth="1"/>
    <col min="6665" max="6666" width="16" bestFit="1" customWidth="1"/>
    <col min="6667" max="6667" width="41.28515625" customWidth="1"/>
    <col min="6913" max="6913" width="23.28515625" bestFit="1" customWidth="1"/>
    <col min="6914" max="6914" width="15.42578125" bestFit="1" customWidth="1"/>
    <col min="6915" max="6915" width="14.42578125" bestFit="1" customWidth="1"/>
    <col min="6916" max="6916" width="43" bestFit="1" customWidth="1"/>
    <col min="6917" max="6917" width="18.7109375" bestFit="1" customWidth="1"/>
    <col min="6918" max="6919" width="12.140625" customWidth="1"/>
    <col min="6920" max="6920" width="15.7109375" bestFit="1" customWidth="1"/>
    <col min="6921" max="6922" width="16" bestFit="1" customWidth="1"/>
    <col min="6923" max="6923" width="41.28515625" customWidth="1"/>
    <col min="7169" max="7169" width="23.28515625" bestFit="1" customWidth="1"/>
    <col min="7170" max="7170" width="15.42578125" bestFit="1" customWidth="1"/>
    <col min="7171" max="7171" width="14.42578125" bestFit="1" customWidth="1"/>
    <col min="7172" max="7172" width="43" bestFit="1" customWidth="1"/>
    <col min="7173" max="7173" width="18.7109375" bestFit="1" customWidth="1"/>
    <col min="7174" max="7175" width="12.140625" customWidth="1"/>
    <col min="7176" max="7176" width="15.7109375" bestFit="1" customWidth="1"/>
    <col min="7177" max="7178" width="16" bestFit="1" customWidth="1"/>
    <col min="7179" max="7179" width="41.28515625" customWidth="1"/>
    <col min="7425" max="7425" width="23.28515625" bestFit="1" customWidth="1"/>
    <col min="7426" max="7426" width="15.42578125" bestFit="1" customWidth="1"/>
    <col min="7427" max="7427" width="14.42578125" bestFit="1" customWidth="1"/>
    <col min="7428" max="7428" width="43" bestFit="1" customWidth="1"/>
    <col min="7429" max="7429" width="18.7109375" bestFit="1" customWidth="1"/>
    <col min="7430" max="7431" width="12.140625" customWidth="1"/>
    <col min="7432" max="7432" width="15.7109375" bestFit="1" customWidth="1"/>
    <col min="7433" max="7434" width="16" bestFit="1" customWidth="1"/>
    <col min="7435" max="7435" width="41.28515625" customWidth="1"/>
    <col min="7681" max="7681" width="23.28515625" bestFit="1" customWidth="1"/>
    <col min="7682" max="7682" width="15.42578125" bestFit="1" customWidth="1"/>
    <col min="7683" max="7683" width="14.42578125" bestFit="1" customWidth="1"/>
    <col min="7684" max="7684" width="43" bestFit="1" customWidth="1"/>
    <col min="7685" max="7685" width="18.7109375" bestFit="1" customWidth="1"/>
    <col min="7686" max="7687" width="12.140625" customWidth="1"/>
    <col min="7688" max="7688" width="15.7109375" bestFit="1" customWidth="1"/>
    <col min="7689" max="7690" width="16" bestFit="1" customWidth="1"/>
    <col min="7691" max="7691" width="41.28515625" customWidth="1"/>
    <col min="7937" max="7937" width="23.28515625" bestFit="1" customWidth="1"/>
    <col min="7938" max="7938" width="15.42578125" bestFit="1" customWidth="1"/>
    <col min="7939" max="7939" width="14.42578125" bestFit="1" customWidth="1"/>
    <col min="7940" max="7940" width="43" bestFit="1" customWidth="1"/>
    <col min="7941" max="7941" width="18.7109375" bestFit="1" customWidth="1"/>
    <col min="7942" max="7943" width="12.140625" customWidth="1"/>
    <col min="7944" max="7944" width="15.7109375" bestFit="1" customWidth="1"/>
    <col min="7945" max="7946" width="16" bestFit="1" customWidth="1"/>
    <col min="7947" max="7947" width="41.28515625" customWidth="1"/>
    <col min="8193" max="8193" width="23.28515625" bestFit="1" customWidth="1"/>
    <col min="8194" max="8194" width="15.42578125" bestFit="1" customWidth="1"/>
    <col min="8195" max="8195" width="14.42578125" bestFit="1" customWidth="1"/>
    <col min="8196" max="8196" width="43" bestFit="1" customWidth="1"/>
    <col min="8197" max="8197" width="18.7109375" bestFit="1" customWidth="1"/>
    <col min="8198" max="8199" width="12.140625" customWidth="1"/>
    <col min="8200" max="8200" width="15.7109375" bestFit="1" customWidth="1"/>
    <col min="8201" max="8202" width="16" bestFit="1" customWidth="1"/>
    <col min="8203" max="8203" width="41.28515625" customWidth="1"/>
    <col min="8449" max="8449" width="23.28515625" bestFit="1" customWidth="1"/>
    <col min="8450" max="8450" width="15.42578125" bestFit="1" customWidth="1"/>
    <col min="8451" max="8451" width="14.42578125" bestFit="1" customWidth="1"/>
    <col min="8452" max="8452" width="43" bestFit="1" customWidth="1"/>
    <col min="8453" max="8453" width="18.7109375" bestFit="1" customWidth="1"/>
    <col min="8454" max="8455" width="12.140625" customWidth="1"/>
    <col min="8456" max="8456" width="15.7109375" bestFit="1" customWidth="1"/>
    <col min="8457" max="8458" width="16" bestFit="1" customWidth="1"/>
    <col min="8459" max="8459" width="41.28515625" customWidth="1"/>
    <col min="8705" max="8705" width="23.28515625" bestFit="1" customWidth="1"/>
    <col min="8706" max="8706" width="15.42578125" bestFit="1" customWidth="1"/>
    <col min="8707" max="8707" width="14.42578125" bestFit="1" customWidth="1"/>
    <col min="8708" max="8708" width="43" bestFit="1" customWidth="1"/>
    <col min="8709" max="8709" width="18.7109375" bestFit="1" customWidth="1"/>
    <col min="8710" max="8711" width="12.140625" customWidth="1"/>
    <col min="8712" max="8712" width="15.7109375" bestFit="1" customWidth="1"/>
    <col min="8713" max="8714" width="16" bestFit="1" customWidth="1"/>
    <col min="8715" max="8715" width="41.28515625" customWidth="1"/>
    <col min="8961" max="8961" width="23.28515625" bestFit="1" customWidth="1"/>
    <col min="8962" max="8962" width="15.42578125" bestFit="1" customWidth="1"/>
    <col min="8963" max="8963" width="14.42578125" bestFit="1" customWidth="1"/>
    <col min="8964" max="8964" width="43" bestFit="1" customWidth="1"/>
    <col min="8965" max="8965" width="18.7109375" bestFit="1" customWidth="1"/>
    <col min="8966" max="8967" width="12.140625" customWidth="1"/>
    <col min="8968" max="8968" width="15.7109375" bestFit="1" customWidth="1"/>
    <col min="8969" max="8970" width="16" bestFit="1" customWidth="1"/>
    <col min="8971" max="8971" width="41.28515625" customWidth="1"/>
    <col min="9217" max="9217" width="23.28515625" bestFit="1" customWidth="1"/>
    <col min="9218" max="9218" width="15.42578125" bestFit="1" customWidth="1"/>
    <col min="9219" max="9219" width="14.42578125" bestFit="1" customWidth="1"/>
    <col min="9220" max="9220" width="43" bestFit="1" customWidth="1"/>
    <col min="9221" max="9221" width="18.7109375" bestFit="1" customWidth="1"/>
    <col min="9222" max="9223" width="12.140625" customWidth="1"/>
    <col min="9224" max="9224" width="15.7109375" bestFit="1" customWidth="1"/>
    <col min="9225" max="9226" width="16" bestFit="1" customWidth="1"/>
    <col min="9227" max="9227" width="41.28515625" customWidth="1"/>
    <col min="9473" max="9473" width="23.28515625" bestFit="1" customWidth="1"/>
    <col min="9474" max="9474" width="15.42578125" bestFit="1" customWidth="1"/>
    <col min="9475" max="9475" width="14.42578125" bestFit="1" customWidth="1"/>
    <col min="9476" max="9476" width="43" bestFit="1" customWidth="1"/>
    <col min="9477" max="9477" width="18.7109375" bestFit="1" customWidth="1"/>
    <col min="9478" max="9479" width="12.140625" customWidth="1"/>
    <col min="9480" max="9480" width="15.7109375" bestFit="1" customWidth="1"/>
    <col min="9481" max="9482" width="16" bestFit="1" customWidth="1"/>
    <col min="9483" max="9483" width="41.28515625" customWidth="1"/>
    <col min="9729" max="9729" width="23.28515625" bestFit="1" customWidth="1"/>
    <col min="9730" max="9730" width="15.42578125" bestFit="1" customWidth="1"/>
    <col min="9731" max="9731" width="14.42578125" bestFit="1" customWidth="1"/>
    <col min="9732" max="9732" width="43" bestFit="1" customWidth="1"/>
    <col min="9733" max="9733" width="18.7109375" bestFit="1" customWidth="1"/>
    <col min="9734" max="9735" width="12.140625" customWidth="1"/>
    <col min="9736" max="9736" width="15.7109375" bestFit="1" customWidth="1"/>
    <col min="9737" max="9738" width="16" bestFit="1" customWidth="1"/>
    <col min="9739" max="9739" width="41.28515625" customWidth="1"/>
    <col min="9985" max="9985" width="23.28515625" bestFit="1" customWidth="1"/>
    <col min="9986" max="9986" width="15.42578125" bestFit="1" customWidth="1"/>
    <col min="9987" max="9987" width="14.42578125" bestFit="1" customWidth="1"/>
    <col min="9988" max="9988" width="43" bestFit="1" customWidth="1"/>
    <col min="9989" max="9989" width="18.7109375" bestFit="1" customWidth="1"/>
    <col min="9990" max="9991" width="12.140625" customWidth="1"/>
    <col min="9992" max="9992" width="15.7109375" bestFit="1" customWidth="1"/>
    <col min="9993" max="9994" width="16" bestFit="1" customWidth="1"/>
    <col min="9995" max="9995" width="41.28515625" customWidth="1"/>
    <col min="10241" max="10241" width="23.28515625" bestFit="1" customWidth="1"/>
    <col min="10242" max="10242" width="15.42578125" bestFit="1" customWidth="1"/>
    <col min="10243" max="10243" width="14.42578125" bestFit="1" customWidth="1"/>
    <col min="10244" max="10244" width="43" bestFit="1" customWidth="1"/>
    <col min="10245" max="10245" width="18.7109375" bestFit="1" customWidth="1"/>
    <col min="10246" max="10247" width="12.140625" customWidth="1"/>
    <col min="10248" max="10248" width="15.7109375" bestFit="1" customWidth="1"/>
    <col min="10249" max="10250" width="16" bestFit="1" customWidth="1"/>
    <col min="10251" max="10251" width="41.28515625" customWidth="1"/>
    <col min="10497" max="10497" width="23.28515625" bestFit="1" customWidth="1"/>
    <col min="10498" max="10498" width="15.42578125" bestFit="1" customWidth="1"/>
    <col min="10499" max="10499" width="14.42578125" bestFit="1" customWidth="1"/>
    <col min="10500" max="10500" width="43" bestFit="1" customWidth="1"/>
    <col min="10501" max="10501" width="18.7109375" bestFit="1" customWidth="1"/>
    <col min="10502" max="10503" width="12.140625" customWidth="1"/>
    <col min="10504" max="10504" width="15.7109375" bestFit="1" customWidth="1"/>
    <col min="10505" max="10506" width="16" bestFit="1" customWidth="1"/>
    <col min="10507" max="10507" width="41.28515625" customWidth="1"/>
    <col min="10753" max="10753" width="23.28515625" bestFit="1" customWidth="1"/>
    <col min="10754" max="10754" width="15.42578125" bestFit="1" customWidth="1"/>
    <col min="10755" max="10755" width="14.42578125" bestFit="1" customWidth="1"/>
    <col min="10756" max="10756" width="43" bestFit="1" customWidth="1"/>
    <col min="10757" max="10757" width="18.7109375" bestFit="1" customWidth="1"/>
    <col min="10758" max="10759" width="12.140625" customWidth="1"/>
    <col min="10760" max="10760" width="15.7109375" bestFit="1" customWidth="1"/>
    <col min="10761" max="10762" width="16" bestFit="1" customWidth="1"/>
    <col min="10763" max="10763" width="41.28515625" customWidth="1"/>
    <col min="11009" max="11009" width="23.28515625" bestFit="1" customWidth="1"/>
    <col min="11010" max="11010" width="15.42578125" bestFit="1" customWidth="1"/>
    <col min="11011" max="11011" width="14.42578125" bestFit="1" customWidth="1"/>
    <col min="11012" max="11012" width="43" bestFit="1" customWidth="1"/>
    <col min="11013" max="11013" width="18.7109375" bestFit="1" customWidth="1"/>
    <col min="11014" max="11015" width="12.140625" customWidth="1"/>
    <col min="11016" max="11016" width="15.7109375" bestFit="1" customWidth="1"/>
    <col min="11017" max="11018" width="16" bestFit="1" customWidth="1"/>
    <col min="11019" max="11019" width="41.28515625" customWidth="1"/>
    <col min="11265" max="11265" width="23.28515625" bestFit="1" customWidth="1"/>
    <col min="11266" max="11266" width="15.42578125" bestFit="1" customWidth="1"/>
    <col min="11267" max="11267" width="14.42578125" bestFit="1" customWidth="1"/>
    <col min="11268" max="11268" width="43" bestFit="1" customWidth="1"/>
    <col min="11269" max="11269" width="18.7109375" bestFit="1" customWidth="1"/>
    <col min="11270" max="11271" width="12.140625" customWidth="1"/>
    <col min="11272" max="11272" width="15.7109375" bestFit="1" customWidth="1"/>
    <col min="11273" max="11274" width="16" bestFit="1" customWidth="1"/>
    <col min="11275" max="11275" width="41.28515625" customWidth="1"/>
    <col min="11521" max="11521" width="23.28515625" bestFit="1" customWidth="1"/>
    <col min="11522" max="11522" width="15.42578125" bestFit="1" customWidth="1"/>
    <col min="11523" max="11523" width="14.42578125" bestFit="1" customWidth="1"/>
    <col min="11524" max="11524" width="43" bestFit="1" customWidth="1"/>
    <col min="11525" max="11525" width="18.7109375" bestFit="1" customWidth="1"/>
    <col min="11526" max="11527" width="12.140625" customWidth="1"/>
    <col min="11528" max="11528" width="15.7109375" bestFit="1" customWidth="1"/>
    <col min="11529" max="11530" width="16" bestFit="1" customWidth="1"/>
    <col min="11531" max="11531" width="41.28515625" customWidth="1"/>
    <col min="11777" max="11777" width="23.28515625" bestFit="1" customWidth="1"/>
    <col min="11778" max="11778" width="15.42578125" bestFit="1" customWidth="1"/>
    <col min="11779" max="11779" width="14.42578125" bestFit="1" customWidth="1"/>
    <col min="11780" max="11780" width="43" bestFit="1" customWidth="1"/>
    <col min="11781" max="11781" width="18.7109375" bestFit="1" customWidth="1"/>
    <col min="11782" max="11783" width="12.140625" customWidth="1"/>
    <col min="11784" max="11784" width="15.7109375" bestFit="1" customWidth="1"/>
    <col min="11785" max="11786" width="16" bestFit="1" customWidth="1"/>
    <col min="11787" max="11787" width="41.28515625" customWidth="1"/>
    <col min="12033" max="12033" width="23.28515625" bestFit="1" customWidth="1"/>
    <col min="12034" max="12034" width="15.42578125" bestFit="1" customWidth="1"/>
    <col min="12035" max="12035" width="14.42578125" bestFit="1" customWidth="1"/>
    <col min="12036" max="12036" width="43" bestFit="1" customWidth="1"/>
    <col min="12037" max="12037" width="18.7109375" bestFit="1" customWidth="1"/>
    <col min="12038" max="12039" width="12.140625" customWidth="1"/>
    <col min="12040" max="12040" width="15.7109375" bestFit="1" customWidth="1"/>
    <col min="12041" max="12042" width="16" bestFit="1" customWidth="1"/>
    <col min="12043" max="12043" width="41.28515625" customWidth="1"/>
    <col min="12289" max="12289" width="23.28515625" bestFit="1" customWidth="1"/>
    <col min="12290" max="12290" width="15.42578125" bestFit="1" customWidth="1"/>
    <col min="12291" max="12291" width="14.42578125" bestFit="1" customWidth="1"/>
    <col min="12292" max="12292" width="43" bestFit="1" customWidth="1"/>
    <col min="12293" max="12293" width="18.7109375" bestFit="1" customWidth="1"/>
    <col min="12294" max="12295" width="12.140625" customWidth="1"/>
    <col min="12296" max="12296" width="15.7109375" bestFit="1" customWidth="1"/>
    <col min="12297" max="12298" width="16" bestFit="1" customWidth="1"/>
    <col min="12299" max="12299" width="41.28515625" customWidth="1"/>
    <col min="12545" max="12545" width="23.28515625" bestFit="1" customWidth="1"/>
    <col min="12546" max="12546" width="15.42578125" bestFit="1" customWidth="1"/>
    <col min="12547" max="12547" width="14.42578125" bestFit="1" customWidth="1"/>
    <col min="12548" max="12548" width="43" bestFit="1" customWidth="1"/>
    <col min="12549" max="12549" width="18.7109375" bestFit="1" customWidth="1"/>
    <col min="12550" max="12551" width="12.140625" customWidth="1"/>
    <col min="12552" max="12552" width="15.7109375" bestFit="1" customWidth="1"/>
    <col min="12553" max="12554" width="16" bestFit="1" customWidth="1"/>
    <col min="12555" max="12555" width="41.28515625" customWidth="1"/>
    <col min="12801" max="12801" width="23.28515625" bestFit="1" customWidth="1"/>
    <col min="12802" max="12802" width="15.42578125" bestFit="1" customWidth="1"/>
    <col min="12803" max="12803" width="14.42578125" bestFit="1" customWidth="1"/>
    <col min="12804" max="12804" width="43" bestFit="1" customWidth="1"/>
    <col min="12805" max="12805" width="18.7109375" bestFit="1" customWidth="1"/>
    <col min="12806" max="12807" width="12.140625" customWidth="1"/>
    <col min="12808" max="12808" width="15.7109375" bestFit="1" customWidth="1"/>
    <col min="12809" max="12810" width="16" bestFit="1" customWidth="1"/>
    <col min="12811" max="12811" width="41.28515625" customWidth="1"/>
    <col min="13057" max="13057" width="23.28515625" bestFit="1" customWidth="1"/>
    <col min="13058" max="13058" width="15.42578125" bestFit="1" customWidth="1"/>
    <col min="13059" max="13059" width="14.42578125" bestFit="1" customWidth="1"/>
    <col min="13060" max="13060" width="43" bestFit="1" customWidth="1"/>
    <col min="13061" max="13061" width="18.7109375" bestFit="1" customWidth="1"/>
    <col min="13062" max="13063" width="12.140625" customWidth="1"/>
    <col min="13064" max="13064" width="15.7109375" bestFit="1" customWidth="1"/>
    <col min="13065" max="13066" width="16" bestFit="1" customWidth="1"/>
    <col min="13067" max="13067" width="41.28515625" customWidth="1"/>
    <col min="13313" max="13313" width="23.28515625" bestFit="1" customWidth="1"/>
    <col min="13314" max="13314" width="15.42578125" bestFit="1" customWidth="1"/>
    <col min="13315" max="13315" width="14.42578125" bestFit="1" customWidth="1"/>
    <col min="13316" max="13316" width="43" bestFit="1" customWidth="1"/>
    <col min="13317" max="13317" width="18.7109375" bestFit="1" customWidth="1"/>
    <col min="13318" max="13319" width="12.140625" customWidth="1"/>
    <col min="13320" max="13320" width="15.7109375" bestFit="1" customWidth="1"/>
    <col min="13321" max="13322" width="16" bestFit="1" customWidth="1"/>
    <col min="13323" max="13323" width="41.28515625" customWidth="1"/>
    <col min="13569" max="13569" width="23.28515625" bestFit="1" customWidth="1"/>
    <col min="13570" max="13570" width="15.42578125" bestFit="1" customWidth="1"/>
    <col min="13571" max="13571" width="14.42578125" bestFit="1" customWidth="1"/>
    <col min="13572" max="13572" width="43" bestFit="1" customWidth="1"/>
    <col min="13573" max="13573" width="18.7109375" bestFit="1" customWidth="1"/>
    <col min="13574" max="13575" width="12.140625" customWidth="1"/>
    <col min="13576" max="13576" width="15.7109375" bestFit="1" customWidth="1"/>
    <col min="13577" max="13578" width="16" bestFit="1" customWidth="1"/>
    <col min="13579" max="13579" width="41.28515625" customWidth="1"/>
    <col min="13825" max="13825" width="23.28515625" bestFit="1" customWidth="1"/>
    <col min="13826" max="13826" width="15.42578125" bestFit="1" customWidth="1"/>
    <col min="13827" max="13827" width="14.42578125" bestFit="1" customWidth="1"/>
    <col min="13828" max="13828" width="43" bestFit="1" customWidth="1"/>
    <col min="13829" max="13829" width="18.7109375" bestFit="1" customWidth="1"/>
    <col min="13830" max="13831" width="12.140625" customWidth="1"/>
    <col min="13832" max="13832" width="15.7109375" bestFit="1" customWidth="1"/>
    <col min="13833" max="13834" width="16" bestFit="1" customWidth="1"/>
    <col min="13835" max="13835" width="41.28515625" customWidth="1"/>
    <col min="14081" max="14081" width="23.28515625" bestFit="1" customWidth="1"/>
    <col min="14082" max="14082" width="15.42578125" bestFit="1" customWidth="1"/>
    <col min="14083" max="14083" width="14.42578125" bestFit="1" customWidth="1"/>
    <col min="14084" max="14084" width="43" bestFit="1" customWidth="1"/>
    <col min="14085" max="14085" width="18.7109375" bestFit="1" customWidth="1"/>
    <col min="14086" max="14087" width="12.140625" customWidth="1"/>
    <col min="14088" max="14088" width="15.7109375" bestFit="1" customWidth="1"/>
    <col min="14089" max="14090" width="16" bestFit="1" customWidth="1"/>
    <col min="14091" max="14091" width="41.28515625" customWidth="1"/>
    <col min="14337" max="14337" width="23.28515625" bestFit="1" customWidth="1"/>
    <col min="14338" max="14338" width="15.42578125" bestFit="1" customWidth="1"/>
    <col min="14339" max="14339" width="14.42578125" bestFit="1" customWidth="1"/>
    <col min="14340" max="14340" width="43" bestFit="1" customWidth="1"/>
    <col min="14341" max="14341" width="18.7109375" bestFit="1" customWidth="1"/>
    <col min="14342" max="14343" width="12.140625" customWidth="1"/>
    <col min="14344" max="14344" width="15.7109375" bestFit="1" customWidth="1"/>
    <col min="14345" max="14346" width="16" bestFit="1" customWidth="1"/>
    <col min="14347" max="14347" width="41.28515625" customWidth="1"/>
    <col min="14593" max="14593" width="23.28515625" bestFit="1" customWidth="1"/>
    <col min="14594" max="14594" width="15.42578125" bestFit="1" customWidth="1"/>
    <col min="14595" max="14595" width="14.42578125" bestFit="1" customWidth="1"/>
    <col min="14596" max="14596" width="43" bestFit="1" customWidth="1"/>
    <col min="14597" max="14597" width="18.7109375" bestFit="1" customWidth="1"/>
    <col min="14598" max="14599" width="12.140625" customWidth="1"/>
    <col min="14600" max="14600" width="15.7109375" bestFit="1" customWidth="1"/>
    <col min="14601" max="14602" width="16" bestFit="1" customWidth="1"/>
    <col min="14603" max="14603" width="41.28515625" customWidth="1"/>
    <col min="14849" max="14849" width="23.28515625" bestFit="1" customWidth="1"/>
    <col min="14850" max="14850" width="15.42578125" bestFit="1" customWidth="1"/>
    <col min="14851" max="14851" width="14.42578125" bestFit="1" customWidth="1"/>
    <col min="14852" max="14852" width="43" bestFit="1" customWidth="1"/>
    <col min="14853" max="14853" width="18.7109375" bestFit="1" customWidth="1"/>
    <col min="14854" max="14855" width="12.140625" customWidth="1"/>
    <col min="14856" max="14856" width="15.7109375" bestFit="1" customWidth="1"/>
    <col min="14857" max="14858" width="16" bestFit="1" customWidth="1"/>
    <col min="14859" max="14859" width="41.28515625" customWidth="1"/>
    <col min="15105" max="15105" width="23.28515625" bestFit="1" customWidth="1"/>
    <col min="15106" max="15106" width="15.42578125" bestFit="1" customWidth="1"/>
    <col min="15107" max="15107" width="14.42578125" bestFit="1" customWidth="1"/>
    <col min="15108" max="15108" width="43" bestFit="1" customWidth="1"/>
    <col min="15109" max="15109" width="18.7109375" bestFit="1" customWidth="1"/>
    <col min="15110" max="15111" width="12.140625" customWidth="1"/>
    <col min="15112" max="15112" width="15.7109375" bestFit="1" customWidth="1"/>
    <col min="15113" max="15114" width="16" bestFit="1" customWidth="1"/>
    <col min="15115" max="15115" width="41.28515625" customWidth="1"/>
    <col min="15361" max="15361" width="23.28515625" bestFit="1" customWidth="1"/>
    <col min="15362" max="15362" width="15.42578125" bestFit="1" customWidth="1"/>
    <col min="15363" max="15363" width="14.42578125" bestFit="1" customWidth="1"/>
    <col min="15364" max="15364" width="43" bestFit="1" customWidth="1"/>
    <col min="15365" max="15365" width="18.7109375" bestFit="1" customWidth="1"/>
    <col min="15366" max="15367" width="12.140625" customWidth="1"/>
    <col min="15368" max="15368" width="15.7109375" bestFit="1" customWidth="1"/>
    <col min="15369" max="15370" width="16" bestFit="1" customWidth="1"/>
    <col min="15371" max="15371" width="41.28515625" customWidth="1"/>
    <col min="15617" max="15617" width="23.28515625" bestFit="1" customWidth="1"/>
    <col min="15618" max="15618" width="15.42578125" bestFit="1" customWidth="1"/>
    <col min="15619" max="15619" width="14.42578125" bestFit="1" customWidth="1"/>
    <col min="15620" max="15620" width="43" bestFit="1" customWidth="1"/>
    <col min="15621" max="15621" width="18.7109375" bestFit="1" customWidth="1"/>
    <col min="15622" max="15623" width="12.140625" customWidth="1"/>
    <col min="15624" max="15624" width="15.7109375" bestFit="1" customWidth="1"/>
    <col min="15625" max="15626" width="16" bestFit="1" customWidth="1"/>
    <col min="15627" max="15627" width="41.28515625" customWidth="1"/>
    <col min="15873" max="15873" width="23.28515625" bestFit="1" customWidth="1"/>
    <col min="15874" max="15874" width="15.42578125" bestFit="1" customWidth="1"/>
    <col min="15875" max="15875" width="14.42578125" bestFit="1" customWidth="1"/>
    <col min="15876" max="15876" width="43" bestFit="1" customWidth="1"/>
    <col min="15877" max="15877" width="18.7109375" bestFit="1" customWidth="1"/>
    <col min="15878" max="15879" width="12.140625" customWidth="1"/>
    <col min="15880" max="15880" width="15.7109375" bestFit="1" customWidth="1"/>
    <col min="15881" max="15882" width="16" bestFit="1" customWidth="1"/>
    <col min="15883" max="15883" width="41.28515625" customWidth="1"/>
    <col min="16129" max="16129" width="23.28515625" bestFit="1" customWidth="1"/>
    <col min="16130" max="16130" width="15.42578125" bestFit="1" customWidth="1"/>
    <col min="16131" max="16131" width="14.42578125" bestFit="1" customWidth="1"/>
    <col min="16132" max="16132" width="43" bestFit="1" customWidth="1"/>
    <col min="16133" max="16133" width="18.7109375" bestFit="1" customWidth="1"/>
    <col min="16134" max="16135" width="12.140625" customWidth="1"/>
    <col min="16136" max="16136" width="15.7109375" bestFit="1" customWidth="1"/>
    <col min="16137" max="16138" width="16" bestFit="1" customWidth="1"/>
    <col min="16139" max="16139" width="41.28515625" customWidth="1"/>
  </cols>
  <sheetData>
    <row r="1" spans="1:12" s="305" customFormat="1" x14ac:dyDescent="0.25">
      <c r="A1" s="304" t="s">
        <v>947</v>
      </c>
      <c r="B1" s="304" t="s">
        <v>948</v>
      </c>
      <c r="C1" s="304" t="s">
        <v>949</v>
      </c>
      <c r="D1" s="304" t="s">
        <v>950</v>
      </c>
      <c r="E1" s="304" t="s">
        <v>951</v>
      </c>
      <c r="F1" s="304" t="s">
        <v>952</v>
      </c>
      <c r="G1" s="304" t="s">
        <v>953</v>
      </c>
      <c r="H1" s="304" t="s">
        <v>954</v>
      </c>
      <c r="I1" s="304" t="s">
        <v>955</v>
      </c>
      <c r="J1" s="304" t="s">
        <v>956</v>
      </c>
      <c r="K1" s="304" t="s">
        <v>957</v>
      </c>
      <c r="L1" s="305" t="s">
        <v>958</v>
      </c>
    </row>
    <row r="2" spans="1:12" s="69" customFormat="1" ht="14.25" customHeight="1" x14ac:dyDescent="0.25">
      <c r="A2" s="306" t="s">
        <v>832</v>
      </c>
      <c r="B2" s="69">
        <v>20</v>
      </c>
      <c r="C2" s="307">
        <v>11</v>
      </c>
      <c r="D2" s="306" t="s">
        <v>959</v>
      </c>
      <c r="E2" s="307">
        <v>0</v>
      </c>
      <c r="F2" s="308">
        <v>0</v>
      </c>
      <c r="G2" s="307">
        <v>20</v>
      </c>
      <c r="H2" s="307" t="s">
        <v>960</v>
      </c>
      <c r="I2" s="307">
        <v>4000</v>
      </c>
      <c r="J2" s="309"/>
      <c r="K2" s="310"/>
      <c r="L2" s="69" t="s">
        <v>828</v>
      </c>
    </row>
    <row r="3" spans="1:12" s="69" customFormat="1" x14ac:dyDescent="0.25">
      <c r="A3" s="306" t="s">
        <v>832</v>
      </c>
      <c r="B3" s="69">
        <v>2</v>
      </c>
      <c r="C3" s="307">
        <v>11</v>
      </c>
      <c r="D3" s="306" t="s">
        <v>959</v>
      </c>
      <c r="E3" s="307">
        <v>0</v>
      </c>
      <c r="F3" s="308">
        <v>0</v>
      </c>
      <c r="G3" s="307"/>
      <c r="H3" s="307" t="s">
        <v>961</v>
      </c>
      <c r="I3" s="307">
        <v>3</v>
      </c>
      <c r="J3" s="309"/>
      <c r="K3" s="310"/>
      <c r="L3" s="69" t="s">
        <v>828</v>
      </c>
    </row>
    <row r="4" spans="1:12" s="69" customFormat="1" x14ac:dyDescent="0.25">
      <c r="A4" s="306" t="s">
        <v>832</v>
      </c>
      <c r="B4" s="69">
        <v>60</v>
      </c>
      <c r="C4" s="307">
        <v>11</v>
      </c>
      <c r="D4" s="306" t="s">
        <v>959</v>
      </c>
      <c r="E4" s="307">
        <v>0</v>
      </c>
      <c r="F4" s="308">
        <v>0</v>
      </c>
      <c r="G4" s="307"/>
      <c r="H4" s="307" t="s">
        <v>961</v>
      </c>
      <c r="I4" s="307">
        <v>80</v>
      </c>
      <c r="J4" s="309"/>
      <c r="K4" s="310"/>
      <c r="L4" s="69" t="s">
        <v>828</v>
      </c>
    </row>
    <row r="5" spans="1:12" s="69" customFormat="1" ht="14.25" customHeight="1" x14ac:dyDescent="0.25">
      <c r="A5" s="306" t="s">
        <v>819</v>
      </c>
      <c r="B5" s="69">
        <v>15</v>
      </c>
      <c r="C5" s="307">
        <v>11</v>
      </c>
      <c r="D5" s="306" t="s">
        <v>959</v>
      </c>
      <c r="E5" s="307">
        <v>0</v>
      </c>
      <c r="F5" s="308">
        <v>0</v>
      </c>
      <c r="G5" s="307">
        <v>20</v>
      </c>
      <c r="H5" s="307" t="s">
        <v>960</v>
      </c>
      <c r="I5" s="307">
        <v>4000</v>
      </c>
      <c r="J5" s="309"/>
      <c r="K5" s="310"/>
      <c r="L5" s="69" t="s">
        <v>117</v>
      </c>
    </row>
    <row r="6" spans="1:12" s="69" customFormat="1" x14ac:dyDescent="0.25">
      <c r="A6" s="306" t="s">
        <v>819</v>
      </c>
      <c r="B6" s="69">
        <v>2</v>
      </c>
      <c r="C6" s="307">
        <v>11</v>
      </c>
      <c r="D6" s="306" t="s">
        <v>959</v>
      </c>
      <c r="E6" s="307">
        <v>0</v>
      </c>
      <c r="F6" s="308">
        <v>0</v>
      </c>
      <c r="G6" s="307"/>
      <c r="H6" s="307" t="s">
        <v>961</v>
      </c>
      <c r="I6" s="307">
        <v>3</v>
      </c>
      <c r="J6" s="309"/>
      <c r="K6" s="310"/>
      <c r="L6" s="69" t="s">
        <v>117</v>
      </c>
    </row>
    <row r="7" spans="1:12" s="69" customFormat="1" x14ac:dyDescent="0.25">
      <c r="A7" s="306" t="s">
        <v>819</v>
      </c>
      <c r="B7" s="69">
        <v>60</v>
      </c>
      <c r="C7" s="307">
        <v>11</v>
      </c>
      <c r="D7" s="306" t="s">
        <v>959</v>
      </c>
      <c r="E7" s="307">
        <v>0</v>
      </c>
      <c r="F7" s="308">
        <v>0</v>
      </c>
      <c r="G7" s="307"/>
      <c r="H7" s="307" t="s">
        <v>961</v>
      </c>
      <c r="I7" s="307">
        <v>80</v>
      </c>
      <c r="J7" s="309"/>
      <c r="K7" s="310"/>
      <c r="L7" s="69" t="s">
        <v>117</v>
      </c>
    </row>
    <row r="8" spans="1:12" s="37" customFormat="1" ht="30" x14ac:dyDescent="0.25">
      <c r="A8" s="311" t="s">
        <v>962</v>
      </c>
      <c r="B8" s="312">
        <v>1</v>
      </c>
      <c r="C8" s="272">
        <v>1</v>
      </c>
      <c r="D8" s="311" t="s">
        <v>962</v>
      </c>
      <c r="E8" s="272">
        <v>0</v>
      </c>
      <c r="F8" s="272">
        <v>0</v>
      </c>
      <c r="G8" s="272"/>
      <c r="H8" s="272" t="s">
        <v>961</v>
      </c>
      <c r="I8" s="272">
        <v>1</v>
      </c>
      <c r="J8" s="311"/>
      <c r="K8" s="313" t="s">
        <v>963</v>
      </c>
    </row>
    <row r="9" spans="1:12" s="37" customFormat="1" x14ac:dyDescent="0.25">
      <c r="A9" s="311" t="s">
        <v>964</v>
      </c>
      <c r="B9" s="312">
        <v>1</v>
      </c>
      <c r="C9" s="272">
        <v>6</v>
      </c>
      <c r="D9" s="311" t="s">
        <v>964</v>
      </c>
      <c r="E9" s="272">
        <v>0</v>
      </c>
      <c r="F9" s="272">
        <v>0</v>
      </c>
      <c r="G9" s="272"/>
      <c r="H9" s="272" t="s">
        <v>961</v>
      </c>
      <c r="I9" s="272">
        <v>1</v>
      </c>
      <c r="J9" s="311"/>
      <c r="K9" s="314"/>
    </row>
    <row r="10" spans="1:12" s="37" customFormat="1" x14ac:dyDescent="0.25">
      <c r="A10" s="311" t="s">
        <v>965</v>
      </c>
      <c r="B10" s="312">
        <v>1</v>
      </c>
      <c r="C10" s="272">
        <v>9</v>
      </c>
      <c r="D10" s="311" t="s">
        <v>965</v>
      </c>
      <c r="E10" s="272">
        <v>0</v>
      </c>
      <c r="F10" s="272">
        <v>0</v>
      </c>
      <c r="G10" s="272"/>
      <c r="H10" s="272" t="s">
        <v>961</v>
      </c>
      <c r="I10" s="272">
        <v>1</v>
      </c>
      <c r="J10" s="311"/>
      <c r="K10" s="314"/>
    </row>
    <row r="11" spans="1:12" s="37" customFormat="1" x14ac:dyDescent="0.25">
      <c r="A11" s="311" t="s">
        <v>966</v>
      </c>
      <c r="B11" s="312">
        <v>1</v>
      </c>
      <c r="C11" s="272">
        <v>12</v>
      </c>
      <c r="D11" s="311" t="s">
        <v>966</v>
      </c>
      <c r="E11" s="272">
        <v>0</v>
      </c>
      <c r="F11" s="272">
        <v>0</v>
      </c>
      <c r="G11" s="272"/>
      <c r="H11" s="272" t="s">
        <v>961</v>
      </c>
      <c r="I11" s="272">
        <v>1</v>
      </c>
      <c r="J11" s="311"/>
      <c r="K11" s="314"/>
    </row>
    <row r="12" spans="1:12" s="37" customFormat="1" x14ac:dyDescent="0.25">
      <c r="A12" s="311" t="s">
        <v>967</v>
      </c>
      <c r="B12" s="312">
        <v>1</v>
      </c>
      <c r="C12" s="272">
        <v>15</v>
      </c>
      <c r="D12" s="311" t="s">
        <v>967</v>
      </c>
      <c r="E12" s="272">
        <v>0</v>
      </c>
      <c r="F12" s="272">
        <v>0</v>
      </c>
      <c r="G12" s="272"/>
      <c r="H12" s="272" t="s">
        <v>961</v>
      </c>
      <c r="I12" s="272">
        <v>2</v>
      </c>
      <c r="J12" s="311"/>
      <c r="K12" s="314"/>
    </row>
    <row r="13" spans="1:12" s="37" customFormat="1" x14ac:dyDescent="0.25">
      <c r="A13" s="311" t="s">
        <v>968</v>
      </c>
      <c r="B13" s="312">
        <v>1</v>
      </c>
      <c r="C13" s="272">
        <v>17</v>
      </c>
      <c r="D13" s="311" t="s">
        <v>968</v>
      </c>
      <c r="E13" s="272">
        <v>0</v>
      </c>
      <c r="F13" s="272">
        <v>0</v>
      </c>
      <c r="G13" s="272"/>
      <c r="H13" s="272" t="s">
        <v>961</v>
      </c>
      <c r="I13" s="272">
        <v>2</v>
      </c>
      <c r="J13" s="311"/>
      <c r="K13" s="314"/>
    </row>
    <row r="14" spans="1:12" s="37" customFormat="1" x14ac:dyDescent="0.25">
      <c r="A14" s="311" t="s">
        <v>969</v>
      </c>
      <c r="B14" s="312">
        <v>1</v>
      </c>
      <c r="C14" s="272">
        <v>20</v>
      </c>
      <c r="D14" s="311" t="s">
        <v>969</v>
      </c>
      <c r="E14" s="272">
        <v>0</v>
      </c>
      <c r="F14" s="272">
        <v>0</v>
      </c>
      <c r="G14" s="272"/>
      <c r="H14" s="272" t="s">
        <v>961</v>
      </c>
      <c r="I14" s="272">
        <v>3</v>
      </c>
      <c r="J14" s="311"/>
      <c r="K14" s="314"/>
    </row>
    <row r="15" spans="1:12" s="44" customFormat="1" x14ac:dyDescent="0.25">
      <c r="A15" s="311" t="s">
        <v>970</v>
      </c>
      <c r="B15" s="312">
        <v>1</v>
      </c>
      <c r="C15" s="272">
        <v>25</v>
      </c>
      <c r="D15" s="311" t="s">
        <v>970</v>
      </c>
      <c r="E15" s="272">
        <v>0</v>
      </c>
      <c r="F15" s="272">
        <v>0</v>
      </c>
      <c r="G15" s="272"/>
      <c r="H15" s="272" t="s">
        <v>961</v>
      </c>
      <c r="I15" s="272">
        <v>4</v>
      </c>
      <c r="J15" s="311"/>
      <c r="K15" s="314"/>
    </row>
    <row r="16" spans="1:12" s="44" customFormat="1" x14ac:dyDescent="0.25">
      <c r="A16" s="311" t="s">
        <v>971</v>
      </c>
      <c r="B16" s="312">
        <v>1</v>
      </c>
      <c r="C16" s="272">
        <v>33</v>
      </c>
      <c r="D16" s="311" t="s">
        <v>971</v>
      </c>
      <c r="E16" s="272">
        <v>0</v>
      </c>
      <c r="F16" s="272">
        <v>0</v>
      </c>
      <c r="G16" s="272"/>
      <c r="H16" s="272" t="s">
        <v>961</v>
      </c>
      <c r="I16" s="272">
        <v>4</v>
      </c>
      <c r="J16" s="311"/>
      <c r="K16" s="314"/>
    </row>
    <row r="17" spans="1:11" s="44" customFormat="1" x14ac:dyDescent="0.25">
      <c r="A17" s="311" t="s">
        <v>972</v>
      </c>
      <c r="B17" s="312">
        <v>1</v>
      </c>
      <c r="C17" s="272">
        <v>35</v>
      </c>
      <c r="D17" s="311" t="s">
        <v>972</v>
      </c>
      <c r="E17" s="272">
        <v>0</v>
      </c>
      <c r="F17" s="272">
        <v>0</v>
      </c>
      <c r="G17" s="272"/>
      <c r="H17" s="272" t="s">
        <v>961</v>
      </c>
      <c r="I17" s="272">
        <v>5</v>
      </c>
      <c r="J17" s="311"/>
      <c r="K17" s="314"/>
    </row>
    <row r="18" spans="1:11" s="44" customFormat="1" x14ac:dyDescent="0.25">
      <c r="A18" s="311" t="s">
        <v>973</v>
      </c>
      <c r="B18" s="312">
        <v>1</v>
      </c>
      <c r="C18" s="272">
        <v>37</v>
      </c>
      <c r="D18" s="311" t="s">
        <v>973</v>
      </c>
      <c r="E18" s="272">
        <v>0</v>
      </c>
      <c r="F18" s="272">
        <v>0</v>
      </c>
      <c r="G18" s="272"/>
      <c r="H18" s="272" t="s">
        <v>961</v>
      </c>
      <c r="I18" s="272">
        <v>5</v>
      </c>
      <c r="J18" s="311"/>
      <c r="K18" s="314"/>
    </row>
    <row r="19" spans="1:11" s="44" customFormat="1" x14ac:dyDescent="0.25">
      <c r="A19" s="311" t="s">
        <v>974</v>
      </c>
      <c r="B19" s="312">
        <v>1</v>
      </c>
      <c r="C19" s="272">
        <v>40</v>
      </c>
      <c r="D19" s="311" t="s">
        <v>974</v>
      </c>
      <c r="E19" s="272">
        <v>0</v>
      </c>
      <c r="F19" s="272">
        <v>0</v>
      </c>
      <c r="G19" s="272"/>
      <c r="H19" s="272" t="s">
        <v>961</v>
      </c>
      <c r="I19" s="272">
        <v>5</v>
      </c>
      <c r="J19" s="311"/>
      <c r="K19" s="314"/>
    </row>
    <row r="20" spans="1:11" s="44" customFormat="1" x14ac:dyDescent="0.25">
      <c r="A20" s="311" t="s">
        <v>975</v>
      </c>
      <c r="B20" s="312">
        <v>1</v>
      </c>
      <c r="C20" s="272">
        <v>46</v>
      </c>
      <c r="D20" s="311" t="s">
        <v>975</v>
      </c>
      <c r="E20" s="272">
        <v>0</v>
      </c>
      <c r="F20" s="272">
        <v>0</v>
      </c>
      <c r="G20" s="272"/>
      <c r="H20" s="272" t="s">
        <v>961</v>
      </c>
      <c r="I20" s="272">
        <v>5</v>
      </c>
      <c r="J20" s="311"/>
      <c r="K20" s="314"/>
    </row>
    <row r="21" spans="1:11" s="37" customFormat="1" x14ac:dyDescent="0.25">
      <c r="A21" s="311" t="s">
        <v>976</v>
      </c>
      <c r="B21" s="312">
        <v>1</v>
      </c>
      <c r="C21" s="272">
        <v>49</v>
      </c>
      <c r="D21" s="311" t="s">
        <v>976</v>
      </c>
      <c r="E21" s="272">
        <v>0</v>
      </c>
      <c r="F21" s="272">
        <v>0</v>
      </c>
      <c r="G21" s="272"/>
      <c r="H21" s="272" t="s">
        <v>961</v>
      </c>
      <c r="I21" s="272">
        <v>5</v>
      </c>
      <c r="J21" s="311"/>
      <c r="K21" s="314"/>
    </row>
    <row r="22" spans="1:11" s="37" customFormat="1" x14ac:dyDescent="0.25">
      <c r="A22" s="311" t="s">
        <v>977</v>
      </c>
      <c r="B22" s="312">
        <v>1</v>
      </c>
      <c r="C22" s="272">
        <v>58</v>
      </c>
      <c r="D22" s="311" t="s">
        <v>977</v>
      </c>
      <c r="E22" s="272">
        <v>0</v>
      </c>
      <c r="F22" s="315">
        <v>0</v>
      </c>
      <c r="G22" s="272"/>
      <c r="H22" s="272" t="s">
        <v>961</v>
      </c>
      <c r="I22" s="272">
        <v>6</v>
      </c>
      <c r="J22" s="311"/>
      <c r="K22" s="314"/>
    </row>
    <row r="23" spans="1:11" s="37" customFormat="1" x14ac:dyDescent="0.25">
      <c r="A23" s="311" t="s">
        <v>978</v>
      </c>
      <c r="B23" s="37">
        <v>1</v>
      </c>
      <c r="C23" s="316">
        <v>62</v>
      </c>
      <c r="D23" s="311" t="s">
        <v>978</v>
      </c>
      <c r="E23" s="272">
        <v>0</v>
      </c>
      <c r="F23" s="315">
        <v>0</v>
      </c>
      <c r="G23" s="272"/>
      <c r="H23" s="272" t="s">
        <v>961</v>
      </c>
      <c r="I23" s="272">
        <v>7</v>
      </c>
      <c r="J23" s="314"/>
      <c r="K23" s="314"/>
    </row>
    <row r="24" spans="1:11" s="37" customFormat="1" x14ac:dyDescent="0.25">
      <c r="A24" s="311" t="s">
        <v>979</v>
      </c>
      <c r="B24" s="37">
        <v>1</v>
      </c>
      <c r="C24" s="316">
        <v>74</v>
      </c>
      <c r="D24" s="311" t="s">
        <v>979</v>
      </c>
      <c r="E24" s="272">
        <v>0</v>
      </c>
      <c r="F24" s="315">
        <v>0</v>
      </c>
      <c r="G24" s="272"/>
      <c r="H24" s="272" t="s">
        <v>961</v>
      </c>
      <c r="I24" s="272">
        <v>7</v>
      </c>
      <c r="J24" s="311"/>
      <c r="K24" s="314"/>
    </row>
    <row r="25" spans="1:11" s="37" customFormat="1" x14ac:dyDescent="0.25">
      <c r="A25" s="311" t="s">
        <v>980</v>
      </c>
      <c r="B25" s="37">
        <v>1</v>
      </c>
      <c r="C25" s="316">
        <v>83</v>
      </c>
      <c r="D25" s="311" t="s">
        <v>980</v>
      </c>
      <c r="E25" s="272">
        <v>0</v>
      </c>
      <c r="F25" s="315">
        <v>0</v>
      </c>
      <c r="G25" s="272"/>
      <c r="H25" s="272" t="s">
        <v>961</v>
      </c>
      <c r="I25" s="272">
        <v>7</v>
      </c>
      <c r="J25" s="314"/>
      <c r="K25" s="314"/>
    </row>
    <row r="26" spans="1:11" s="37" customFormat="1" x14ac:dyDescent="0.25">
      <c r="A26" s="311" t="s">
        <v>981</v>
      </c>
      <c r="B26" s="37">
        <v>1</v>
      </c>
      <c r="C26" s="316">
        <v>95</v>
      </c>
      <c r="D26" s="311" t="s">
        <v>981</v>
      </c>
      <c r="E26" s="272">
        <v>0</v>
      </c>
      <c r="F26" s="315">
        <v>0</v>
      </c>
      <c r="G26" s="272"/>
      <c r="H26" s="272" t="s">
        <v>961</v>
      </c>
      <c r="I26" s="272">
        <v>8</v>
      </c>
      <c r="J26" s="311"/>
      <c r="K26" s="314"/>
    </row>
    <row r="27" spans="1:11" s="37" customFormat="1" x14ac:dyDescent="0.25">
      <c r="A27" s="311" t="s">
        <v>982</v>
      </c>
      <c r="B27" s="37">
        <v>1</v>
      </c>
      <c r="C27" s="272">
        <v>106</v>
      </c>
      <c r="D27" s="311" t="s">
        <v>982</v>
      </c>
      <c r="E27" s="272">
        <v>0</v>
      </c>
      <c r="F27" s="315">
        <v>0</v>
      </c>
      <c r="G27" s="272"/>
      <c r="H27" s="272" t="s">
        <v>961</v>
      </c>
      <c r="I27" s="272">
        <v>9</v>
      </c>
      <c r="J27" s="314"/>
      <c r="K27" s="314"/>
    </row>
  </sheetData>
  <autoFilter ref="A1:K27"/>
  <conditionalFormatting sqref="A22:A27">
    <cfRule type="duplicateValues" dxfId="4" priority="4" stopIfTrue="1"/>
  </conditionalFormatting>
  <conditionalFormatting sqref="D22:D27 D2:D4">
    <cfRule type="duplicateValues" dxfId="3" priority="5" stopIfTrue="1"/>
  </conditionalFormatting>
  <conditionalFormatting sqref="A5:A7">
    <cfRule type="duplicateValues" dxfId="2" priority="2" stopIfTrue="1"/>
  </conditionalFormatting>
  <conditionalFormatting sqref="D5:D7">
    <cfRule type="duplicateValues" dxfId="1" priority="3" stopIfTrue="1"/>
  </conditionalFormatting>
  <conditionalFormatting sqref="A2:A4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workbookViewId="0">
      <selection activeCell="M37" sqref="M37"/>
    </sheetView>
  </sheetViews>
  <sheetFormatPr defaultRowHeight="15" x14ac:dyDescent="0.25"/>
  <sheetData>
    <row r="2" spans="1:4" x14ac:dyDescent="0.25">
      <c r="A2">
        <v>1</v>
      </c>
      <c r="B2">
        <v>200</v>
      </c>
      <c r="C2">
        <f>B2-(25%*B2)</f>
        <v>150</v>
      </c>
      <c r="D2">
        <v>150</v>
      </c>
    </row>
    <row r="3" spans="1:4" x14ac:dyDescent="0.25">
      <c r="A3">
        <v>2</v>
      </c>
      <c r="B3">
        <v>400</v>
      </c>
      <c r="C3">
        <f t="shared" ref="C3:C21" si="0">B3-(25%*B3)</f>
        <v>300</v>
      </c>
      <c r="D3">
        <v>300</v>
      </c>
    </row>
    <row r="4" spans="1:4" x14ac:dyDescent="0.25">
      <c r="A4">
        <v>3</v>
      </c>
      <c r="B4">
        <v>750</v>
      </c>
      <c r="C4" s="23">
        <f t="shared" si="0"/>
        <v>562.5</v>
      </c>
      <c r="D4">
        <v>550</v>
      </c>
    </row>
    <row r="5" spans="1:4" x14ac:dyDescent="0.25">
      <c r="A5">
        <v>4</v>
      </c>
      <c r="B5">
        <v>1200</v>
      </c>
      <c r="C5">
        <f t="shared" si="0"/>
        <v>900</v>
      </c>
      <c r="D5">
        <v>900</v>
      </c>
    </row>
    <row r="6" spans="1:4" x14ac:dyDescent="0.25">
      <c r="A6">
        <v>5</v>
      </c>
      <c r="B6">
        <v>1600</v>
      </c>
      <c r="C6">
        <f t="shared" si="0"/>
        <v>1200</v>
      </c>
      <c r="D6">
        <v>1200</v>
      </c>
    </row>
    <row r="7" spans="1:4" x14ac:dyDescent="0.25">
      <c r="A7">
        <v>6</v>
      </c>
      <c r="B7">
        <v>2000</v>
      </c>
      <c r="C7">
        <f t="shared" si="0"/>
        <v>1500</v>
      </c>
      <c r="D7">
        <v>1500</v>
      </c>
    </row>
    <row r="8" spans="1:4" x14ac:dyDescent="0.25">
      <c r="A8">
        <v>7</v>
      </c>
      <c r="B8">
        <v>3000</v>
      </c>
      <c r="C8">
        <f t="shared" si="0"/>
        <v>2250</v>
      </c>
      <c r="D8">
        <v>2000</v>
      </c>
    </row>
    <row r="9" spans="1:4" x14ac:dyDescent="0.25">
      <c r="A9">
        <v>8</v>
      </c>
      <c r="B9">
        <v>4000</v>
      </c>
      <c r="C9">
        <f t="shared" si="0"/>
        <v>3000</v>
      </c>
      <c r="D9">
        <v>3000</v>
      </c>
    </row>
    <row r="10" spans="1:4" x14ac:dyDescent="0.25">
      <c r="A10">
        <v>9</v>
      </c>
      <c r="B10">
        <v>5000</v>
      </c>
      <c r="C10">
        <f t="shared" si="0"/>
        <v>3750</v>
      </c>
      <c r="D10">
        <v>3800</v>
      </c>
    </row>
    <row r="11" spans="1:4" x14ac:dyDescent="0.25">
      <c r="A11">
        <v>10</v>
      </c>
      <c r="B11">
        <v>6000</v>
      </c>
      <c r="C11">
        <f t="shared" si="0"/>
        <v>4500</v>
      </c>
      <c r="D11">
        <v>4500</v>
      </c>
    </row>
    <row r="12" spans="1:4" x14ac:dyDescent="0.25">
      <c r="A12">
        <v>11</v>
      </c>
      <c r="B12">
        <v>7000</v>
      </c>
      <c r="C12">
        <f t="shared" si="0"/>
        <v>5250</v>
      </c>
      <c r="D12">
        <v>5000</v>
      </c>
    </row>
    <row r="13" spans="1:4" x14ac:dyDescent="0.25">
      <c r="A13">
        <v>12</v>
      </c>
      <c r="B13">
        <v>8000</v>
      </c>
      <c r="C13">
        <f t="shared" si="0"/>
        <v>6000</v>
      </c>
      <c r="D13">
        <v>6000</v>
      </c>
    </row>
    <row r="14" spans="1:4" x14ac:dyDescent="0.25">
      <c r="A14">
        <v>13</v>
      </c>
      <c r="B14">
        <v>9000</v>
      </c>
      <c r="C14">
        <f t="shared" si="0"/>
        <v>6750</v>
      </c>
      <c r="D14">
        <v>7000</v>
      </c>
    </row>
    <row r="15" spans="1:4" x14ac:dyDescent="0.25">
      <c r="A15">
        <v>14</v>
      </c>
      <c r="B15">
        <v>10000</v>
      </c>
      <c r="C15">
        <f t="shared" si="0"/>
        <v>7500</v>
      </c>
      <c r="D15">
        <v>8000</v>
      </c>
    </row>
    <row r="16" spans="1:4" x14ac:dyDescent="0.25">
      <c r="A16">
        <v>15</v>
      </c>
      <c r="B16">
        <v>11000</v>
      </c>
      <c r="C16">
        <f t="shared" si="0"/>
        <v>8250</v>
      </c>
      <c r="D16">
        <v>9000</v>
      </c>
    </row>
    <row r="17" spans="1:4" x14ac:dyDescent="0.25">
      <c r="A17">
        <v>16</v>
      </c>
      <c r="B17">
        <v>12000</v>
      </c>
      <c r="C17">
        <f t="shared" si="0"/>
        <v>9000</v>
      </c>
      <c r="D17">
        <v>10000</v>
      </c>
    </row>
    <row r="18" spans="1:4" x14ac:dyDescent="0.25">
      <c r="A18">
        <v>17</v>
      </c>
      <c r="B18">
        <v>14000</v>
      </c>
      <c r="C18">
        <f t="shared" si="0"/>
        <v>10500</v>
      </c>
      <c r="D18">
        <v>11000</v>
      </c>
    </row>
    <row r="19" spans="1:4" x14ac:dyDescent="0.25">
      <c r="A19">
        <v>18</v>
      </c>
      <c r="B19">
        <v>16000</v>
      </c>
      <c r="C19">
        <f t="shared" si="0"/>
        <v>12000</v>
      </c>
      <c r="D19">
        <v>12000</v>
      </c>
    </row>
    <row r="20" spans="1:4" x14ac:dyDescent="0.25">
      <c r="A20">
        <v>19</v>
      </c>
      <c r="B20">
        <v>18000</v>
      </c>
      <c r="C20">
        <f t="shared" si="0"/>
        <v>13500</v>
      </c>
      <c r="D20">
        <v>13000</v>
      </c>
    </row>
    <row r="21" spans="1:4" x14ac:dyDescent="0.25">
      <c r="A21">
        <v>20</v>
      </c>
      <c r="B21">
        <v>20000</v>
      </c>
      <c r="C21">
        <f t="shared" si="0"/>
        <v>15000</v>
      </c>
      <c r="D21">
        <v>14000</v>
      </c>
    </row>
    <row r="22" spans="1:4" x14ac:dyDescent="0.25">
      <c r="A22">
        <v>21</v>
      </c>
      <c r="D22">
        <v>15000</v>
      </c>
    </row>
    <row r="23" spans="1:4" x14ac:dyDescent="0.25">
      <c r="A23">
        <v>22</v>
      </c>
      <c r="D23">
        <v>16000</v>
      </c>
    </row>
    <row r="24" spans="1:4" x14ac:dyDescent="0.25">
      <c r="A24">
        <v>23</v>
      </c>
      <c r="D24">
        <v>18000</v>
      </c>
    </row>
    <row r="25" spans="1:4" x14ac:dyDescent="0.25">
      <c r="A25">
        <v>24</v>
      </c>
      <c r="D25">
        <v>20000</v>
      </c>
    </row>
    <row r="26" spans="1:4" x14ac:dyDescent="0.25">
      <c r="A26">
        <v>25</v>
      </c>
      <c r="D26">
        <v>25000</v>
      </c>
    </row>
    <row r="27" spans="1:4" x14ac:dyDescent="0.25">
      <c r="A27">
        <v>26</v>
      </c>
      <c r="D27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zoomScaleNormal="100" workbookViewId="0">
      <selection activeCell="C30" sqref="C30"/>
    </sheetView>
  </sheetViews>
  <sheetFormatPr defaultRowHeight="15" x14ac:dyDescent="0.25"/>
  <cols>
    <col min="1" max="1" width="35" bestFit="1" customWidth="1"/>
    <col min="2" max="2" width="37.28515625" customWidth="1"/>
    <col min="4" max="4" width="10" style="23" bestFit="1" customWidth="1"/>
    <col min="5" max="5" width="11.140625" bestFit="1" customWidth="1"/>
    <col min="6" max="6" width="45.42578125" bestFit="1" customWidth="1"/>
    <col min="7" max="7" width="18" bestFit="1" customWidth="1"/>
    <col min="8" max="8" width="23.7109375" customWidth="1"/>
  </cols>
  <sheetData>
    <row r="1" spans="1:11" x14ac:dyDescent="0.25">
      <c r="A1" s="4" t="s">
        <v>10</v>
      </c>
      <c r="B1" s="4" t="s">
        <v>11</v>
      </c>
      <c r="C1" s="4" t="s">
        <v>12</v>
      </c>
      <c r="D1" s="126" t="s">
        <v>13</v>
      </c>
      <c r="E1" s="4" t="s">
        <v>14</v>
      </c>
      <c r="F1" s="4" t="s">
        <v>27</v>
      </c>
      <c r="G1" s="28" t="s">
        <v>71</v>
      </c>
      <c r="H1" s="26" t="s">
        <v>69</v>
      </c>
    </row>
    <row r="2" spans="1:11" x14ac:dyDescent="0.25">
      <c r="A2" s="1" t="s">
        <v>0</v>
      </c>
      <c r="B2" s="5"/>
      <c r="C2" s="6">
        <v>1</v>
      </c>
      <c r="D2" s="7">
        <v>4</v>
      </c>
      <c r="E2" s="7"/>
      <c r="F2" s="16" t="s">
        <v>28</v>
      </c>
      <c r="G2" s="29">
        <v>1</v>
      </c>
      <c r="H2" s="27">
        <f>D2</f>
        <v>4</v>
      </c>
      <c r="I2" s="23"/>
      <c r="K2" s="23"/>
    </row>
    <row r="3" spans="1:11" x14ac:dyDescent="0.25">
      <c r="A3" s="2" t="s">
        <v>1</v>
      </c>
      <c r="B3" s="8" t="str">
        <f>'[1]Misc Info'!C8</f>
        <v>Event Token 1</v>
      </c>
      <c r="C3" s="9">
        <v>1</v>
      </c>
      <c r="D3" s="10"/>
      <c r="E3" s="10"/>
      <c r="F3" s="17" t="s">
        <v>29</v>
      </c>
      <c r="G3" s="30"/>
      <c r="H3" s="25"/>
      <c r="I3" s="23"/>
      <c r="K3" s="23"/>
    </row>
    <row r="4" spans="1:11" x14ac:dyDescent="0.25">
      <c r="A4" s="2" t="s">
        <v>1</v>
      </c>
      <c r="B4" s="8"/>
      <c r="C4" s="9">
        <v>0.5</v>
      </c>
      <c r="D4" s="10">
        <v>1</v>
      </c>
      <c r="E4" s="10">
        <v>300</v>
      </c>
      <c r="F4" s="17" t="s">
        <v>29</v>
      </c>
      <c r="G4" s="30"/>
      <c r="H4" s="27">
        <f>E4</f>
        <v>300</v>
      </c>
      <c r="I4" s="23"/>
      <c r="K4" s="23"/>
    </row>
    <row r="5" spans="1:11" x14ac:dyDescent="0.25">
      <c r="A5" s="3" t="s">
        <v>2</v>
      </c>
      <c r="B5" s="11"/>
      <c r="C5" s="12">
        <v>1</v>
      </c>
      <c r="D5" s="13">
        <v>1</v>
      </c>
      <c r="E5" s="13">
        <v>100</v>
      </c>
      <c r="F5" s="18" t="s">
        <v>30</v>
      </c>
      <c r="G5" s="30"/>
      <c r="H5" s="27">
        <f>E5</f>
        <v>100</v>
      </c>
      <c r="I5" s="23"/>
      <c r="K5" s="23"/>
    </row>
    <row r="6" spans="1:11" x14ac:dyDescent="0.25">
      <c r="A6" s="3" t="s">
        <v>84</v>
      </c>
      <c r="B6" s="11"/>
      <c r="C6" s="12">
        <v>1</v>
      </c>
      <c r="D6" s="13">
        <v>1</v>
      </c>
      <c r="E6" s="13">
        <v>100</v>
      </c>
      <c r="F6" s="18" t="s">
        <v>31</v>
      </c>
      <c r="G6" s="30"/>
      <c r="H6" s="27">
        <f>E6</f>
        <v>100</v>
      </c>
      <c r="I6" s="23"/>
      <c r="K6" s="23"/>
    </row>
    <row r="7" spans="1:11" ht="19.5" customHeight="1" x14ac:dyDescent="0.25">
      <c r="A7" s="2" t="s">
        <v>3</v>
      </c>
      <c r="B7" s="8" t="s">
        <v>15</v>
      </c>
      <c r="C7" s="9">
        <v>1</v>
      </c>
      <c r="D7" s="10">
        <v>3</v>
      </c>
      <c r="E7" s="10"/>
      <c r="F7" s="17" t="s">
        <v>32</v>
      </c>
      <c r="G7" s="30">
        <v>13</v>
      </c>
      <c r="H7" s="25">
        <f>G7*D7</f>
        <v>39</v>
      </c>
      <c r="I7" s="23"/>
      <c r="K7" s="23"/>
    </row>
    <row r="8" spans="1:11" ht="20.25" customHeight="1" x14ac:dyDescent="0.25">
      <c r="A8" s="2" t="s">
        <v>3</v>
      </c>
      <c r="B8" s="8" t="s">
        <v>16</v>
      </c>
      <c r="C8" s="9">
        <v>1</v>
      </c>
      <c r="D8" s="10">
        <v>2</v>
      </c>
      <c r="E8" s="10"/>
      <c r="F8" s="17" t="s">
        <v>33</v>
      </c>
      <c r="G8" s="30">
        <v>6</v>
      </c>
      <c r="H8" s="25">
        <f>G8*D8</f>
        <v>12</v>
      </c>
      <c r="I8" s="23"/>
      <c r="K8" s="23"/>
    </row>
    <row r="9" spans="1:11" x14ac:dyDescent="0.25">
      <c r="A9" s="2" t="s">
        <v>3</v>
      </c>
      <c r="B9" s="8"/>
      <c r="C9" s="9">
        <v>1</v>
      </c>
      <c r="D9" s="10">
        <v>2</v>
      </c>
      <c r="E9" s="10">
        <v>100</v>
      </c>
      <c r="F9" s="17" t="s">
        <v>34</v>
      </c>
      <c r="G9" s="30"/>
      <c r="H9" s="27">
        <f>E9</f>
        <v>100</v>
      </c>
      <c r="I9" s="23"/>
      <c r="K9" s="23"/>
    </row>
    <row r="10" spans="1:11" x14ac:dyDescent="0.25">
      <c r="A10" s="3" t="s">
        <v>4</v>
      </c>
      <c r="B10" s="11"/>
      <c r="C10" s="12">
        <v>1</v>
      </c>
      <c r="D10" s="13">
        <v>2</v>
      </c>
      <c r="E10" s="13"/>
      <c r="F10" s="18" t="s">
        <v>35</v>
      </c>
      <c r="G10" s="30">
        <v>80</v>
      </c>
      <c r="H10" s="25">
        <f>G10*D10</f>
        <v>160</v>
      </c>
      <c r="I10" s="23"/>
      <c r="K10" s="23"/>
    </row>
    <row r="11" spans="1:11" x14ac:dyDescent="0.25">
      <c r="A11" s="3" t="s">
        <v>5</v>
      </c>
      <c r="B11" s="11"/>
      <c r="C11" s="12">
        <v>1</v>
      </c>
      <c r="D11" s="13">
        <v>2</v>
      </c>
      <c r="E11" s="13">
        <v>100</v>
      </c>
      <c r="F11" s="18" t="s">
        <v>36</v>
      </c>
      <c r="G11" s="30"/>
      <c r="H11" s="27">
        <f>E11</f>
        <v>100</v>
      </c>
      <c r="I11" s="23"/>
      <c r="K11" s="23"/>
    </row>
    <row r="12" spans="1:11" x14ac:dyDescent="0.25">
      <c r="A12" s="3" t="s">
        <v>6</v>
      </c>
      <c r="B12" s="11"/>
      <c r="C12" s="12">
        <v>1</v>
      </c>
      <c r="D12" s="13">
        <v>8</v>
      </c>
      <c r="E12" s="13"/>
      <c r="F12" s="18" t="s">
        <v>37</v>
      </c>
      <c r="G12" s="30">
        <v>10</v>
      </c>
      <c r="H12" s="25">
        <f>G12*D12</f>
        <v>80</v>
      </c>
      <c r="I12" s="23"/>
      <c r="K12" s="23"/>
    </row>
    <row r="13" spans="1:11" x14ac:dyDescent="0.25">
      <c r="A13" s="2" t="s">
        <v>85</v>
      </c>
      <c r="B13" s="8"/>
      <c r="C13" s="9">
        <v>1</v>
      </c>
      <c r="D13" s="10">
        <v>1</v>
      </c>
      <c r="E13" s="10">
        <v>100</v>
      </c>
      <c r="F13" s="17" t="s">
        <v>38</v>
      </c>
      <c r="G13" s="30"/>
      <c r="H13" s="27">
        <f>E13</f>
        <v>100</v>
      </c>
      <c r="I13" s="23"/>
      <c r="K13" s="23"/>
    </row>
    <row r="14" spans="1:11" x14ac:dyDescent="0.25">
      <c r="A14" s="3" t="s">
        <v>7</v>
      </c>
      <c r="B14" s="14" t="s">
        <v>17</v>
      </c>
      <c r="C14" s="12">
        <v>1</v>
      </c>
      <c r="D14" s="13">
        <v>15</v>
      </c>
      <c r="E14" s="13"/>
      <c r="F14" s="18" t="s">
        <v>39</v>
      </c>
      <c r="G14" s="30">
        <v>1</v>
      </c>
      <c r="H14" s="25">
        <f>G14*D14</f>
        <v>15</v>
      </c>
      <c r="I14" s="23"/>
      <c r="K14" s="23"/>
    </row>
    <row r="15" spans="1:11" x14ac:dyDescent="0.25">
      <c r="A15" s="3" t="s">
        <v>7</v>
      </c>
      <c r="B15" s="14" t="s">
        <v>18</v>
      </c>
      <c r="C15" s="12">
        <v>1</v>
      </c>
      <c r="D15" s="13">
        <v>50</v>
      </c>
      <c r="E15" s="13"/>
      <c r="F15" s="18" t="s">
        <v>39</v>
      </c>
      <c r="G15" s="30">
        <v>1</v>
      </c>
      <c r="H15" s="25">
        <f t="shared" ref="H15:H31" si="0">G15*D15</f>
        <v>50</v>
      </c>
      <c r="I15" s="23"/>
      <c r="K15" s="23"/>
    </row>
    <row r="16" spans="1:11" x14ac:dyDescent="0.25">
      <c r="A16" s="3" t="s">
        <v>7</v>
      </c>
      <c r="B16" s="14" t="s">
        <v>86</v>
      </c>
      <c r="C16" s="12">
        <v>1</v>
      </c>
      <c r="D16" s="13">
        <v>75</v>
      </c>
      <c r="E16" s="13"/>
      <c r="F16" s="18" t="s">
        <v>39</v>
      </c>
      <c r="G16" s="30">
        <v>1</v>
      </c>
      <c r="H16" s="25">
        <f t="shared" si="0"/>
        <v>75</v>
      </c>
      <c r="I16" s="23"/>
      <c r="K16" s="23"/>
    </row>
    <row r="17" spans="1:12" x14ac:dyDescent="0.25">
      <c r="A17" s="2" t="s">
        <v>8</v>
      </c>
      <c r="B17" s="15" t="s">
        <v>19</v>
      </c>
      <c r="C17" s="9">
        <v>1</v>
      </c>
      <c r="D17" s="10">
        <v>1</v>
      </c>
      <c r="E17" s="10"/>
      <c r="F17" s="17" t="s">
        <v>40</v>
      </c>
      <c r="G17" s="30">
        <v>1</v>
      </c>
      <c r="H17" s="25">
        <f t="shared" si="0"/>
        <v>1</v>
      </c>
      <c r="I17" s="23"/>
      <c r="K17" s="23"/>
    </row>
    <row r="18" spans="1:12" x14ac:dyDescent="0.25">
      <c r="A18" s="2" t="s">
        <v>8</v>
      </c>
      <c r="B18" s="15" t="s">
        <v>20</v>
      </c>
      <c r="C18" s="9">
        <v>1</v>
      </c>
      <c r="D18" s="10">
        <v>2</v>
      </c>
      <c r="E18" s="10"/>
      <c r="F18" s="17" t="s">
        <v>40</v>
      </c>
      <c r="G18" s="30">
        <v>1</v>
      </c>
      <c r="H18" s="25">
        <f>G18*D18</f>
        <v>2</v>
      </c>
      <c r="I18" s="23"/>
      <c r="K18" s="23"/>
    </row>
    <row r="19" spans="1:12" x14ac:dyDescent="0.25">
      <c r="A19" s="2" t="s">
        <v>8</v>
      </c>
      <c r="B19" s="15" t="s">
        <v>21</v>
      </c>
      <c r="C19" s="9">
        <v>1</v>
      </c>
      <c r="D19" s="10">
        <v>8</v>
      </c>
      <c r="E19" s="10"/>
      <c r="F19" s="17" t="s">
        <v>40</v>
      </c>
      <c r="G19" s="30">
        <v>1</v>
      </c>
      <c r="H19" s="25">
        <f t="shared" si="0"/>
        <v>8</v>
      </c>
      <c r="I19" s="23"/>
      <c r="K19" s="23"/>
    </row>
    <row r="20" spans="1:12" x14ac:dyDescent="0.25">
      <c r="A20" s="2" t="s">
        <v>8</v>
      </c>
      <c r="B20" s="15" t="s">
        <v>22</v>
      </c>
      <c r="C20" s="9">
        <v>1</v>
      </c>
      <c r="D20" s="10">
        <v>40</v>
      </c>
      <c r="E20" s="10"/>
      <c r="F20" s="17" t="s">
        <v>40</v>
      </c>
      <c r="G20" s="30">
        <v>1</v>
      </c>
      <c r="H20" s="25">
        <f t="shared" si="0"/>
        <v>40</v>
      </c>
      <c r="I20" s="23"/>
      <c r="K20" s="23"/>
    </row>
    <row r="21" spans="1:12" x14ac:dyDescent="0.25">
      <c r="A21" s="2" t="s">
        <v>8</v>
      </c>
      <c r="B21" s="15" t="s">
        <v>23</v>
      </c>
      <c r="C21" s="9">
        <v>1</v>
      </c>
      <c r="D21" s="10">
        <v>75</v>
      </c>
      <c r="E21" s="10"/>
      <c r="F21" s="17" t="s">
        <v>40</v>
      </c>
      <c r="G21" s="30">
        <v>1</v>
      </c>
      <c r="H21" s="25">
        <f t="shared" si="0"/>
        <v>75</v>
      </c>
      <c r="I21" s="23"/>
      <c r="K21" s="23"/>
    </row>
    <row r="22" spans="1:12" x14ac:dyDescent="0.25">
      <c r="A22" s="2" t="s">
        <v>8</v>
      </c>
      <c r="B22" s="15" t="s">
        <v>24</v>
      </c>
      <c r="C22" s="9">
        <v>1</v>
      </c>
      <c r="D22" s="10">
        <v>150</v>
      </c>
      <c r="E22" s="10"/>
      <c r="F22" s="17" t="s">
        <v>40</v>
      </c>
      <c r="G22" s="30">
        <v>1</v>
      </c>
      <c r="H22" s="25">
        <f t="shared" si="0"/>
        <v>150</v>
      </c>
      <c r="I22" s="23"/>
      <c r="K22" s="23"/>
    </row>
    <row r="23" spans="1:12" x14ac:dyDescent="0.25">
      <c r="A23" s="2" t="s">
        <v>8</v>
      </c>
      <c r="B23" s="15" t="s">
        <v>25</v>
      </c>
      <c r="C23" s="9">
        <v>1</v>
      </c>
      <c r="D23" s="10">
        <v>225</v>
      </c>
      <c r="E23" s="10"/>
      <c r="F23" s="17" t="s">
        <v>40</v>
      </c>
      <c r="G23" s="30">
        <v>1</v>
      </c>
      <c r="H23" s="25">
        <f t="shared" si="0"/>
        <v>225</v>
      </c>
      <c r="I23" s="23"/>
      <c r="K23" s="23"/>
    </row>
    <row r="24" spans="1:12" x14ac:dyDescent="0.25">
      <c r="A24" s="2" t="s">
        <v>8</v>
      </c>
      <c r="B24" s="15" t="s">
        <v>26</v>
      </c>
      <c r="C24" s="9">
        <v>1</v>
      </c>
      <c r="D24" s="10">
        <v>300</v>
      </c>
      <c r="E24" s="10"/>
      <c r="F24" s="17" t="s">
        <v>40</v>
      </c>
      <c r="G24" s="30">
        <v>1</v>
      </c>
      <c r="H24" s="25">
        <f t="shared" si="0"/>
        <v>300</v>
      </c>
      <c r="I24" s="23"/>
      <c r="K24" s="23"/>
    </row>
    <row r="25" spans="1:12" x14ac:dyDescent="0.25">
      <c r="A25" s="3" t="s">
        <v>9</v>
      </c>
      <c r="B25" s="14" t="s">
        <v>19</v>
      </c>
      <c r="C25" s="12">
        <v>1</v>
      </c>
      <c r="D25" s="13">
        <v>1</v>
      </c>
      <c r="E25" s="13"/>
      <c r="F25" s="18" t="s">
        <v>41</v>
      </c>
      <c r="G25" s="30">
        <v>1</v>
      </c>
      <c r="H25" s="25">
        <f t="shared" si="0"/>
        <v>1</v>
      </c>
      <c r="I25" s="23"/>
      <c r="K25" s="23"/>
    </row>
    <row r="26" spans="1:12" x14ac:dyDescent="0.25">
      <c r="A26" s="3" t="s">
        <v>9</v>
      </c>
      <c r="B26" s="14" t="s">
        <v>20</v>
      </c>
      <c r="C26" s="12">
        <v>1</v>
      </c>
      <c r="D26" s="13">
        <v>2</v>
      </c>
      <c r="E26" s="13"/>
      <c r="F26" s="18" t="s">
        <v>41</v>
      </c>
      <c r="G26" s="30">
        <v>1</v>
      </c>
      <c r="H26" s="25">
        <f t="shared" si="0"/>
        <v>2</v>
      </c>
      <c r="I26" s="23"/>
      <c r="K26" s="23"/>
      <c r="L26" s="23"/>
    </row>
    <row r="27" spans="1:12" x14ac:dyDescent="0.25">
      <c r="A27" s="3" t="s">
        <v>9</v>
      </c>
      <c r="B27" s="14" t="s">
        <v>21</v>
      </c>
      <c r="C27" s="12">
        <v>1</v>
      </c>
      <c r="D27" s="13">
        <v>6</v>
      </c>
      <c r="E27" s="13"/>
      <c r="F27" s="18" t="s">
        <v>41</v>
      </c>
      <c r="G27" s="30">
        <v>1</v>
      </c>
      <c r="H27" s="25">
        <f t="shared" si="0"/>
        <v>6</v>
      </c>
      <c r="I27" s="23"/>
      <c r="K27" s="23"/>
      <c r="L27" s="23"/>
    </row>
    <row r="28" spans="1:12" x14ac:dyDescent="0.25">
      <c r="A28" s="3" t="s">
        <v>9</v>
      </c>
      <c r="B28" s="14" t="s">
        <v>22</v>
      </c>
      <c r="C28" s="12">
        <v>1</v>
      </c>
      <c r="D28" s="13">
        <v>11</v>
      </c>
      <c r="E28" s="13"/>
      <c r="F28" s="18" t="s">
        <v>41</v>
      </c>
      <c r="G28" s="30">
        <v>1</v>
      </c>
      <c r="H28" s="25">
        <f t="shared" si="0"/>
        <v>11</v>
      </c>
      <c r="I28" s="23"/>
      <c r="K28" s="23"/>
      <c r="L28" s="23"/>
    </row>
    <row r="29" spans="1:12" x14ac:dyDescent="0.25">
      <c r="A29" s="3" t="s">
        <v>9</v>
      </c>
      <c r="B29" s="14" t="s">
        <v>23</v>
      </c>
      <c r="C29" s="12">
        <v>1</v>
      </c>
      <c r="D29" s="13">
        <v>25</v>
      </c>
      <c r="E29" s="13"/>
      <c r="F29" s="18" t="s">
        <v>41</v>
      </c>
      <c r="G29" s="30">
        <v>1</v>
      </c>
      <c r="H29" s="25">
        <f t="shared" si="0"/>
        <v>25</v>
      </c>
      <c r="I29" s="23"/>
      <c r="K29" s="23"/>
      <c r="L29" s="23"/>
    </row>
    <row r="30" spans="1:12" x14ac:dyDescent="0.25">
      <c r="A30" s="3" t="s">
        <v>9</v>
      </c>
      <c r="B30" s="14" t="s">
        <v>24</v>
      </c>
      <c r="C30" s="12">
        <v>1</v>
      </c>
      <c r="D30" s="13">
        <v>1</v>
      </c>
      <c r="E30" s="13"/>
      <c r="F30" s="18" t="s">
        <v>41</v>
      </c>
      <c r="G30" s="30">
        <v>1</v>
      </c>
      <c r="H30" s="25">
        <f t="shared" si="0"/>
        <v>1</v>
      </c>
      <c r="I30" s="23"/>
      <c r="K30" s="23"/>
    </row>
    <row r="31" spans="1:12" x14ac:dyDescent="0.25">
      <c r="A31" s="79" t="s">
        <v>179</v>
      </c>
      <c r="B31" s="14"/>
      <c r="C31" s="12">
        <v>1</v>
      </c>
      <c r="D31" s="13">
        <v>3</v>
      </c>
      <c r="E31" s="13"/>
      <c r="F31" s="18" t="s">
        <v>208</v>
      </c>
      <c r="G31" s="30">
        <v>3</v>
      </c>
      <c r="H31" s="25">
        <f t="shared" si="0"/>
        <v>9</v>
      </c>
      <c r="I31" s="23"/>
      <c r="K31" s="23"/>
    </row>
    <row r="32" spans="1:12" x14ac:dyDescent="0.25">
      <c r="A32" s="25" t="s">
        <v>209</v>
      </c>
      <c r="B32" s="14" t="s">
        <v>180</v>
      </c>
      <c r="C32" s="12">
        <v>1</v>
      </c>
      <c r="D32" s="13">
        <v>1</v>
      </c>
      <c r="E32" s="13"/>
      <c r="F32" s="18" t="s">
        <v>210</v>
      </c>
      <c r="G32" s="30">
        <v>1</v>
      </c>
      <c r="H32" s="25">
        <f>G32*D32</f>
        <v>1</v>
      </c>
      <c r="I32" s="23"/>
      <c r="K32" s="23"/>
    </row>
    <row r="33" spans="1:11" x14ac:dyDescent="0.25">
      <c r="A33" s="80" t="s">
        <v>209</v>
      </c>
      <c r="B33" s="14" t="s">
        <v>181</v>
      </c>
      <c r="C33" s="12">
        <v>1</v>
      </c>
      <c r="D33" s="13">
        <v>2</v>
      </c>
      <c r="E33" s="13"/>
      <c r="F33" s="18" t="s">
        <v>211</v>
      </c>
      <c r="G33" s="30">
        <v>1</v>
      </c>
      <c r="H33" s="25">
        <f t="shared" ref="H33:H63" si="1">G33*D33</f>
        <v>2</v>
      </c>
      <c r="I33" s="23"/>
      <c r="K33" s="23"/>
    </row>
    <row r="34" spans="1:11" x14ac:dyDescent="0.25">
      <c r="A34" s="25" t="s">
        <v>209</v>
      </c>
      <c r="B34" s="14" t="s">
        <v>182</v>
      </c>
      <c r="C34" s="12">
        <v>1</v>
      </c>
      <c r="D34" s="13">
        <v>2</v>
      </c>
      <c r="E34" s="13"/>
      <c r="F34" s="18" t="s">
        <v>212</v>
      </c>
      <c r="G34" s="30">
        <v>1</v>
      </c>
      <c r="H34" s="25">
        <f t="shared" si="1"/>
        <v>2</v>
      </c>
      <c r="I34" s="23"/>
      <c r="K34" s="23"/>
    </row>
    <row r="35" spans="1:11" x14ac:dyDescent="0.25">
      <c r="A35" s="80" t="s">
        <v>209</v>
      </c>
      <c r="B35" s="14" t="s">
        <v>183</v>
      </c>
      <c r="C35" s="12">
        <v>1</v>
      </c>
      <c r="D35" s="13">
        <v>2</v>
      </c>
      <c r="E35" s="13"/>
      <c r="F35" s="18" t="s">
        <v>213</v>
      </c>
      <c r="G35" s="30">
        <v>1</v>
      </c>
      <c r="H35" s="25">
        <f t="shared" si="1"/>
        <v>2</v>
      </c>
      <c r="I35" s="23"/>
      <c r="K35" s="23"/>
    </row>
    <row r="36" spans="1:11" x14ac:dyDescent="0.25">
      <c r="A36" s="80" t="s">
        <v>209</v>
      </c>
      <c r="B36" s="14" t="s">
        <v>184</v>
      </c>
      <c r="C36" s="12">
        <v>1</v>
      </c>
      <c r="D36" s="13">
        <v>2</v>
      </c>
      <c r="E36" s="13"/>
      <c r="F36" s="18" t="s">
        <v>214</v>
      </c>
      <c r="G36" s="30">
        <v>1</v>
      </c>
      <c r="H36" s="25">
        <f t="shared" si="1"/>
        <v>2</v>
      </c>
      <c r="I36" s="23"/>
      <c r="K36" s="23"/>
    </row>
    <row r="37" spans="1:11" x14ac:dyDescent="0.25">
      <c r="A37" s="80" t="s">
        <v>209</v>
      </c>
      <c r="B37" s="14" t="s">
        <v>185</v>
      </c>
      <c r="C37" s="12">
        <v>1</v>
      </c>
      <c r="D37" s="13">
        <v>2</v>
      </c>
      <c r="E37" s="13"/>
      <c r="F37" s="18" t="s">
        <v>215</v>
      </c>
      <c r="G37" s="30">
        <v>1</v>
      </c>
      <c r="H37" s="25">
        <f t="shared" si="1"/>
        <v>2</v>
      </c>
      <c r="I37" s="23"/>
      <c r="K37" s="23"/>
    </row>
    <row r="38" spans="1:11" x14ac:dyDescent="0.25">
      <c r="A38" s="25" t="s">
        <v>209</v>
      </c>
      <c r="B38" s="14" t="s">
        <v>186</v>
      </c>
      <c r="C38" s="12">
        <v>1</v>
      </c>
      <c r="D38" s="13">
        <v>2</v>
      </c>
      <c r="E38" s="13"/>
      <c r="F38" s="18" t="s">
        <v>216</v>
      </c>
      <c r="G38" s="30">
        <v>1</v>
      </c>
      <c r="H38" s="25">
        <f t="shared" si="1"/>
        <v>2</v>
      </c>
      <c r="I38" s="23"/>
      <c r="K38" s="23"/>
    </row>
    <row r="39" spans="1:11" x14ac:dyDescent="0.25">
      <c r="A39" s="80" t="s">
        <v>209</v>
      </c>
      <c r="B39" s="14" t="s">
        <v>187</v>
      </c>
      <c r="C39" s="12">
        <v>1</v>
      </c>
      <c r="D39" s="13">
        <v>5</v>
      </c>
      <c r="E39" s="13"/>
      <c r="F39" s="18" t="s">
        <v>217</v>
      </c>
      <c r="G39" s="30">
        <v>1</v>
      </c>
      <c r="H39" s="25">
        <f t="shared" si="1"/>
        <v>5</v>
      </c>
      <c r="I39" s="23"/>
      <c r="K39" s="23"/>
    </row>
    <row r="40" spans="1:11" x14ac:dyDescent="0.25">
      <c r="A40" s="25" t="s">
        <v>209</v>
      </c>
      <c r="B40" s="14" t="s">
        <v>188</v>
      </c>
      <c r="C40" s="12">
        <v>1</v>
      </c>
      <c r="D40" s="13">
        <v>1</v>
      </c>
      <c r="E40" s="13"/>
      <c r="F40" s="18" t="s">
        <v>218</v>
      </c>
      <c r="G40" s="30">
        <v>1</v>
      </c>
      <c r="H40" s="25">
        <f t="shared" si="1"/>
        <v>1</v>
      </c>
      <c r="I40" s="23"/>
      <c r="K40" s="23"/>
    </row>
    <row r="41" spans="1:11" x14ac:dyDescent="0.25">
      <c r="A41" s="80" t="s">
        <v>209</v>
      </c>
      <c r="B41" s="14" t="s">
        <v>189</v>
      </c>
      <c r="C41" s="12">
        <v>1</v>
      </c>
      <c r="D41" s="13">
        <v>2</v>
      </c>
      <c r="E41" s="13"/>
      <c r="F41" s="18" t="s">
        <v>219</v>
      </c>
      <c r="G41" s="30">
        <v>1</v>
      </c>
      <c r="H41" s="25">
        <f t="shared" si="1"/>
        <v>2</v>
      </c>
      <c r="I41" s="23"/>
      <c r="K41" s="23"/>
    </row>
    <row r="42" spans="1:11" x14ac:dyDescent="0.25">
      <c r="A42" s="37" t="s">
        <v>209</v>
      </c>
      <c r="B42" s="14" t="s">
        <v>190</v>
      </c>
      <c r="C42" s="12">
        <v>1</v>
      </c>
      <c r="D42" s="13">
        <v>1</v>
      </c>
      <c r="E42" s="13"/>
      <c r="F42" s="18" t="s">
        <v>220</v>
      </c>
      <c r="G42" s="30">
        <v>1</v>
      </c>
      <c r="H42" s="25">
        <f t="shared" si="1"/>
        <v>1</v>
      </c>
      <c r="I42" s="23"/>
      <c r="K42" s="23"/>
    </row>
    <row r="43" spans="1:11" x14ac:dyDescent="0.25">
      <c r="A43" s="37" t="s">
        <v>209</v>
      </c>
      <c r="B43" s="14" t="s">
        <v>191</v>
      </c>
      <c r="C43" s="12">
        <v>1</v>
      </c>
      <c r="D43" s="13">
        <v>1</v>
      </c>
      <c r="E43" s="13"/>
      <c r="F43" s="18" t="s">
        <v>221</v>
      </c>
      <c r="G43" s="30">
        <v>1</v>
      </c>
      <c r="H43" s="25">
        <f t="shared" si="1"/>
        <v>1</v>
      </c>
      <c r="I43" s="23"/>
      <c r="K43" s="23"/>
    </row>
    <row r="44" spans="1:11" x14ac:dyDescent="0.25">
      <c r="A44" s="25" t="s">
        <v>209</v>
      </c>
      <c r="B44" s="14" t="s">
        <v>192</v>
      </c>
      <c r="C44" s="12">
        <v>1</v>
      </c>
      <c r="D44" s="13">
        <v>1</v>
      </c>
      <c r="E44" s="13"/>
      <c r="F44" s="18" t="s">
        <v>222</v>
      </c>
      <c r="G44" s="30">
        <v>1</v>
      </c>
      <c r="H44" s="25">
        <f t="shared" si="1"/>
        <v>1</v>
      </c>
      <c r="I44" s="23"/>
      <c r="K44" s="23"/>
    </row>
    <row r="45" spans="1:11" x14ac:dyDescent="0.25">
      <c r="A45" s="37" t="s">
        <v>209</v>
      </c>
      <c r="B45" s="14" t="s">
        <v>193</v>
      </c>
      <c r="C45" s="12">
        <v>1</v>
      </c>
      <c r="D45" s="13">
        <v>1</v>
      </c>
      <c r="E45" s="13"/>
      <c r="F45" s="18" t="s">
        <v>223</v>
      </c>
      <c r="G45" s="30">
        <v>1</v>
      </c>
      <c r="H45" s="25">
        <f t="shared" si="1"/>
        <v>1</v>
      </c>
      <c r="I45" s="23"/>
      <c r="K45" s="23"/>
    </row>
    <row r="46" spans="1:11" x14ac:dyDescent="0.25">
      <c r="A46" s="25" t="s">
        <v>209</v>
      </c>
      <c r="B46" s="14" t="s">
        <v>194</v>
      </c>
      <c r="C46" s="12">
        <v>1</v>
      </c>
      <c r="D46" s="13">
        <v>1</v>
      </c>
      <c r="E46" s="13"/>
      <c r="F46" s="18" t="s">
        <v>224</v>
      </c>
      <c r="G46" s="30">
        <v>1</v>
      </c>
      <c r="H46" s="25">
        <f t="shared" si="1"/>
        <v>1</v>
      </c>
      <c r="I46" s="23"/>
      <c r="K46" s="23"/>
    </row>
    <row r="47" spans="1:11" x14ac:dyDescent="0.25">
      <c r="A47" s="25" t="s">
        <v>209</v>
      </c>
      <c r="B47" s="14" t="s">
        <v>195</v>
      </c>
      <c r="C47" s="12">
        <v>1</v>
      </c>
      <c r="D47" s="13">
        <v>1</v>
      </c>
      <c r="E47" s="13"/>
      <c r="F47" s="18" t="s">
        <v>225</v>
      </c>
      <c r="G47" s="30">
        <v>1</v>
      </c>
      <c r="H47" s="25">
        <f t="shared" si="1"/>
        <v>1</v>
      </c>
      <c r="I47" s="23"/>
      <c r="K47" s="23"/>
    </row>
    <row r="48" spans="1:11" x14ac:dyDescent="0.25">
      <c r="A48" s="25" t="s">
        <v>209</v>
      </c>
      <c r="B48" s="14" t="s">
        <v>196</v>
      </c>
      <c r="C48" s="12">
        <v>1</v>
      </c>
      <c r="D48" s="13">
        <v>3</v>
      </c>
      <c r="E48" s="13"/>
      <c r="F48" s="18" t="s">
        <v>226</v>
      </c>
      <c r="G48" s="30">
        <v>1</v>
      </c>
      <c r="H48" s="25">
        <f t="shared" si="1"/>
        <v>3</v>
      </c>
      <c r="I48" s="23"/>
      <c r="K48" s="23"/>
    </row>
    <row r="49" spans="1:11" x14ac:dyDescent="0.25">
      <c r="A49" s="25" t="s">
        <v>209</v>
      </c>
      <c r="B49" s="14" t="s">
        <v>197</v>
      </c>
      <c r="C49" s="12">
        <v>1</v>
      </c>
      <c r="D49" s="13">
        <v>5</v>
      </c>
      <c r="E49" s="13"/>
      <c r="F49" s="18" t="s">
        <v>227</v>
      </c>
      <c r="G49" s="30">
        <v>1</v>
      </c>
      <c r="H49" s="25">
        <f t="shared" si="1"/>
        <v>5</v>
      </c>
      <c r="I49" s="23"/>
      <c r="K49" s="23"/>
    </row>
    <row r="50" spans="1:11" x14ac:dyDescent="0.25">
      <c r="A50" s="25" t="s">
        <v>209</v>
      </c>
      <c r="B50" s="14" t="s">
        <v>198</v>
      </c>
      <c r="C50" s="12">
        <v>1</v>
      </c>
      <c r="D50" s="13">
        <v>3</v>
      </c>
      <c r="E50" s="13"/>
      <c r="F50" s="18" t="s">
        <v>228</v>
      </c>
      <c r="G50" s="30">
        <v>1</v>
      </c>
      <c r="H50" s="25">
        <f t="shared" si="1"/>
        <v>3</v>
      </c>
      <c r="I50" s="23"/>
      <c r="K50" s="23"/>
    </row>
    <row r="51" spans="1:11" x14ac:dyDescent="0.25">
      <c r="A51" s="37" t="s">
        <v>209</v>
      </c>
      <c r="B51" s="14" t="s">
        <v>199</v>
      </c>
      <c r="C51" s="12">
        <v>1</v>
      </c>
      <c r="D51" s="13">
        <v>3</v>
      </c>
      <c r="E51" s="13"/>
      <c r="F51" s="18" t="s">
        <v>229</v>
      </c>
      <c r="G51" s="30">
        <v>1</v>
      </c>
      <c r="H51" s="25">
        <f t="shared" si="1"/>
        <v>3</v>
      </c>
      <c r="I51" s="23"/>
      <c r="K51" s="23"/>
    </row>
    <row r="52" spans="1:11" x14ac:dyDescent="0.25">
      <c r="A52" s="37" t="s">
        <v>209</v>
      </c>
      <c r="B52" s="14" t="s">
        <v>200</v>
      </c>
      <c r="C52" s="12">
        <v>1</v>
      </c>
      <c r="D52" s="13">
        <v>2</v>
      </c>
      <c r="E52" s="13"/>
      <c r="F52" s="18" t="s">
        <v>230</v>
      </c>
      <c r="G52" s="30">
        <v>1</v>
      </c>
      <c r="H52" s="25">
        <f t="shared" si="1"/>
        <v>2</v>
      </c>
      <c r="I52" s="23"/>
      <c r="K52" s="23"/>
    </row>
    <row r="53" spans="1:11" x14ac:dyDescent="0.25">
      <c r="A53" s="37" t="s">
        <v>209</v>
      </c>
      <c r="B53" s="14" t="s">
        <v>201</v>
      </c>
      <c r="C53" s="12">
        <v>1</v>
      </c>
      <c r="D53" s="13">
        <v>2</v>
      </c>
      <c r="E53" s="13"/>
      <c r="F53" s="18" t="s">
        <v>231</v>
      </c>
      <c r="G53" s="30">
        <v>1</v>
      </c>
      <c r="H53" s="25">
        <f t="shared" si="1"/>
        <v>2</v>
      </c>
      <c r="I53" s="23"/>
      <c r="K53" s="23"/>
    </row>
    <row r="54" spans="1:11" x14ac:dyDescent="0.25">
      <c r="A54" s="37" t="s">
        <v>209</v>
      </c>
      <c r="B54" s="14" t="s">
        <v>202</v>
      </c>
      <c r="C54" s="12">
        <v>1</v>
      </c>
      <c r="D54" s="13">
        <v>3</v>
      </c>
      <c r="E54" s="13"/>
      <c r="F54" s="18" t="s">
        <v>232</v>
      </c>
      <c r="G54" s="30">
        <v>1</v>
      </c>
      <c r="H54" s="25">
        <f t="shared" si="1"/>
        <v>3</v>
      </c>
      <c r="I54" s="23"/>
      <c r="K54" s="23"/>
    </row>
    <row r="55" spans="1:11" x14ac:dyDescent="0.25">
      <c r="A55" s="37" t="s">
        <v>209</v>
      </c>
      <c r="B55" s="14" t="s">
        <v>203</v>
      </c>
      <c r="C55" s="12">
        <v>1</v>
      </c>
      <c r="D55" s="13">
        <v>5</v>
      </c>
      <c r="E55" s="13"/>
      <c r="F55" s="18" t="s">
        <v>233</v>
      </c>
      <c r="G55" s="30">
        <v>1</v>
      </c>
      <c r="H55" s="25">
        <f t="shared" si="1"/>
        <v>5</v>
      </c>
      <c r="I55" s="23"/>
      <c r="K55" s="23"/>
    </row>
    <row r="56" spans="1:11" x14ac:dyDescent="0.25">
      <c r="A56" s="25" t="s">
        <v>209</v>
      </c>
      <c r="B56" s="14" t="s">
        <v>204</v>
      </c>
      <c r="C56" s="12">
        <v>1</v>
      </c>
      <c r="D56" s="13">
        <v>5</v>
      </c>
      <c r="E56" s="13"/>
      <c r="F56" s="18" t="s">
        <v>234</v>
      </c>
      <c r="G56" s="30">
        <v>1</v>
      </c>
      <c r="H56" s="25">
        <f t="shared" si="1"/>
        <v>5</v>
      </c>
      <c r="I56" s="23"/>
      <c r="K56" s="23"/>
    </row>
    <row r="57" spans="1:11" x14ac:dyDescent="0.25">
      <c r="A57" s="37" t="s">
        <v>209</v>
      </c>
      <c r="B57" s="14" t="s">
        <v>205</v>
      </c>
      <c r="C57" s="12">
        <v>1</v>
      </c>
      <c r="D57" s="13">
        <v>1</v>
      </c>
      <c r="E57" s="13"/>
      <c r="F57" s="18" t="s">
        <v>235</v>
      </c>
      <c r="G57" s="30">
        <v>1</v>
      </c>
      <c r="H57" s="25">
        <f t="shared" si="1"/>
        <v>1</v>
      </c>
      <c r="I57" s="23"/>
      <c r="K57" s="23"/>
    </row>
    <row r="58" spans="1:11" x14ac:dyDescent="0.25">
      <c r="A58" s="37" t="s">
        <v>209</v>
      </c>
      <c r="B58" s="14" t="s">
        <v>206</v>
      </c>
      <c r="C58" s="12">
        <v>1</v>
      </c>
      <c r="D58" s="13">
        <v>1</v>
      </c>
      <c r="E58" s="13"/>
      <c r="F58" s="18" t="s">
        <v>236</v>
      </c>
      <c r="G58" s="30">
        <v>1</v>
      </c>
      <c r="H58" s="25">
        <f t="shared" si="1"/>
        <v>1</v>
      </c>
      <c r="I58" s="23"/>
      <c r="K58" s="23"/>
    </row>
    <row r="59" spans="1:11" x14ac:dyDescent="0.25">
      <c r="A59" s="37" t="s">
        <v>209</v>
      </c>
      <c r="B59" s="14" t="s">
        <v>207</v>
      </c>
      <c r="C59" s="12">
        <v>1</v>
      </c>
      <c r="D59" s="13">
        <v>1</v>
      </c>
      <c r="E59" s="13"/>
      <c r="F59" s="18" t="s">
        <v>237</v>
      </c>
      <c r="G59" s="30">
        <v>1</v>
      </c>
      <c r="H59" s="25">
        <f t="shared" si="1"/>
        <v>1</v>
      </c>
      <c r="I59" s="23"/>
      <c r="K59" s="23"/>
    </row>
    <row r="60" spans="1:11" x14ac:dyDescent="0.25">
      <c r="A60" s="37" t="s">
        <v>209</v>
      </c>
      <c r="B60" s="83" t="s">
        <v>238</v>
      </c>
      <c r="C60" s="12">
        <v>1</v>
      </c>
      <c r="D60" s="13">
        <v>2</v>
      </c>
      <c r="E60" s="13"/>
      <c r="F60" s="18" t="s">
        <v>239</v>
      </c>
      <c r="G60" s="30">
        <v>1</v>
      </c>
      <c r="H60" s="25">
        <f t="shared" si="1"/>
        <v>2</v>
      </c>
      <c r="I60" s="23"/>
      <c r="K60" s="23"/>
    </row>
    <row r="61" spans="1:11" x14ac:dyDescent="0.25">
      <c r="A61" s="37" t="s">
        <v>209</v>
      </c>
      <c r="B61" s="83" t="s">
        <v>240</v>
      </c>
      <c r="C61" s="12">
        <v>1</v>
      </c>
      <c r="D61" s="13">
        <v>20</v>
      </c>
      <c r="E61" s="13"/>
      <c r="F61" s="18" t="s">
        <v>241</v>
      </c>
      <c r="G61" s="30">
        <v>1</v>
      </c>
      <c r="H61" s="25">
        <f t="shared" si="1"/>
        <v>20</v>
      </c>
      <c r="I61" s="23"/>
      <c r="K61" s="23"/>
    </row>
    <row r="62" spans="1:11" x14ac:dyDescent="0.25">
      <c r="A62" s="37" t="s">
        <v>920</v>
      </c>
      <c r="B62" s="14"/>
      <c r="C62" s="12">
        <v>1</v>
      </c>
      <c r="D62" s="13">
        <v>0</v>
      </c>
      <c r="E62" s="13"/>
      <c r="F62" s="18" t="s">
        <v>921</v>
      </c>
      <c r="G62" s="30">
        <v>0</v>
      </c>
      <c r="H62" s="25">
        <f t="shared" si="1"/>
        <v>0</v>
      </c>
      <c r="I62" s="23"/>
      <c r="K62" s="23"/>
    </row>
    <row r="63" spans="1:11" x14ac:dyDescent="0.25">
      <c r="A63" s="37" t="s">
        <v>592</v>
      </c>
      <c r="B63" s="14"/>
      <c r="C63" s="12">
        <v>1</v>
      </c>
      <c r="D63" s="13">
        <v>4</v>
      </c>
      <c r="E63" s="13"/>
      <c r="F63" s="18" t="s">
        <v>922</v>
      </c>
      <c r="G63" s="30">
        <v>6</v>
      </c>
      <c r="H63" s="25">
        <f t="shared" si="1"/>
        <v>24</v>
      </c>
      <c r="I63" s="23"/>
      <c r="K63" s="23"/>
    </row>
    <row r="64" spans="1:11" x14ac:dyDescent="0.25">
      <c r="C64" s="82"/>
      <c r="H64" s="23">
        <f>SUM(H2:H63)</f>
        <v>2198</v>
      </c>
    </row>
    <row r="65" spans="3:8" x14ac:dyDescent="0.25">
      <c r="C65" s="82"/>
      <c r="G65" s="31" t="s">
        <v>70</v>
      </c>
      <c r="H65" s="23">
        <f>H64-H30-H29-H28-H27-H26-H24-H23-H22-H21-H20-H19-H18-H16-H15-H14-H7-H48-H49-H50-H51-H53-H55-H57-H61</f>
        <v>1132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N13" sqref="N13"/>
    </sheetView>
  </sheetViews>
  <sheetFormatPr defaultRowHeight="15" x14ac:dyDescent="0.25"/>
  <cols>
    <col min="1" max="1" width="35.42578125" style="20" customWidth="1"/>
    <col min="2" max="2" width="18.140625" style="20" customWidth="1"/>
    <col min="3" max="4" width="9.140625" style="20"/>
    <col min="5" max="5" width="12.7109375" style="20" customWidth="1"/>
    <col min="6" max="6" width="12.7109375" style="20" bestFit="1" customWidth="1"/>
    <col min="7" max="7" width="14" style="20" customWidth="1"/>
    <col min="8" max="8" width="11.5703125" style="20" bestFit="1" customWidth="1"/>
    <col min="9" max="9" width="11.7109375" style="20" customWidth="1"/>
    <col min="10" max="10" width="14" style="20" bestFit="1" customWidth="1"/>
    <col min="11" max="16384" width="9.140625" style="20"/>
  </cols>
  <sheetData>
    <row r="1" spans="1:12" x14ac:dyDescent="0.25">
      <c r="A1" s="19" t="s">
        <v>42</v>
      </c>
      <c r="B1" s="19" t="s">
        <v>12</v>
      </c>
      <c r="C1" s="19" t="s">
        <v>43</v>
      </c>
      <c r="D1" s="19" t="s">
        <v>44</v>
      </c>
      <c r="E1" s="87" t="s">
        <v>148</v>
      </c>
      <c r="F1" s="19" t="s">
        <v>45</v>
      </c>
      <c r="G1" s="45" t="s">
        <v>588</v>
      </c>
      <c r="H1" s="140" t="s">
        <v>303</v>
      </c>
      <c r="I1" s="139" t="s">
        <v>304</v>
      </c>
      <c r="J1" s="178" t="s">
        <v>589</v>
      </c>
      <c r="K1" s="178">
        <v>7500</v>
      </c>
    </row>
    <row r="2" spans="1:12" x14ac:dyDescent="0.25">
      <c r="A2" s="51"/>
      <c r="B2" s="52">
        <v>0.6</v>
      </c>
      <c r="C2" s="53">
        <v>2</v>
      </c>
      <c r="D2" s="53">
        <v>4</v>
      </c>
      <c r="E2" s="53">
        <v>-1</v>
      </c>
      <c r="F2" s="53">
        <v>-1</v>
      </c>
      <c r="G2" s="74"/>
      <c r="K2" s="20" t="s">
        <v>587</v>
      </c>
    </row>
    <row r="3" spans="1:12" x14ac:dyDescent="0.25">
      <c r="A3" s="56" t="s">
        <v>446</v>
      </c>
      <c r="B3" s="120">
        <v>2.63671875E-2</v>
      </c>
      <c r="C3" s="53">
        <v>1</v>
      </c>
      <c r="D3" s="53">
        <v>1</v>
      </c>
      <c r="E3" s="53">
        <v>-1</v>
      </c>
      <c r="F3" s="53">
        <v>-1</v>
      </c>
      <c r="G3" s="75">
        <f>Balancing!$E$9*'Plant Drop_Hallowe'!B3*AVERAGE('Plant Drop_Hallowe'!C3:D3)</f>
        <v>284.765625</v>
      </c>
      <c r="H3" s="23">
        <f>Balancing!$D$9/'Plant Drop_Hallowe'!G3/8</f>
        <v>6.3209876543209873</v>
      </c>
      <c r="I3" s="33">
        <f>ROUNDUP(H3*5,0)</f>
        <v>32</v>
      </c>
      <c r="J3" s="136">
        <f>I3*G3</f>
        <v>9112.5</v>
      </c>
      <c r="K3" s="23">
        <f t="shared" ref="K3:K34" si="0">$K$1*B3*AVERAGE(C3:D3)</f>
        <v>197.75390625</v>
      </c>
      <c r="L3" s="46">
        <f t="shared" ref="L3:L34" si="1">K3*I3</f>
        <v>6328.125</v>
      </c>
    </row>
    <row r="4" spans="1:12" x14ac:dyDescent="0.25">
      <c r="A4" s="56" t="s">
        <v>447</v>
      </c>
      <c r="B4" s="120">
        <v>2.2851562500000002E-2</v>
      </c>
      <c r="C4" s="53">
        <v>1</v>
      </c>
      <c r="D4" s="53">
        <v>1</v>
      </c>
      <c r="E4" s="53">
        <v>-1</v>
      </c>
      <c r="F4" s="53">
        <v>-1</v>
      </c>
      <c r="G4" s="75">
        <f>Balancing!$E$9*'Plant Drop_Hallowe'!B4*AVERAGE('Plant Drop_Hallowe'!C4:D4)</f>
        <v>246.79687500000003</v>
      </c>
      <c r="H4" s="23">
        <f>Balancing!$D$9/'Plant Drop_Hallowe'!G4/8</f>
        <v>7.2934472934472927</v>
      </c>
      <c r="I4" s="33">
        <f t="shared" ref="I4:I34" si="2">ROUNDUP(H4*5,0)</f>
        <v>37</v>
      </c>
      <c r="J4" s="46">
        <f t="shared" ref="J4:J34" si="3">I4*G4</f>
        <v>9131.4843750000018</v>
      </c>
      <c r="K4" s="23">
        <f t="shared" si="0"/>
        <v>171.38671875000003</v>
      </c>
      <c r="L4" s="46">
        <f t="shared" si="1"/>
        <v>6341.3085937500009</v>
      </c>
    </row>
    <row r="5" spans="1:12" x14ac:dyDescent="0.25">
      <c r="A5" s="56" t="s">
        <v>448</v>
      </c>
      <c r="B5" s="120">
        <v>1.9335937500000001E-2</v>
      </c>
      <c r="C5" s="53">
        <v>1</v>
      </c>
      <c r="D5" s="53">
        <v>1</v>
      </c>
      <c r="E5" s="53">
        <v>-1</v>
      </c>
      <c r="F5" s="53">
        <v>-1</v>
      </c>
      <c r="G5" s="75">
        <f>Balancing!$E$9*'Plant Drop_Hallowe'!B5*AVERAGE('Plant Drop_Hallowe'!C5:D5)</f>
        <v>208.828125</v>
      </c>
      <c r="H5" s="23">
        <f>Balancing!$D$9/'Plant Drop_Hallowe'!G5/8</f>
        <v>8.6195286195286194</v>
      </c>
      <c r="I5" s="33">
        <f t="shared" si="2"/>
        <v>44</v>
      </c>
      <c r="J5" s="46">
        <f t="shared" si="3"/>
        <v>9188.4375</v>
      </c>
      <c r="K5" s="23">
        <f t="shared" si="0"/>
        <v>145.01953125</v>
      </c>
      <c r="L5" s="46">
        <f t="shared" si="1"/>
        <v>6380.859375</v>
      </c>
    </row>
    <row r="6" spans="1:12" x14ac:dyDescent="0.25">
      <c r="A6" s="56" t="s">
        <v>449</v>
      </c>
      <c r="B6" s="121">
        <v>1.5820312500000003E-2</v>
      </c>
      <c r="C6" s="47">
        <v>1</v>
      </c>
      <c r="D6" s="47">
        <v>1</v>
      </c>
      <c r="E6" s="47">
        <v>6</v>
      </c>
      <c r="F6" s="47">
        <v>10000</v>
      </c>
      <c r="G6" s="75">
        <f>Balancing!$E$9*'Plant Drop_Hallowe'!B6*AVERAGE('Plant Drop_Hallowe'!C6:D6)</f>
        <v>170.85937500000003</v>
      </c>
      <c r="H6" s="23">
        <f>Balancing!$D$9/'Plant Drop_Hallowe'!G6/8</f>
        <v>10.534979423868311</v>
      </c>
      <c r="I6" s="33">
        <f t="shared" si="2"/>
        <v>53</v>
      </c>
      <c r="J6" s="46">
        <f t="shared" si="3"/>
        <v>9055.5468750000018</v>
      </c>
      <c r="K6" s="23">
        <f t="shared" si="0"/>
        <v>118.65234375000001</v>
      </c>
      <c r="L6" s="46">
        <f t="shared" si="1"/>
        <v>6288.5742187500009</v>
      </c>
    </row>
    <row r="7" spans="1:12" x14ac:dyDescent="0.25">
      <c r="A7" s="62" t="s">
        <v>381</v>
      </c>
      <c r="B7" s="120">
        <v>2.63671875E-2</v>
      </c>
      <c r="C7" s="53">
        <v>1</v>
      </c>
      <c r="D7" s="53">
        <v>1</v>
      </c>
      <c r="E7" s="53">
        <v>-1</v>
      </c>
      <c r="F7" s="53">
        <v>-1</v>
      </c>
      <c r="G7" s="75">
        <f>Balancing!$E$9*'Plant Drop_Hallowe'!B7*AVERAGE('Plant Drop_Hallowe'!C7:D7)</f>
        <v>284.765625</v>
      </c>
      <c r="H7" s="23">
        <f>Balancing!$D$9/'Plant Drop_Hallowe'!G7/8</f>
        <v>6.3209876543209873</v>
      </c>
      <c r="I7" s="33">
        <f t="shared" si="2"/>
        <v>32</v>
      </c>
      <c r="J7" s="46">
        <f t="shared" si="3"/>
        <v>9112.5</v>
      </c>
      <c r="K7" s="23">
        <f t="shared" si="0"/>
        <v>197.75390625</v>
      </c>
      <c r="L7" s="46">
        <f t="shared" si="1"/>
        <v>6328.125</v>
      </c>
    </row>
    <row r="8" spans="1:12" x14ac:dyDescent="0.25">
      <c r="A8" s="62" t="s">
        <v>382</v>
      </c>
      <c r="B8" s="121">
        <v>1.5820312500000003E-2</v>
      </c>
      <c r="C8" s="47">
        <v>1</v>
      </c>
      <c r="D8" s="47">
        <v>1</v>
      </c>
      <c r="E8" s="47">
        <v>3</v>
      </c>
      <c r="F8" s="47">
        <v>4000</v>
      </c>
      <c r="G8" s="75">
        <f>Balancing!$E$9*'Plant Drop_Hallowe'!B8*AVERAGE('Plant Drop_Hallowe'!C8:D8)</f>
        <v>170.85937500000003</v>
      </c>
      <c r="H8" s="23">
        <f>Balancing!$D$9/'Plant Drop_Hallowe'!G8/8</f>
        <v>10.534979423868311</v>
      </c>
      <c r="I8" s="33">
        <f t="shared" si="2"/>
        <v>53</v>
      </c>
      <c r="J8" s="46">
        <f t="shared" si="3"/>
        <v>9055.5468750000018</v>
      </c>
      <c r="K8" s="23">
        <f t="shared" si="0"/>
        <v>118.65234375000001</v>
      </c>
      <c r="L8" s="46">
        <f t="shared" si="1"/>
        <v>6288.5742187500009</v>
      </c>
    </row>
    <row r="9" spans="1:12" x14ac:dyDescent="0.25">
      <c r="A9" s="62" t="s">
        <v>383</v>
      </c>
      <c r="B9" s="120">
        <v>2.2851562500000002E-2</v>
      </c>
      <c r="C9" s="53">
        <v>1</v>
      </c>
      <c r="D9" s="53">
        <v>1</v>
      </c>
      <c r="E9" s="53">
        <v>-1</v>
      </c>
      <c r="F9" s="53">
        <v>-1</v>
      </c>
      <c r="G9" s="75">
        <f>Balancing!$E$9*'Plant Drop_Hallowe'!B9*AVERAGE('Plant Drop_Hallowe'!C9:D9)</f>
        <v>246.79687500000003</v>
      </c>
      <c r="H9" s="23">
        <f>Balancing!$D$9/'Plant Drop_Hallowe'!G9/8</f>
        <v>7.2934472934472927</v>
      </c>
      <c r="I9" s="33">
        <f t="shared" si="2"/>
        <v>37</v>
      </c>
      <c r="J9" s="46">
        <f t="shared" si="3"/>
        <v>9131.4843750000018</v>
      </c>
      <c r="K9" s="23">
        <f t="shared" si="0"/>
        <v>171.38671875000003</v>
      </c>
      <c r="L9" s="46">
        <f t="shared" si="1"/>
        <v>6341.3085937500009</v>
      </c>
    </row>
    <row r="10" spans="1:12" x14ac:dyDescent="0.25">
      <c r="A10" s="62" t="s">
        <v>384</v>
      </c>
      <c r="B10" s="120">
        <v>1.9335937500000001E-2</v>
      </c>
      <c r="C10" s="134">
        <v>1</v>
      </c>
      <c r="D10" s="134">
        <v>1</v>
      </c>
      <c r="E10" s="53">
        <v>-1</v>
      </c>
      <c r="F10" s="53">
        <v>-1</v>
      </c>
      <c r="G10" s="75">
        <f>Balancing!$E$9*'Plant Drop_Hallowe'!B10*AVERAGE('Plant Drop_Hallowe'!C10:D10)</f>
        <v>208.828125</v>
      </c>
      <c r="H10" s="23">
        <f>Balancing!$D$9/'Plant Drop_Hallowe'!G10/8</f>
        <v>8.6195286195286194</v>
      </c>
      <c r="I10" s="33">
        <f t="shared" si="2"/>
        <v>44</v>
      </c>
      <c r="J10" s="46">
        <f t="shared" si="3"/>
        <v>9188.4375</v>
      </c>
      <c r="K10" s="23">
        <f t="shared" si="0"/>
        <v>145.01953125</v>
      </c>
      <c r="L10" s="46">
        <f t="shared" si="1"/>
        <v>6380.859375</v>
      </c>
    </row>
    <row r="11" spans="1:12" x14ac:dyDescent="0.25">
      <c r="A11" s="61" t="s">
        <v>392</v>
      </c>
      <c r="B11" s="120">
        <v>2.63671875E-2</v>
      </c>
      <c r="C11" s="53">
        <v>1</v>
      </c>
      <c r="D11" s="53">
        <v>1</v>
      </c>
      <c r="E11" s="53">
        <v>-1</v>
      </c>
      <c r="F11" s="53">
        <v>-1</v>
      </c>
      <c r="G11" s="75">
        <f>Balancing!$E$9*'Plant Drop_Hallowe'!B11*AVERAGE('Plant Drop_Hallowe'!C11:D11)</f>
        <v>284.765625</v>
      </c>
      <c r="H11" s="23">
        <f>Balancing!$D$9/'Plant Drop_Hallowe'!G11/8</f>
        <v>6.3209876543209873</v>
      </c>
      <c r="I11" s="33">
        <f t="shared" si="2"/>
        <v>32</v>
      </c>
      <c r="J11" s="46">
        <f t="shared" si="3"/>
        <v>9112.5</v>
      </c>
      <c r="K11" s="23">
        <f t="shared" si="0"/>
        <v>197.75390625</v>
      </c>
      <c r="L11" s="46">
        <f t="shared" si="1"/>
        <v>6328.125</v>
      </c>
    </row>
    <row r="12" spans="1:12" x14ac:dyDescent="0.25">
      <c r="A12" s="61" t="s">
        <v>393</v>
      </c>
      <c r="B12" s="120">
        <v>2.2851562500000002E-2</v>
      </c>
      <c r="C12" s="53">
        <v>1</v>
      </c>
      <c r="D12" s="53">
        <v>1</v>
      </c>
      <c r="E12" s="53">
        <v>-1</v>
      </c>
      <c r="F12" s="53">
        <v>-1</v>
      </c>
      <c r="G12" s="75">
        <f>Balancing!$E$9*'Plant Drop_Hallowe'!B12*AVERAGE('Plant Drop_Hallowe'!C12:D12)</f>
        <v>246.79687500000003</v>
      </c>
      <c r="H12" s="23">
        <f>Balancing!$D$9/'Plant Drop_Hallowe'!G12/8</f>
        <v>7.2934472934472927</v>
      </c>
      <c r="I12" s="33">
        <f t="shared" si="2"/>
        <v>37</v>
      </c>
      <c r="J12" s="46">
        <f t="shared" si="3"/>
        <v>9131.4843750000018</v>
      </c>
      <c r="K12" s="23">
        <f t="shared" si="0"/>
        <v>171.38671875000003</v>
      </c>
      <c r="L12" s="46">
        <f t="shared" si="1"/>
        <v>6341.3085937500009</v>
      </c>
    </row>
    <row r="13" spans="1:12" x14ac:dyDescent="0.25">
      <c r="A13" s="61" t="s">
        <v>394</v>
      </c>
      <c r="B13" s="121">
        <v>1.5820312500000003E-2</v>
      </c>
      <c r="C13" s="47">
        <v>1</v>
      </c>
      <c r="D13" s="47">
        <v>1</v>
      </c>
      <c r="E13" s="47">
        <v>2</v>
      </c>
      <c r="F13" s="47">
        <v>3000</v>
      </c>
      <c r="G13" s="75">
        <f>Balancing!$E$9*'Plant Drop_Hallowe'!B13*AVERAGE('Plant Drop_Hallowe'!C13:D13)</f>
        <v>170.85937500000003</v>
      </c>
      <c r="H13" s="23">
        <f>Balancing!$D$9/'Plant Drop_Hallowe'!G13/8</f>
        <v>10.534979423868311</v>
      </c>
      <c r="I13" s="33">
        <f t="shared" si="2"/>
        <v>53</v>
      </c>
      <c r="J13" s="46">
        <f t="shared" si="3"/>
        <v>9055.5468750000018</v>
      </c>
      <c r="K13" s="23">
        <f t="shared" si="0"/>
        <v>118.65234375000001</v>
      </c>
      <c r="L13" s="46">
        <f t="shared" si="1"/>
        <v>6288.5742187500009</v>
      </c>
    </row>
    <row r="14" spans="1:12" x14ac:dyDescent="0.25">
      <c r="A14" s="61" t="s">
        <v>395</v>
      </c>
      <c r="B14" s="120">
        <v>1.9335937500000001E-2</v>
      </c>
      <c r="C14" s="53">
        <v>1</v>
      </c>
      <c r="D14" s="53">
        <v>1</v>
      </c>
      <c r="E14" s="53">
        <v>-1</v>
      </c>
      <c r="F14" s="53">
        <v>-1</v>
      </c>
      <c r="G14" s="75">
        <f>Balancing!$E$9*'Plant Drop_Hallowe'!B14*AVERAGE('Plant Drop_Hallowe'!C14:D14)</f>
        <v>208.828125</v>
      </c>
      <c r="H14" s="23">
        <f>Balancing!$D$9/'Plant Drop_Hallowe'!G14/8</f>
        <v>8.6195286195286194</v>
      </c>
      <c r="I14" s="33">
        <f t="shared" si="2"/>
        <v>44</v>
      </c>
      <c r="J14" s="46">
        <f t="shared" si="3"/>
        <v>9188.4375</v>
      </c>
      <c r="K14" s="23">
        <f t="shared" si="0"/>
        <v>145.01953125</v>
      </c>
      <c r="L14" s="46">
        <f t="shared" si="1"/>
        <v>6380.859375</v>
      </c>
    </row>
    <row r="15" spans="1:12" x14ac:dyDescent="0.25">
      <c r="A15" s="62" t="s">
        <v>385</v>
      </c>
      <c r="B15" s="121">
        <v>1.5820312500000003E-2</v>
      </c>
      <c r="C15" s="47">
        <v>1</v>
      </c>
      <c r="D15" s="47">
        <v>1</v>
      </c>
      <c r="E15" s="47">
        <v>2</v>
      </c>
      <c r="F15" s="47">
        <v>2500</v>
      </c>
      <c r="G15" s="75">
        <f>Balancing!$E$9*'Plant Drop_Hallowe'!B15*AVERAGE('Plant Drop_Hallowe'!C15:D15)</f>
        <v>170.85937500000003</v>
      </c>
      <c r="H15" s="23">
        <f>Balancing!$D$9/'Plant Drop_Hallowe'!G15/8</f>
        <v>10.534979423868311</v>
      </c>
      <c r="I15" s="33">
        <f t="shared" si="2"/>
        <v>53</v>
      </c>
      <c r="J15" s="46">
        <f t="shared" si="3"/>
        <v>9055.5468750000018</v>
      </c>
      <c r="K15" s="23">
        <f t="shared" si="0"/>
        <v>118.65234375000001</v>
      </c>
      <c r="L15" s="46">
        <f t="shared" si="1"/>
        <v>6288.5742187500009</v>
      </c>
    </row>
    <row r="16" spans="1:12" x14ac:dyDescent="0.25">
      <c r="A16" s="62" t="s">
        <v>386</v>
      </c>
      <c r="B16" s="120">
        <v>2.63671875E-2</v>
      </c>
      <c r="C16" s="53">
        <v>1</v>
      </c>
      <c r="D16" s="53">
        <v>1</v>
      </c>
      <c r="E16" s="53">
        <v>-1</v>
      </c>
      <c r="F16" s="53">
        <v>-1</v>
      </c>
      <c r="G16" s="75">
        <f>Balancing!$E$9*'Plant Drop_Hallowe'!B16*AVERAGE('Plant Drop_Hallowe'!C16:D16)</f>
        <v>284.765625</v>
      </c>
      <c r="H16" s="23">
        <f>Balancing!$D$9/'Plant Drop_Hallowe'!G16/8</f>
        <v>6.3209876543209873</v>
      </c>
      <c r="I16" s="33">
        <f t="shared" si="2"/>
        <v>32</v>
      </c>
      <c r="J16" s="46">
        <f t="shared" si="3"/>
        <v>9112.5</v>
      </c>
      <c r="K16" s="23">
        <f t="shared" si="0"/>
        <v>197.75390625</v>
      </c>
      <c r="L16" s="46">
        <f t="shared" si="1"/>
        <v>6328.125</v>
      </c>
    </row>
    <row r="17" spans="1:12" x14ac:dyDescent="0.25">
      <c r="A17" s="62" t="s">
        <v>387</v>
      </c>
      <c r="B17" s="135">
        <v>2.2851562500000002E-2</v>
      </c>
      <c r="C17" s="53">
        <v>1</v>
      </c>
      <c r="D17" s="53">
        <v>1</v>
      </c>
      <c r="E17" s="53">
        <v>-1</v>
      </c>
      <c r="F17" s="53">
        <v>-1</v>
      </c>
      <c r="G17" s="75">
        <f>Balancing!$E$9*'Plant Drop_Hallowe'!B17*AVERAGE('Plant Drop_Hallowe'!C17:D17)</f>
        <v>246.79687500000003</v>
      </c>
      <c r="H17" s="23">
        <f>Balancing!$D$9/'Plant Drop_Hallowe'!G17/8</f>
        <v>7.2934472934472927</v>
      </c>
      <c r="I17" s="33">
        <f t="shared" si="2"/>
        <v>37</v>
      </c>
      <c r="J17" s="46">
        <f t="shared" si="3"/>
        <v>9131.4843750000018</v>
      </c>
      <c r="K17" s="23">
        <f t="shared" si="0"/>
        <v>171.38671875000003</v>
      </c>
      <c r="L17" s="46">
        <f t="shared" si="1"/>
        <v>6341.3085937500009</v>
      </c>
    </row>
    <row r="18" spans="1:12" x14ac:dyDescent="0.25">
      <c r="A18" s="62" t="s">
        <v>388</v>
      </c>
      <c r="B18" s="120">
        <v>1.9335937500000001E-2</v>
      </c>
      <c r="C18" s="53">
        <v>1</v>
      </c>
      <c r="D18" s="53">
        <v>1</v>
      </c>
      <c r="E18" s="53">
        <v>-1</v>
      </c>
      <c r="F18" s="53">
        <v>-1</v>
      </c>
      <c r="G18" s="75">
        <f>Balancing!$E$9*'Plant Drop_Hallowe'!B18*AVERAGE('Plant Drop_Hallowe'!C18:D18)</f>
        <v>208.828125</v>
      </c>
      <c r="H18" s="23">
        <f>Balancing!$D$9/'Plant Drop_Hallowe'!G18/8</f>
        <v>8.6195286195286194</v>
      </c>
      <c r="I18" s="33">
        <f t="shared" si="2"/>
        <v>44</v>
      </c>
      <c r="J18" s="46">
        <f t="shared" si="3"/>
        <v>9188.4375</v>
      </c>
      <c r="K18" s="23">
        <f t="shared" si="0"/>
        <v>145.01953125</v>
      </c>
      <c r="L18" s="46">
        <f t="shared" si="1"/>
        <v>6380.859375</v>
      </c>
    </row>
    <row r="19" spans="1:12" x14ac:dyDescent="0.25">
      <c r="A19" s="61" t="s">
        <v>150</v>
      </c>
      <c r="B19" s="120">
        <v>2.4609374999999996E-2</v>
      </c>
      <c r="C19" s="53">
        <v>1</v>
      </c>
      <c r="D19" s="53">
        <v>1</v>
      </c>
      <c r="E19" s="53">
        <v>-1</v>
      </c>
      <c r="F19" s="53">
        <v>-1</v>
      </c>
      <c r="G19" s="75">
        <f>Balancing!$E$9*'Plant Drop_Hallowe'!B19*AVERAGE('Plant Drop_Hallowe'!C19:D19)</f>
        <v>265.78124999999994</v>
      </c>
      <c r="H19" s="23">
        <f>Balancing!$D$9/'Plant Drop_Hallowe'!G19/8</f>
        <v>6.7724867724867739</v>
      </c>
      <c r="I19" s="33">
        <f t="shared" si="2"/>
        <v>34</v>
      </c>
      <c r="J19" s="46">
        <f t="shared" si="3"/>
        <v>9036.5624999999982</v>
      </c>
      <c r="K19" s="23">
        <f t="shared" si="0"/>
        <v>184.57031249999997</v>
      </c>
      <c r="L19" s="46">
        <f t="shared" si="1"/>
        <v>6275.3906249999991</v>
      </c>
    </row>
    <row r="20" spans="1:12" x14ac:dyDescent="0.25">
      <c r="A20" s="61" t="s">
        <v>151</v>
      </c>
      <c r="B20" s="120">
        <v>2.1093749999999998E-2</v>
      </c>
      <c r="C20" s="53">
        <v>1</v>
      </c>
      <c r="D20" s="53">
        <v>1</v>
      </c>
      <c r="E20" s="53">
        <v>-1</v>
      </c>
      <c r="F20" s="53">
        <v>-1</v>
      </c>
      <c r="G20" s="75">
        <f>Balancing!$E$9*'Plant Drop_Hallowe'!B20*AVERAGE('Plant Drop_Hallowe'!C20:D20)</f>
        <v>227.81249999999997</v>
      </c>
      <c r="H20" s="23">
        <f>Balancing!$D$9/'Plant Drop_Hallowe'!G20/8</f>
        <v>7.9012345679012359</v>
      </c>
      <c r="I20" s="33">
        <f t="shared" si="2"/>
        <v>40</v>
      </c>
      <c r="J20" s="46">
        <f t="shared" si="3"/>
        <v>9112.4999999999982</v>
      </c>
      <c r="K20" s="23">
        <f t="shared" si="0"/>
        <v>158.20312499999997</v>
      </c>
      <c r="L20" s="46">
        <f t="shared" si="1"/>
        <v>6328.1249999999991</v>
      </c>
    </row>
    <row r="21" spans="1:12" x14ac:dyDescent="0.25">
      <c r="A21" s="61" t="s">
        <v>152</v>
      </c>
      <c r="B21" s="121">
        <v>1.4062500000000002E-2</v>
      </c>
      <c r="C21" s="47">
        <v>1</v>
      </c>
      <c r="D21" s="47">
        <v>1</v>
      </c>
      <c r="E21" s="47">
        <v>3</v>
      </c>
      <c r="F21" s="47">
        <v>2000</v>
      </c>
      <c r="G21" s="75">
        <f>Balancing!$E$9*'Plant Drop_Hallowe'!B21*AVERAGE('Plant Drop_Hallowe'!C21:D21)</f>
        <v>151.87500000000003</v>
      </c>
      <c r="H21" s="23">
        <f>Balancing!$D$9/'Plant Drop_Hallowe'!G21/8</f>
        <v>11.851851851851849</v>
      </c>
      <c r="I21" s="33">
        <f t="shared" si="2"/>
        <v>60</v>
      </c>
      <c r="J21" s="46">
        <f t="shared" si="3"/>
        <v>9112.5000000000018</v>
      </c>
      <c r="K21" s="23">
        <f t="shared" si="0"/>
        <v>105.46875000000001</v>
      </c>
      <c r="L21" s="46">
        <f t="shared" si="1"/>
        <v>6328.1250000000009</v>
      </c>
    </row>
    <row r="22" spans="1:12" x14ac:dyDescent="0.25">
      <c r="A22" s="61" t="s">
        <v>153</v>
      </c>
      <c r="B22" s="120">
        <v>1.7578125E-2</v>
      </c>
      <c r="C22" s="53">
        <v>1</v>
      </c>
      <c r="D22" s="53">
        <v>1</v>
      </c>
      <c r="E22" s="53">
        <v>-1</v>
      </c>
      <c r="F22" s="53">
        <v>-1</v>
      </c>
      <c r="G22" s="75">
        <f>Balancing!$E$9*'Plant Drop_Hallowe'!B22*AVERAGE('Plant Drop_Hallowe'!C22:D22)</f>
        <v>189.84375</v>
      </c>
      <c r="H22" s="23">
        <f>Balancing!$D$9/'Plant Drop_Hallowe'!G22/8</f>
        <v>9.481481481481481</v>
      </c>
      <c r="I22" s="33">
        <f t="shared" si="2"/>
        <v>48</v>
      </c>
      <c r="J22" s="46">
        <f t="shared" si="3"/>
        <v>9112.5</v>
      </c>
      <c r="K22" s="23">
        <f t="shared" si="0"/>
        <v>131.8359375</v>
      </c>
      <c r="L22" s="46">
        <f t="shared" si="1"/>
        <v>6328.125</v>
      </c>
    </row>
    <row r="23" spans="1:12" x14ac:dyDescent="0.25">
      <c r="A23" s="62" t="s">
        <v>154</v>
      </c>
      <c r="B23" s="122">
        <v>1.7578125E-2</v>
      </c>
      <c r="C23" s="59">
        <v>1</v>
      </c>
      <c r="D23" s="60">
        <v>1</v>
      </c>
      <c r="E23" s="53">
        <v>-1</v>
      </c>
      <c r="F23" s="59">
        <v>-1</v>
      </c>
      <c r="G23" s="75">
        <f>Balancing!$E$9*'Plant Drop_Hallowe'!B23*AVERAGE('Plant Drop_Hallowe'!C23:D23)</f>
        <v>189.84375</v>
      </c>
      <c r="H23" s="23">
        <f>Balancing!$D$9/'Plant Drop_Hallowe'!G23/8</f>
        <v>9.481481481481481</v>
      </c>
      <c r="I23" s="33">
        <f t="shared" si="2"/>
        <v>48</v>
      </c>
      <c r="J23" s="46">
        <f t="shared" si="3"/>
        <v>9112.5</v>
      </c>
      <c r="K23" s="23">
        <f t="shared" si="0"/>
        <v>131.8359375</v>
      </c>
      <c r="L23" s="46">
        <f t="shared" si="1"/>
        <v>6328.125</v>
      </c>
    </row>
    <row r="24" spans="1:12" x14ac:dyDescent="0.25">
      <c r="A24" s="62" t="s">
        <v>155</v>
      </c>
      <c r="B24" s="123">
        <v>7.3124999999999996E-3</v>
      </c>
      <c r="C24" s="124">
        <v>1</v>
      </c>
      <c r="D24" s="125">
        <v>1</v>
      </c>
      <c r="E24" s="47">
        <v>2</v>
      </c>
      <c r="F24" s="47">
        <v>1500</v>
      </c>
      <c r="G24" s="75">
        <f>Balancing!$E$9*'Plant Drop_Hallowe'!B24*AVERAGE('Plant Drop_Hallowe'!C24:D24)</f>
        <v>78.974999999999994</v>
      </c>
      <c r="H24" s="23">
        <f>Balancing!$D$9/'Plant Drop_Hallowe'!G24/8</f>
        <v>22.792022792022795</v>
      </c>
      <c r="I24" s="33">
        <f t="shared" si="2"/>
        <v>114</v>
      </c>
      <c r="J24" s="46">
        <f t="shared" si="3"/>
        <v>9003.15</v>
      </c>
      <c r="K24" s="23">
        <f t="shared" si="0"/>
        <v>54.84375</v>
      </c>
      <c r="L24" s="46">
        <f t="shared" si="1"/>
        <v>6252.1875</v>
      </c>
    </row>
    <row r="25" spans="1:12" x14ac:dyDescent="0.25">
      <c r="A25" s="62" t="s">
        <v>156</v>
      </c>
      <c r="B25" s="122">
        <v>1.0546874999999999E-2</v>
      </c>
      <c r="C25" s="59">
        <v>1</v>
      </c>
      <c r="D25" s="60">
        <v>1</v>
      </c>
      <c r="E25" s="59">
        <v>-1</v>
      </c>
      <c r="F25" s="59">
        <v>-1</v>
      </c>
      <c r="G25" s="75">
        <f>Balancing!$E$9*'Plant Drop_Hallowe'!B25*AVERAGE('Plant Drop_Hallowe'!C25:D25)</f>
        <v>113.90624999999999</v>
      </c>
      <c r="H25" s="23">
        <f>Balancing!$D$9/'Plant Drop_Hallowe'!G25/8</f>
        <v>15.802469135802472</v>
      </c>
      <c r="I25" s="33">
        <f t="shared" si="2"/>
        <v>80</v>
      </c>
      <c r="J25" s="46">
        <f t="shared" si="3"/>
        <v>9112.4999999999982</v>
      </c>
      <c r="K25" s="23">
        <f t="shared" si="0"/>
        <v>79.101562499999986</v>
      </c>
      <c r="L25" s="46">
        <f t="shared" si="1"/>
        <v>6328.1249999999991</v>
      </c>
    </row>
    <row r="26" spans="1:12" x14ac:dyDescent="0.25">
      <c r="A26" s="62" t="s">
        <v>157</v>
      </c>
      <c r="B26" s="122">
        <v>1.4062500000000002E-2</v>
      </c>
      <c r="C26" s="59">
        <v>1</v>
      </c>
      <c r="D26" s="60">
        <v>1</v>
      </c>
      <c r="E26" s="59">
        <v>-1</v>
      </c>
      <c r="F26" s="59">
        <v>-1</v>
      </c>
      <c r="G26" s="75">
        <f>Balancing!$E$9*'Plant Drop_Hallowe'!B26*AVERAGE('Plant Drop_Hallowe'!C26:D26)</f>
        <v>151.87500000000003</v>
      </c>
      <c r="H26" s="23">
        <f>Balancing!$D$9/'Plant Drop_Hallowe'!G26/8</f>
        <v>11.851851851851849</v>
      </c>
      <c r="I26" s="33">
        <f t="shared" si="2"/>
        <v>60</v>
      </c>
      <c r="J26" s="46">
        <f t="shared" si="3"/>
        <v>9112.5000000000018</v>
      </c>
      <c r="K26" s="23">
        <f t="shared" si="0"/>
        <v>105.46875000000001</v>
      </c>
      <c r="L26" s="46">
        <f t="shared" si="1"/>
        <v>6328.1250000000009</v>
      </c>
    </row>
    <row r="27" spans="1:12" x14ac:dyDescent="0.25">
      <c r="A27" s="61" t="s">
        <v>158</v>
      </c>
      <c r="B27" s="120">
        <v>1.7578125E-2</v>
      </c>
      <c r="C27" s="53">
        <v>1</v>
      </c>
      <c r="D27" s="53">
        <v>1</v>
      </c>
      <c r="E27" s="59">
        <v>-1</v>
      </c>
      <c r="F27" s="53">
        <v>-1</v>
      </c>
      <c r="G27" s="75">
        <f>Balancing!$E$9*'Plant Drop_Hallowe'!B27*AVERAGE('Plant Drop_Hallowe'!C27:D27)</f>
        <v>189.84375</v>
      </c>
      <c r="H27" s="23">
        <f>Balancing!$D$9/'Plant Drop_Hallowe'!G27/8</f>
        <v>9.481481481481481</v>
      </c>
      <c r="I27" s="33">
        <f t="shared" si="2"/>
        <v>48</v>
      </c>
      <c r="J27" s="46">
        <f t="shared" si="3"/>
        <v>9112.5</v>
      </c>
      <c r="K27" s="23">
        <f t="shared" si="0"/>
        <v>131.8359375</v>
      </c>
      <c r="L27" s="46">
        <f t="shared" si="1"/>
        <v>6328.125</v>
      </c>
    </row>
    <row r="28" spans="1:12" x14ac:dyDescent="0.25">
      <c r="A28" s="61" t="s">
        <v>159</v>
      </c>
      <c r="B28" s="120">
        <v>1.4062500000000002E-2</v>
      </c>
      <c r="C28" s="53">
        <v>1</v>
      </c>
      <c r="D28" s="53">
        <v>1</v>
      </c>
      <c r="E28" s="59">
        <v>-1</v>
      </c>
      <c r="F28" s="53">
        <v>-1</v>
      </c>
      <c r="G28" s="75">
        <f>Balancing!$E$9*'Plant Drop_Hallowe'!B28*AVERAGE('Plant Drop_Hallowe'!C28:D28)</f>
        <v>151.87500000000003</v>
      </c>
      <c r="H28" s="23">
        <f>Balancing!$D$9/'Plant Drop_Hallowe'!G28/8</f>
        <v>11.851851851851849</v>
      </c>
      <c r="I28" s="33">
        <f t="shared" si="2"/>
        <v>60</v>
      </c>
      <c r="J28" s="46">
        <f t="shared" si="3"/>
        <v>9112.5000000000018</v>
      </c>
      <c r="K28" s="23">
        <f t="shared" si="0"/>
        <v>105.46875000000001</v>
      </c>
      <c r="L28" s="46">
        <f t="shared" si="1"/>
        <v>6328.1250000000009</v>
      </c>
    </row>
    <row r="29" spans="1:12" x14ac:dyDescent="0.25">
      <c r="A29" s="61" t="s">
        <v>160</v>
      </c>
      <c r="B29" s="120">
        <v>1.0546874999999999E-2</v>
      </c>
      <c r="C29" s="53">
        <v>1</v>
      </c>
      <c r="D29" s="53">
        <v>1</v>
      </c>
      <c r="E29" s="59">
        <v>-1</v>
      </c>
      <c r="F29" s="53">
        <v>-1</v>
      </c>
      <c r="G29" s="75">
        <f>Balancing!$E$9*'Plant Drop_Hallowe'!B29*AVERAGE('Plant Drop_Hallowe'!C29:D29)</f>
        <v>113.90624999999999</v>
      </c>
      <c r="H29" s="23">
        <f>Balancing!$D$9/'Plant Drop_Hallowe'!G29/8</f>
        <v>15.802469135802472</v>
      </c>
      <c r="I29" s="33">
        <f t="shared" si="2"/>
        <v>80</v>
      </c>
      <c r="J29" s="46">
        <f t="shared" si="3"/>
        <v>9112.4999999999982</v>
      </c>
      <c r="K29" s="23">
        <f t="shared" si="0"/>
        <v>79.101562499999986</v>
      </c>
      <c r="L29" s="46">
        <f t="shared" si="1"/>
        <v>6328.1249999999991</v>
      </c>
    </row>
    <row r="30" spans="1:12" x14ac:dyDescent="0.25">
      <c r="A30" s="61" t="s">
        <v>161</v>
      </c>
      <c r="B30" s="121">
        <v>7.031250000000001E-3</v>
      </c>
      <c r="C30" s="47">
        <v>1</v>
      </c>
      <c r="D30" s="47">
        <v>1</v>
      </c>
      <c r="E30" s="47">
        <v>2</v>
      </c>
      <c r="F30" s="47">
        <v>1000</v>
      </c>
      <c r="G30" s="75">
        <f>Balancing!$E$9*'Plant Drop_Hallowe'!B30*AVERAGE('Plant Drop_Hallowe'!C30:D30)</f>
        <v>75.937500000000014</v>
      </c>
      <c r="H30" s="23">
        <f>Balancing!$D$9/'Plant Drop_Hallowe'!G30/8</f>
        <v>23.703703703703699</v>
      </c>
      <c r="I30" s="33">
        <f t="shared" si="2"/>
        <v>119</v>
      </c>
      <c r="J30" s="46">
        <f t="shared" si="3"/>
        <v>9036.5625000000018</v>
      </c>
      <c r="K30" s="23">
        <f t="shared" si="0"/>
        <v>52.734375000000007</v>
      </c>
      <c r="L30" s="46">
        <f t="shared" si="1"/>
        <v>6275.3906250000009</v>
      </c>
    </row>
    <row r="31" spans="1:12" x14ac:dyDescent="0.25">
      <c r="A31" s="51" t="s">
        <v>595</v>
      </c>
      <c r="B31" s="123">
        <v>3.3750000000000004E-3</v>
      </c>
      <c r="C31" s="124">
        <v>1</v>
      </c>
      <c r="D31" s="125">
        <v>1</v>
      </c>
      <c r="E31" s="124">
        <v>1</v>
      </c>
      <c r="F31" s="47">
        <v>800</v>
      </c>
      <c r="G31" s="133">
        <f>Balancing!$E$9*'Plant Drop_Hallowe'!B31*AVERAGE('Plant Drop_Hallowe'!C31:D31)</f>
        <v>36.450000000000003</v>
      </c>
      <c r="H31" s="23">
        <f>Balancing!$D$9/'Plant Drop_Hallowe'!G31/8</f>
        <v>49.382716049382715</v>
      </c>
      <c r="I31" s="33">
        <f t="shared" si="2"/>
        <v>247</v>
      </c>
      <c r="J31" s="46">
        <f t="shared" si="3"/>
        <v>9003.1500000000015</v>
      </c>
      <c r="K31" s="23">
        <f t="shared" si="0"/>
        <v>25.312500000000004</v>
      </c>
      <c r="L31" s="46">
        <f t="shared" si="1"/>
        <v>6252.1875000000009</v>
      </c>
    </row>
    <row r="32" spans="1:12" x14ac:dyDescent="0.25">
      <c r="A32" s="51" t="s">
        <v>596</v>
      </c>
      <c r="B32" s="122">
        <v>7.031250000000001E-3</v>
      </c>
      <c r="C32" s="59">
        <v>1</v>
      </c>
      <c r="D32" s="60">
        <v>1</v>
      </c>
      <c r="E32" s="59">
        <v>-1</v>
      </c>
      <c r="F32" s="59">
        <v>-1</v>
      </c>
      <c r="G32" s="133">
        <f>Balancing!$E$9*'Plant Drop_Hallowe'!B32*AVERAGE('Plant Drop_Hallowe'!C32:D32)</f>
        <v>75.937500000000014</v>
      </c>
      <c r="H32" s="23">
        <f>Balancing!$D$9/'Plant Drop_Hallowe'!G32/8</f>
        <v>23.703703703703699</v>
      </c>
      <c r="I32" s="33">
        <f t="shared" si="2"/>
        <v>119</v>
      </c>
      <c r="J32" s="46">
        <f t="shared" si="3"/>
        <v>9036.5625000000018</v>
      </c>
      <c r="K32" s="23">
        <f t="shared" si="0"/>
        <v>52.734375000000007</v>
      </c>
      <c r="L32" s="46">
        <f t="shared" si="1"/>
        <v>6275.3906250000009</v>
      </c>
    </row>
    <row r="33" spans="1:12" x14ac:dyDescent="0.25">
      <c r="A33" s="51" t="s">
        <v>597</v>
      </c>
      <c r="B33" s="122">
        <v>1.0546874999999999E-2</v>
      </c>
      <c r="C33" s="59">
        <v>1</v>
      </c>
      <c r="D33" s="60">
        <v>1</v>
      </c>
      <c r="E33" s="59">
        <v>-1</v>
      </c>
      <c r="F33" s="59">
        <v>-1</v>
      </c>
      <c r="G33" s="133">
        <f>Balancing!$E$9*'Plant Drop_Hallowe'!B33*AVERAGE('Plant Drop_Hallowe'!C33:D33)</f>
        <v>113.90624999999999</v>
      </c>
      <c r="H33" s="23">
        <f>Balancing!$D$9/'Plant Drop_Hallowe'!G33/8</f>
        <v>15.802469135802472</v>
      </c>
      <c r="I33" s="33">
        <f t="shared" si="2"/>
        <v>80</v>
      </c>
      <c r="J33" s="46">
        <f t="shared" si="3"/>
        <v>9112.4999999999982</v>
      </c>
      <c r="K33" s="23">
        <f t="shared" si="0"/>
        <v>79.101562499999986</v>
      </c>
      <c r="L33" s="46">
        <f t="shared" si="1"/>
        <v>6328.1249999999991</v>
      </c>
    </row>
    <row r="34" spans="1:12" x14ac:dyDescent="0.25">
      <c r="A34" s="51" t="s">
        <v>598</v>
      </c>
      <c r="B34" s="122">
        <v>1.4062500000000002E-2</v>
      </c>
      <c r="C34" s="59">
        <v>1</v>
      </c>
      <c r="D34" s="60">
        <v>1</v>
      </c>
      <c r="E34" s="59">
        <v>-1</v>
      </c>
      <c r="F34" s="59">
        <v>-1</v>
      </c>
      <c r="G34" s="133">
        <f>Balancing!$E$9*'Plant Drop_Hallowe'!B34*AVERAGE('Plant Drop_Hallowe'!C34:D34)</f>
        <v>151.87500000000003</v>
      </c>
      <c r="H34" s="23">
        <f>Balancing!$D$9/'Plant Drop_Hallowe'!G34/8</f>
        <v>11.851851851851849</v>
      </c>
      <c r="I34" s="33">
        <f t="shared" si="2"/>
        <v>60</v>
      </c>
      <c r="J34" s="46">
        <f t="shared" si="3"/>
        <v>9112.5000000000018</v>
      </c>
      <c r="K34" s="23">
        <f t="shared" si="0"/>
        <v>105.46875000000001</v>
      </c>
      <c r="L34" s="46">
        <f t="shared" si="1"/>
        <v>6328.1250000000009</v>
      </c>
    </row>
    <row r="35" spans="1:12" x14ac:dyDescent="0.25">
      <c r="I35" s="24"/>
      <c r="J35" s="46">
        <f>SUM(J3:J34)</f>
        <v>291305.36249999999</v>
      </c>
      <c r="L35" s="46">
        <f>SUM(L3:L34)</f>
        <v>202295.390625</v>
      </c>
    </row>
    <row r="36" spans="1:12" x14ac:dyDescent="0.25">
      <c r="B36" s="24"/>
      <c r="J36" s="46">
        <f>J35/20</f>
        <v>14565.268124999999</v>
      </c>
    </row>
    <row r="37" spans="1:12" x14ac:dyDescent="0.25">
      <c r="B37" s="24"/>
    </row>
    <row r="38" spans="1:12" x14ac:dyDescent="0.25">
      <c r="B38" s="24"/>
    </row>
    <row r="39" spans="1:12" x14ac:dyDescent="0.25">
      <c r="B39" s="24"/>
    </row>
    <row r="40" spans="1:12" x14ac:dyDescent="0.25">
      <c r="B40" s="24"/>
    </row>
    <row r="41" spans="1:12" x14ac:dyDescent="0.25">
      <c r="B41" s="24"/>
    </row>
    <row r="42" spans="1:12" x14ac:dyDescent="0.25">
      <c r="B42" s="24"/>
    </row>
    <row r="43" spans="1:12" x14ac:dyDescent="0.25">
      <c r="B43" s="24"/>
    </row>
    <row r="44" spans="1:12" x14ac:dyDescent="0.25">
      <c r="B44" s="24"/>
    </row>
    <row r="45" spans="1:12" x14ac:dyDescent="0.25">
      <c r="B45" s="24"/>
    </row>
    <row r="46" spans="1:12" x14ac:dyDescent="0.25">
      <c r="B46" s="24"/>
    </row>
    <row r="47" spans="1:12" x14ac:dyDescent="0.25">
      <c r="B47" s="24"/>
    </row>
    <row r="48" spans="1:1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/>
    </row>
    <row r="54" spans="2:2" x14ac:dyDescent="0.25">
      <c r="B54" s="24"/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38" workbookViewId="0">
      <selection activeCell="A35" sqref="A35"/>
    </sheetView>
  </sheetViews>
  <sheetFormatPr defaultRowHeight="15" x14ac:dyDescent="0.25"/>
  <cols>
    <col min="1" max="1" width="35.42578125" style="20" customWidth="1"/>
    <col min="2" max="2" width="18.140625" style="20" customWidth="1"/>
    <col min="3" max="4" width="9.140625" style="20"/>
    <col min="5" max="5" width="12.7109375" style="20" customWidth="1"/>
    <col min="6" max="6" width="12.7109375" style="20" bestFit="1" customWidth="1"/>
    <col min="7" max="7" width="14" style="20" customWidth="1"/>
    <col min="8" max="8" width="11.5703125" style="20" bestFit="1" customWidth="1"/>
    <col min="9" max="9" width="11.7109375" style="20" customWidth="1"/>
    <col min="10" max="10" width="14" style="20" bestFit="1" customWidth="1"/>
    <col min="11" max="11" width="9.140625" style="20"/>
    <col min="12" max="12" width="9.5703125" style="20" bestFit="1" customWidth="1"/>
    <col min="13" max="13" width="9.140625" style="20"/>
    <col min="14" max="14" width="18.140625" style="20" customWidth="1"/>
    <col min="15" max="16384" width="9.140625" style="20"/>
  </cols>
  <sheetData>
    <row r="1" spans="1:15" x14ac:dyDescent="0.25">
      <c r="A1" s="19" t="s">
        <v>42</v>
      </c>
      <c r="B1" s="19" t="s">
        <v>12</v>
      </c>
      <c r="C1" s="19" t="s">
        <v>43</v>
      </c>
      <c r="D1" s="19" t="s">
        <v>44</v>
      </c>
      <c r="E1" s="87" t="s">
        <v>148</v>
      </c>
      <c r="F1" s="19" t="s">
        <v>45</v>
      </c>
      <c r="G1" s="45" t="s">
        <v>588</v>
      </c>
      <c r="H1" s="140" t="s">
        <v>303</v>
      </c>
      <c r="I1" s="139" t="s">
        <v>304</v>
      </c>
      <c r="J1" s="178" t="s">
        <v>589</v>
      </c>
      <c r="K1" s="178">
        <v>7500</v>
      </c>
      <c r="M1" s="20" t="s">
        <v>923</v>
      </c>
      <c r="N1" s="19" t="s">
        <v>984</v>
      </c>
    </row>
    <row r="2" spans="1:15" x14ac:dyDescent="0.25">
      <c r="A2" s="334" t="s">
        <v>125</v>
      </c>
      <c r="B2" s="52">
        <v>0.7</v>
      </c>
      <c r="C2" s="53">
        <v>2</v>
      </c>
      <c r="D2" s="53">
        <v>4</v>
      </c>
      <c r="E2" s="53">
        <v>-1</v>
      </c>
      <c r="F2" s="53">
        <v>-1</v>
      </c>
      <c r="G2" s="74"/>
      <c r="K2" s="20" t="s">
        <v>587</v>
      </c>
      <c r="N2" s="52">
        <v>0.65</v>
      </c>
      <c r="O2" s="319">
        <v>0.7</v>
      </c>
    </row>
    <row r="3" spans="1:15" x14ac:dyDescent="0.25">
      <c r="A3" s="56" t="s">
        <v>446</v>
      </c>
      <c r="B3" s="120">
        <v>4.5483398437499996E-2</v>
      </c>
      <c r="C3" s="53">
        <v>1</v>
      </c>
      <c r="D3" s="53">
        <v>1</v>
      </c>
      <c r="E3" s="53">
        <v>-1</v>
      </c>
      <c r="F3" s="53">
        <v>-1</v>
      </c>
      <c r="G3" s="75">
        <f>Balancing!$E$9*'Plant Drop'!B3*AVERAGE('Plant Drop'!C3:D3)</f>
        <v>491.22070312499994</v>
      </c>
      <c r="H3" s="23">
        <f>Balancing!$D$9/'Plant Drop'!G3/8</f>
        <v>3.6643406691715876</v>
      </c>
      <c r="I3" s="33">
        <f>ROUNDUP(H3*5,0)</f>
        <v>19</v>
      </c>
      <c r="J3" s="46">
        <f>I3*G3</f>
        <v>9333.1933593749982</v>
      </c>
      <c r="K3" s="23">
        <f>$K$1*B3*AVERAGE(C3:D3)</f>
        <v>341.12548828124994</v>
      </c>
      <c r="L3" s="46">
        <f>K3*I3</f>
        <v>6481.3842773437491</v>
      </c>
      <c r="M3" s="288">
        <v>2.63671875E-2</v>
      </c>
      <c r="N3" s="120">
        <v>3.955078125E-2</v>
      </c>
      <c r="O3" s="120">
        <f>N3*1.15</f>
        <v>4.5483398437499996E-2</v>
      </c>
    </row>
    <row r="4" spans="1:15" x14ac:dyDescent="0.25">
      <c r="A4" s="56" t="s">
        <v>447</v>
      </c>
      <c r="B4" s="120">
        <v>3.9418945312500002E-2</v>
      </c>
      <c r="C4" s="53">
        <v>1</v>
      </c>
      <c r="D4" s="53">
        <v>1</v>
      </c>
      <c r="E4" s="53">
        <v>-1</v>
      </c>
      <c r="F4" s="53">
        <v>-1</v>
      </c>
      <c r="G4" s="75">
        <f>Balancing!$E$9*'Plant Drop'!B4*AVERAGE('Plant Drop'!C4:D4)</f>
        <v>425.724609375</v>
      </c>
      <c r="H4" s="23">
        <f>Balancing!$D$9/'Plant Drop'!G4/8</f>
        <v>4.2280853875056774</v>
      </c>
      <c r="I4" s="33">
        <f t="shared" ref="I4:I34" si="0">ROUNDUP(H4*5,0)</f>
        <v>22</v>
      </c>
      <c r="J4" s="46">
        <f t="shared" ref="J4:J34" si="1">I4*G4</f>
        <v>9365.94140625</v>
      </c>
      <c r="K4" s="23">
        <f t="shared" ref="K4:K34" si="2">$K$1*B4*AVERAGE(C4:D4)</f>
        <v>295.64208984375</v>
      </c>
      <c r="L4" s="46">
        <f t="shared" ref="L4:L34" si="3">K4*I4</f>
        <v>6504.1259765625</v>
      </c>
      <c r="M4" s="288">
        <v>2.2851562500000002E-2</v>
      </c>
      <c r="N4" s="120">
        <v>3.4277343750000001E-2</v>
      </c>
      <c r="O4" s="120">
        <f t="shared" ref="O4:O6" si="4">N4*1.15</f>
        <v>3.9418945312500002E-2</v>
      </c>
    </row>
    <row r="5" spans="1:15" x14ac:dyDescent="0.25">
      <c r="A5" s="56" t="s">
        <v>448</v>
      </c>
      <c r="B5" s="120">
        <v>3.3354492187500001E-2</v>
      </c>
      <c r="C5" s="53">
        <v>1</v>
      </c>
      <c r="D5" s="53">
        <v>1</v>
      </c>
      <c r="E5" s="53">
        <v>-1</v>
      </c>
      <c r="F5" s="53">
        <v>-1</v>
      </c>
      <c r="G5" s="75">
        <f>Balancing!$E$9*'Plant Drop'!B5*AVERAGE('Plant Drop'!C5:D5)</f>
        <v>360.228515625</v>
      </c>
      <c r="H5" s="23">
        <f>Balancing!$D$9/'Plant Drop'!G5/8</f>
        <v>4.9968281852339826</v>
      </c>
      <c r="I5" s="33">
        <f t="shared" si="0"/>
        <v>25</v>
      </c>
      <c r="J5" s="46">
        <f t="shared" si="1"/>
        <v>9005.712890625</v>
      </c>
      <c r="K5" s="23">
        <f t="shared" si="2"/>
        <v>250.15869140625</v>
      </c>
      <c r="L5" s="46">
        <f t="shared" si="3"/>
        <v>6253.96728515625</v>
      </c>
      <c r="M5" s="288">
        <v>1.9335937500000001E-2</v>
      </c>
      <c r="N5" s="120">
        <v>2.9003906250000003E-2</v>
      </c>
      <c r="O5" s="120">
        <f t="shared" si="4"/>
        <v>3.3354492187500001E-2</v>
      </c>
    </row>
    <row r="6" spans="1:15" x14ac:dyDescent="0.25">
      <c r="A6" s="56" t="s">
        <v>449</v>
      </c>
      <c r="B6" s="121">
        <v>2.7290039062500004E-2</v>
      </c>
      <c r="C6" s="47">
        <v>1</v>
      </c>
      <c r="D6" s="47">
        <v>1</v>
      </c>
      <c r="E6" s="47">
        <v>6</v>
      </c>
      <c r="F6" s="47">
        <v>15000</v>
      </c>
      <c r="G6" s="75">
        <f>Balancing!$E$9*'Plant Drop'!B6*AVERAGE('Plant Drop'!C6:D6)</f>
        <v>294.73242187500006</v>
      </c>
      <c r="H6" s="23">
        <f>Balancing!$D$9/'Plant Drop'!G6/8</f>
        <v>6.1072344486193106</v>
      </c>
      <c r="I6" s="33">
        <f t="shared" si="0"/>
        <v>31</v>
      </c>
      <c r="J6" s="46">
        <f t="shared" si="1"/>
        <v>9136.7050781250018</v>
      </c>
      <c r="K6" s="23">
        <f t="shared" si="2"/>
        <v>204.67529296875003</v>
      </c>
      <c r="L6" s="46">
        <f t="shared" si="3"/>
        <v>6344.9340820312509</v>
      </c>
      <c r="M6" s="288">
        <v>1.5820312500000003E-2</v>
      </c>
      <c r="N6" s="121">
        <v>2.3730468750000004E-2</v>
      </c>
      <c r="O6" s="121">
        <f t="shared" si="4"/>
        <v>2.7290039062500004E-2</v>
      </c>
    </row>
    <row r="7" spans="1:15" x14ac:dyDescent="0.25">
      <c r="A7" s="62" t="s">
        <v>381</v>
      </c>
      <c r="B7" s="120">
        <v>4.4692382812499994E-2</v>
      </c>
      <c r="C7" s="53">
        <v>1</v>
      </c>
      <c r="D7" s="53">
        <v>1</v>
      </c>
      <c r="E7" s="53">
        <v>-1</v>
      </c>
      <c r="F7" s="53">
        <v>-1</v>
      </c>
      <c r="G7" s="75">
        <f>Balancing!$E$9*'Plant Drop'!B7*AVERAGE('Plant Drop'!C7:D7)</f>
        <v>482.67773437499994</v>
      </c>
      <c r="H7" s="23">
        <f>Balancing!$D$9/'Plant Drop'!G7/8</f>
        <v>3.7291962562365715</v>
      </c>
      <c r="I7" s="33">
        <f t="shared" si="0"/>
        <v>19</v>
      </c>
      <c r="J7" s="46">
        <f t="shared" si="1"/>
        <v>9170.8769531249982</v>
      </c>
      <c r="K7" s="23">
        <f t="shared" si="2"/>
        <v>335.19287109374994</v>
      </c>
      <c r="L7" s="46">
        <f t="shared" si="3"/>
        <v>6368.6645507812491</v>
      </c>
      <c r="M7" s="288">
        <v>2.63671875E-2</v>
      </c>
      <c r="N7" s="120">
        <v>3.955078125E-2</v>
      </c>
      <c r="O7" s="120">
        <f>N7*1.13</f>
        <v>4.4692382812499994E-2</v>
      </c>
    </row>
    <row r="8" spans="1:15" x14ac:dyDescent="0.25">
      <c r="A8" s="62" t="s">
        <v>382</v>
      </c>
      <c r="B8" s="121">
        <v>2.6815429687500003E-2</v>
      </c>
      <c r="C8" s="47">
        <v>1</v>
      </c>
      <c r="D8" s="47">
        <v>1</v>
      </c>
      <c r="E8" s="47">
        <v>3</v>
      </c>
      <c r="F8" s="47">
        <v>8000</v>
      </c>
      <c r="G8" s="75">
        <f>Balancing!$E$9*'Plant Drop'!B8*AVERAGE('Plant Drop'!C8:D8)</f>
        <v>289.60664062500001</v>
      </c>
      <c r="H8" s="23">
        <f>Balancing!$D$9/'Plant Drop'!G8/8</f>
        <v>6.2153270937276179</v>
      </c>
      <c r="I8" s="33">
        <f t="shared" si="0"/>
        <v>32</v>
      </c>
      <c r="J8" s="46">
        <f t="shared" si="1"/>
        <v>9267.4125000000004</v>
      </c>
      <c r="K8" s="23">
        <f t="shared" si="2"/>
        <v>201.11572265625003</v>
      </c>
      <c r="L8" s="46">
        <f t="shared" si="3"/>
        <v>6435.7031250000009</v>
      </c>
      <c r="M8" s="288">
        <v>1.5820312500000003E-2</v>
      </c>
      <c r="N8" s="121">
        <v>2.3730468750000004E-2</v>
      </c>
      <c r="O8" s="121">
        <f t="shared" ref="O8:O10" si="5">N8*1.13</f>
        <v>2.6815429687500003E-2</v>
      </c>
    </row>
    <row r="9" spans="1:15" x14ac:dyDescent="0.25">
      <c r="A9" s="62" t="s">
        <v>383</v>
      </c>
      <c r="B9" s="120">
        <v>3.8733398437499997E-2</v>
      </c>
      <c r="C9" s="53">
        <v>1</v>
      </c>
      <c r="D9" s="53">
        <v>1</v>
      </c>
      <c r="E9" s="53">
        <v>-1</v>
      </c>
      <c r="F9" s="53">
        <v>-1</v>
      </c>
      <c r="G9" s="75">
        <f>Balancing!$E$9*'Plant Drop'!B9*AVERAGE('Plant Drop'!C9:D9)</f>
        <v>418.32070312499997</v>
      </c>
      <c r="H9" s="23">
        <f>Balancing!$D$9/'Plant Drop'!G9/8</f>
        <v>4.3029187571960437</v>
      </c>
      <c r="I9" s="33">
        <f t="shared" si="0"/>
        <v>22</v>
      </c>
      <c r="J9" s="46">
        <f t="shared" si="1"/>
        <v>9203.0554687499989</v>
      </c>
      <c r="K9" s="23">
        <f t="shared" si="2"/>
        <v>290.50048828125</v>
      </c>
      <c r="L9" s="46">
        <f t="shared" si="3"/>
        <v>6391.0107421875</v>
      </c>
      <c r="M9" s="288">
        <v>2.2851562500000002E-2</v>
      </c>
      <c r="N9" s="120">
        <v>3.4277343750000001E-2</v>
      </c>
      <c r="O9" s="120">
        <f t="shared" si="5"/>
        <v>3.8733398437499997E-2</v>
      </c>
    </row>
    <row r="10" spans="1:15" x14ac:dyDescent="0.25">
      <c r="A10" s="62" t="s">
        <v>384</v>
      </c>
      <c r="B10" s="120">
        <v>3.27744140625E-2</v>
      </c>
      <c r="C10" s="134">
        <v>1</v>
      </c>
      <c r="D10" s="134">
        <v>1</v>
      </c>
      <c r="E10" s="53">
        <v>-1</v>
      </c>
      <c r="F10" s="53">
        <v>-1</v>
      </c>
      <c r="G10" s="75">
        <f>Balancing!$E$9*'Plant Drop'!B10*AVERAGE('Plant Drop'!C10:D10)</f>
        <v>353.96367187499999</v>
      </c>
      <c r="H10" s="23">
        <f>Balancing!$D$9/'Plant Drop'!G10/8</f>
        <v>5.0852676221407789</v>
      </c>
      <c r="I10" s="33">
        <f t="shared" si="0"/>
        <v>26</v>
      </c>
      <c r="J10" s="46">
        <f t="shared" si="1"/>
        <v>9203.0554687499989</v>
      </c>
      <c r="K10" s="23">
        <f t="shared" si="2"/>
        <v>245.80810546875</v>
      </c>
      <c r="L10" s="46">
        <f t="shared" si="3"/>
        <v>6391.0107421875</v>
      </c>
      <c r="M10" s="288">
        <v>1.9335937500000001E-2</v>
      </c>
      <c r="N10" s="120">
        <v>2.9003906250000003E-2</v>
      </c>
      <c r="O10" s="120">
        <f t="shared" si="5"/>
        <v>3.27744140625E-2</v>
      </c>
    </row>
    <row r="11" spans="1:15" x14ac:dyDescent="0.25">
      <c r="A11" s="61" t="s">
        <v>392</v>
      </c>
      <c r="B11" s="120">
        <v>4.3901367187500005E-2</v>
      </c>
      <c r="C11" s="53">
        <v>1</v>
      </c>
      <c r="D11" s="53">
        <v>1</v>
      </c>
      <c r="E11" s="53">
        <v>-1</v>
      </c>
      <c r="F11" s="53">
        <v>-1</v>
      </c>
      <c r="G11" s="75">
        <f>Balancing!$E$9*'Plant Drop'!B11*AVERAGE('Plant Drop'!C11:D11)</f>
        <v>474.13476562500006</v>
      </c>
      <c r="H11" s="23">
        <f>Balancing!$D$9/'Plant Drop'!G11/8</f>
        <v>3.7963889815741663</v>
      </c>
      <c r="I11" s="33">
        <f t="shared" si="0"/>
        <v>19</v>
      </c>
      <c r="J11" s="46">
        <f t="shared" si="1"/>
        <v>9008.5605468750018</v>
      </c>
      <c r="K11" s="23">
        <f t="shared" si="2"/>
        <v>329.26025390625006</v>
      </c>
      <c r="L11" s="46">
        <f t="shared" si="3"/>
        <v>6255.9448242187509</v>
      </c>
      <c r="M11" s="288">
        <v>2.63671875E-2</v>
      </c>
      <c r="N11" s="120">
        <v>3.955078125E-2</v>
      </c>
      <c r="O11" s="120">
        <f>N11*1.11</f>
        <v>4.3901367187500005E-2</v>
      </c>
    </row>
    <row r="12" spans="1:15" x14ac:dyDescent="0.25">
      <c r="A12" s="61" t="s">
        <v>393</v>
      </c>
      <c r="B12" s="120">
        <v>3.8047851562500005E-2</v>
      </c>
      <c r="C12" s="53">
        <v>1</v>
      </c>
      <c r="D12" s="53">
        <v>1</v>
      </c>
      <c r="E12" s="53">
        <v>-1</v>
      </c>
      <c r="F12" s="53">
        <v>-1</v>
      </c>
      <c r="G12" s="75">
        <f>Balancing!$E$9*'Plant Drop'!B12*AVERAGE('Plant Drop'!C12:D12)</f>
        <v>410.91679687500005</v>
      </c>
      <c r="H12" s="23">
        <f>Balancing!$D$9/'Plant Drop'!G12/8</f>
        <v>4.3804488248932687</v>
      </c>
      <c r="I12" s="33">
        <f t="shared" si="0"/>
        <v>22</v>
      </c>
      <c r="J12" s="46">
        <f t="shared" si="1"/>
        <v>9040.1695312500015</v>
      </c>
      <c r="K12" s="23">
        <f t="shared" si="2"/>
        <v>285.35888671875006</v>
      </c>
      <c r="L12" s="46">
        <f t="shared" si="3"/>
        <v>6277.8955078125009</v>
      </c>
      <c r="M12" s="288">
        <v>2.2851562500000002E-2</v>
      </c>
      <c r="N12" s="120">
        <v>3.4277343750000001E-2</v>
      </c>
      <c r="O12" s="120">
        <f t="shared" ref="O12:O14" si="6">N12*1.11</f>
        <v>3.8047851562500005E-2</v>
      </c>
    </row>
    <row r="13" spans="1:15" x14ac:dyDescent="0.25">
      <c r="A13" s="61" t="s">
        <v>394</v>
      </c>
      <c r="B13" s="121">
        <v>2.6340820312500006E-2</v>
      </c>
      <c r="C13" s="47">
        <v>1</v>
      </c>
      <c r="D13" s="47">
        <v>1</v>
      </c>
      <c r="E13" s="47">
        <v>3</v>
      </c>
      <c r="F13" s="47">
        <v>7000</v>
      </c>
      <c r="G13" s="75">
        <f>Balancing!$E$9*'Plant Drop'!B13*AVERAGE('Plant Drop'!C13:D13)</f>
        <v>284.48085937500008</v>
      </c>
      <c r="H13" s="23">
        <f>Balancing!$D$9/'Plant Drop'!G13/8</f>
        <v>6.3273149692902759</v>
      </c>
      <c r="I13" s="33">
        <f t="shared" si="0"/>
        <v>32</v>
      </c>
      <c r="J13" s="46">
        <f t="shared" si="1"/>
        <v>9103.3875000000025</v>
      </c>
      <c r="K13" s="23">
        <f t="shared" si="2"/>
        <v>197.55615234375006</v>
      </c>
      <c r="L13" s="46">
        <f t="shared" si="3"/>
        <v>6321.7968750000018</v>
      </c>
      <c r="M13" s="288">
        <v>1.5820312500000003E-2</v>
      </c>
      <c r="N13" s="121">
        <v>2.3730468750000004E-2</v>
      </c>
      <c r="O13" s="121">
        <f t="shared" si="6"/>
        <v>2.6340820312500006E-2</v>
      </c>
    </row>
    <row r="14" spans="1:15" x14ac:dyDescent="0.25">
      <c r="A14" s="61" t="s">
        <v>395</v>
      </c>
      <c r="B14" s="120">
        <v>3.2194335937500006E-2</v>
      </c>
      <c r="C14" s="53">
        <v>1</v>
      </c>
      <c r="D14" s="53">
        <v>1</v>
      </c>
      <c r="E14" s="53">
        <v>-1</v>
      </c>
      <c r="F14" s="53">
        <v>-1</v>
      </c>
      <c r="G14" s="75">
        <f>Balancing!$E$9*'Plant Drop'!B14*AVERAGE('Plant Drop'!C14:D14)</f>
        <v>347.69882812500003</v>
      </c>
      <c r="H14" s="23">
        <f>Balancing!$D$9/'Plant Drop'!G14/8</f>
        <v>5.1768940657829541</v>
      </c>
      <c r="I14" s="33">
        <f t="shared" si="0"/>
        <v>26</v>
      </c>
      <c r="J14" s="46">
        <f t="shared" si="1"/>
        <v>9040.1695312500015</v>
      </c>
      <c r="K14" s="23">
        <f t="shared" si="2"/>
        <v>241.45751953125006</v>
      </c>
      <c r="L14" s="46">
        <f t="shared" si="3"/>
        <v>6277.8955078125018</v>
      </c>
      <c r="M14" s="288">
        <v>1.9335937500000001E-2</v>
      </c>
      <c r="N14" s="120">
        <v>2.9003906250000003E-2</v>
      </c>
      <c r="O14" s="120">
        <f t="shared" si="6"/>
        <v>3.2194335937500006E-2</v>
      </c>
    </row>
    <row r="15" spans="1:15" x14ac:dyDescent="0.25">
      <c r="A15" s="62" t="s">
        <v>385</v>
      </c>
      <c r="B15" s="121">
        <v>2.6340820312500006E-2</v>
      </c>
      <c r="C15" s="47">
        <v>1</v>
      </c>
      <c r="D15" s="47">
        <v>1</v>
      </c>
      <c r="E15" s="47">
        <v>3</v>
      </c>
      <c r="F15" s="47">
        <v>5000</v>
      </c>
      <c r="G15" s="75">
        <f>Balancing!$E$9*'Plant Drop'!B15*AVERAGE('Plant Drop'!C15:D15)</f>
        <v>284.48085937500008</v>
      </c>
      <c r="H15" s="23">
        <f>Balancing!$D$9/'Plant Drop'!G15/8</f>
        <v>6.3273149692902759</v>
      </c>
      <c r="I15" s="33">
        <f t="shared" si="0"/>
        <v>32</v>
      </c>
      <c r="J15" s="46">
        <f t="shared" si="1"/>
        <v>9103.3875000000025</v>
      </c>
      <c r="K15" s="23">
        <f t="shared" si="2"/>
        <v>197.55615234375006</v>
      </c>
      <c r="L15" s="46">
        <f t="shared" si="3"/>
        <v>6321.7968750000018</v>
      </c>
      <c r="M15" s="288">
        <v>1.5820312500000003E-2</v>
      </c>
      <c r="N15" s="121">
        <v>2.3730468750000004E-2</v>
      </c>
      <c r="O15" s="121">
        <f>N15*1.11</f>
        <v>2.6340820312500006E-2</v>
      </c>
    </row>
    <row r="16" spans="1:15" x14ac:dyDescent="0.25">
      <c r="A16" s="62" t="s">
        <v>386</v>
      </c>
      <c r="B16" s="120">
        <v>4.3901367187500005E-2</v>
      </c>
      <c r="C16" s="53">
        <v>1</v>
      </c>
      <c r="D16" s="53">
        <v>1</v>
      </c>
      <c r="E16" s="53">
        <v>-1</v>
      </c>
      <c r="F16" s="53">
        <v>-1</v>
      </c>
      <c r="G16" s="75">
        <f>Balancing!$E$9*'Plant Drop'!B16*AVERAGE('Plant Drop'!C16:D16)</f>
        <v>474.13476562500006</v>
      </c>
      <c r="H16" s="23">
        <f>Balancing!$D$9/'Plant Drop'!G16/8</f>
        <v>3.7963889815741663</v>
      </c>
      <c r="I16" s="33">
        <f t="shared" si="0"/>
        <v>19</v>
      </c>
      <c r="J16" s="46">
        <f t="shared" si="1"/>
        <v>9008.5605468750018</v>
      </c>
      <c r="K16" s="23">
        <f t="shared" si="2"/>
        <v>329.26025390625006</v>
      </c>
      <c r="L16" s="46">
        <f t="shared" si="3"/>
        <v>6255.9448242187509</v>
      </c>
      <c r="M16" s="288">
        <v>2.63671875E-2</v>
      </c>
      <c r="N16" s="120">
        <v>3.955078125E-2</v>
      </c>
      <c r="O16" s="120">
        <f t="shared" ref="O16:O18" si="7">N16*1.11</f>
        <v>4.3901367187500005E-2</v>
      </c>
    </row>
    <row r="17" spans="1:15" x14ac:dyDescent="0.25">
      <c r="A17" s="62" t="s">
        <v>387</v>
      </c>
      <c r="B17" s="135">
        <v>3.8047851562500005E-2</v>
      </c>
      <c r="C17" s="53">
        <v>1</v>
      </c>
      <c r="D17" s="53">
        <v>1</v>
      </c>
      <c r="E17" s="53">
        <v>-1</v>
      </c>
      <c r="F17" s="53">
        <v>-1</v>
      </c>
      <c r="G17" s="75">
        <f>Balancing!$E$9*'Plant Drop'!B17*AVERAGE('Plant Drop'!C17:D17)</f>
        <v>410.91679687500005</v>
      </c>
      <c r="H17" s="23">
        <f>Balancing!$D$9/'Plant Drop'!G17/8</f>
        <v>4.3804488248932687</v>
      </c>
      <c r="I17" s="33">
        <f t="shared" si="0"/>
        <v>22</v>
      </c>
      <c r="J17" s="46">
        <f t="shared" si="1"/>
        <v>9040.1695312500015</v>
      </c>
      <c r="K17" s="23">
        <f t="shared" si="2"/>
        <v>285.35888671875006</v>
      </c>
      <c r="L17" s="46">
        <f t="shared" si="3"/>
        <v>6277.8955078125009</v>
      </c>
      <c r="M17" s="288">
        <v>2.2851562500000002E-2</v>
      </c>
      <c r="N17" s="135">
        <v>3.4277343750000001E-2</v>
      </c>
      <c r="O17" s="135">
        <f t="shared" si="7"/>
        <v>3.8047851562500005E-2</v>
      </c>
    </row>
    <row r="18" spans="1:15" x14ac:dyDescent="0.25">
      <c r="A18" s="62" t="s">
        <v>388</v>
      </c>
      <c r="B18" s="120">
        <v>3.2194335937500006E-2</v>
      </c>
      <c r="C18" s="53">
        <v>1</v>
      </c>
      <c r="D18" s="53">
        <v>1</v>
      </c>
      <c r="E18" s="53">
        <v>-1</v>
      </c>
      <c r="F18" s="53">
        <v>-1</v>
      </c>
      <c r="G18" s="75">
        <f>Balancing!$E$9*'Plant Drop'!B18*AVERAGE('Plant Drop'!C18:D18)</f>
        <v>347.69882812500003</v>
      </c>
      <c r="H18" s="23">
        <f>Balancing!$D$9/'Plant Drop'!G18/8</f>
        <v>5.1768940657829541</v>
      </c>
      <c r="I18" s="33">
        <f t="shared" si="0"/>
        <v>26</v>
      </c>
      <c r="J18" s="46">
        <f t="shared" si="1"/>
        <v>9040.1695312500015</v>
      </c>
      <c r="K18" s="23">
        <f t="shared" si="2"/>
        <v>241.45751953125006</v>
      </c>
      <c r="L18" s="46">
        <f t="shared" si="3"/>
        <v>6277.8955078125018</v>
      </c>
      <c r="M18" s="288">
        <v>1.9335937500000001E-2</v>
      </c>
      <c r="N18" s="120">
        <v>2.9003906250000003E-2</v>
      </c>
      <c r="O18" s="120">
        <f t="shared" si="7"/>
        <v>3.2194335937500006E-2</v>
      </c>
    </row>
    <row r="19" spans="1:15" hidden="1" x14ac:dyDescent="0.25">
      <c r="A19" s="61" t="s">
        <v>150</v>
      </c>
      <c r="B19" s="120"/>
      <c r="C19" s="53">
        <v>1</v>
      </c>
      <c r="D19" s="53">
        <v>1</v>
      </c>
      <c r="E19" s="53">
        <v>-1</v>
      </c>
      <c r="F19" s="53">
        <v>-1</v>
      </c>
      <c r="G19" s="75">
        <f>Balancing!$E$9*'Plant Drop'!B19*AVERAGE('Plant Drop'!C19:D19)</f>
        <v>0</v>
      </c>
      <c r="H19" s="23" t="e">
        <f>Balancing!$D$9/'Plant Drop'!G19/8</f>
        <v>#DIV/0!</v>
      </c>
      <c r="I19" s="33" t="e">
        <f t="shared" si="0"/>
        <v>#DIV/0!</v>
      </c>
      <c r="J19" s="46" t="e">
        <f t="shared" si="1"/>
        <v>#DIV/0!</v>
      </c>
      <c r="K19" s="23">
        <f t="shared" si="2"/>
        <v>0</v>
      </c>
      <c r="L19" s="46" t="e">
        <f t="shared" si="3"/>
        <v>#DIV/0!</v>
      </c>
      <c r="M19" s="288">
        <v>2.4609374999999996E-2</v>
      </c>
      <c r="N19" s="120">
        <v>3.6914062499999997E-2</v>
      </c>
      <c r="O19" s="120"/>
    </row>
    <row r="20" spans="1:15" hidden="1" x14ac:dyDescent="0.25">
      <c r="A20" s="61" t="s">
        <v>151</v>
      </c>
      <c r="B20" s="120"/>
      <c r="C20" s="53">
        <v>1</v>
      </c>
      <c r="D20" s="53">
        <v>1</v>
      </c>
      <c r="E20" s="53">
        <v>-1</v>
      </c>
      <c r="F20" s="53">
        <v>-1</v>
      </c>
      <c r="G20" s="75">
        <f>Balancing!$E$9*'Plant Drop'!B20*AVERAGE('Plant Drop'!C20:D20)</f>
        <v>0</v>
      </c>
      <c r="H20" s="23" t="e">
        <f>Balancing!$D$9/'Plant Drop'!G20/8</f>
        <v>#DIV/0!</v>
      </c>
      <c r="I20" s="33" t="e">
        <f t="shared" si="0"/>
        <v>#DIV/0!</v>
      </c>
      <c r="J20" s="46" t="e">
        <f t="shared" si="1"/>
        <v>#DIV/0!</v>
      </c>
      <c r="K20" s="23">
        <f t="shared" si="2"/>
        <v>0</v>
      </c>
      <c r="L20" s="46" t="e">
        <f t="shared" si="3"/>
        <v>#DIV/0!</v>
      </c>
      <c r="M20" s="288">
        <v>2.1093749999999998E-2</v>
      </c>
      <c r="N20" s="120">
        <v>3.1640624999999999E-2</v>
      </c>
      <c r="O20" s="120"/>
    </row>
    <row r="21" spans="1:15" hidden="1" x14ac:dyDescent="0.25">
      <c r="A21" s="61" t="s">
        <v>152</v>
      </c>
      <c r="B21" s="121"/>
      <c r="C21" s="47">
        <v>1</v>
      </c>
      <c r="D21" s="47">
        <v>1</v>
      </c>
      <c r="E21" s="47">
        <v>1</v>
      </c>
      <c r="F21" s="47">
        <v>2500</v>
      </c>
      <c r="G21" s="75">
        <f>Balancing!$E$9*'Plant Drop'!B21*AVERAGE('Plant Drop'!C21:D21)</f>
        <v>0</v>
      </c>
      <c r="H21" s="23" t="e">
        <f>Balancing!$D$9/'Plant Drop'!G21/8</f>
        <v>#DIV/0!</v>
      </c>
      <c r="I21" s="33" t="e">
        <f t="shared" si="0"/>
        <v>#DIV/0!</v>
      </c>
      <c r="J21" s="46" t="e">
        <f t="shared" si="1"/>
        <v>#DIV/0!</v>
      </c>
      <c r="K21" s="23">
        <f t="shared" si="2"/>
        <v>0</v>
      </c>
      <c r="L21" s="46" t="e">
        <f t="shared" si="3"/>
        <v>#DIV/0!</v>
      </c>
      <c r="M21" s="288">
        <v>1.4062500000000002E-2</v>
      </c>
      <c r="N21" s="121">
        <v>2.1093750000000001E-2</v>
      </c>
      <c r="O21" s="121"/>
    </row>
    <row r="22" spans="1:15" hidden="1" x14ac:dyDescent="0.25">
      <c r="A22" s="61" t="s">
        <v>153</v>
      </c>
      <c r="B22" s="120"/>
      <c r="C22" s="53">
        <v>1</v>
      </c>
      <c r="D22" s="53">
        <v>1</v>
      </c>
      <c r="E22" s="53">
        <v>-1</v>
      </c>
      <c r="F22" s="53">
        <v>-1</v>
      </c>
      <c r="G22" s="75">
        <f>Balancing!$E$9*'Plant Drop'!B22*AVERAGE('Plant Drop'!C22:D22)</f>
        <v>0</v>
      </c>
      <c r="H22" s="23" t="e">
        <f>Balancing!$D$9/'Plant Drop'!G22/8</f>
        <v>#DIV/0!</v>
      </c>
      <c r="I22" s="33" t="e">
        <f t="shared" si="0"/>
        <v>#DIV/0!</v>
      </c>
      <c r="J22" s="46" t="e">
        <f t="shared" si="1"/>
        <v>#DIV/0!</v>
      </c>
      <c r="K22" s="23">
        <f t="shared" si="2"/>
        <v>0</v>
      </c>
      <c r="L22" s="46" t="e">
        <f t="shared" si="3"/>
        <v>#DIV/0!</v>
      </c>
      <c r="M22" s="288">
        <v>1.7578125E-2</v>
      </c>
      <c r="N22" s="120">
        <v>2.63671875E-2</v>
      </c>
      <c r="O22" s="120"/>
    </row>
    <row r="23" spans="1:15" x14ac:dyDescent="0.25">
      <c r="A23" s="61" t="s">
        <v>154</v>
      </c>
      <c r="B23" s="122">
        <v>3.4277343750000001E-2</v>
      </c>
      <c r="C23" s="59">
        <v>1</v>
      </c>
      <c r="D23" s="60">
        <v>1</v>
      </c>
      <c r="E23" s="53">
        <v>-1</v>
      </c>
      <c r="F23" s="59">
        <v>-1</v>
      </c>
      <c r="G23" s="75">
        <f>Balancing!$E$9*'Plant Drop'!B23*AVERAGE('Plant Drop'!C23:D23)</f>
        <v>370.1953125</v>
      </c>
      <c r="H23" s="23">
        <f>Balancing!$D$9/'Plant Drop'!G23/8</f>
        <v>4.8622981956315288</v>
      </c>
      <c r="I23" s="33">
        <f t="shared" si="0"/>
        <v>25</v>
      </c>
      <c r="J23" s="46">
        <f t="shared" si="1"/>
        <v>9254.8828125</v>
      </c>
      <c r="K23" s="23">
        <f t="shared" si="2"/>
        <v>257.080078125</v>
      </c>
      <c r="L23" s="46">
        <f t="shared" si="3"/>
        <v>6427.001953125</v>
      </c>
      <c r="M23" s="288">
        <v>1.7578125E-2</v>
      </c>
      <c r="N23" s="122">
        <v>2.63671875E-2</v>
      </c>
      <c r="O23" s="122">
        <f>N23*1.3</f>
        <v>3.4277343750000001E-2</v>
      </c>
    </row>
    <row r="24" spans="1:15" x14ac:dyDescent="0.25">
      <c r="A24" s="61" t="s">
        <v>155</v>
      </c>
      <c r="B24" s="123">
        <v>1.4259374999999999E-2</v>
      </c>
      <c r="C24" s="124">
        <v>1</v>
      </c>
      <c r="D24" s="125">
        <v>1</v>
      </c>
      <c r="E24" s="47">
        <v>2</v>
      </c>
      <c r="F24" s="47">
        <v>3000</v>
      </c>
      <c r="G24" s="75">
        <f>Balancing!$E$9*'Plant Drop'!B24*AVERAGE('Plant Drop'!C24:D24)</f>
        <v>154.00125</v>
      </c>
      <c r="H24" s="23">
        <f>Balancing!$D$9/'Plant Drop'!G24/8</f>
        <v>11.688216816421944</v>
      </c>
      <c r="I24" s="33">
        <f t="shared" si="0"/>
        <v>59</v>
      </c>
      <c r="J24" s="46">
        <f t="shared" si="1"/>
        <v>9086.0737499999996</v>
      </c>
      <c r="K24" s="23">
        <f t="shared" si="2"/>
        <v>106.9453125</v>
      </c>
      <c r="L24" s="46">
        <f t="shared" si="3"/>
        <v>6309.7734375</v>
      </c>
      <c r="M24" s="288">
        <v>7.3124999999999996E-3</v>
      </c>
      <c r="N24" s="123">
        <v>1.0968749999999999E-2</v>
      </c>
      <c r="O24" s="123">
        <f t="shared" ref="O24:O26" si="8">N24*1.3</f>
        <v>1.4259374999999999E-2</v>
      </c>
    </row>
    <row r="25" spans="1:15" x14ac:dyDescent="0.25">
      <c r="A25" s="61" t="s">
        <v>156</v>
      </c>
      <c r="B25" s="122">
        <v>2.0566406249999999E-2</v>
      </c>
      <c r="C25" s="59">
        <v>1</v>
      </c>
      <c r="D25" s="60">
        <v>1</v>
      </c>
      <c r="E25" s="59">
        <v>-1</v>
      </c>
      <c r="F25" s="59">
        <v>-1</v>
      </c>
      <c r="G25" s="75">
        <f>Balancing!$E$9*'Plant Drop'!B25*AVERAGE('Plant Drop'!C25:D25)</f>
        <v>222.1171875</v>
      </c>
      <c r="H25" s="23">
        <f>Balancing!$D$9/'Plant Drop'!G25/8</f>
        <v>8.1038303260525488</v>
      </c>
      <c r="I25" s="33">
        <f t="shared" si="0"/>
        <v>41</v>
      </c>
      <c r="J25" s="46">
        <f t="shared" si="1"/>
        <v>9106.8046875</v>
      </c>
      <c r="K25" s="23">
        <f t="shared" si="2"/>
        <v>154.248046875</v>
      </c>
      <c r="L25" s="46">
        <f t="shared" si="3"/>
        <v>6324.169921875</v>
      </c>
      <c r="M25" s="288">
        <v>1.0546874999999999E-2</v>
      </c>
      <c r="N25" s="122">
        <v>1.5820312499999999E-2</v>
      </c>
      <c r="O25" s="122">
        <f t="shared" si="8"/>
        <v>2.0566406249999999E-2</v>
      </c>
    </row>
    <row r="26" spans="1:15" x14ac:dyDescent="0.25">
      <c r="A26" s="61" t="s">
        <v>157</v>
      </c>
      <c r="B26" s="122">
        <v>2.7421875000000002E-2</v>
      </c>
      <c r="C26" s="59">
        <v>1</v>
      </c>
      <c r="D26" s="60">
        <v>1</v>
      </c>
      <c r="E26" s="59">
        <v>-1</v>
      </c>
      <c r="F26" s="59">
        <v>-1</v>
      </c>
      <c r="G26" s="75">
        <f>Balancing!$E$9*'Plant Drop'!B26*AVERAGE('Plant Drop'!C26:D26)</f>
        <v>296.15625</v>
      </c>
      <c r="H26" s="23">
        <f>Balancing!$D$9/'Plant Drop'!G26/8</f>
        <v>6.0778727445394116</v>
      </c>
      <c r="I26" s="33">
        <f t="shared" si="0"/>
        <v>31</v>
      </c>
      <c r="J26" s="46">
        <f t="shared" si="1"/>
        <v>9180.84375</v>
      </c>
      <c r="K26" s="23">
        <f t="shared" si="2"/>
        <v>205.6640625</v>
      </c>
      <c r="L26" s="46">
        <f t="shared" si="3"/>
        <v>6375.5859375</v>
      </c>
      <c r="M26" s="288">
        <v>1.4062500000000002E-2</v>
      </c>
      <c r="N26" s="122">
        <v>2.1093750000000001E-2</v>
      </c>
      <c r="O26" s="122">
        <f t="shared" si="8"/>
        <v>2.7421875000000002E-2</v>
      </c>
    </row>
    <row r="27" spans="1:15" x14ac:dyDescent="0.25">
      <c r="A27" s="62" t="s">
        <v>158</v>
      </c>
      <c r="B27" s="120">
        <v>3.0322265624999997E-2</v>
      </c>
      <c r="C27" s="53">
        <v>1</v>
      </c>
      <c r="D27" s="53">
        <v>1</v>
      </c>
      <c r="E27" s="59">
        <v>-1</v>
      </c>
      <c r="F27" s="53">
        <v>-1</v>
      </c>
      <c r="G27" s="75">
        <f>Balancing!$E$9*'Plant Drop'!B27*AVERAGE('Plant Drop'!C27:D27)</f>
        <v>327.48046874999994</v>
      </c>
      <c r="H27" s="23">
        <f>Balancing!$D$9/'Plant Drop'!G27/8</f>
        <v>5.4965110037573819</v>
      </c>
      <c r="I27" s="33">
        <f t="shared" si="0"/>
        <v>28</v>
      </c>
      <c r="J27" s="46">
        <f t="shared" si="1"/>
        <v>9169.4531249999982</v>
      </c>
      <c r="K27" s="23">
        <f t="shared" si="2"/>
        <v>227.41699218749997</v>
      </c>
      <c r="L27" s="46">
        <f t="shared" si="3"/>
        <v>6367.6757812499991</v>
      </c>
      <c r="M27" s="288">
        <v>1.7578125E-2</v>
      </c>
      <c r="N27" s="120">
        <v>2.63671875E-2</v>
      </c>
      <c r="O27" s="120">
        <f>N27*1.15</f>
        <v>3.0322265624999997E-2</v>
      </c>
    </row>
    <row r="28" spans="1:15" x14ac:dyDescent="0.25">
      <c r="A28" s="62" t="s">
        <v>159</v>
      </c>
      <c r="B28" s="120">
        <v>2.42578125E-2</v>
      </c>
      <c r="C28" s="53">
        <v>1</v>
      </c>
      <c r="D28" s="53">
        <v>1</v>
      </c>
      <c r="E28" s="59">
        <v>-1</v>
      </c>
      <c r="F28" s="53">
        <v>-1</v>
      </c>
      <c r="G28" s="75">
        <f>Balancing!$E$9*'Plant Drop'!B28*AVERAGE('Plant Drop'!C28:D28)</f>
        <v>261.984375</v>
      </c>
      <c r="H28" s="23">
        <f>Balancing!$D$9/'Plant Drop'!G28/8</f>
        <v>6.870638754696726</v>
      </c>
      <c r="I28" s="33">
        <f t="shared" si="0"/>
        <v>35</v>
      </c>
      <c r="J28" s="46">
        <f t="shared" si="1"/>
        <v>9169.453125</v>
      </c>
      <c r="K28" s="23">
        <f t="shared" si="2"/>
        <v>181.93359375</v>
      </c>
      <c r="L28" s="46">
        <f t="shared" si="3"/>
        <v>6367.67578125</v>
      </c>
      <c r="M28" s="288">
        <v>1.4062500000000002E-2</v>
      </c>
      <c r="N28" s="120">
        <v>2.1093750000000001E-2</v>
      </c>
      <c r="O28" s="120">
        <f t="shared" ref="O28:O30" si="9">N28*1.15</f>
        <v>2.42578125E-2</v>
      </c>
    </row>
    <row r="29" spans="1:15" x14ac:dyDescent="0.25">
      <c r="A29" s="62" t="s">
        <v>160</v>
      </c>
      <c r="B29" s="120">
        <v>1.8193359374999999E-2</v>
      </c>
      <c r="C29" s="53">
        <v>1</v>
      </c>
      <c r="D29" s="53">
        <v>1</v>
      </c>
      <c r="E29" s="59">
        <v>-1</v>
      </c>
      <c r="F29" s="53">
        <v>-1</v>
      </c>
      <c r="G29" s="75">
        <f>Balancing!$E$9*'Plant Drop'!B29*AVERAGE('Plant Drop'!C29:D29)</f>
        <v>196.48828125</v>
      </c>
      <c r="H29" s="23">
        <f>Balancing!$D$9/'Plant Drop'!G29/8</f>
        <v>9.1608516729289668</v>
      </c>
      <c r="I29" s="33">
        <f t="shared" si="0"/>
        <v>46</v>
      </c>
      <c r="J29" s="46">
        <f t="shared" si="1"/>
        <v>9038.4609375</v>
      </c>
      <c r="K29" s="23">
        <f t="shared" si="2"/>
        <v>136.4501953125</v>
      </c>
      <c r="L29" s="46">
        <f t="shared" si="3"/>
        <v>6276.708984375</v>
      </c>
      <c r="M29" s="288">
        <v>1.0546874999999999E-2</v>
      </c>
      <c r="N29" s="120">
        <v>1.5820312499999999E-2</v>
      </c>
      <c r="O29" s="120">
        <f t="shared" si="9"/>
        <v>1.8193359374999999E-2</v>
      </c>
    </row>
    <row r="30" spans="1:15" x14ac:dyDescent="0.25">
      <c r="A30" s="62" t="s">
        <v>161</v>
      </c>
      <c r="B30" s="121">
        <v>1.212890625E-2</v>
      </c>
      <c r="C30" s="47">
        <v>1</v>
      </c>
      <c r="D30" s="47">
        <v>1</v>
      </c>
      <c r="E30" s="47">
        <v>2</v>
      </c>
      <c r="F30" s="47">
        <v>2000</v>
      </c>
      <c r="G30" s="75">
        <f>Balancing!$E$9*'Plant Drop'!B30*AVERAGE('Plant Drop'!C30:D30)</f>
        <v>130.9921875</v>
      </c>
      <c r="H30" s="23">
        <f>Balancing!$D$9/'Plant Drop'!G30/8</f>
        <v>13.741277509393452</v>
      </c>
      <c r="I30" s="33">
        <f t="shared" si="0"/>
        <v>69</v>
      </c>
      <c r="J30" s="46">
        <f t="shared" si="1"/>
        <v>9038.4609375</v>
      </c>
      <c r="K30" s="23">
        <f t="shared" si="2"/>
        <v>90.966796875</v>
      </c>
      <c r="L30" s="46">
        <f t="shared" si="3"/>
        <v>6276.708984375</v>
      </c>
      <c r="M30" s="288">
        <v>7.031250000000001E-3</v>
      </c>
      <c r="N30" s="121">
        <v>1.0546875000000001E-2</v>
      </c>
      <c r="O30" s="121">
        <f t="shared" si="9"/>
        <v>1.212890625E-2</v>
      </c>
    </row>
    <row r="31" spans="1:15" x14ac:dyDescent="0.25">
      <c r="A31" s="51" t="s">
        <v>595</v>
      </c>
      <c r="B31" s="123">
        <v>7.0875000000000009E-3</v>
      </c>
      <c r="C31" s="124">
        <v>1</v>
      </c>
      <c r="D31" s="125">
        <v>1</v>
      </c>
      <c r="E31" s="124">
        <v>1</v>
      </c>
      <c r="F31" s="47">
        <v>1500</v>
      </c>
      <c r="G31" s="133">
        <f>Balancing!$E$9*'Plant Drop'!B31*AVERAGE('Plant Drop'!C31:D31)</f>
        <v>76.545000000000016</v>
      </c>
      <c r="H31" s="23">
        <f>Balancing!$D$9/'Plant Drop'!G31/8</f>
        <v>23.515579071134621</v>
      </c>
      <c r="I31" s="33">
        <f t="shared" si="0"/>
        <v>118</v>
      </c>
      <c r="J31" s="46">
        <f t="shared" si="1"/>
        <v>9032.3100000000013</v>
      </c>
      <c r="K31" s="23">
        <f t="shared" si="2"/>
        <v>53.156250000000007</v>
      </c>
      <c r="L31" s="46">
        <f t="shared" si="3"/>
        <v>6272.4375000000009</v>
      </c>
      <c r="M31" s="288">
        <v>3.3750000000000004E-3</v>
      </c>
      <c r="N31" s="123">
        <v>5.062500000000001E-3</v>
      </c>
      <c r="O31" s="123">
        <f>N31*1.4</f>
        <v>7.0875000000000009E-3</v>
      </c>
    </row>
    <row r="32" spans="1:15" x14ac:dyDescent="0.25">
      <c r="A32" s="51" t="s">
        <v>596</v>
      </c>
      <c r="B32" s="122">
        <v>1.4765624999999999E-2</v>
      </c>
      <c r="C32" s="59">
        <v>1</v>
      </c>
      <c r="D32" s="60">
        <v>1</v>
      </c>
      <c r="E32" s="59">
        <v>-1</v>
      </c>
      <c r="F32" s="59">
        <v>-1</v>
      </c>
      <c r="G32" s="133">
        <f>Balancing!$E$9*'Plant Drop'!B32*AVERAGE('Plant Drop'!C32:D32)</f>
        <v>159.46875</v>
      </c>
      <c r="H32" s="23">
        <f>Balancing!$D$9/'Plant Drop'!G32/8</f>
        <v>11.28747795414462</v>
      </c>
      <c r="I32" s="33">
        <f t="shared" si="0"/>
        <v>57</v>
      </c>
      <c r="J32" s="46">
        <f t="shared" si="1"/>
        <v>9089.71875</v>
      </c>
      <c r="K32" s="23">
        <f t="shared" si="2"/>
        <v>110.7421875</v>
      </c>
      <c r="L32" s="46">
        <f t="shared" si="3"/>
        <v>6312.3046875</v>
      </c>
      <c r="M32" s="288">
        <v>7.031250000000001E-3</v>
      </c>
      <c r="N32" s="122">
        <v>1.0546875000000001E-2</v>
      </c>
      <c r="O32" s="135">
        <f t="shared" ref="O32:O34" si="10">N32*1.4</f>
        <v>1.4765624999999999E-2</v>
      </c>
    </row>
    <row r="33" spans="1:15" x14ac:dyDescent="0.25">
      <c r="A33" s="51" t="s">
        <v>597</v>
      </c>
      <c r="B33" s="122">
        <v>2.2148437499999996E-2</v>
      </c>
      <c r="C33" s="59">
        <v>1</v>
      </c>
      <c r="D33" s="60">
        <v>1</v>
      </c>
      <c r="E33" s="59">
        <v>-1</v>
      </c>
      <c r="F33" s="59">
        <v>-1</v>
      </c>
      <c r="G33" s="133">
        <f>Balancing!$E$9*'Plant Drop'!B33*AVERAGE('Plant Drop'!C33:D33)</f>
        <v>239.20312499999997</v>
      </c>
      <c r="H33" s="23">
        <f>Balancing!$D$9/'Plant Drop'!G33/8</f>
        <v>7.5249853027630813</v>
      </c>
      <c r="I33" s="33">
        <f t="shared" si="0"/>
        <v>38</v>
      </c>
      <c r="J33" s="46">
        <f t="shared" si="1"/>
        <v>9089.7187499999982</v>
      </c>
      <c r="K33" s="23">
        <f t="shared" si="2"/>
        <v>166.11328124999997</v>
      </c>
      <c r="L33" s="46">
        <f t="shared" si="3"/>
        <v>6312.3046874999991</v>
      </c>
      <c r="M33" s="288">
        <v>1.0546874999999999E-2</v>
      </c>
      <c r="N33" s="122">
        <v>1.5820312499999999E-2</v>
      </c>
      <c r="O33" s="135">
        <f t="shared" si="10"/>
        <v>2.2148437499999996E-2</v>
      </c>
    </row>
    <row r="34" spans="1:15" x14ac:dyDescent="0.25">
      <c r="A34" s="51" t="s">
        <v>598</v>
      </c>
      <c r="B34" s="122">
        <v>2.9531249999999998E-2</v>
      </c>
      <c r="C34" s="59">
        <v>1</v>
      </c>
      <c r="D34" s="60">
        <v>1</v>
      </c>
      <c r="E34" s="59">
        <v>-1</v>
      </c>
      <c r="F34" s="59">
        <v>-1</v>
      </c>
      <c r="G34" s="133">
        <f>Balancing!$E$9*'Plant Drop'!B34*AVERAGE('Plant Drop'!C34:D34)</f>
        <v>318.9375</v>
      </c>
      <c r="H34" s="23">
        <f>Balancing!$D$9/'Plant Drop'!G34/8</f>
        <v>5.6437389770723101</v>
      </c>
      <c r="I34" s="33">
        <f t="shared" si="0"/>
        <v>29</v>
      </c>
      <c r="J34" s="46">
        <f t="shared" si="1"/>
        <v>9249.1875</v>
      </c>
      <c r="K34" s="23">
        <f t="shared" si="2"/>
        <v>221.484375</v>
      </c>
      <c r="L34" s="46">
        <f t="shared" si="3"/>
        <v>6423.046875</v>
      </c>
      <c r="M34" s="288">
        <v>1.4062500000000002E-2</v>
      </c>
      <c r="N34" s="122">
        <v>2.1093750000000001E-2</v>
      </c>
      <c r="O34" s="135">
        <f t="shared" si="10"/>
        <v>2.9531249999999998E-2</v>
      </c>
    </row>
    <row r="35" spans="1:15" x14ac:dyDescent="0.25">
      <c r="A35" s="349" t="s">
        <v>1195</v>
      </c>
      <c r="B35" s="123">
        <v>7.0875000000000009E-3</v>
      </c>
      <c r="C35" s="59">
        <v>1</v>
      </c>
      <c r="D35" s="60">
        <v>1</v>
      </c>
      <c r="E35" s="25">
        <v>1</v>
      </c>
      <c r="F35" s="350">
        <v>10</v>
      </c>
      <c r="I35" s="24"/>
      <c r="J35" s="46" t="e">
        <f>SUM(J3:J34)</f>
        <v>#DIV/0!</v>
      </c>
      <c r="L35" s="46" t="e">
        <f>SUM(L3:L34)</f>
        <v>#DIV/0!</v>
      </c>
    </row>
    <row r="36" spans="1:15" x14ac:dyDescent="0.25">
      <c r="A36" s="349" t="s">
        <v>1196</v>
      </c>
      <c r="B36" s="122">
        <v>1.4765624999999999E-2</v>
      </c>
      <c r="C36" s="59">
        <v>1</v>
      </c>
      <c r="D36" s="60">
        <v>1</v>
      </c>
      <c r="E36" s="59">
        <v>-1</v>
      </c>
      <c r="F36" s="59">
        <v>-1</v>
      </c>
      <c r="J36" s="46" t="e">
        <f>J35/20</f>
        <v>#DIV/0!</v>
      </c>
      <c r="N36" s="24"/>
    </row>
    <row r="37" spans="1:15" x14ac:dyDescent="0.25">
      <c r="A37" s="349" t="s">
        <v>1197</v>
      </c>
      <c r="B37" s="122">
        <v>2.2148437499999996E-2</v>
      </c>
      <c r="C37" s="59">
        <v>1</v>
      </c>
      <c r="D37" s="60">
        <v>1</v>
      </c>
      <c r="E37" s="59">
        <v>-1</v>
      </c>
      <c r="F37" s="59">
        <v>-1</v>
      </c>
      <c r="N37" s="24"/>
    </row>
    <row r="38" spans="1:15" x14ac:dyDescent="0.25">
      <c r="A38" s="349" t="s">
        <v>1198</v>
      </c>
      <c r="B38" s="122">
        <v>2.9531249999999998E-2</v>
      </c>
      <c r="C38" s="59">
        <v>1</v>
      </c>
      <c r="D38" s="60">
        <v>1</v>
      </c>
      <c r="E38" s="59">
        <v>-1</v>
      </c>
      <c r="F38" s="59">
        <v>-1</v>
      </c>
      <c r="N38" s="24"/>
    </row>
    <row r="39" spans="1:15" x14ac:dyDescent="0.25">
      <c r="A39" s="349" t="s">
        <v>1199</v>
      </c>
      <c r="B39" s="120">
        <v>3.0322265624999997E-2</v>
      </c>
      <c r="C39" s="59">
        <v>1</v>
      </c>
      <c r="D39" s="60">
        <v>1</v>
      </c>
      <c r="E39" s="59">
        <v>-1</v>
      </c>
      <c r="F39" s="59">
        <v>-1</v>
      </c>
      <c r="N39" s="24"/>
    </row>
    <row r="40" spans="1:15" x14ac:dyDescent="0.25">
      <c r="A40" s="349" t="s">
        <v>1200</v>
      </c>
      <c r="B40" s="120">
        <v>2.42578125E-2</v>
      </c>
      <c r="C40" s="59">
        <v>1</v>
      </c>
      <c r="D40" s="60">
        <v>1</v>
      </c>
      <c r="E40" s="59">
        <v>-1</v>
      </c>
      <c r="F40" s="59">
        <v>-1</v>
      </c>
      <c r="N40" s="24"/>
    </row>
    <row r="41" spans="1:15" x14ac:dyDescent="0.25">
      <c r="A41" s="349" t="s">
        <v>1201</v>
      </c>
      <c r="B41" s="120">
        <v>1.8193359374999999E-2</v>
      </c>
      <c r="C41" s="59">
        <v>1</v>
      </c>
      <c r="D41" s="60">
        <v>1</v>
      </c>
      <c r="E41" s="59">
        <v>-1</v>
      </c>
      <c r="F41" s="59">
        <v>-1</v>
      </c>
      <c r="N41" s="24"/>
    </row>
    <row r="42" spans="1:15" x14ac:dyDescent="0.25">
      <c r="A42" s="349" t="s">
        <v>1202</v>
      </c>
      <c r="B42" s="121">
        <v>1.212890625E-2</v>
      </c>
      <c r="C42" s="59">
        <v>1</v>
      </c>
      <c r="D42" s="60">
        <v>1</v>
      </c>
      <c r="E42" s="25">
        <v>1</v>
      </c>
      <c r="F42" s="350">
        <v>20</v>
      </c>
      <c r="N42" s="24"/>
    </row>
    <row r="43" spans="1:15" x14ac:dyDescent="0.25">
      <c r="A43" s="349" t="s">
        <v>1203</v>
      </c>
      <c r="B43" s="122">
        <v>3.4277343750000001E-2</v>
      </c>
      <c r="C43" s="59">
        <v>1</v>
      </c>
      <c r="D43" s="60">
        <v>1</v>
      </c>
      <c r="E43" s="25">
        <v>-1</v>
      </c>
      <c r="F43" s="74">
        <v>-1</v>
      </c>
      <c r="N43" s="24"/>
    </row>
    <row r="44" spans="1:15" x14ac:dyDescent="0.25">
      <c r="A44" s="349" t="s">
        <v>1204</v>
      </c>
      <c r="B44" s="123">
        <v>1.4259374999999999E-2</v>
      </c>
      <c r="C44" s="59">
        <v>1</v>
      </c>
      <c r="D44" s="60">
        <v>1</v>
      </c>
      <c r="E44" s="25">
        <v>2</v>
      </c>
      <c r="F44" s="350">
        <v>70</v>
      </c>
      <c r="N44" s="24"/>
    </row>
    <row r="45" spans="1:15" x14ac:dyDescent="0.25">
      <c r="A45" s="349" t="s">
        <v>1205</v>
      </c>
      <c r="B45" s="122">
        <v>2.0566406249999999E-2</v>
      </c>
      <c r="C45" s="59">
        <v>1</v>
      </c>
      <c r="D45" s="60">
        <v>1</v>
      </c>
      <c r="E45" s="25">
        <v>-1</v>
      </c>
      <c r="F45" s="74">
        <v>-1</v>
      </c>
      <c r="N45" s="24"/>
    </row>
    <row r="46" spans="1:15" x14ac:dyDescent="0.25">
      <c r="A46" s="349" t="s">
        <v>1206</v>
      </c>
      <c r="B46" s="122">
        <v>2.7421875000000002E-2</v>
      </c>
      <c r="C46" s="59">
        <v>1</v>
      </c>
      <c r="D46" s="60">
        <v>1</v>
      </c>
      <c r="E46" s="25">
        <v>-1</v>
      </c>
      <c r="F46" s="74">
        <v>-1</v>
      </c>
      <c r="N46" s="24"/>
    </row>
    <row r="47" spans="1:15" x14ac:dyDescent="0.25">
      <c r="B47" s="24"/>
      <c r="N47" s="24"/>
    </row>
    <row r="48" spans="1:15" x14ac:dyDescent="0.25">
      <c r="B48" s="24"/>
      <c r="N48" s="24"/>
    </row>
    <row r="49" spans="2:14" x14ac:dyDescent="0.25">
      <c r="B49" s="24"/>
      <c r="N49" s="24"/>
    </row>
    <row r="50" spans="2:14" x14ac:dyDescent="0.25">
      <c r="B50" s="24"/>
      <c r="N50" s="24"/>
    </row>
    <row r="51" spans="2:14" x14ac:dyDescent="0.25">
      <c r="B51" s="24"/>
      <c r="N51" s="24"/>
    </row>
    <row r="52" spans="2:14" x14ac:dyDescent="0.25">
      <c r="B52" s="24"/>
      <c r="N52" s="24"/>
    </row>
    <row r="53" spans="2:14" x14ac:dyDescent="0.25">
      <c r="B53" s="24"/>
      <c r="N53" s="24"/>
    </row>
    <row r="54" spans="2:14" x14ac:dyDescent="0.25">
      <c r="B54" s="24"/>
      <c r="N54" s="24"/>
    </row>
    <row r="55" spans="2:14" x14ac:dyDescent="0.25">
      <c r="B55" s="24"/>
      <c r="N55" s="24"/>
    </row>
    <row r="56" spans="2:14" x14ac:dyDescent="0.25">
      <c r="B56" s="24"/>
      <c r="N56" s="24"/>
    </row>
    <row r="57" spans="2:14" x14ac:dyDescent="0.25">
      <c r="B57" s="24"/>
      <c r="N57" s="24"/>
    </row>
    <row r="58" spans="2:14" x14ac:dyDescent="0.25">
      <c r="B58" s="24"/>
      <c r="N58" s="24"/>
    </row>
    <row r="59" spans="2:14" x14ac:dyDescent="0.25">
      <c r="B59" s="24"/>
      <c r="N59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8"/>
  <sheetViews>
    <sheetView topLeftCell="A16" workbookViewId="0">
      <selection activeCell="M11" sqref="M11"/>
    </sheetView>
  </sheetViews>
  <sheetFormatPr defaultRowHeight="15" x14ac:dyDescent="0.25"/>
  <cols>
    <col min="1" max="1" width="18" bestFit="1" customWidth="1"/>
    <col min="2" max="2" width="11.5703125" bestFit="1" customWidth="1"/>
    <col min="3" max="3" width="15.85546875" bestFit="1" customWidth="1"/>
    <col min="4" max="4" width="13.28515625" bestFit="1" customWidth="1"/>
    <col min="5" max="5" width="14.42578125" bestFit="1" customWidth="1"/>
    <col min="6" max="7" width="14.42578125" customWidth="1"/>
    <col min="8" max="8" width="18.7109375" bestFit="1" customWidth="1"/>
    <col min="9" max="9" width="16.7109375" bestFit="1" customWidth="1"/>
    <col min="10" max="10" width="10.85546875" bestFit="1" customWidth="1"/>
  </cols>
  <sheetData>
    <row r="1" spans="1:10" x14ac:dyDescent="0.25">
      <c r="A1" t="s">
        <v>50</v>
      </c>
      <c r="B1">
        <v>12</v>
      </c>
      <c r="C1" s="32" t="s">
        <v>51</v>
      </c>
      <c r="D1" s="48" t="s">
        <v>54</v>
      </c>
      <c r="E1" s="48" t="s">
        <v>389</v>
      </c>
      <c r="F1" s="48" t="s">
        <v>73</v>
      </c>
      <c r="G1" s="48" t="s">
        <v>390</v>
      </c>
      <c r="H1" t="s">
        <v>105</v>
      </c>
      <c r="I1" s="32" t="s">
        <v>106</v>
      </c>
    </row>
    <row r="2" spans="1:10" x14ac:dyDescent="0.25">
      <c r="A2" s="359" t="s">
        <v>104</v>
      </c>
      <c r="B2" s="359"/>
      <c r="D2">
        <v>80</v>
      </c>
      <c r="E2">
        <v>60</v>
      </c>
      <c r="F2">
        <v>4000</v>
      </c>
      <c r="G2">
        <v>15</v>
      </c>
    </row>
    <row r="3" spans="1:10" ht="19.5" x14ac:dyDescent="0.3">
      <c r="A3" t="s">
        <v>101</v>
      </c>
      <c r="B3">
        <v>1500</v>
      </c>
      <c r="C3" s="33">
        <f>B3*$B$1</f>
        <v>18000</v>
      </c>
      <c r="D3" s="46">
        <f t="shared" ref="D3:D9" si="0">C3/100</f>
        <v>180</v>
      </c>
      <c r="E3" s="46">
        <f t="shared" ref="E3:E9" si="1">D3*$E$2/$D$2</f>
        <v>135</v>
      </c>
      <c r="F3" s="46"/>
      <c r="G3" s="46"/>
      <c r="H3" s="50">
        <f>E3*'Plant Drop'!$B$2*AVERAGE('Plant Drop'!$C$2:$D$2)</f>
        <v>283.5</v>
      </c>
      <c r="I3" s="65">
        <f>H3+$H$10</f>
        <v>4811.5</v>
      </c>
      <c r="J3">
        <f>B3*1.5</f>
        <v>2250</v>
      </c>
    </row>
    <row r="4" spans="1:10" ht="19.5" x14ac:dyDescent="0.3">
      <c r="B4">
        <v>7500</v>
      </c>
      <c r="C4" s="33">
        <f t="shared" ref="C4:C9" si="2">B4*$B$1</f>
        <v>90000</v>
      </c>
      <c r="D4" s="46">
        <f t="shared" si="0"/>
        <v>900</v>
      </c>
      <c r="E4" s="46">
        <f t="shared" si="1"/>
        <v>675</v>
      </c>
      <c r="F4" s="46"/>
      <c r="G4" s="46"/>
      <c r="H4" s="50">
        <f>E4*'Plant Drop'!$B$2*AVERAGE('Plant Drop'!$C$2:$D$2)</f>
        <v>1417.4999999999998</v>
      </c>
      <c r="I4" s="65">
        <f t="shared" ref="I4:I9" si="3">H4+$H$10</f>
        <v>5945.5</v>
      </c>
      <c r="J4">
        <f t="shared" ref="J4:J9" si="4">B4*1.5</f>
        <v>11250</v>
      </c>
    </row>
    <row r="5" spans="1:10" ht="19.5" x14ac:dyDescent="0.3">
      <c r="A5" t="s">
        <v>102</v>
      </c>
      <c r="B5">
        <v>15000</v>
      </c>
      <c r="C5" s="33">
        <f t="shared" si="2"/>
        <v>180000</v>
      </c>
      <c r="D5" s="46">
        <f t="shared" si="0"/>
        <v>1800</v>
      </c>
      <c r="E5" s="46">
        <f t="shared" si="1"/>
        <v>1350</v>
      </c>
      <c r="F5" s="46"/>
      <c r="G5" s="46"/>
      <c r="H5" s="50">
        <f>E5*'Plant Drop'!$B$2*AVERAGE('Plant Drop'!$C$2:$D$2)</f>
        <v>2834.9999999999995</v>
      </c>
      <c r="I5" s="65">
        <f t="shared" si="3"/>
        <v>7363</v>
      </c>
      <c r="J5">
        <f t="shared" si="4"/>
        <v>22500</v>
      </c>
    </row>
    <row r="6" spans="1:10" ht="19.5" x14ac:dyDescent="0.3">
      <c r="B6" s="33">
        <v>30000</v>
      </c>
      <c r="C6" s="33">
        <f t="shared" si="2"/>
        <v>360000</v>
      </c>
      <c r="D6" s="46">
        <f t="shared" si="0"/>
        <v>3600</v>
      </c>
      <c r="E6" s="46">
        <f t="shared" si="1"/>
        <v>2700</v>
      </c>
      <c r="F6" s="46"/>
      <c r="G6" s="46"/>
      <c r="H6" s="50">
        <f>E6*'Plant Drop'!$B$2*AVERAGE('Plant Drop'!$C$2:$D$2)</f>
        <v>5669.9999999999991</v>
      </c>
      <c r="I6" s="65">
        <f t="shared" si="3"/>
        <v>10198</v>
      </c>
      <c r="J6">
        <f t="shared" si="4"/>
        <v>45000</v>
      </c>
    </row>
    <row r="7" spans="1:10" ht="19.5" x14ac:dyDescent="0.3">
      <c r="A7" t="s">
        <v>103</v>
      </c>
      <c r="B7" s="33">
        <v>75000</v>
      </c>
      <c r="C7" s="33">
        <f>B7*$B$1</f>
        <v>900000</v>
      </c>
      <c r="D7" s="46">
        <f t="shared" si="0"/>
        <v>9000</v>
      </c>
      <c r="E7" s="46">
        <f t="shared" si="1"/>
        <v>6750</v>
      </c>
      <c r="F7" s="46"/>
      <c r="G7" s="46"/>
      <c r="H7" s="50">
        <f>E7*'Plant Drop'!$B$2*AVERAGE('Plant Drop'!$C$2:$D$2)</f>
        <v>14175</v>
      </c>
      <c r="I7" s="65">
        <f t="shared" si="3"/>
        <v>18703</v>
      </c>
      <c r="J7">
        <f t="shared" si="4"/>
        <v>112500</v>
      </c>
    </row>
    <row r="8" spans="1:10" ht="19.5" x14ac:dyDescent="0.3">
      <c r="A8" s="360" t="s">
        <v>107</v>
      </c>
      <c r="B8" s="33">
        <v>90000</v>
      </c>
      <c r="C8" s="33">
        <f t="shared" si="2"/>
        <v>1080000</v>
      </c>
      <c r="D8" s="46">
        <f t="shared" si="0"/>
        <v>10800</v>
      </c>
      <c r="E8" s="46">
        <f t="shared" si="1"/>
        <v>8100</v>
      </c>
      <c r="F8" s="46"/>
      <c r="G8" s="46"/>
      <c r="H8" s="50">
        <f>E8*'Plant Drop'!$B$2*AVERAGE('Plant Drop'!$C$2:$D$2)</f>
        <v>17010</v>
      </c>
      <c r="I8" s="65">
        <f t="shared" si="3"/>
        <v>21538</v>
      </c>
      <c r="J8">
        <f t="shared" si="4"/>
        <v>135000</v>
      </c>
    </row>
    <row r="9" spans="1:10" ht="19.5" x14ac:dyDescent="0.3">
      <c r="A9" s="360"/>
      <c r="B9" s="33">
        <v>120000</v>
      </c>
      <c r="C9" s="33">
        <f t="shared" si="2"/>
        <v>1440000</v>
      </c>
      <c r="D9" s="46">
        <f t="shared" si="0"/>
        <v>14400</v>
      </c>
      <c r="E9" s="46">
        <f t="shared" si="1"/>
        <v>10800</v>
      </c>
      <c r="F9" s="46"/>
      <c r="G9" s="46"/>
      <c r="H9" s="50">
        <f>E9*'Plant Drop'!$B$2*AVERAGE('Plant Drop'!$C$2:$D$2)</f>
        <v>22679.999999999996</v>
      </c>
      <c r="I9" s="65">
        <f t="shared" si="3"/>
        <v>27207.999999999996</v>
      </c>
      <c r="J9">
        <f t="shared" si="4"/>
        <v>180000</v>
      </c>
    </row>
    <row r="10" spans="1:10" ht="19.5" x14ac:dyDescent="0.3">
      <c r="A10" s="31" t="s">
        <v>83</v>
      </c>
      <c r="G10" s="50">
        <f>'Feature Drop'!H65*Balancing!$B$1/1.5</f>
        <v>9056</v>
      </c>
      <c r="H10" s="50">
        <f>'Feature Drop'!H65*B1/3</f>
        <v>4528</v>
      </c>
      <c r="I10" s="137">
        <f>I9+F17</f>
        <v>34768</v>
      </c>
    </row>
    <row r="11" spans="1:10" ht="19.5" x14ac:dyDescent="0.3">
      <c r="A11" s="31" t="s">
        <v>83</v>
      </c>
      <c r="G11" s="50"/>
      <c r="H11" s="50">
        <f>'Feature Drop'!H65*Balancing!B1</f>
        <v>13584</v>
      </c>
    </row>
    <row r="12" spans="1:10" x14ac:dyDescent="0.25">
      <c r="A12" t="s">
        <v>399</v>
      </c>
      <c r="D12" s="49" t="s">
        <v>73</v>
      </c>
      <c r="E12" s="49" t="s">
        <v>53</v>
      </c>
      <c r="F12" s="49" t="s">
        <v>391</v>
      </c>
      <c r="G12" s="49"/>
    </row>
    <row r="13" spans="1:10" x14ac:dyDescent="0.25">
      <c r="D13">
        <f>D2*500</f>
        <v>40000</v>
      </c>
      <c r="E13" s="33">
        <f>E2</f>
        <v>60</v>
      </c>
      <c r="F13" s="33"/>
      <c r="G13" s="33"/>
    </row>
    <row r="14" spans="1:10" x14ac:dyDescent="0.25">
      <c r="C14" s="46">
        <f>D14/1.6</f>
        <v>5555.5555555555547</v>
      </c>
      <c r="D14" s="46">
        <f>E14*D13/E13/1.5</f>
        <v>8888.8888888888887</v>
      </c>
      <c r="E14">
        <v>20</v>
      </c>
    </row>
    <row r="15" spans="1:10" x14ac:dyDescent="0.25">
      <c r="C15" t="s">
        <v>81</v>
      </c>
      <c r="D15">
        <v>15</v>
      </c>
    </row>
    <row r="16" spans="1:10" x14ac:dyDescent="0.25">
      <c r="C16" t="s">
        <v>82</v>
      </c>
      <c r="D16">
        <f>D15*B1</f>
        <v>180</v>
      </c>
    </row>
    <row r="17" spans="3:8" ht="19.5" x14ac:dyDescent="0.3">
      <c r="C17" t="s">
        <v>400</v>
      </c>
      <c r="D17" s="46">
        <f>D16*C14</f>
        <v>999999.99999999988</v>
      </c>
      <c r="E17" s="23">
        <f>D17*E14/C14</f>
        <v>3600</v>
      </c>
      <c r="F17" s="138">
        <f>E17*'Plant Drop'!B2*AVERAGE('Plant Drop'!C2:D2)</f>
        <v>7560</v>
      </c>
      <c r="G17" s="23"/>
    </row>
    <row r="18" spans="3:8" x14ac:dyDescent="0.25">
      <c r="C18" t="s">
        <v>401</v>
      </c>
      <c r="D18" s="46">
        <f>20%*D17</f>
        <v>200000</v>
      </c>
      <c r="H18" s="46"/>
    </row>
  </sheetData>
  <mergeCells count="2">
    <mergeCell ref="A2:B2"/>
    <mergeCell ref="A8:A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4"/>
  <sheetViews>
    <sheetView topLeftCell="E58" workbookViewId="0">
      <selection activeCell="D71" sqref="D71"/>
    </sheetView>
  </sheetViews>
  <sheetFormatPr defaultRowHeight="15" x14ac:dyDescent="0.25"/>
  <cols>
    <col min="1" max="1" width="5.5703125" bestFit="1" customWidth="1"/>
    <col min="2" max="2" width="9.85546875" bestFit="1" customWidth="1"/>
    <col min="3" max="3" width="9.5703125" bestFit="1" customWidth="1"/>
    <col min="4" max="4" width="31.42578125" bestFit="1" customWidth="1"/>
    <col min="5" max="5" width="14.5703125" bestFit="1" customWidth="1"/>
    <col min="6" max="6" width="14.7109375" bestFit="1" customWidth="1"/>
    <col min="7" max="7" width="10.5703125" bestFit="1" customWidth="1"/>
    <col min="8" max="8" width="11" bestFit="1" customWidth="1"/>
    <col min="9" max="9" width="11.140625" bestFit="1" customWidth="1"/>
    <col min="10" max="10" width="23.7109375" customWidth="1"/>
    <col min="11" max="11" width="34.5703125" customWidth="1"/>
    <col min="12" max="12" width="33" bestFit="1" customWidth="1"/>
    <col min="13" max="13" width="13.140625" bestFit="1" customWidth="1"/>
  </cols>
  <sheetData>
    <row r="1" spans="1:13" x14ac:dyDescent="0.25">
      <c r="A1" s="4" t="s">
        <v>46</v>
      </c>
      <c r="B1" s="4" t="s">
        <v>109</v>
      </c>
      <c r="C1" s="4" t="s">
        <v>779</v>
      </c>
      <c r="D1" s="4" t="s">
        <v>49</v>
      </c>
      <c r="E1" s="4" t="s">
        <v>786</v>
      </c>
      <c r="F1" s="4" t="s">
        <v>794</v>
      </c>
      <c r="G1" s="4" t="s">
        <v>795</v>
      </c>
      <c r="H1" s="4" t="s">
        <v>796</v>
      </c>
      <c r="I1" s="4" t="s">
        <v>797</v>
      </c>
      <c r="J1" s="4" t="s">
        <v>1037</v>
      </c>
      <c r="K1" s="336" t="s">
        <v>1038</v>
      </c>
      <c r="L1" s="4" t="s">
        <v>799</v>
      </c>
      <c r="M1" s="4" t="s">
        <v>1039</v>
      </c>
    </row>
    <row r="2" spans="1:13" x14ac:dyDescent="0.25">
      <c r="A2" s="337" t="s">
        <v>1040</v>
      </c>
      <c r="B2" s="338" t="s">
        <v>1041</v>
      </c>
      <c r="C2" s="338"/>
      <c r="D2" s="338" t="s">
        <v>125</v>
      </c>
      <c r="E2" s="338">
        <v>-1</v>
      </c>
      <c r="F2" s="338">
        <v>-1</v>
      </c>
      <c r="G2" s="338">
        <v>-1</v>
      </c>
      <c r="H2" s="338">
        <v>-1</v>
      </c>
      <c r="I2" s="338">
        <v>-1</v>
      </c>
      <c r="J2" s="338">
        <v>-1</v>
      </c>
      <c r="K2" s="339" t="s">
        <v>1042</v>
      </c>
      <c r="L2" s="338" t="s">
        <v>1043</v>
      </c>
      <c r="M2" s="338" t="s">
        <v>117</v>
      </c>
    </row>
    <row r="3" spans="1:13" x14ac:dyDescent="0.25">
      <c r="A3" s="1" t="s">
        <v>1044</v>
      </c>
      <c r="B3" s="340" t="s">
        <v>1041</v>
      </c>
      <c r="C3" s="340" t="s">
        <v>1045</v>
      </c>
      <c r="D3" s="340" t="s">
        <v>1024</v>
      </c>
      <c r="E3" s="340">
        <v>-1</v>
      </c>
      <c r="F3" s="340">
        <v>-1</v>
      </c>
      <c r="G3" s="340">
        <v>-1</v>
      </c>
      <c r="H3" s="340">
        <v>-1</v>
      </c>
      <c r="I3" s="340">
        <v>-1</v>
      </c>
      <c r="J3" s="340">
        <v>32</v>
      </c>
      <c r="K3" s="339" t="s">
        <v>1042</v>
      </c>
      <c r="L3" s="340" t="s">
        <v>1046</v>
      </c>
      <c r="M3" s="340" t="s">
        <v>117</v>
      </c>
    </row>
    <row r="4" spans="1:13" x14ac:dyDescent="0.25">
      <c r="A4" s="1" t="s">
        <v>1047</v>
      </c>
      <c r="B4" s="340" t="s">
        <v>1041</v>
      </c>
      <c r="C4" s="340" t="s">
        <v>1045</v>
      </c>
      <c r="D4" s="340" t="s">
        <v>1025</v>
      </c>
      <c r="E4" s="340">
        <v>-1</v>
      </c>
      <c r="F4" s="340">
        <v>-1</v>
      </c>
      <c r="G4" s="340">
        <v>-1</v>
      </c>
      <c r="H4" s="340">
        <v>-1</v>
      </c>
      <c r="I4" s="340">
        <v>-1</v>
      </c>
      <c r="J4" s="340">
        <v>37</v>
      </c>
      <c r="K4" s="339" t="s">
        <v>1042</v>
      </c>
      <c r="L4" s="340" t="s">
        <v>1048</v>
      </c>
      <c r="M4" s="340" t="s">
        <v>117</v>
      </c>
    </row>
    <row r="5" spans="1:13" x14ac:dyDescent="0.25">
      <c r="A5" s="1" t="s">
        <v>1049</v>
      </c>
      <c r="B5" s="340" t="s">
        <v>1041</v>
      </c>
      <c r="C5" s="340" t="s">
        <v>1045</v>
      </c>
      <c r="D5" s="340" t="s">
        <v>1026</v>
      </c>
      <c r="E5" s="340">
        <v>-1</v>
      </c>
      <c r="F5" s="340">
        <v>-1</v>
      </c>
      <c r="G5" s="340">
        <v>-1</v>
      </c>
      <c r="H5" s="340">
        <v>-1</v>
      </c>
      <c r="I5" s="340">
        <v>-1</v>
      </c>
      <c r="J5" s="340">
        <v>44</v>
      </c>
      <c r="K5" s="339" t="s">
        <v>1042</v>
      </c>
      <c r="L5" s="340" t="s">
        <v>1050</v>
      </c>
      <c r="M5" s="340" t="s">
        <v>117</v>
      </c>
    </row>
    <row r="6" spans="1:13" x14ac:dyDescent="0.25">
      <c r="A6" s="1" t="s">
        <v>1051</v>
      </c>
      <c r="B6" s="340" t="s">
        <v>1041</v>
      </c>
      <c r="C6" s="340" t="s">
        <v>1045</v>
      </c>
      <c r="D6" s="340" t="s">
        <v>1027</v>
      </c>
      <c r="E6" s="340">
        <v>-1</v>
      </c>
      <c r="F6" s="340">
        <v>-1</v>
      </c>
      <c r="G6" s="340">
        <v>-1</v>
      </c>
      <c r="H6" s="340">
        <v>-1</v>
      </c>
      <c r="I6" s="340">
        <v>-1</v>
      </c>
      <c r="J6" s="340">
        <v>53</v>
      </c>
      <c r="K6" s="339" t="s">
        <v>1042</v>
      </c>
      <c r="L6" s="340" t="s">
        <v>1052</v>
      </c>
      <c r="M6" s="340" t="s">
        <v>117</v>
      </c>
    </row>
    <row r="7" spans="1:13" x14ac:dyDescent="0.25">
      <c r="A7" s="21" t="s">
        <v>1053</v>
      </c>
      <c r="B7" s="338" t="s">
        <v>1041</v>
      </c>
      <c r="C7" s="338" t="s">
        <v>1045</v>
      </c>
      <c r="D7" s="338" t="s">
        <v>446</v>
      </c>
      <c r="E7" s="338">
        <v>-1</v>
      </c>
      <c r="F7" s="338">
        <v>-1</v>
      </c>
      <c r="G7" s="338">
        <v>-1</v>
      </c>
      <c r="H7" s="338">
        <v>-1</v>
      </c>
      <c r="I7" s="338">
        <v>-1</v>
      </c>
      <c r="J7" s="338">
        <v>32</v>
      </c>
      <c r="K7" s="339" t="s">
        <v>1042</v>
      </c>
      <c r="L7" s="338" t="s">
        <v>1054</v>
      </c>
      <c r="M7" s="338" t="s">
        <v>117</v>
      </c>
    </row>
    <row r="8" spans="1:13" x14ac:dyDescent="0.25">
      <c r="A8" s="21" t="s">
        <v>1055</v>
      </c>
      <c r="B8" s="338" t="s">
        <v>1041</v>
      </c>
      <c r="C8" s="338" t="s">
        <v>1045</v>
      </c>
      <c r="D8" s="338" t="s">
        <v>447</v>
      </c>
      <c r="E8" s="338">
        <v>-1</v>
      </c>
      <c r="F8" s="338">
        <v>-1</v>
      </c>
      <c r="G8" s="338">
        <v>-1</v>
      </c>
      <c r="H8" s="338">
        <v>-1</v>
      </c>
      <c r="I8" s="338">
        <v>-1</v>
      </c>
      <c r="J8" s="338">
        <v>37</v>
      </c>
      <c r="K8" s="339" t="s">
        <v>1042</v>
      </c>
      <c r="L8" s="338" t="s">
        <v>1056</v>
      </c>
      <c r="M8" s="338" t="s">
        <v>117</v>
      </c>
    </row>
    <row r="9" spans="1:13" x14ac:dyDescent="0.25">
      <c r="A9" s="21" t="s">
        <v>1057</v>
      </c>
      <c r="B9" s="338" t="s">
        <v>1041</v>
      </c>
      <c r="C9" s="338" t="s">
        <v>1045</v>
      </c>
      <c r="D9" s="338" t="s">
        <v>448</v>
      </c>
      <c r="E9" s="338">
        <v>-1</v>
      </c>
      <c r="F9" s="338">
        <v>-1</v>
      </c>
      <c r="G9" s="338">
        <v>-1</v>
      </c>
      <c r="H9" s="338">
        <v>-1</v>
      </c>
      <c r="I9" s="338">
        <v>-1</v>
      </c>
      <c r="J9" s="338">
        <v>44</v>
      </c>
      <c r="K9" s="339" t="s">
        <v>1042</v>
      </c>
      <c r="L9" s="338" t="s">
        <v>1058</v>
      </c>
      <c r="M9" s="338" t="s">
        <v>117</v>
      </c>
    </row>
    <row r="10" spans="1:13" x14ac:dyDescent="0.25">
      <c r="A10" s="21" t="s">
        <v>1059</v>
      </c>
      <c r="B10" s="338" t="s">
        <v>1041</v>
      </c>
      <c r="C10" s="338" t="s">
        <v>1045</v>
      </c>
      <c r="D10" s="338" t="s">
        <v>449</v>
      </c>
      <c r="E10" s="338">
        <v>-1</v>
      </c>
      <c r="F10" s="338">
        <v>-1</v>
      </c>
      <c r="G10" s="338">
        <v>-1</v>
      </c>
      <c r="H10" s="338">
        <v>-1</v>
      </c>
      <c r="I10" s="338">
        <v>-1</v>
      </c>
      <c r="J10" s="338">
        <v>53</v>
      </c>
      <c r="K10" s="339" t="s">
        <v>1042</v>
      </c>
      <c r="L10" s="338" t="s">
        <v>1060</v>
      </c>
      <c r="M10" s="338" t="s">
        <v>117</v>
      </c>
    </row>
    <row r="11" spans="1:13" x14ac:dyDescent="0.25">
      <c r="A11" s="1" t="s">
        <v>1061</v>
      </c>
      <c r="B11" s="340" t="s">
        <v>1041</v>
      </c>
      <c r="C11" s="340" t="s">
        <v>1045</v>
      </c>
      <c r="D11" s="340" t="s">
        <v>1062</v>
      </c>
      <c r="E11" s="340">
        <v>-1</v>
      </c>
      <c r="F11" s="340">
        <v>-1</v>
      </c>
      <c r="G11" s="340">
        <v>-1</v>
      </c>
      <c r="H11" s="340">
        <v>-1</v>
      </c>
      <c r="I11" s="340">
        <v>-1</v>
      </c>
      <c r="J11" s="340">
        <v>53</v>
      </c>
      <c r="K11" s="339" t="s">
        <v>1042</v>
      </c>
      <c r="L11" s="340" t="s">
        <v>1063</v>
      </c>
      <c r="M11" s="340" t="s">
        <v>117</v>
      </c>
    </row>
    <row r="12" spans="1:13" x14ac:dyDescent="0.25">
      <c r="A12" s="1" t="s">
        <v>1064</v>
      </c>
      <c r="B12" s="340" t="s">
        <v>1041</v>
      </c>
      <c r="C12" s="340" t="s">
        <v>1045</v>
      </c>
      <c r="D12" s="340" t="s">
        <v>1065</v>
      </c>
      <c r="E12" s="340">
        <v>-1</v>
      </c>
      <c r="F12" s="340">
        <v>-1</v>
      </c>
      <c r="G12" s="340">
        <v>-1</v>
      </c>
      <c r="H12" s="340">
        <v>-1</v>
      </c>
      <c r="I12" s="340">
        <v>-1</v>
      </c>
      <c r="J12" s="340">
        <v>32</v>
      </c>
      <c r="K12" s="339" t="s">
        <v>1042</v>
      </c>
      <c r="L12" s="340" t="s">
        <v>1066</v>
      </c>
      <c r="M12" s="340" t="s">
        <v>117</v>
      </c>
    </row>
    <row r="13" spans="1:13" x14ac:dyDescent="0.25">
      <c r="A13" s="1" t="s">
        <v>1067</v>
      </c>
      <c r="B13" s="340" t="s">
        <v>1041</v>
      </c>
      <c r="C13" s="340" t="s">
        <v>1045</v>
      </c>
      <c r="D13" s="340" t="s">
        <v>1068</v>
      </c>
      <c r="E13" s="340">
        <v>-1</v>
      </c>
      <c r="F13" s="340">
        <v>-1</v>
      </c>
      <c r="G13" s="340">
        <v>-1</v>
      </c>
      <c r="H13" s="340">
        <v>-1</v>
      </c>
      <c r="I13" s="340">
        <v>-1</v>
      </c>
      <c r="J13" s="340">
        <v>37</v>
      </c>
      <c r="K13" s="339" t="s">
        <v>1042</v>
      </c>
      <c r="L13" s="340" t="s">
        <v>1069</v>
      </c>
      <c r="M13" s="340" t="s">
        <v>117</v>
      </c>
    </row>
    <row r="14" spans="1:13" x14ac:dyDescent="0.25">
      <c r="A14" s="1" t="s">
        <v>1070</v>
      </c>
      <c r="B14" s="340" t="s">
        <v>1041</v>
      </c>
      <c r="C14" s="340" t="s">
        <v>1045</v>
      </c>
      <c r="D14" s="340" t="s">
        <v>1071</v>
      </c>
      <c r="E14" s="340">
        <v>-1</v>
      </c>
      <c r="F14" s="340">
        <v>-1</v>
      </c>
      <c r="G14" s="340">
        <v>-1</v>
      </c>
      <c r="H14" s="340">
        <v>-1</v>
      </c>
      <c r="I14" s="340">
        <v>-1</v>
      </c>
      <c r="J14" s="340">
        <v>44</v>
      </c>
      <c r="K14" s="339" t="s">
        <v>1042</v>
      </c>
      <c r="L14" s="340" t="s">
        <v>1072</v>
      </c>
      <c r="M14" s="340" t="s">
        <v>117</v>
      </c>
    </row>
    <row r="15" spans="1:13" x14ac:dyDescent="0.25">
      <c r="A15" s="21" t="s">
        <v>1073</v>
      </c>
      <c r="B15" s="338" t="s">
        <v>1041</v>
      </c>
      <c r="C15" s="338" t="s">
        <v>1045</v>
      </c>
      <c r="D15" s="338" t="s">
        <v>392</v>
      </c>
      <c r="E15" s="338">
        <v>-1</v>
      </c>
      <c r="F15" s="338">
        <v>-1</v>
      </c>
      <c r="G15" s="338">
        <v>-1</v>
      </c>
      <c r="H15" s="338">
        <v>-1</v>
      </c>
      <c r="I15" s="338">
        <v>-1</v>
      </c>
      <c r="J15" s="338">
        <v>53</v>
      </c>
      <c r="K15" s="339" t="s">
        <v>1042</v>
      </c>
      <c r="L15" s="338" t="s">
        <v>1074</v>
      </c>
      <c r="M15" s="338" t="s">
        <v>117</v>
      </c>
    </row>
    <row r="16" spans="1:13" x14ac:dyDescent="0.25">
      <c r="A16" s="21" t="s">
        <v>1075</v>
      </c>
      <c r="B16" s="338" t="s">
        <v>1041</v>
      </c>
      <c r="C16" s="338" t="s">
        <v>1045</v>
      </c>
      <c r="D16" s="338" t="s">
        <v>393</v>
      </c>
      <c r="E16" s="338">
        <v>-1</v>
      </c>
      <c r="F16" s="338">
        <v>-1</v>
      </c>
      <c r="G16" s="338">
        <v>-1</v>
      </c>
      <c r="H16" s="338">
        <v>-1</v>
      </c>
      <c r="I16" s="338">
        <v>-1</v>
      </c>
      <c r="J16" s="338">
        <v>32</v>
      </c>
      <c r="K16" s="339" t="s">
        <v>1042</v>
      </c>
      <c r="L16" s="338" t="s">
        <v>1076</v>
      </c>
      <c r="M16" s="338" t="s">
        <v>117</v>
      </c>
    </row>
    <row r="17" spans="1:13" x14ac:dyDescent="0.25">
      <c r="A17" s="21" t="s">
        <v>1077</v>
      </c>
      <c r="B17" s="338" t="s">
        <v>1041</v>
      </c>
      <c r="C17" s="338" t="s">
        <v>1045</v>
      </c>
      <c r="D17" s="338" t="s">
        <v>394</v>
      </c>
      <c r="E17" s="338">
        <v>-1</v>
      </c>
      <c r="F17" s="338">
        <v>-1</v>
      </c>
      <c r="G17" s="338">
        <v>-1</v>
      </c>
      <c r="H17" s="338">
        <v>-1</v>
      </c>
      <c r="I17" s="338">
        <v>-1</v>
      </c>
      <c r="J17" s="338">
        <v>37</v>
      </c>
      <c r="K17" s="339" t="s">
        <v>1042</v>
      </c>
      <c r="L17" s="338" t="s">
        <v>1078</v>
      </c>
      <c r="M17" s="338" t="s">
        <v>117</v>
      </c>
    </row>
    <row r="18" spans="1:13" x14ac:dyDescent="0.25">
      <c r="A18" s="21" t="s">
        <v>1079</v>
      </c>
      <c r="B18" s="338" t="s">
        <v>1041</v>
      </c>
      <c r="C18" s="338" t="s">
        <v>1045</v>
      </c>
      <c r="D18" s="338" t="s">
        <v>395</v>
      </c>
      <c r="E18" s="338">
        <v>-1</v>
      </c>
      <c r="F18" s="338">
        <v>-1</v>
      </c>
      <c r="G18" s="338">
        <v>-1</v>
      </c>
      <c r="H18" s="338">
        <v>-1</v>
      </c>
      <c r="I18" s="338">
        <v>-1</v>
      </c>
      <c r="J18" s="338">
        <v>44</v>
      </c>
      <c r="K18" s="339" t="s">
        <v>1042</v>
      </c>
      <c r="L18" s="338" t="s">
        <v>1080</v>
      </c>
      <c r="M18" s="338" t="s">
        <v>117</v>
      </c>
    </row>
    <row r="19" spans="1:13" x14ac:dyDescent="0.25">
      <c r="A19" s="1" t="s">
        <v>1081</v>
      </c>
      <c r="B19" s="340" t="s">
        <v>1041</v>
      </c>
      <c r="C19" s="340" t="s">
        <v>1045</v>
      </c>
      <c r="D19" s="340" t="s">
        <v>1082</v>
      </c>
      <c r="E19" s="340">
        <v>-1</v>
      </c>
      <c r="F19" s="340">
        <v>-1</v>
      </c>
      <c r="G19" s="340">
        <v>-1</v>
      </c>
      <c r="H19" s="340">
        <v>-1</v>
      </c>
      <c r="I19" s="340">
        <v>-1</v>
      </c>
      <c r="J19" s="340">
        <v>10</v>
      </c>
      <c r="K19" s="339" t="s">
        <v>1042</v>
      </c>
      <c r="L19" s="340" t="s">
        <v>1083</v>
      </c>
      <c r="M19" s="340" t="s">
        <v>117</v>
      </c>
    </row>
    <row r="20" spans="1:13" x14ac:dyDescent="0.25">
      <c r="A20" s="1" t="s">
        <v>1084</v>
      </c>
      <c r="B20" s="340" t="s">
        <v>1041</v>
      </c>
      <c r="C20" s="340" t="s">
        <v>1045</v>
      </c>
      <c r="D20" s="340" t="s">
        <v>1085</v>
      </c>
      <c r="E20" s="340">
        <v>-1</v>
      </c>
      <c r="F20" s="340">
        <v>-1</v>
      </c>
      <c r="G20" s="340">
        <v>-1</v>
      </c>
      <c r="H20" s="340">
        <v>-1</v>
      </c>
      <c r="I20" s="340">
        <v>-1</v>
      </c>
      <c r="J20" s="340">
        <v>10</v>
      </c>
      <c r="K20" s="339" t="s">
        <v>1042</v>
      </c>
      <c r="L20" s="340" t="s">
        <v>1086</v>
      </c>
      <c r="M20" s="340" t="s">
        <v>117</v>
      </c>
    </row>
    <row r="21" spans="1:13" x14ac:dyDescent="0.25">
      <c r="A21" s="1" t="s">
        <v>1087</v>
      </c>
      <c r="B21" s="340" t="s">
        <v>1041</v>
      </c>
      <c r="C21" s="340" t="s">
        <v>1045</v>
      </c>
      <c r="D21" s="340" t="s">
        <v>1088</v>
      </c>
      <c r="E21" s="340">
        <v>-1</v>
      </c>
      <c r="F21" s="340">
        <v>-1</v>
      </c>
      <c r="G21" s="340">
        <v>-1</v>
      </c>
      <c r="H21" s="340">
        <v>-1</v>
      </c>
      <c r="I21" s="340">
        <v>-1</v>
      </c>
      <c r="J21" s="340">
        <v>10</v>
      </c>
      <c r="K21" s="339" t="s">
        <v>1042</v>
      </c>
      <c r="L21" s="340" t="s">
        <v>1089</v>
      </c>
      <c r="M21" s="340" t="s">
        <v>117</v>
      </c>
    </row>
    <row r="22" spans="1:13" x14ac:dyDescent="0.25">
      <c r="A22" s="1" t="s">
        <v>1090</v>
      </c>
      <c r="B22" s="340" t="s">
        <v>1041</v>
      </c>
      <c r="C22" s="340" t="s">
        <v>1045</v>
      </c>
      <c r="D22" s="340" t="s">
        <v>1091</v>
      </c>
      <c r="E22" s="340">
        <v>-1</v>
      </c>
      <c r="F22" s="340">
        <v>-1</v>
      </c>
      <c r="G22" s="340">
        <v>-1</v>
      </c>
      <c r="H22" s="340">
        <v>-1</v>
      </c>
      <c r="I22" s="340">
        <v>-1</v>
      </c>
      <c r="J22" s="340">
        <v>10</v>
      </c>
      <c r="K22" s="339" t="s">
        <v>1042</v>
      </c>
      <c r="L22" s="340" t="s">
        <v>1092</v>
      </c>
      <c r="M22" s="340" t="s">
        <v>117</v>
      </c>
    </row>
    <row r="23" spans="1:13" x14ac:dyDescent="0.25">
      <c r="A23" s="341" t="s">
        <v>1093</v>
      </c>
      <c r="B23" s="342" t="s">
        <v>1041</v>
      </c>
      <c r="C23" s="342"/>
      <c r="D23" s="342" t="s">
        <v>1094</v>
      </c>
      <c r="E23" s="342">
        <v>-1</v>
      </c>
      <c r="F23" s="342">
        <v>-1</v>
      </c>
      <c r="G23" s="342">
        <v>-1</v>
      </c>
      <c r="H23" s="342">
        <v>-1</v>
      </c>
      <c r="I23" s="342">
        <v>-1</v>
      </c>
      <c r="J23" s="342">
        <v>-1</v>
      </c>
      <c r="K23" s="339" t="s">
        <v>1095</v>
      </c>
      <c r="L23" s="342" t="s">
        <v>1096</v>
      </c>
      <c r="M23" s="342" t="s">
        <v>117</v>
      </c>
    </row>
    <row r="24" spans="1:13" x14ac:dyDescent="0.25">
      <c r="A24" s="338" t="s">
        <v>1097</v>
      </c>
      <c r="B24" s="338" t="s">
        <v>1041</v>
      </c>
      <c r="C24" s="338" t="s">
        <v>1045</v>
      </c>
      <c r="D24" s="338" t="s">
        <v>1098</v>
      </c>
      <c r="E24" s="338">
        <v>-1</v>
      </c>
      <c r="F24" s="338">
        <v>-1</v>
      </c>
      <c r="G24" s="338">
        <v>-1</v>
      </c>
      <c r="H24" s="338">
        <v>-1</v>
      </c>
      <c r="I24" s="338">
        <v>-1</v>
      </c>
      <c r="J24" s="338">
        <v>32</v>
      </c>
      <c r="K24" s="339" t="s">
        <v>1042</v>
      </c>
      <c r="L24" s="338" t="s">
        <v>1099</v>
      </c>
      <c r="M24" s="338" t="s">
        <v>117</v>
      </c>
    </row>
    <row r="25" spans="1:13" x14ac:dyDescent="0.25">
      <c r="A25" s="338" t="s">
        <v>1100</v>
      </c>
      <c r="B25" s="338" t="s">
        <v>1041</v>
      </c>
      <c r="C25" s="338" t="s">
        <v>1045</v>
      </c>
      <c r="D25" s="338" t="s">
        <v>1101</v>
      </c>
      <c r="E25" s="338">
        <v>-1</v>
      </c>
      <c r="F25" s="338">
        <v>-1</v>
      </c>
      <c r="G25" s="338">
        <v>-1</v>
      </c>
      <c r="H25" s="338">
        <v>-1</v>
      </c>
      <c r="I25" s="338">
        <v>-1</v>
      </c>
      <c r="J25" s="338">
        <v>53</v>
      </c>
      <c r="K25" s="339" t="s">
        <v>1042</v>
      </c>
      <c r="L25" s="338" t="s">
        <v>1102</v>
      </c>
      <c r="M25" s="338" t="s">
        <v>117</v>
      </c>
    </row>
    <row r="26" spans="1:13" x14ac:dyDescent="0.25">
      <c r="A26" s="338" t="s">
        <v>1103</v>
      </c>
      <c r="B26" s="338" t="s">
        <v>1041</v>
      </c>
      <c r="C26" s="338" t="s">
        <v>1045</v>
      </c>
      <c r="D26" s="338" t="s">
        <v>1104</v>
      </c>
      <c r="E26" s="338">
        <v>-1</v>
      </c>
      <c r="F26" s="338">
        <v>-1</v>
      </c>
      <c r="G26" s="338">
        <v>-1</v>
      </c>
      <c r="H26" s="338">
        <v>-1</v>
      </c>
      <c r="I26" s="338">
        <v>-1</v>
      </c>
      <c r="J26" s="338">
        <v>37</v>
      </c>
      <c r="K26" s="339" t="s">
        <v>1042</v>
      </c>
      <c r="L26" s="338" t="s">
        <v>1105</v>
      </c>
      <c r="M26" s="338" t="s">
        <v>117</v>
      </c>
    </row>
    <row r="27" spans="1:13" x14ac:dyDescent="0.25">
      <c r="A27" s="338" t="s">
        <v>1106</v>
      </c>
      <c r="B27" s="338" t="s">
        <v>1041</v>
      </c>
      <c r="C27" s="338" t="s">
        <v>1045</v>
      </c>
      <c r="D27" s="338" t="s">
        <v>1107</v>
      </c>
      <c r="E27" s="338">
        <v>-1</v>
      </c>
      <c r="F27" s="338">
        <v>-1</v>
      </c>
      <c r="G27" s="338">
        <v>-1</v>
      </c>
      <c r="H27" s="338">
        <v>-1</v>
      </c>
      <c r="I27" s="338">
        <v>-1</v>
      </c>
      <c r="J27" s="338">
        <v>44</v>
      </c>
      <c r="K27" s="339" t="s">
        <v>1042</v>
      </c>
      <c r="L27" s="338" t="s">
        <v>1108</v>
      </c>
      <c r="M27" s="338" t="s">
        <v>117</v>
      </c>
    </row>
    <row r="28" spans="1:13" x14ac:dyDescent="0.25">
      <c r="A28" s="340" t="s">
        <v>1109</v>
      </c>
      <c r="B28" s="340" t="s">
        <v>1041</v>
      </c>
      <c r="C28" s="340" t="s">
        <v>1045</v>
      </c>
      <c r="D28" s="340" t="s">
        <v>381</v>
      </c>
      <c r="E28" s="340">
        <v>-1</v>
      </c>
      <c r="F28" s="340">
        <v>-1</v>
      </c>
      <c r="G28" s="340">
        <v>-1</v>
      </c>
      <c r="H28" s="340">
        <v>-1</v>
      </c>
      <c r="I28" s="340">
        <v>-1</v>
      </c>
      <c r="J28" s="340">
        <v>32</v>
      </c>
      <c r="K28" s="339" t="s">
        <v>1042</v>
      </c>
      <c r="L28" s="340" t="s">
        <v>1110</v>
      </c>
      <c r="M28" s="340" t="s">
        <v>117</v>
      </c>
    </row>
    <row r="29" spans="1:13" x14ac:dyDescent="0.25">
      <c r="A29" s="340" t="s">
        <v>1111</v>
      </c>
      <c r="B29" s="340" t="s">
        <v>1041</v>
      </c>
      <c r="C29" s="340" t="s">
        <v>1045</v>
      </c>
      <c r="D29" s="340" t="s">
        <v>382</v>
      </c>
      <c r="E29" s="340">
        <v>-1</v>
      </c>
      <c r="F29" s="340">
        <v>-1</v>
      </c>
      <c r="G29" s="340">
        <v>-1</v>
      </c>
      <c r="H29" s="340">
        <v>-1</v>
      </c>
      <c r="I29" s="340">
        <v>-1</v>
      </c>
      <c r="J29" s="340">
        <v>37</v>
      </c>
      <c r="K29" s="339" t="s">
        <v>1042</v>
      </c>
      <c r="L29" s="340" t="s">
        <v>1112</v>
      </c>
      <c r="M29" s="340" t="s">
        <v>117</v>
      </c>
    </row>
    <row r="30" spans="1:13" x14ac:dyDescent="0.25">
      <c r="A30" s="340" t="s">
        <v>1113</v>
      </c>
      <c r="B30" s="340" t="s">
        <v>1041</v>
      </c>
      <c r="C30" s="340" t="s">
        <v>1045</v>
      </c>
      <c r="D30" s="340" t="s">
        <v>383</v>
      </c>
      <c r="E30" s="340">
        <v>-1</v>
      </c>
      <c r="F30" s="340">
        <v>-1</v>
      </c>
      <c r="G30" s="340">
        <v>-1</v>
      </c>
      <c r="H30" s="340">
        <v>-1</v>
      </c>
      <c r="I30" s="340">
        <v>-1</v>
      </c>
      <c r="J30" s="340">
        <v>53</v>
      </c>
      <c r="K30" s="339" t="s">
        <v>1042</v>
      </c>
      <c r="L30" s="340" t="s">
        <v>1114</v>
      </c>
      <c r="M30" s="340" t="s">
        <v>117</v>
      </c>
    </row>
    <row r="31" spans="1:13" x14ac:dyDescent="0.25">
      <c r="A31" s="340" t="s">
        <v>1115</v>
      </c>
      <c r="B31" s="340" t="s">
        <v>1041</v>
      </c>
      <c r="C31" s="340" t="s">
        <v>1045</v>
      </c>
      <c r="D31" s="340" t="s">
        <v>384</v>
      </c>
      <c r="E31" s="340">
        <v>-1</v>
      </c>
      <c r="F31" s="340">
        <v>-1</v>
      </c>
      <c r="G31" s="340">
        <v>-1</v>
      </c>
      <c r="H31" s="340">
        <v>-1</v>
      </c>
      <c r="I31" s="340">
        <v>-1</v>
      </c>
      <c r="J31" s="340">
        <v>44</v>
      </c>
      <c r="K31" s="339" t="s">
        <v>1042</v>
      </c>
      <c r="L31" s="340" t="s">
        <v>1116</v>
      </c>
      <c r="M31" s="340" t="s">
        <v>117</v>
      </c>
    </row>
    <row r="32" spans="1:13" x14ac:dyDescent="0.25">
      <c r="A32" s="338" t="s">
        <v>1117</v>
      </c>
      <c r="B32" s="338" t="s">
        <v>1041</v>
      </c>
      <c r="C32" s="338" t="s">
        <v>1045</v>
      </c>
      <c r="D32" s="338" t="s">
        <v>385</v>
      </c>
      <c r="E32" s="338">
        <v>-1</v>
      </c>
      <c r="F32" s="338">
        <v>-1</v>
      </c>
      <c r="G32" s="338">
        <v>-1</v>
      </c>
      <c r="H32" s="338">
        <v>-1</v>
      </c>
      <c r="I32" s="338">
        <v>-1</v>
      </c>
      <c r="J32" s="338">
        <v>32</v>
      </c>
      <c r="K32" s="339" t="s">
        <v>1042</v>
      </c>
      <c r="L32" s="338" t="s">
        <v>1118</v>
      </c>
      <c r="M32" s="338" t="s">
        <v>117</v>
      </c>
    </row>
    <row r="33" spans="1:13" x14ac:dyDescent="0.25">
      <c r="A33" s="338" t="s">
        <v>1119</v>
      </c>
      <c r="B33" s="338" t="s">
        <v>1041</v>
      </c>
      <c r="C33" s="338" t="s">
        <v>1045</v>
      </c>
      <c r="D33" s="338" t="s">
        <v>386</v>
      </c>
      <c r="E33" s="338">
        <v>-1</v>
      </c>
      <c r="F33" s="338">
        <v>-1</v>
      </c>
      <c r="G33" s="338">
        <v>-1</v>
      </c>
      <c r="H33" s="338">
        <v>-1</v>
      </c>
      <c r="I33" s="338">
        <v>-1</v>
      </c>
      <c r="J33" s="338">
        <v>37</v>
      </c>
      <c r="K33" s="339" t="s">
        <v>1042</v>
      </c>
      <c r="L33" s="338" t="s">
        <v>1120</v>
      </c>
      <c r="M33" s="338" t="s">
        <v>117</v>
      </c>
    </row>
    <row r="34" spans="1:13" x14ac:dyDescent="0.25">
      <c r="A34" s="338" t="s">
        <v>1121</v>
      </c>
      <c r="B34" s="338" t="s">
        <v>1041</v>
      </c>
      <c r="C34" s="338" t="s">
        <v>1045</v>
      </c>
      <c r="D34" s="338" t="s">
        <v>387</v>
      </c>
      <c r="E34" s="338">
        <v>-1</v>
      </c>
      <c r="F34" s="338">
        <v>-1</v>
      </c>
      <c r="G34" s="338">
        <v>-1</v>
      </c>
      <c r="H34" s="338">
        <v>-1</v>
      </c>
      <c r="I34" s="338">
        <v>-1</v>
      </c>
      <c r="J34" s="338">
        <v>53</v>
      </c>
      <c r="K34" s="339" t="s">
        <v>1042</v>
      </c>
      <c r="L34" s="338" t="s">
        <v>1122</v>
      </c>
      <c r="M34" s="338" t="s">
        <v>117</v>
      </c>
    </row>
    <row r="35" spans="1:13" x14ac:dyDescent="0.25">
      <c r="A35" s="338" t="s">
        <v>1123</v>
      </c>
      <c r="B35" s="338" t="s">
        <v>1041</v>
      </c>
      <c r="C35" s="338" t="s">
        <v>1045</v>
      </c>
      <c r="D35" s="338" t="s">
        <v>388</v>
      </c>
      <c r="E35" s="338">
        <v>-1</v>
      </c>
      <c r="F35" s="338">
        <v>-1</v>
      </c>
      <c r="G35" s="338">
        <v>-1</v>
      </c>
      <c r="H35" s="338">
        <v>-1</v>
      </c>
      <c r="I35" s="338">
        <v>-1</v>
      </c>
      <c r="J35" s="338">
        <v>44</v>
      </c>
      <c r="K35" s="339" t="s">
        <v>1042</v>
      </c>
      <c r="L35" s="338" t="s">
        <v>1124</v>
      </c>
      <c r="M35" s="338" t="s">
        <v>117</v>
      </c>
    </row>
    <row r="36" spans="1:13" x14ac:dyDescent="0.25">
      <c r="A36" s="340" t="s">
        <v>1125</v>
      </c>
      <c r="B36" s="340" t="s">
        <v>1041</v>
      </c>
      <c r="C36" s="340" t="s">
        <v>1045</v>
      </c>
      <c r="D36" s="340" t="s">
        <v>150</v>
      </c>
      <c r="E36" s="340">
        <v>-1</v>
      </c>
      <c r="F36" s="340">
        <v>-1</v>
      </c>
      <c r="G36" s="340">
        <v>-1</v>
      </c>
      <c r="H36" s="340">
        <v>-1</v>
      </c>
      <c r="I36" s="340">
        <v>-1</v>
      </c>
      <c r="J36" s="340">
        <v>34</v>
      </c>
      <c r="K36" s="339" t="s">
        <v>1042</v>
      </c>
      <c r="L36" s="340" t="s">
        <v>1126</v>
      </c>
      <c r="M36" s="340" t="s">
        <v>117</v>
      </c>
    </row>
    <row r="37" spans="1:13" x14ac:dyDescent="0.25">
      <c r="A37" s="340" t="s">
        <v>1127</v>
      </c>
      <c r="B37" s="340" t="s">
        <v>1041</v>
      </c>
      <c r="C37" s="340" t="s">
        <v>1045</v>
      </c>
      <c r="D37" s="340" t="s">
        <v>151</v>
      </c>
      <c r="E37" s="340">
        <v>-1</v>
      </c>
      <c r="F37" s="340">
        <v>-1</v>
      </c>
      <c r="G37" s="340">
        <v>-1</v>
      </c>
      <c r="H37" s="340">
        <v>-1</v>
      </c>
      <c r="I37" s="340">
        <v>-1</v>
      </c>
      <c r="J37" s="340">
        <v>40</v>
      </c>
      <c r="K37" s="339" t="s">
        <v>1042</v>
      </c>
      <c r="L37" s="340" t="s">
        <v>1128</v>
      </c>
      <c r="M37" s="340" t="s">
        <v>117</v>
      </c>
    </row>
    <row r="38" spans="1:13" x14ac:dyDescent="0.25">
      <c r="A38" s="340" t="s">
        <v>1129</v>
      </c>
      <c r="B38" s="340" t="s">
        <v>1041</v>
      </c>
      <c r="C38" s="340" t="s">
        <v>1045</v>
      </c>
      <c r="D38" s="340" t="s">
        <v>152</v>
      </c>
      <c r="E38" s="340">
        <v>-1</v>
      </c>
      <c r="F38" s="340">
        <v>-1</v>
      </c>
      <c r="G38" s="340">
        <v>-1</v>
      </c>
      <c r="H38" s="340">
        <v>-1</v>
      </c>
      <c r="I38" s="340">
        <v>-1</v>
      </c>
      <c r="J38" s="340">
        <v>60</v>
      </c>
      <c r="K38" s="339" t="s">
        <v>1042</v>
      </c>
      <c r="L38" s="340" t="s">
        <v>1130</v>
      </c>
      <c r="M38" s="340" t="s">
        <v>117</v>
      </c>
    </row>
    <row r="39" spans="1:13" x14ac:dyDescent="0.25">
      <c r="A39" s="340" t="s">
        <v>1131</v>
      </c>
      <c r="B39" s="340" t="s">
        <v>1041</v>
      </c>
      <c r="C39" s="340" t="s">
        <v>1045</v>
      </c>
      <c r="D39" s="340" t="s">
        <v>153</v>
      </c>
      <c r="E39" s="340">
        <v>-1</v>
      </c>
      <c r="F39" s="340">
        <v>-1</v>
      </c>
      <c r="G39" s="340">
        <v>-1</v>
      </c>
      <c r="H39" s="340">
        <v>-1</v>
      </c>
      <c r="I39" s="340">
        <v>-1</v>
      </c>
      <c r="J39" s="340">
        <v>48</v>
      </c>
      <c r="K39" s="339" t="s">
        <v>1042</v>
      </c>
      <c r="L39" s="340" t="s">
        <v>1132</v>
      </c>
      <c r="M39" s="340" t="s">
        <v>117</v>
      </c>
    </row>
    <row r="40" spans="1:13" x14ac:dyDescent="0.25">
      <c r="A40" s="338" t="s">
        <v>1133</v>
      </c>
      <c r="B40" s="338" t="s">
        <v>1041</v>
      </c>
      <c r="C40" s="338" t="s">
        <v>1045</v>
      </c>
      <c r="D40" s="338" t="s">
        <v>154</v>
      </c>
      <c r="E40" s="338">
        <v>-1</v>
      </c>
      <c r="F40" s="338">
        <v>-1</v>
      </c>
      <c r="G40" s="338">
        <v>-1</v>
      </c>
      <c r="H40" s="338">
        <v>-1</v>
      </c>
      <c r="I40" s="338">
        <v>-1</v>
      </c>
      <c r="J40" s="338">
        <v>48</v>
      </c>
      <c r="K40" s="339" t="s">
        <v>1042</v>
      </c>
      <c r="L40" s="338" t="s">
        <v>1134</v>
      </c>
      <c r="M40" s="338" t="s">
        <v>117</v>
      </c>
    </row>
    <row r="41" spans="1:13" x14ac:dyDescent="0.25">
      <c r="A41" s="338" t="s">
        <v>1135</v>
      </c>
      <c r="B41" s="338" t="s">
        <v>1041</v>
      </c>
      <c r="C41" s="338" t="s">
        <v>1045</v>
      </c>
      <c r="D41" s="338" t="s">
        <v>155</v>
      </c>
      <c r="E41" s="338">
        <v>-1</v>
      </c>
      <c r="F41" s="338">
        <v>-1</v>
      </c>
      <c r="G41" s="338">
        <v>-1</v>
      </c>
      <c r="H41" s="338">
        <v>-1</v>
      </c>
      <c r="I41" s="338">
        <v>-1</v>
      </c>
      <c r="J41" s="338">
        <v>114</v>
      </c>
      <c r="K41" s="339" t="s">
        <v>1042</v>
      </c>
      <c r="L41" s="338" t="s">
        <v>1136</v>
      </c>
      <c r="M41" s="338" t="s">
        <v>117</v>
      </c>
    </row>
    <row r="42" spans="1:13" x14ac:dyDescent="0.25">
      <c r="A42" s="338" t="s">
        <v>1137</v>
      </c>
      <c r="B42" s="338" t="s">
        <v>1041</v>
      </c>
      <c r="C42" s="338" t="s">
        <v>1045</v>
      </c>
      <c r="D42" s="338" t="s">
        <v>156</v>
      </c>
      <c r="E42" s="338">
        <v>-1</v>
      </c>
      <c r="F42" s="338">
        <v>-1</v>
      </c>
      <c r="G42" s="338">
        <v>-1</v>
      </c>
      <c r="H42" s="338">
        <v>-1</v>
      </c>
      <c r="I42" s="338">
        <v>-1</v>
      </c>
      <c r="J42" s="338">
        <v>80</v>
      </c>
      <c r="K42" s="339" t="s">
        <v>1042</v>
      </c>
      <c r="L42" s="338" t="s">
        <v>1138</v>
      </c>
      <c r="M42" s="338" t="s">
        <v>117</v>
      </c>
    </row>
    <row r="43" spans="1:13" x14ac:dyDescent="0.25">
      <c r="A43" s="338" t="s">
        <v>1139</v>
      </c>
      <c r="B43" s="338" t="s">
        <v>1041</v>
      </c>
      <c r="C43" s="338" t="s">
        <v>1045</v>
      </c>
      <c r="D43" s="338" t="s">
        <v>157</v>
      </c>
      <c r="E43" s="338">
        <v>-1</v>
      </c>
      <c r="F43" s="338">
        <v>-1</v>
      </c>
      <c r="G43" s="338">
        <v>-1</v>
      </c>
      <c r="H43" s="338">
        <v>-1</v>
      </c>
      <c r="I43" s="338">
        <v>-1</v>
      </c>
      <c r="J43" s="338">
        <v>60</v>
      </c>
      <c r="K43" s="339" t="s">
        <v>1042</v>
      </c>
      <c r="L43" s="338" t="s">
        <v>1140</v>
      </c>
      <c r="M43" s="338" t="s">
        <v>117</v>
      </c>
    </row>
    <row r="44" spans="1:13" x14ac:dyDescent="0.25">
      <c r="A44" s="340" t="s">
        <v>1141</v>
      </c>
      <c r="B44" s="340" t="s">
        <v>1041</v>
      </c>
      <c r="C44" s="340" t="s">
        <v>1045</v>
      </c>
      <c r="D44" s="340" t="s">
        <v>158</v>
      </c>
      <c r="E44" s="340">
        <v>-1</v>
      </c>
      <c r="F44" s="340">
        <v>-1</v>
      </c>
      <c r="G44" s="340">
        <v>-1</v>
      </c>
      <c r="H44" s="340">
        <v>-1</v>
      </c>
      <c r="I44" s="340">
        <v>-1</v>
      </c>
      <c r="J44" s="340">
        <v>48</v>
      </c>
      <c r="K44" s="339" t="s">
        <v>1042</v>
      </c>
      <c r="L44" s="340" t="s">
        <v>1142</v>
      </c>
      <c r="M44" s="340" t="s">
        <v>117</v>
      </c>
    </row>
    <row r="45" spans="1:13" x14ac:dyDescent="0.25">
      <c r="A45" s="340" t="s">
        <v>1143</v>
      </c>
      <c r="B45" s="340" t="s">
        <v>1041</v>
      </c>
      <c r="C45" s="340" t="s">
        <v>1045</v>
      </c>
      <c r="D45" s="340" t="s">
        <v>159</v>
      </c>
      <c r="E45" s="340">
        <v>-1</v>
      </c>
      <c r="F45" s="340">
        <v>-1</v>
      </c>
      <c r="G45" s="340">
        <v>-1</v>
      </c>
      <c r="H45" s="340">
        <v>-1</v>
      </c>
      <c r="I45" s="340">
        <v>-1</v>
      </c>
      <c r="J45" s="340">
        <v>114</v>
      </c>
      <c r="K45" s="339" t="s">
        <v>1042</v>
      </c>
      <c r="L45" s="340" t="s">
        <v>1144</v>
      </c>
      <c r="M45" s="340" t="s">
        <v>117</v>
      </c>
    </row>
    <row r="46" spans="1:13" x14ac:dyDescent="0.25">
      <c r="A46" s="340" t="s">
        <v>1145</v>
      </c>
      <c r="B46" s="340" t="s">
        <v>1041</v>
      </c>
      <c r="C46" s="340" t="s">
        <v>1045</v>
      </c>
      <c r="D46" s="340" t="s">
        <v>160</v>
      </c>
      <c r="E46" s="340">
        <v>-1</v>
      </c>
      <c r="F46" s="340">
        <v>-1</v>
      </c>
      <c r="G46" s="340">
        <v>-1</v>
      </c>
      <c r="H46" s="340">
        <v>-1</v>
      </c>
      <c r="I46" s="340">
        <v>-1</v>
      </c>
      <c r="J46" s="340">
        <v>80</v>
      </c>
      <c r="K46" s="339" t="s">
        <v>1042</v>
      </c>
      <c r="L46" s="340" t="s">
        <v>1146</v>
      </c>
      <c r="M46" s="340" t="s">
        <v>117</v>
      </c>
    </row>
    <row r="47" spans="1:13" x14ac:dyDescent="0.25">
      <c r="A47" s="340" t="s">
        <v>1147</v>
      </c>
      <c r="B47" s="340" t="s">
        <v>1041</v>
      </c>
      <c r="C47" s="340" t="s">
        <v>1045</v>
      </c>
      <c r="D47" s="340" t="s">
        <v>161</v>
      </c>
      <c r="E47" s="340">
        <v>-1</v>
      </c>
      <c r="F47" s="340">
        <v>-1</v>
      </c>
      <c r="G47" s="340">
        <v>-1</v>
      </c>
      <c r="H47" s="340">
        <v>-1</v>
      </c>
      <c r="I47" s="340">
        <v>-1</v>
      </c>
      <c r="J47" s="340">
        <v>60</v>
      </c>
      <c r="K47" s="339" t="s">
        <v>1042</v>
      </c>
      <c r="L47" s="340" t="s">
        <v>1148</v>
      </c>
      <c r="M47" s="340" t="s">
        <v>117</v>
      </c>
    </row>
    <row r="48" spans="1:13" x14ac:dyDescent="0.25">
      <c r="A48" s="338" t="s">
        <v>1149</v>
      </c>
      <c r="B48" s="338" t="s">
        <v>1041</v>
      </c>
      <c r="C48" s="338" t="s">
        <v>1045</v>
      </c>
      <c r="D48" s="338" t="s">
        <v>595</v>
      </c>
      <c r="E48" s="338">
        <v>-1</v>
      </c>
      <c r="F48" s="338">
        <v>-1</v>
      </c>
      <c r="G48" s="338">
        <v>-1</v>
      </c>
      <c r="H48" s="338">
        <v>-1</v>
      </c>
      <c r="I48" s="338">
        <v>-1</v>
      </c>
      <c r="J48" s="338">
        <v>247</v>
      </c>
      <c r="K48" s="339" t="s">
        <v>1042</v>
      </c>
      <c r="L48" s="338" t="s">
        <v>1150</v>
      </c>
      <c r="M48" s="338" t="s">
        <v>117</v>
      </c>
    </row>
    <row r="49" spans="1:13" x14ac:dyDescent="0.25">
      <c r="A49" s="338" t="s">
        <v>1151</v>
      </c>
      <c r="B49" s="338" t="s">
        <v>1041</v>
      </c>
      <c r="C49" s="338" t="s">
        <v>1045</v>
      </c>
      <c r="D49" s="338" t="s">
        <v>596</v>
      </c>
      <c r="E49" s="338">
        <v>-1</v>
      </c>
      <c r="F49" s="338">
        <v>-1</v>
      </c>
      <c r="G49" s="338">
        <v>-1</v>
      </c>
      <c r="H49" s="338">
        <v>-1</v>
      </c>
      <c r="I49" s="338">
        <v>-1</v>
      </c>
      <c r="J49" s="338">
        <v>119</v>
      </c>
      <c r="K49" s="339" t="s">
        <v>1042</v>
      </c>
      <c r="L49" s="338" t="s">
        <v>1152</v>
      </c>
      <c r="M49" s="338" t="s">
        <v>117</v>
      </c>
    </row>
    <row r="50" spans="1:13" x14ac:dyDescent="0.25">
      <c r="A50" s="338" t="s">
        <v>1153</v>
      </c>
      <c r="B50" s="338" t="s">
        <v>1041</v>
      </c>
      <c r="C50" s="338" t="s">
        <v>1045</v>
      </c>
      <c r="D50" s="338" t="s">
        <v>597</v>
      </c>
      <c r="E50" s="338">
        <v>-1</v>
      </c>
      <c r="F50" s="338">
        <v>-1</v>
      </c>
      <c r="G50" s="338">
        <v>-1</v>
      </c>
      <c r="H50" s="338">
        <v>-1</v>
      </c>
      <c r="I50" s="338">
        <v>-1</v>
      </c>
      <c r="J50" s="338">
        <v>80</v>
      </c>
      <c r="K50" s="339" t="s">
        <v>1042</v>
      </c>
      <c r="L50" s="338" t="s">
        <v>1154</v>
      </c>
      <c r="M50" s="338" t="s">
        <v>117</v>
      </c>
    </row>
    <row r="51" spans="1:13" x14ac:dyDescent="0.25">
      <c r="A51" s="338" t="s">
        <v>1155</v>
      </c>
      <c r="B51" s="338" t="s">
        <v>1041</v>
      </c>
      <c r="C51" s="338" t="s">
        <v>1045</v>
      </c>
      <c r="D51" s="338" t="s">
        <v>598</v>
      </c>
      <c r="E51" s="338">
        <v>-1</v>
      </c>
      <c r="F51" s="338">
        <v>-1</v>
      </c>
      <c r="G51" s="338">
        <v>-1</v>
      </c>
      <c r="H51" s="338">
        <v>-1</v>
      </c>
      <c r="I51" s="338">
        <v>-1</v>
      </c>
      <c r="J51" s="338">
        <v>60</v>
      </c>
      <c r="K51" s="339" t="s">
        <v>1042</v>
      </c>
      <c r="L51" s="338" t="s">
        <v>1156</v>
      </c>
      <c r="M51" s="338" t="s">
        <v>117</v>
      </c>
    </row>
    <row r="52" spans="1:13" x14ac:dyDescent="0.25">
      <c r="A52" s="340" t="s">
        <v>1157</v>
      </c>
      <c r="B52" s="340" t="s">
        <v>1041</v>
      </c>
      <c r="C52" s="340" t="s">
        <v>1045</v>
      </c>
      <c r="D52" s="340" t="s">
        <v>1158</v>
      </c>
      <c r="E52" s="340">
        <v>-1</v>
      </c>
      <c r="F52" s="340">
        <v>-1</v>
      </c>
      <c r="G52" s="340">
        <v>-1</v>
      </c>
      <c r="H52" s="340">
        <v>-1</v>
      </c>
      <c r="I52" s="340">
        <v>-1</v>
      </c>
      <c r="J52" s="340">
        <v>247</v>
      </c>
      <c r="K52" s="339" t="s">
        <v>1042</v>
      </c>
      <c r="L52" s="340" t="s">
        <v>1159</v>
      </c>
      <c r="M52" s="340" t="s">
        <v>117</v>
      </c>
    </row>
    <row r="53" spans="1:13" x14ac:dyDescent="0.25">
      <c r="A53" s="340" t="s">
        <v>1160</v>
      </c>
      <c r="B53" s="340" t="s">
        <v>1041</v>
      </c>
      <c r="C53" s="340" t="s">
        <v>1045</v>
      </c>
      <c r="D53" s="340" t="s">
        <v>1161</v>
      </c>
      <c r="E53" s="340">
        <v>-1</v>
      </c>
      <c r="F53" s="340">
        <v>-1</v>
      </c>
      <c r="G53" s="340">
        <v>-1</v>
      </c>
      <c r="H53" s="340">
        <v>-1</v>
      </c>
      <c r="I53" s="340">
        <v>-1</v>
      </c>
      <c r="J53" s="340">
        <v>119</v>
      </c>
      <c r="K53" s="339" t="s">
        <v>1042</v>
      </c>
      <c r="L53" s="340" t="s">
        <v>1162</v>
      </c>
      <c r="M53" s="340" t="s">
        <v>117</v>
      </c>
    </row>
    <row r="54" spans="1:13" x14ac:dyDescent="0.25">
      <c r="A54" s="340" t="s">
        <v>1163</v>
      </c>
      <c r="B54" s="340" t="s">
        <v>1041</v>
      </c>
      <c r="C54" s="340" t="s">
        <v>1045</v>
      </c>
      <c r="D54" s="340" t="s">
        <v>1164</v>
      </c>
      <c r="E54" s="340">
        <v>-1</v>
      </c>
      <c r="F54" s="340">
        <v>-1</v>
      </c>
      <c r="G54" s="340">
        <v>-1</v>
      </c>
      <c r="H54" s="340">
        <v>-1</v>
      </c>
      <c r="I54" s="340">
        <v>-1</v>
      </c>
      <c r="J54" s="340">
        <v>80</v>
      </c>
      <c r="K54" s="339" t="s">
        <v>1042</v>
      </c>
      <c r="L54" s="340" t="s">
        <v>1165</v>
      </c>
      <c r="M54" s="340" t="s">
        <v>117</v>
      </c>
    </row>
    <row r="55" spans="1:13" x14ac:dyDescent="0.25">
      <c r="A55" s="340" t="s">
        <v>1166</v>
      </c>
      <c r="B55" s="340" t="s">
        <v>1041</v>
      </c>
      <c r="C55" s="340" t="s">
        <v>1045</v>
      </c>
      <c r="D55" s="340" t="s">
        <v>1167</v>
      </c>
      <c r="E55" s="340">
        <v>-1</v>
      </c>
      <c r="F55" s="340">
        <v>-1</v>
      </c>
      <c r="G55" s="340">
        <v>-1</v>
      </c>
      <c r="H55" s="340">
        <v>-1</v>
      </c>
      <c r="I55" s="340">
        <v>-1</v>
      </c>
      <c r="J55" s="340">
        <v>60</v>
      </c>
      <c r="K55" s="339" t="s">
        <v>1042</v>
      </c>
      <c r="L55" s="340" t="s">
        <v>1168</v>
      </c>
      <c r="M55" s="340" t="s">
        <v>117</v>
      </c>
    </row>
    <row r="56" spans="1:13" x14ac:dyDescent="0.25">
      <c r="A56" s="343" t="s">
        <v>1169</v>
      </c>
      <c r="B56" s="343" t="s">
        <v>1041</v>
      </c>
      <c r="C56" s="343"/>
      <c r="D56" s="343" t="s">
        <v>1170</v>
      </c>
      <c r="E56" s="343">
        <v>-1</v>
      </c>
      <c r="F56" s="343">
        <v>-1</v>
      </c>
      <c r="G56" s="343">
        <v>-1</v>
      </c>
      <c r="H56" s="343">
        <v>-1</v>
      </c>
      <c r="I56" s="343">
        <v>-1</v>
      </c>
      <c r="J56" s="343"/>
      <c r="K56" s="343" t="s">
        <v>1171</v>
      </c>
      <c r="L56" s="343" t="s">
        <v>1172</v>
      </c>
      <c r="M56" s="343" t="s">
        <v>828</v>
      </c>
    </row>
    <row r="57" spans="1:13" x14ac:dyDescent="0.25">
      <c r="A57" s="344" t="s">
        <v>1173</v>
      </c>
      <c r="B57" s="344" t="s">
        <v>1041</v>
      </c>
      <c r="C57" s="340" t="s">
        <v>1045</v>
      </c>
      <c r="D57" s="344" t="s">
        <v>1174</v>
      </c>
      <c r="E57" s="345">
        <v>1</v>
      </c>
      <c r="F57" s="345">
        <v>10</v>
      </c>
      <c r="G57" s="345">
        <v>10</v>
      </c>
      <c r="H57" s="345">
        <v>10</v>
      </c>
      <c r="I57" s="345">
        <v>-1</v>
      </c>
      <c r="J57" s="345">
        <v>-1</v>
      </c>
      <c r="K57" s="344" t="s">
        <v>1175</v>
      </c>
      <c r="L57" s="344" t="s">
        <v>1176</v>
      </c>
      <c r="M57" s="344" t="s">
        <v>828</v>
      </c>
    </row>
    <row r="58" spans="1:13" x14ac:dyDescent="0.25">
      <c r="A58" s="344" t="s">
        <v>1177</v>
      </c>
      <c r="B58" s="344" t="s">
        <v>1041</v>
      </c>
      <c r="C58" s="340" t="s">
        <v>1045</v>
      </c>
      <c r="D58" s="344" t="s">
        <v>1178</v>
      </c>
      <c r="E58" s="345">
        <v>2</v>
      </c>
      <c r="F58" s="345">
        <v>20</v>
      </c>
      <c r="G58" s="345">
        <v>20</v>
      </c>
      <c r="H58" s="345">
        <v>20</v>
      </c>
      <c r="I58" s="345">
        <v>-1</v>
      </c>
      <c r="J58" s="345">
        <v>-1</v>
      </c>
      <c r="K58" s="344" t="s">
        <v>1175</v>
      </c>
      <c r="L58" s="344" t="s">
        <v>1179</v>
      </c>
      <c r="M58" s="344" t="s">
        <v>828</v>
      </c>
    </row>
    <row r="59" spans="1:13" x14ac:dyDescent="0.25">
      <c r="A59" s="344" t="s">
        <v>1180</v>
      </c>
      <c r="B59" s="344" t="s">
        <v>1041</v>
      </c>
      <c r="C59" s="340" t="s">
        <v>1045</v>
      </c>
      <c r="D59" s="344" t="s">
        <v>1181</v>
      </c>
      <c r="E59" s="345">
        <v>4</v>
      </c>
      <c r="F59" s="345">
        <v>40</v>
      </c>
      <c r="G59" s="345">
        <v>40</v>
      </c>
      <c r="H59" s="345">
        <v>40</v>
      </c>
      <c r="I59" s="345">
        <v>-1</v>
      </c>
      <c r="J59" s="345">
        <v>-1</v>
      </c>
      <c r="K59" s="344" t="s">
        <v>1175</v>
      </c>
      <c r="L59" s="344" t="s">
        <v>1182</v>
      </c>
      <c r="M59" s="344" t="s">
        <v>828</v>
      </c>
    </row>
    <row r="60" spans="1:13" x14ac:dyDescent="0.25">
      <c r="A60" s="344" t="s">
        <v>1183</v>
      </c>
      <c r="B60" s="344" t="s">
        <v>1041</v>
      </c>
      <c r="C60" s="340" t="s">
        <v>1045</v>
      </c>
      <c r="D60" s="344" t="s">
        <v>1184</v>
      </c>
      <c r="E60" s="345">
        <v>10</v>
      </c>
      <c r="F60" s="345">
        <v>100</v>
      </c>
      <c r="G60" s="345">
        <v>100</v>
      </c>
      <c r="H60" s="345">
        <v>100</v>
      </c>
      <c r="I60" s="345">
        <v>-1</v>
      </c>
      <c r="J60" s="345">
        <v>-1</v>
      </c>
      <c r="K60" s="344" t="s">
        <v>1175</v>
      </c>
      <c r="L60" s="344" t="s">
        <v>1185</v>
      </c>
      <c r="M60" s="344" t="s">
        <v>828</v>
      </c>
    </row>
    <row r="61" spans="1:13" x14ac:dyDescent="0.25">
      <c r="A61" s="346" t="s">
        <v>1186</v>
      </c>
      <c r="B61" s="346" t="s">
        <v>1041</v>
      </c>
      <c r="C61" s="346"/>
      <c r="D61" s="346" t="s">
        <v>1187</v>
      </c>
      <c r="E61" s="346">
        <v>-1</v>
      </c>
      <c r="F61" s="346">
        <v>-1</v>
      </c>
      <c r="G61" s="346">
        <v>-1</v>
      </c>
      <c r="H61" s="346">
        <v>-1</v>
      </c>
      <c r="I61" s="346">
        <v>-1</v>
      </c>
      <c r="J61" s="346">
        <v>-1</v>
      </c>
      <c r="K61" s="346" t="s">
        <v>1188</v>
      </c>
      <c r="L61" s="346" t="s">
        <v>1189</v>
      </c>
      <c r="M61" s="346" t="s">
        <v>1190</v>
      </c>
    </row>
    <row r="62" spans="1:13" x14ac:dyDescent="0.25">
      <c r="A62" s="347" t="s">
        <v>1191</v>
      </c>
      <c r="B62" s="347" t="s">
        <v>1041</v>
      </c>
      <c r="C62" s="347"/>
      <c r="D62" s="347" t="s">
        <v>1192</v>
      </c>
      <c r="E62" s="347">
        <v>-1</v>
      </c>
      <c r="F62" s="347">
        <v>-1</v>
      </c>
      <c r="G62" s="347">
        <v>-1</v>
      </c>
      <c r="H62" s="347">
        <v>-1</v>
      </c>
      <c r="I62" s="347">
        <v>-1</v>
      </c>
      <c r="J62" s="347">
        <v>-1</v>
      </c>
      <c r="K62" s="347" t="s">
        <v>1193</v>
      </c>
      <c r="L62" s="347" t="s">
        <v>1194</v>
      </c>
      <c r="M62" s="347"/>
    </row>
    <row r="63" spans="1:13" x14ac:dyDescent="0.25">
      <c r="A63" s="340" t="s">
        <v>1219</v>
      </c>
      <c r="B63" s="340" t="s">
        <v>1041</v>
      </c>
      <c r="C63" s="340" t="s">
        <v>1045</v>
      </c>
      <c r="D63" s="340" t="s">
        <v>1195</v>
      </c>
      <c r="E63" s="340">
        <v>-1</v>
      </c>
      <c r="F63" s="340">
        <v>-1</v>
      </c>
      <c r="G63" s="340">
        <v>-1</v>
      </c>
      <c r="H63" s="340">
        <v>-1</v>
      </c>
      <c r="I63" s="340">
        <v>-1</v>
      </c>
      <c r="J63" s="340">
        <v>48</v>
      </c>
      <c r="K63" s="339" t="s">
        <v>1042</v>
      </c>
      <c r="L63" s="340" t="s">
        <v>1207</v>
      </c>
      <c r="M63" s="340" t="s">
        <v>117</v>
      </c>
    </row>
    <row r="64" spans="1:13" x14ac:dyDescent="0.25">
      <c r="A64" s="340" t="s">
        <v>1220</v>
      </c>
      <c r="B64" s="340" t="s">
        <v>1041</v>
      </c>
      <c r="C64" s="340" t="s">
        <v>1045</v>
      </c>
      <c r="D64" s="340" t="s">
        <v>1196</v>
      </c>
      <c r="E64" s="340">
        <v>-1</v>
      </c>
      <c r="F64" s="340">
        <v>-1</v>
      </c>
      <c r="G64" s="340">
        <v>-1</v>
      </c>
      <c r="H64" s="340">
        <v>-1</v>
      </c>
      <c r="I64" s="340">
        <v>-1</v>
      </c>
      <c r="J64" s="340">
        <v>114</v>
      </c>
      <c r="K64" s="339" t="s">
        <v>1042</v>
      </c>
      <c r="L64" s="340" t="s">
        <v>1208</v>
      </c>
      <c r="M64" s="340" t="s">
        <v>117</v>
      </c>
    </row>
    <row r="65" spans="1:13" x14ac:dyDescent="0.25">
      <c r="A65" s="340" t="s">
        <v>1221</v>
      </c>
      <c r="B65" s="340" t="s">
        <v>1041</v>
      </c>
      <c r="C65" s="340" t="s">
        <v>1045</v>
      </c>
      <c r="D65" s="340" t="s">
        <v>1197</v>
      </c>
      <c r="E65" s="340">
        <v>-1</v>
      </c>
      <c r="F65" s="340">
        <v>-1</v>
      </c>
      <c r="G65" s="340">
        <v>-1</v>
      </c>
      <c r="H65" s="340">
        <v>-1</v>
      </c>
      <c r="I65" s="340">
        <v>-1</v>
      </c>
      <c r="J65" s="340">
        <v>80</v>
      </c>
      <c r="K65" s="339" t="s">
        <v>1042</v>
      </c>
      <c r="L65" s="340" t="s">
        <v>1209</v>
      </c>
      <c r="M65" s="340" t="s">
        <v>117</v>
      </c>
    </row>
    <row r="66" spans="1:13" x14ac:dyDescent="0.25">
      <c r="A66" s="340" t="s">
        <v>1222</v>
      </c>
      <c r="B66" s="340" t="s">
        <v>1041</v>
      </c>
      <c r="C66" s="340" t="s">
        <v>1045</v>
      </c>
      <c r="D66" s="340" t="s">
        <v>1198</v>
      </c>
      <c r="E66" s="340">
        <v>-1</v>
      </c>
      <c r="F66" s="340">
        <v>-1</v>
      </c>
      <c r="G66" s="340">
        <v>-1</v>
      </c>
      <c r="H66" s="340">
        <v>-1</v>
      </c>
      <c r="I66" s="340">
        <v>-1</v>
      </c>
      <c r="J66" s="340">
        <v>60</v>
      </c>
      <c r="K66" s="339" t="s">
        <v>1042</v>
      </c>
      <c r="L66" s="340" t="s">
        <v>1210</v>
      </c>
      <c r="M66" s="340" t="s">
        <v>117</v>
      </c>
    </row>
    <row r="67" spans="1:13" x14ac:dyDescent="0.25">
      <c r="A67" s="338" t="s">
        <v>1223</v>
      </c>
      <c r="B67" s="338" t="s">
        <v>1041</v>
      </c>
      <c r="C67" s="338" t="s">
        <v>1045</v>
      </c>
      <c r="D67" s="338" t="s">
        <v>1199</v>
      </c>
      <c r="E67" s="338">
        <v>-1</v>
      </c>
      <c r="F67" s="338">
        <v>-1</v>
      </c>
      <c r="G67" s="338">
        <v>-1</v>
      </c>
      <c r="H67" s="338">
        <v>-1</v>
      </c>
      <c r="I67" s="338">
        <v>-1</v>
      </c>
      <c r="J67" s="338">
        <v>247</v>
      </c>
      <c r="K67" s="339" t="s">
        <v>1042</v>
      </c>
      <c r="L67" s="338" t="s">
        <v>1211</v>
      </c>
      <c r="M67" s="338" t="s">
        <v>117</v>
      </c>
    </row>
    <row r="68" spans="1:13" x14ac:dyDescent="0.25">
      <c r="A68" s="338" t="s">
        <v>1224</v>
      </c>
      <c r="B68" s="338" t="s">
        <v>1041</v>
      </c>
      <c r="C68" s="338" t="s">
        <v>1045</v>
      </c>
      <c r="D68" s="338" t="s">
        <v>1200</v>
      </c>
      <c r="E68" s="338">
        <v>-1</v>
      </c>
      <c r="F68" s="338">
        <v>-1</v>
      </c>
      <c r="G68" s="338">
        <v>-1</v>
      </c>
      <c r="H68" s="338">
        <v>-1</v>
      </c>
      <c r="I68" s="338">
        <v>-1</v>
      </c>
      <c r="J68" s="338">
        <v>119</v>
      </c>
      <c r="K68" s="339" t="s">
        <v>1042</v>
      </c>
      <c r="L68" s="338" t="s">
        <v>1212</v>
      </c>
      <c r="M68" s="338" t="s">
        <v>117</v>
      </c>
    </row>
    <row r="69" spans="1:13" x14ac:dyDescent="0.25">
      <c r="A69" s="338" t="s">
        <v>1225</v>
      </c>
      <c r="B69" s="338" t="s">
        <v>1041</v>
      </c>
      <c r="C69" s="338" t="s">
        <v>1045</v>
      </c>
      <c r="D69" s="338" t="s">
        <v>1201</v>
      </c>
      <c r="E69" s="338">
        <v>-1</v>
      </c>
      <c r="F69" s="338">
        <v>-1</v>
      </c>
      <c r="G69" s="338">
        <v>-1</v>
      </c>
      <c r="H69" s="338">
        <v>-1</v>
      </c>
      <c r="I69" s="338">
        <v>-1</v>
      </c>
      <c r="J69" s="338">
        <v>80</v>
      </c>
      <c r="K69" s="339" t="s">
        <v>1042</v>
      </c>
      <c r="L69" s="338" t="s">
        <v>1213</v>
      </c>
      <c r="M69" s="338" t="s">
        <v>117</v>
      </c>
    </row>
    <row r="70" spans="1:13" x14ac:dyDescent="0.25">
      <c r="A70" s="338" t="s">
        <v>1226</v>
      </c>
      <c r="B70" s="338" t="s">
        <v>1041</v>
      </c>
      <c r="C70" s="338" t="s">
        <v>1045</v>
      </c>
      <c r="D70" s="338" t="s">
        <v>1202</v>
      </c>
      <c r="E70" s="338">
        <v>-1</v>
      </c>
      <c r="F70" s="338">
        <v>-1</v>
      </c>
      <c r="G70" s="338">
        <v>-1</v>
      </c>
      <c r="H70" s="338">
        <v>-1</v>
      </c>
      <c r="I70" s="338">
        <v>-1</v>
      </c>
      <c r="J70" s="338">
        <v>60</v>
      </c>
      <c r="K70" s="339" t="s">
        <v>1042</v>
      </c>
      <c r="L70" s="338" t="s">
        <v>1214</v>
      </c>
      <c r="M70" s="338" t="s">
        <v>117</v>
      </c>
    </row>
    <row r="71" spans="1:13" x14ac:dyDescent="0.25">
      <c r="A71" s="340" t="s">
        <v>1227</v>
      </c>
      <c r="B71" s="340" t="s">
        <v>1041</v>
      </c>
      <c r="C71" s="340" t="s">
        <v>1045</v>
      </c>
      <c r="D71" s="340" t="s">
        <v>1203</v>
      </c>
      <c r="E71" s="340">
        <v>-1</v>
      </c>
      <c r="F71" s="340">
        <v>-1</v>
      </c>
      <c r="G71" s="340">
        <v>-1</v>
      </c>
      <c r="H71" s="340">
        <v>-1</v>
      </c>
      <c r="I71" s="340">
        <v>-1</v>
      </c>
      <c r="J71" s="340">
        <v>247</v>
      </c>
      <c r="K71" s="339" t="s">
        <v>1042</v>
      </c>
      <c r="L71" s="340" t="s">
        <v>1215</v>
      </c>
      <c r="M71" s="340" t="s">
        <v>117</v>
      </c>
    </row>
    <row r="72" spans="1:13" x14ac:dyDescent="0.25">
      <c r="A72" s="340" t="s">
        <v>1228</v>
      </c>
      <c r="B72" s="340" t="s">
        <v>1041</v>
      </c>
      <c r="C72" s="340" t="s">
        <v>1045</v>
      </c>
      <c r="D72" s="340" t="s">
        <v>1204</v>
      </c>
      <c r="E72" s="340">
        <v>-1</v>
      </c>
      <c r="F72" s="340">
        <v>-1</v>
      </c>
      <c r="G72" s="340">
        <v>-1</v>
      </c>
      <c r="H72" s="340">
        <v>-1</v>
      </c>
      <c r="I72" s="340">
        <v>-1</v>
      </c>
      <c r="J72" s="340">
        <v>119</v>
      </c>
      <c r="K72" s="339" t="s">
        <v>1042</v>
      </c>
      <c r="L72" s="340" t="s">
        <v>1216</v>
      </c>
      <c r="M72" s="340" t="s">
        <v>117</v>
      </c>
    </row>
    <row r="73" spans="1:13" x14ac:dyDescent="0.25">
      <c r="A73" s="340" t="s">
        <v>1229</v>
      </c>
      <c r="B73" s="340" t="s">
        <v>1041</v>
      </c>
      <c r="C73" s="340" t="s">
        <v>1045</v>
      </c>
      <c r="D73" s="340" t="s">
        <v>1205</v>
      </c>
      <c r="E73" s="340">
        <v>-1</v>
      </c>
      <c r="F73" s="340">
        <v>-1</v>
      </c>
      <c r="G73" s="340">
        <v>-1</v>
      </c>
      <c r="H73" s="340">
        <v>-1</v>
      </c>
      <c r="I73" s="340">
        <v>-1</v>
      </c>
      <c r="J73" s="340">
        <v>80</v>
      </c>
      <c r="K73" s="339" t="s">
        <v>1042</v>
      </c>
      <c r="L73" s="340" t="s">
        <v>1217</v>
      </c>
      <c r="M73" s="340" t="s">
        <v>117</v>
      </c>
    </row>
    <row r="74" spans="1:13" x14ac:dyDescent="0.25">
      <c r="A74" s="340" t="s">
        <v>1230</v>
      </c>
      <c r="B74" s="340" t="s">
        <v>1041</v>
      </c>
      <c r="C74" s="340" t="s">
        <v>1045</v>
      </c>
      <c r="D74" s="340" t="s">
        <v>1206</v>
      </c>
      <c r="E74" s="340">
        <v>-1</v>
      </c>
      <c r="F74" s="340">
        <v>-1</v>
      </c>
      <c r="G74" s="340">
        <v>-1</v>
      </c>
      <c r="H74" s="340">
        <v>-1</v>
      </c>
      <c r="I74" s="340">
        <v>-1</v>
      </c>
      <c r="J74" s="340">
        <v>60</v>
      </c>
      <c r="K74" s="339" t="s">
        <v>1042</v>
      </c>
      <c r="L74" s="340" t="s">
        <v>1218</v>
      </c>
      <c r="M74" s="340" t="s">
        <v>117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B16" sqref="B16"/>
    </sheetView>
  </sheetViews>
  <sheetFormatPr defaultRowHeight="15" x14ac:dyDescent="0.25"/>
  <cols>
    <col min="1" max="1" width="11.140625" bestFit="1" customWidth="1"/>
    <col min="2" max="2" width="133.85546875" bestFit="1" customWidth="1"/>
    <col min="3" max="3" width="28.28515625" bestFit="1" customWidth="1"/>
    <col min="4" max="4" width="26.7109375" bestFit="1" customWidth="1"/>
  </cols>
  <sheetData>
    <row r="1" spans="1:4" x14ac:dyDescent="0.25">
      <c r="A1" s="4" t="s">
        <v>46</v>
      </c>
      <c r="B1" s="4" t="s">
        <v>47</v>
      </c>
      <c r="C1" s="4" t="s">
        <v>48</v>
      </c>
      <c r="D1" s="4" t="s">
        <v>49</v>
      </c>
    </row>
    <row r="2" spans="1:4" x14ac:dyDescent="0.25">
      <c r="A2" s="207" t="s">
        <v>1240</v>
      </c>
      <c r="B2" s="22" t="str">
        <f>CONCATENATE('Plant Drop'!A3&amp;":"&amp;'Plant Drop'!C3&amp;":"&amp;'Plant Drop'!A4&amp;":"&amp;'Plant Drop'!C4&amp;":"&amp;'Plant Drop'!A5&amp;":"&amp;'Plant Drop'!C5&amp;":"&amp;'Plant Drop'!A6&amp;":"&amp;'Plant Drop'!C6)</f>
        <v>Mảnh Kinh Nghiệm 1:1:Mảnh Kinh Nghiệm 2:1:Mảnh Kinh Nghiệm 3:1:Mảnh Kinh Nghiệm 4:1</v>
      </c>
      <c r="C2" s="22" t="s">
        <v>1241</v>
      </c>
      <c r="D2" s="21" t="s">
        <v>1242</v>
      </c>
    </row>
    <row r="3" spans="1:4" x14ac:dyDescent="0.25">
      <c r="A3" s="207" t="s">
        <v>379</v>
      </c>
      <c r="B3" s="22" t="str">
        <f>CONCATENATE('Plant Drop'!A7&amp;":"&amp;'Plant Drop'!C7&amp;":"&amp;'Plant Drop'!A8&amp;":"&amp;'Plant Drop'!C8&amp;":"&amp;'Plant Drop'!A9&amp;":"&amp;'Plant Drop'!C9&amp;":"&amp;'Plant Drop'!A10&amp;":"&amp;'Plant Drop'!C10)</f>
        <v>Mảnh Chậu Thanh Long 1:1:Mảnh Chậu Thanh Long 2:1:Mảnh Chậu Thanh Long 3:1:Mảnh Chậu Thanh Long 4:1</v>
      </c>
      <c r="C3" s="22" t="s">
        <v>80</v>
      </c>
      <c r="D3" s="21" t="s">
        <v>397</v>
      </c>
    </row>
    <row r="4" spans="1:4" x14ac:dyDescent="0.25">
      <c r="A4" s="207" t="s">
        <v>396</v>
      </c>
      <c r="B4" s="22" t="str">
        <f>CONCATENATE('Plant Drop'!A11&amp;":"&amp;'Plant Drop'!C11&amp;":"&amp;'Plant Drop'!A12&amp;":"&amp;'Plant Drop'!C12&amp;":"&amp;'Plant Drop'!A13&amp;":"&amp;'Plant Drop'!C13&amp;":"&amp;'Plant Drop'!A14&amp;":"&amp;'Plant Drop'!C14)</f>
        <v>Mảnh Chậu Bạch Hổ 1:1:Mảnh Chậu Bạch Hổ 2:1:Mảnh Chậu Bạch Hổ 3:1:Mảnh Chậu Bạch Hổ 4:1</v>
      </c>
      <c r="C4" s="22" t="s">
        <v>77</v>
      </c>
      <c r="D4" s="21" t="s">
        <v>398</v>
      </c>
    </row>
    <row r="5" spans="1:4" x14ac:dyDescent="0.25">
      <c r="A5" s="207" t="s">
        <v>380</v>
      </c>
      <c r="B5" s="22" t="str">
        <f>CONCATENATE('Plant Drop'!A15&amp;":"&amp;'Plant Drop'!C15&amp;":"&amp;'Plant Drop'!A16&amp;":"&amp;'Plant Drop'!C16&amp;":"&amp;'Plant Drop'!A17&amp;":"&amp;'Plant Drop'!C17&amp;":"&amp;'Plant Drop'!A18&amp;":"&amp;'Plant Drop'!C18)</f>
        <v>Mảnh Chậu Huyền Vũ 1:1:Mảnh Chậu Huyền Vũ 2:1:Mảnh Chậu Huyền Vũ 3:1:Mảnh Chậu Huyền Vũ 4:1</v>
      </c>
      <c r="C5" s="22" t="s">
        <v>607</v>
      </c>
      <c r="D5" s="21" t="s">
        <v>942</v>
      </c>
    </row>
    <row r="6" spans="1:4" hidden="1" x14ac:dyDescent="0.25">
      <c r="A6" s="207" t="s">
        <v>271</v>
      </c>
      <c r="B6" s="22" t="str">
        <f>CONCATENATE('Plant Drop'!A19&amp;":"&amp;'Plant Drop'!C19&amp;":"&amp;'Plant Drop'!A20&amp;":"&amp;'Plant Drop'!C20&amp;":"&amp;'Plant Drop'!A21&amp;":"&amp;'Plant Drop'!C21&amp;":"&amp;'Plant Drop'!A22&amp;":"&amp;'Plant Drop'!C22)</f>
        <v>Mảnh Chậu Dơi Xinh Xắn 1:1:Mảnh Chậu Dơi Xinh Xắn 2:1:Mảnh Chậu Dơi Xinh Xắn 3:1:Mảnh Chậu Dơi Xinh Xắn 4:1</v>
      </c>
      <c r="C6" s="22" t="s">
        <v>177</v>
      </c>
      <c r="D6" s="21" t="s">
        <v>267</v>
      </c>
    </row>
    <row r="7" spans="1:4" x14ac:dyDescent="0.25">
      <c r="A7" s="207" t="s">
        <v>272</v>
      </c>
      <c r="B7" s="22" t="str">
        <f>CONCATENATE('Plant Drop'!A23&amp;":"&amp;'Plant Drop'!C23&amp;":"&amp;'Plant Drop'!A24&amp;":"&amp;'Plant Drop'!C24&amp;":"&amp;'Plant Drop'!A25&amp;":"&amp;'Plant Drop'!C25&amp;":"&amp;'Plant Drop'!A26&amp;":"&amp;'Plant Drop'!C26)</f>
        <v>Mảnh Chậu Dơi Ngốc Nghếch 1:1:Mảnh Chậu Dơi Ngốc Nghếch 2:1:Mảnh Chậu Dơi Ngốc Nghếch 3:1:Mảnh Chậu Dơi Ngốc Nghếch 4:1</v>
      </c>
      <c r="C7" s="22" t="s">
        <v>177</v>
      </c>
      <c r="D7" s="21" t="s">
        <v>267</v>
      </c>
    </row>
    <row r="8" spans="1:4" x14ac:dyDescent="0.25">
      <c r="A8" s="207" t="s">
        <v>664</v>
      </c>
      <c r="B8" s="22" t="str">
        <f>CONCATENATE('Plant Drop'!A27&amp;":"&amp;'Plant Drop'!C27&amp;":"&amp;'Plant Drop'!A28&amp;":"&amp;'Plant Drop'!C28&amp;":"&amp;'Plant Drop'!A29&amp;":"&amp;'Plant Drop'!C29&amp;":"&amp;'Plant Drop'!A30&amp;":"&amp;'Plant Drop'!C30)</f>
        <v>Mảnh Chậu Dơi Nghịch Ngợm 1:1:Mảnh Chậu Dơi Nghịch Ngợm 2:1:Mảnh Chậu Dơi Nghịch Ngợm 3:1:Mảnh Chậu Dơi Nghịch Ngợm 4:1</v>
      </c>
      <c r="C8" s="22" t="s">
        <v>178</v>
      </c>
      <c r="D8" s="21" t="s">
        <v>268</v>
      </c>
    </row>
    <row r="9" spans="1:4" x14ac:dyDescent="0.25">
      <c r="A9" s="207" t="s">
        <v>601</v>
      </c>
      <c r="B9" s="22" t="str">
        <f>CONCATENATE('Plant Drop'!A31&amp;":"&amp;'Plant Drop'!C31&amp;":"&amp;'Plant Drop'!A32&amp;":"&amp;'Plant Drop'!C32&amp;":"&amp;'Plant Drop'!A33&amp;":"&amp;'Plant Drop'!C33&amp;":"&amp;'Plant Drop'!A34&amp;":"&amp;'Plant Drop'!C34)</f>
        <v>Mảnh Chậu Dơi Nhút Nhát 1:1:Mảnh Chậu Dơi Nhút Nhát 2:1:Mảnh Chậu Dơi Nhút Nhát 3:1:Mảnh Chậu Dơi Nhút Nhát 4:1</v>
      </c>
      <c r="C9" s="22" t="s">
        <v>599</v>
      </c>
      <c r="D9" s="21" t="s">
        <v>600</v>
      </c>
    </row>
    <row r="10" spans="1:4" x14ac:dyDescent="0.25">
      <c r="A10" s="348" t="s">
        <v>1231</v>
      </c>
      <c r="B10" s="22" t="str">
        <f>CONCATENATE('Plant Drop'!A35&amp;":"&amp;'Plant Drop'!C35&amp;":"&amp;'Plant Drop'!A36&amp;":"&amp;'Plant Drop'!C36&amp;":"&amp;'Plant Drop'!A37&amp;":"&amp;'Plant Drop'!C37&amp;":"&amp;'Plant Drop'!A38&amp;":"&amp;'Plant Drop'!C38)</f>
        <v>Mảnh Bình Giữ Nhiệt 1:1:Mảnh Bình Giữ Nhiệt 2:1:Mảnh Bình Giữ Nhiệt 3:1:Mảnh Bình Giữ Nhiệt 4:1</v>
      </c>
      <c r="C10" s="348" t="s">
        <v>1232</v>
      </c>
      <c r="D10" s="348" t="s">
        <v>1233</v>
      </c>
    </row>
    <row r="11" spans="1:4" x14ac:dyDescent="0.25">
      <c r="A11" s="348" t="s">
        <v>1234</v>
      </c>
      <c r="B11" s="22" t="str">
        <f>CONCATENATE('Plant Drop'!A39&amp;":"&amp;'Plant Drop'!C39&amp;":"&amp;'Plant Drop'!A40&amp;":"&amp;'Plant Drop'!C40&amp;":"&amp;'Plant Drop'!A41&amp;":"&amp;'Plant Drop'!C41&amp;":"&amp;'Plant Drop'!A42&amp;":"&amp;'Plant Drop'!C42)</f>
        <v>Mảnh Áo Thun 1:1:Mảnh Áo Thun 2:1:Mảnh Áo Thun 3:1:Mảnh Áo Thun 4:1</v>
      </c>
      <c r="C11" s="348" t="s">
        <v>1235</v>
      </c>
      <c r="D11" s="348" t="s">
        <v>1236</v>
      </c>
    </row>
    <row r="12" spans="1:4" x14ac:dyDescent="0.25">
      <c r="A12" s="348" t="s">
        <v>1237</v>
      </c>
      <c r="B12" s="22" t="str">
        <f>CONCATENATE('Plant Drop'!A43&amp;":"&amp;'Plant Drop'!C43&amp;":"&amp;'Plant Drop'!A44&amp;":"&amp;'Plant Drop'!C44&amp;":"&amp;'Plant Drop'!A45&amp;":"&amp;'Plant Drop'!C45&amp;":"&amp;'Plant Drop'!A46&amp;":"&amp;'Plant Drop'!C46)</f>
        <v>Mảnh Iring 1:1:Mảnh Iring 2:1:Mảnh Iring 3:1:Mảnh Iring 4:1</v>
      </c>
      <c r="C12" s="348" t="s">
        <v>1238</v>
      </c>
      <c r="D12" s="348" t="s">
        <v>1239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5"/>
  <sheetViews>
    <sheetView workbookViewId="0">
      <pane xSplit="4" ySplit="1" topLeftCell="I99" activePane="bottomRight" state="frozen"/>
      <selection pane="topRight" activeCell="E1" sqref="E1"/>
      <selection pane="bottomLeft" activeCell="A2" sqref="A2"/>
      <selection pane="bottomRight" activeCell="B114" sqref="B114"/>
    </sheetView>
  </sheetViews>
  <sheetFormatPr defaultRowHeight="15" x14ac:dyDescent="0.25"/>
  <cols>
    <col min="2" max="2" width="11.5703125" bestFit="1" customWidth="1"/>
    <col min="3" max="3" width="13.85546875" bestFit="1" customWidth="1"/>
    <col min="4" max="4" width="13.85546875" customWidth="1"/>
    <col min="5" max="5" width="14.28515625" bestFit="1" customWidth="1"/>
    <col min="6" max="6" width="28.85546875" bestFit="1" customWidth="1"/>
    <col min="7" max="7" width="7.42578125" bestFit="1" customWidth="1"/>
    <col min="8" max="8" width="27.85546875" bestFit="1" customWidth="1"/>
    <col min="9" max="9" width="7.42578125" bestFit="1" customWidth="1"/>
    <col min="10" max="10" width="25.5703125" bestFit="1" customWidth="1"/>
    <col min="11" max="11" width="7.42578125" bestFit="1" customWidth="1"/>
    <col min="12" max="12" width="28.140625" bestFit="1" customWidth="1"/>
    <col min="13" max="13" width="7.42578125" bestFit="1" customWidth="1"/>
    <col min="14" max="14" width="22.28515625" bestFit="1" customWidth="1"/>
    <col min="15" max="15" width="7.42578125" bestFit="1" customWidth="1"/>
    <col min="16" max="16" width="19.5703125" bestFit="1" customWidth="1"/>
    <col min="17" max="17" width="7.42578125" bestFit="1" customWidth="1"/>
    <col min="19" max="19" width="18" style="33" customWidth="1"/>
    <col min="20" max="20" width="14.5703125" bestFit="1" customWidth="1"/>
    <col min="21" max="21" width="14.5703125" style="33" bestFit="1" customWidth="1"/>
    <col min="22" max="22" width="14.5703125" bestFit="1" customWidth="1"/>
  </cols>
  <sheetData>
    <row r="1" spans="1:22" x14ac:dyDescent="0.25">
      <c r="A1" t="s">
        <v>270</v>
      </c>
      <c r="B1" s="4" t="s">
        <v>269</v>
      </c>
      <c r="C1" s="4" t="s">
        <v>55</v>
      </c>
      <c r="D1" s="84" t="s">
        <v>242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54" t="s">
        <v>87</v>
      </c>
      <c r="S1" s="179" t="s">
        <v>95</v>
      </c>
      <c r="T1" s="64" t="s">
        <v>95</v>
      </c>
      <c r="U1" s="179" t="s">
        <v>96</v>
      </c>
      <c r="V1" s="179" t="s">
        <v>96</v>
      </c>
    </row>
    <row r="2" spans="1:22" s="67" customFormat="1" ht="14.25" customHeight="1" x14ac:dyDescent="0.25">
      <c r="A2" s="67">
        <v>1</v>
      </c>
      <c r="B2" s="37">
        <v>1</v>
      </c>
      <c r="C2" s="168">
        <v>100</v>
      </c>
      <c r="D2" s="169">
        <v>-1</v>
      </c>
      <c r="E2" s="36"/>
      <c r="F2" s="35" t="s">
        <v>72</v>
      </c>
      <c r="G2" s="36"/>
      <c r="H2" s="37"/>
      <c r="I2" s="37"/>
      <c r="J2" s="36" t="s">
        <v>170</v>
      </c>
      <c r="K2" s="36"/>
      <c r="L2" s="37"/>
      <c r="M2" s="37"/>
      <c r="N2" s="36" t="str">
        <f>$S$1&amp;":"&amp;T2</f>
        <v>Vàng:7000</v>
      </c>
      <c r="O2" s="36"/>
      <c r="P2" s="36" t="str">
        <f>$U$1&amp;":"&amp;U2</f>
        <v>Kinh Nghiệm:3000</v>
      </c>
      <c r="Q2" s="36"/>
      <c r="R2" s="170">
        <f>C2*Balancing!$H$7/Balancing!$D$7</f>
        <v>157.5</v>
      </c>
      <c r="S2" s="180"/>
      <c r="T2" s="67">
        <v>7000</v>
      </c>
      <c r="U2" s="180">
        <v>3000</v>
      </c>
    </row>
    <row r="3" spans="1:22" s="157" customFormat="1" ht="14.25" customHeight="1" x14ac:dyDescent="0.25">
      <c r="A3" s="157">
        <v>2</v>
      </c>
      <c r="B3" s="152">
        <v>2</v>
      </c>
      <c r="C3" s="160">
        <v>200</v>
      </c>
      <c r="D3" s="161">
        <v>30</v>
      </c>
      <c r="E3" s="162"/>
      <c r="F3" s="163" t="s">
        <v>243</v>
      </c>
      <c r="G3" s="162"/>
      <c r="H3" s="152"/>
      <c r="I3" s="162"/>
      <c r="J3" s="152" t="s">
        <v>171</v>
      </c>
      <c r="K3" s="162"/>
      <c r="L3" s="152" t="s">
        <v>162</v>
      </c>
      <c r="M3" s="162"/>
      <c r="N3" s="162" t="s">
        <v>668</v>
      </c>
      <c r="O3" s="162"/>
      <c r="P3" s="162"/>
      <c r="Q3" s="162"/>
      <c r="R3" s="164"/>
      <c r="S3" s="177"/>
      <c r="U3" s="177"/>
      <c r="V3" s="67"/>
    </row>
    <row r="4" spans="1:22" s="157" customFormat="1" x14ac:dyDescent="0.25">
      <c r="B4" s="152">
        <v>3</v>
      </c>
      <c r="C4" s="160">
        <v>200</v>
      </c>
      <c r="D4" s="161">
        <v>-1</v>
      </c>
      <c r="E4" s="162"/>
      <c r="F4" s="163" t="s">
        <v>257</v>
      </c>
      <c r="G4" s="162"/>
      <c r="H4" s="152"/>
      <c r="I4" s="162"/>
      <c r="J4" s="152" t="s">
        <v>171</v>
      </c>
      <c r="K4" s="162"/>
      <c r="L4" s="152" t="s">
        <v>162</v>
      </c>
      <c r="M4" s="162"/>
      <c r="N4" s="162" t="str">
        <f>$U$1&amp;":"&amp;U4</f>
        <v>Kinh Nghiệm:6000</v>
      </c>
      <c r="O4" s="162"/>
      <c r="P4" s="162"/>
      <c r="Q4" s="162"/>
      <c r="R4" s="164">
        <f>C4*Balancing!$H$7/Balancing!$D$7</f>
        <v>315</v>
      </c>
      <c r="S4" s="177"/>
      <c r="U4" s="177">
        <v>6000</v>
      </c>
      <c r="V4" s="67"/>
    </row>
    <row r="5" spans="1:22" x14ac:dyDescent="0.25">
      <c r="A5">
        <v>3</v>
      </c>
      <c r="B5" s="25">
        <v>4</v>
      </c>
      <c r="C5" s="40">
        <v>350</v>
      </c>
      <c r="D5" s="85">
        <v>30</v>
      </c>
      <c r="E5" s="42"/>
      <c r="F5" s="80" t="s">
        <v>244</v>
      </c>
      <c r="G5" s="36"/>
      <c r="H5" s="25"/>
      <c r="I5" s="36"/>
      <c r="J5" s="25" t="s">
        <v>172</v>
      </c>
      <c r="K5" s="36"/>
      <c r="L5" s="36"/>
      <c r="M5" s="36"/>
      <c r="N5" s="36" t="s">
        <v>606</v>
      </c>
      <c r="O5" s="36"/>
      <c r="P5" s="36" t="s">
        <v>246</v>
      </c>
      <c r="Q5" s="36"/>
      <c r="R5" s="55"/>
      <c r="V5" s="67"/>
    </row>
    <row r="6" spans="1:22" x14ac:dyDescent="0.25">
      <c r="B6" s="25">
        <v>5</v>
      </c>
      <c r="C6" s="40">
        <v>350</v>
      </c>
      <c r="D6" s="85">
        <v>-1</v>
      </c>
      <c r="E6" s="42"/>
      <c r="F6" s="41" t="s">
        <v>259</v>
      </c>
      <c r="G6" s="36"/>
      <c r="I6" s="25"/>
      <c r="J6" s="25" t="s">
        <v>172</v>
      </c>
      <c r="K6" s="36"/>
      <c r="L6" s="36"/>
      <c r="M6" s="36"/>
      <c r="N6" s="36" t="str">
        <f>$S$1&amp;":"&amp;T6</f>
        <v>Vàng:10000</v>
      </c>
      <c r="O6" s="36"/>
      <c r="P6" s="36" t="str">
        <f>$U$1&amp;":"&amp;U6</f>
        <v>Kinh Nghiệm:8000</v>
      </c>
      <c r="Q6" s="36"/>
      <c r="R6" s="55">
        <f>C6*Balancing!$H$7/Balancing!$D$7</f>
        <v>551.25</v>
      </c>
      <c r="T6">
        <v>10000</v>
      </c>
      <c r="U6" s="33">
        <v>8000</v>
      </c>
      <c r="V6" s="67"/>
    </row>
    <row r="7" spans="1:22" s="157" customFormat="1" x14ac:dyDescent="0.25">
      <c r="A7" s="157">
        <v>4</v>
      </c>
      <c r="B7" s="152">
        <v>6</v>
      </c>
      <c r="C7" s="160">
        <v>600</v>
      </c>
      <c r="D7" s="161">
        <v>30</v>
      </c>
      <c r="E7" s="162"/>
      <c r="F7" s="152" t="s">
        <v>247</v>
      </c>
      <c r="G7" s="162"/>
      <c r="H7" s="152" t="s">
        <v>499</v>
      </c>
      <c r="I7" s="152"/>
      <c r="J7" s="162" t="s">
        <v>173</v>
      </c>
      <c r="K7" s="162"/>
      <c r="L7" s="162" t="s">
        <v>100</v>
      </c>
      <c r="M7" s="162"/>
      <c r="N7" s="162" t="s">
        <v>459</v>
      </c>
      <c r="O7" s="162"/>
      <c r="P7" s="162"/>
      <c r="Q7" s="162"/>
      <c r="R7" s="164"/>
      <c r="S7" s="177"/>
      <c r="U7" s="177"/>
      <c r="V7" s="67"/>
    </row>
    <row r="8" spans="1:22" s="157" customFormat="1" x14ac:dyDescent="0.25">
      <c r="B8" s="152">
        <v>7</v>
      </c>
      <c r="C8" s="160">
        <v>600</v>
      </c>
      <c r="D8" s="161">
        <v>-1</v>
      </c>
      <c r="E8" s="162"/>
      <c r="F8" s="163" t="s">
        <v>76</v>
      </c>
      <c r="G8" s="162"/>
      <c r="H8" s="152"/>
      <c r="I8" s="152"/>
      <c r="J8" s="162" t="s">
        <v>173</v>
      </c>
      <c r="K8" s="162"/>
      <c r="L8" s="162" t="s">
        <v>100</v>
      </c>
      <c r="M8" s="162"/>
      <c r="N8" s="162" t="str">
        <f>$U$1&amp;":"&amp;U8</f>
        <v>Kinh Nghiệm:10000</v>
      </c>
      <c r="O8" s="162"/>
      <c r="P8" s="162"/>
      <c r="Q8" s="162"/>
      <c r="R8" s="164">
        <f>C8*Balancing!$H$7/Balancing!$D$7</f>
        <v>945</v>
      </c>
      <c r="S8" s="177"/>
      <c r="U8" s="177">
        <v>10000</v>
      </c>
      <c r="V8" s="67"/>
    </row>
    <row r="9" spans="1:22" x14ac:dyDescent="0.25">
      <c r="A9">
        <v>5</v>
      </c>
      <c r="B9" s="25">
        <v>8</v>
      </c>
      <c r="C9" s="40">
        <v>800</v>
      </c>
      <c r="D9" s="85">
        <v>30</v>
      </c>
      <c r="E9" s="42"/>
      <c r="F9" s="37" t="s">
        <v>248</v>
      </c>
      <c r="G9" s="36"/>
      <c r="H9" s="25"/>
      <c r="I9" s="25"/>
      <c r="J9" s="36" t="s">
        <v>174</v>
      </c>
      <c r="K9" s="36"/>
      <c r="L9" s="36" t="s">
        <v>163</v>
      </c>
      <c r="M9" s="36"/>
      <c r="N9" s="36" t="s">
        <v>605</v>
      </c>
      <c r="O9" s="36"/>
      <c r="P9" s="36" t="s">
        <v>402</v>
      </c>
      <c r="Q9" s="36"/>
      <c r="R9" s="55"/>
      <c r="V9" s="67"/>
    </row>
    <row r="10" spans="1:22" x14ac:dyDescent="0.25">
      <c r="B10" s="25">
        <v>9</v>
      </c>
      <c r="C10" s="40">
        <v>800</v>
      </c>
      <c r="D10" s="85">
        <v>-1</v>
      </c>
      <c r="E10" s="42"/>
      <c r="F10" s="25" t="s">
        <v>261</v>
      </c>
      <c r="G10" s="25"/>
      <c r="H10" s="25"/>
      <c r="I10" s="25"/>
      <c r="J10" s="25" t="s">
        <v>174</v>
      </c>
      <c r="K10" s="36"/>
      <c r="L10" s="36" t="s">
        <v>163</v>
      </c>
      <c r="M10" s="36"/>
      <c r="N10" s="36" t="str">
        <f>$S$1&amp;":"&amp;T10</f>
        <v>Vàng:20000</v>
      </c>
      <c r="O10" s="36"/>
      <c r="P10" s="36" t="str">
        <f>$U$1&amp;":"&amp;U10</f>
        <v>Kinh Nghiệm:12000</v>
      </c>
      <c r="Q10" s="36"/>
      <c r="R10" s="55">
        <f>C10*Balancing!$H$7/Balancing!$D$7</f>
        <v>1260</v>
      </c>
      <c r="T10">
        <v>20000</v>
      </c>
      <c r="U10" s="33">
        <v>12000</v>
      </c>
      <c r="V10" s="67"/>
    </row>
    <row r="11" spans="1:22" s="157" customFormat="1" x14ac:dyDescent="0.25">
      <c r="A11" s="157">
        <v>6</v>
      </c>
      <c r="B11" s="152">
        <v>10</v>
      </c>
      <c r="C11" s="160">
        <v>1000</v>
      </c>
      <c r="D11" s="161">
        <v>30</v>
      </c>
      <c r="E11" s="162"/>
      <c r="F11" s="152" t="s">
        <v>251</v>
      </c>
      <c r="G11" s="152"/>
      <c r="H11" s="152" t="s">
        <v>500</v>
      </c>
      <c r="I11" s="152"/>
      <c r="J11" s="152" t="s">
        <v>175</v>
      </c>
      <c r="K11" s="162"/>
      <c r="L11" s="162"/>
      <c r="M11" s="162"/>
      <c r="N11" s="162" t="s">
        <v>245</v>
      </c>
      <c r="O11" s="162"/>
      <c r="P11" s="162"/>
      <c r="Q11" s="162"/>
      <c r="R11" s="164"/>
      <c r="S11" s="177"/>
      <c r="U11" s="177"/>
      <c r="V11" s="67"/>
    </row>
    <row r="12" spans="1:22" s="157" customFormat="1" x14ac:dyDescent="0.25">
      <c r="B12" s="152">
        <v>11</v>
      </c>
      <c r="C12" s="160">
        <v>1000</v>
      </c>
      <c r="D12" s="161">
        <v>-1</v>
      </c>
      <c r="E12" s="162"/>
      <c r="F12" s="166" t="s">
        <v>263</v>
      </c>
      <c r="G12" s="162"/>
      <c r="H12" s="152"/>
      <c r="I12" s="152"/>
      <c r="J12" s="152" t="s">
        <v>175</v>
      </c>
      <c r="K12" s="162"/>
      <c r="L12" s="162"/>
      <c r="M12" s="162"/>
      <c r="N12" s="162" t="str">
        <f>$U$1&amp;":"&amp;U12</f>
        <v>Kinh Nghiệm:15000</v>
      </c>
      <c r="O12" s="162"/>
      <c r="P12" s="162"/>
      <c r="Q12" s="162"/>
      <c r="R12" s="164">
        <f>C12*Balancing!$H$7/Balancing!$D$7</f>
        <v>1575</v>
      </c>
      <c r="S12" s="177"/>
      <c r="U12" s="177">
        <v>15000</v>
      </c>
      <c r="V12" s="67"/>
    </row>
    <row r="13" spans="1:22" x14ac:dyDescent="0.25">
      <c r="A13">
        <v>7</v>
      </c>
      <c r="B13" s="25">
        <v>12</v>
      </c>
      <c r="C13" s="40">
        <v>1500</v>
      </c>
      <c r="D13" s="85">
        <v>30</v>
      </c>
      <c r="E13" s="42"/>
      <c r="F13" s="37" t="s">
        <v>252</v>
      </c>
      <c r="G13" s="36"/>
      <c r="H13" s="39"/>
      <c r="I13" s="25"/>
      <c r="J13" s="25" t="s">
        <v>165</v>
      </c>
      <c r="K13" s="36"/>
      <c r="L13" s="36"/>
      <c r="M13" s="36"/>
      <c r="N13" s="36" t="s">
        <v>438</v>
      </c>
      <c r="O13" s="36"/>
      <c r="P13" s="36" t="s">
        <v>250</v>
      </c>
      <c r="Q13" s="36"/>
      <c r="R13" s="55"/>
      <c r="V13" s="67"/>
    </row>
    <row r="14" spans="1:22" x14ac:dyDescent="0.25">
      <c r="B14" s="25">
        <v>13</v>
      </c>
      <c r="C14" s="40">
        <v>1500</v>
      </c>
      <c r="D14" s="85">
        <v>-1</v>
      </c>
      <c r="E14" s="42"/>
      <c r="F14" s="44" t="s">
        <v>264</v>
      </c>
      <c r="G14" s="36"/>
      <c r="H14" s="39"/>
      <c r="I14" s="25"/>
      <c r="J14" s="36" t="s">
        <v>165</v>
      </c>
      <c r="K14" s="36"/>
      <c r="L14" s="36"/>
      <c r="M14" s="25"/>
      <c r="N14" s="36" t="str">
        <f>$S$1&amp;":"&amp;T14</f>
        <v>Vàng:30000</v>
      </c>
      <c r="O14" s="36"/>
      <c r="P14" s="36" t="str">
        <f>$U$1&amp;":"&amp;U14</f>
        <v>Kinh Nghiệm:20000</v>
      </c>
      <c r="Q14" s="36"/>
      <c r="R14" s="55">
        <f>C14*Balancing!$H$7/Balancing!$D$7</f>
        <v>2362.5</v>
      </c>
      <c r="T14">
        <v>30000</v>
      </c>
      <c r="U14" s="33">
        <v>20000</v>
      </c>
      <c r="V14" s="67"/>
    </row>
    <row r="15" spans="1:22" s="157" customFormat="1" x14ac:dyDescent="0.25">
      <c r="A15" s="157">
        <v>8</v>
      </c>
      <c r="B15" s="152">
        <v>14</v>
      </c>
      <c r="C15" s="160">
        <v>2000</v>
      </c>
      <c r="D15" s="161">
        <v>30</v>
      </c>
      <c r="E15" s="162"/>
      <c r="F15" s="163" t="s">
        <v>74</v>
      </c>
      <c r="G15" s="162"/>
      <c r="H15" s="157" t="s">
        <v>501</v>
      </c>
      <c r="I15" s="152"/>
      <c r="J15" s="162" t="s">
        <v>166</v>
      </c>
      <c r="K15" s="162"/>
      <c r="L15" s="162" t="s">
        <v>97</v>
      </c>
      <c r="M15" s="152"/>
      <c r="N15" s="162" t="s">
        <v>460</v>
      </c>
      <c r="O15" s="162"/>
      <c r="P15" s="162"/>
      <c r="Q15" s="162"/>
      <c r="R15" s="164"/>
      <c r="S15" s="177"/>
      <c r="U15" s="177"/>
      <c r="V15" s="67"/>
    </row>
    <row r="16" spans="1:22" s="157" customFormat="1" x14ac:dyDescent="0.25">
      <c r="B16" s="152">
        <v>15</v>
      </c>
      <c r="C16" s="160">
        <v>2000</v>
      </c>
      <c r="D16" s="161">
        <v>-1</v>
      </c>
      <c r="E16" s="162"/>
      <c r="F16" s="163" t="s">
        <v>450</v>
      </c>
      <c r="G16" s="152"/>
      <c r="H16" s="152"/>
      <c r="I16" s="152"/>
      <c r="J16" s="162" t="s">
        <v>166</v>
      </c>
      <c r="K16" s="162"/>
      <c r="L16" s="167" t="s">
        <v>97</v>
      </c>
      <c r="M16" s="162"/>
      <c r="N16" s="162" t="str">
        <f>$U$1&amp;":"&amp;U16</f>
        <v>Kinh Nghiệm:25000</v>
      </c>
      <c r="O16" s="162"/>
      <c r="P16" s="162"/>
      <c r="Q16" s="162"/>
      <c r="R16" s="164">
        <f>C16*Balancing!$H$7/Balancing!$D$7</f>
        <v>3150</v>
      </c>
      <c r="S16" s="177"/>
      <c r="U16" s="177">
        <v>25000</v>
      </c>
      <c r="V16" s="67"/>
    </row>
    <row r="17" spans="1:22" x14ac:dyDescent="0.25">
      <c r="A17">
        <v>9</v>
      </c>
      <c r="B17" s="25">
        <v>16</v>
      </c>
      <c r="C17" s="40">
        <v>2500</v>
      </c>
      <c r="D17" s="85">
        <v>-1</v>
      </c>
      <c r="E17" s="43"/>
      <c r="F17" s="57" t="s">
        <v>78</v>
      </c>
      <c r="G17" s="36"/>
      <c r="H17" s="25"/>
      <c r="I17" s="36"/>
      <c r="J17" s="36" t="s">
        <v>167</v>
      </c>
      <c r="K17" s="36"/>
      <c r="L17" s="36" t="s">
        <v>98</v>
      </c>
      <c r="M17" s="36"/>
      <c r="N17" s="36" t="str">
        <f>$S$1&amp;":"&amp;T17</f>
        <v>Vàng:40000</v>
      </c>
      <c r="O17" s="37"/>
      <c r="P17" s="36" t="str">
        <f>$U$1&amp;":"&amp;U17</f>
        <v>Kinh Nghiệm:30000</v>
      </c>
      <c r="Q17" s="37"/>
      <c r="R17" s="55">
        <f>C17*Balancing!$H$7/Balancing!$D$7</f>
        <v>3937.5</v>
      </c>
      <c r="T17">
        <v>40000</v>
      </c>
      <c r="U17" s="177">
        <v>30000</v>
      </c>
      <c r="V17" s="67"/>
    </row>
    <row r="18" spans="1:22" s="157" customFormat="1" x14ac:dyDescent="0.25">
      <c r="A18" s="157">
        <v>10</v>
      </c>
      <c r="B18" s="152">
        <v>17</v>
      </c>
      <c r="C18" s="160">
        <v>3000</v>
      </c>
      <c r="D18" s="161">
        <v>30</v>
      </c>
      <c r="E18" s="152"/>
      <c r="F18" s="163" t="s">
        <v>253</v>
      </c>
      <c r="G18" s="162"/>
      <c r="H18" s="152"/>
      <c r="I18" s="162"/>
      <c r="J18" s="162" t="s">
        <v>168</v>
      </c>
      <c r="K18" s="162"/>
      <c r="L18" s="162" t="s">
        <v>457</v>
      </c>
      <c r="M18" s="162"/>
      <c r="N18" s="162" t="s">
        <v>403</v>
      </c>
      <c r="O18" s="152"/>
      <c r="P18" s="162"/>
      <c r="Q18" s="152"/>
      <c r="R18" s="164"/>
      <c r="S18" s="177"/>
      <c r="U18" s="177"/>
      <c r="V18" s="67"/>
    </row>
    <row r="19" spans="1:22" s="157" customFormat="1" x14ac:dyDescent="0.25">
      <c r="B19" s="152">
        <v>18</v>
      </c>
      <c r="C19" s="160">
        <v>3000</v>
      </c>
      <c r="D19" s="161">
        <v>-1</v>
      </c>
      <c r="E19" s="162"/>
      <c r="F19" s="163" t="s">
        <v>75</v>
      </c>
      <c r="G19" s="152"/>
      <c r="I19" s="162"/>
      <c r="J19" s="162" t="s">
        <v>168</v>
      </c>
      <c r="K19" s="162"/>
      <c r="L19" s="167" t="s">
        <v>457</v>
      </c>
      <c r="M19" s="162"/>
      <c r="N19" s="162" t="str">
        <f>$U$1&amp;":"&amp;U19</f>
        <v>Kinh Nghiệm:35000</v>
      </c>
      <c r="O19" s="152"/>
      <c r="P19" s="162"/>
      <c r="Q19" s="152"/>
      <c r="R19" s="164">
        <f>C19*Balancing!$H$7/Balancing!$D$7</f>
        <v>4725</v>
      </c>
      <c r="S19" s="177"/>
      <c r="U19" s="177">
        <v>35000</v>
      </c>
      <c r="V19" s="67"/>
    </row>
    <row r="20" spans="1:22" x14ac:dyDescent="0.25">
      <c r="A20">
        <v>11</v>
      </c>
      <c r="B20" s="25">
        <v>19</v>
      </c>
      <c r="C20" s="40">
        <v>3500</v>
      </c>
      <c r="D20" s="85">
        <v>30</v>
      </c>
      <c r="E20" s="42"/>
      <c r="F20" s="41" t="s">
        <v>255</v>
      </c>
      <c r="G20" s="25"/>
      <c r="H20" s="25" t="s">
        <v>502</v>
      </c>
      <c r="I20" s="36"/>
      <c r="J20" s="36" t="s">
        <v>169</v>
      </c>
      <c r="K20" s="36"/>
      <c r="L20" s="57"/>
      <c r="M20" s="36"/>
      <c r="N20" s="36" t="s">
        <v>439</v>
      </c>
      <c r="O20" s="37"/>
      <c r="P20" s="36" t="s">
        <v>462</v>
      </c>
      <c r="Q20" s="37"/>
      <c r="R20" s="55"/>
      <c r="V20" s="67"/>
    </row>
    <row r="21" spans="1:22" x14ac:dyDescent="0.25">
      <c r="B21" s="25">
        <v>20</v>
      </c>
      <c r="C21" s="76">
        <v>3500</v>
      </c>
      <c r="D21" s="85">
        <v>-1</v>
      </c>
      <c r="E21" s="43"/>
      <c r="F21" s="57" t="s">
        <v>75</v>
      </c>
      <c r="G21" s="25"/>
      <c r="H21" s="25"/>
      <c r="I21" s="25"/>
      <c r="J21" s="36" t="s">
        <v>169</v>
      </c>
      <c r="K21" s="25"/>
      <c r="L21" s="36"/>
      <c r="M21" s="25"/>
      <c r="N21" s="36" t="str">
        <f>$S$1&amp;":"&amp;T21</f>
        <v>Vàng:60000</v>
      </c>
      <c r="O21" s="25"/>
      <c r="P21" s="36" t="str">
        <f>$U$1&amp;":"&amp;U21</f>
        <v>Kinh Nghiệm:40000</v>
      </c>
      <c r="Q21" s="25"/>
      <c r="R21" s="55">
        <f>C21*Balancing!$H$7/Balancing!$D$7</f>
        <v>5512.5</v>
      </c>
      <c r="T21">
        <v>60000</v>
      </c>
      <c r="U21" s="33">
        <v>40000</v>
      </c>
      <c r="V21" s="67"/>
    </row>
    <row r="22" spans="1:22" s="157" customFormat="1" x14ac:dyDescent="0.25">
      <c r="A22" s="157">
        <v>12</v>
      </c>
      <c r="B22" s="152">
        <v>21</v>
      </c>
      <c r="C22" s="171">
        <v>4000</v>
      </c>
      <c r="D22" s="161">
        <v>30</v>
      </c>
      <c r="E22" s="152"/>
      <c r="F22" s="163" t="s">
        <v>451</v>
      </c>
      <c r="G22" s="152"/>
      <c r="H22" s="152" t="s">
        <v>503</v>
      </c>
      <c r="I22" s="152"/>
      <c r="J22" s="162" t="s">
        <v>602</v>
      </c>
      <c r="K22" s="152"/>
      <c r="L22" s="162"/>
      <c r="M22" s="152"/>
      <c r="N22" s="162" t="s">
        <v>258</v>
      </c>
      <c r="O22" s="152"/>
      <c r="P22" s="162"/>
      <c r="Q22" s="152"/>
      <c r="R22" s="164"/>
      <c r="S22" s="177"/>
      <c r="U22" s="177"/>
      <c r="V22" s="67"/>
    </row>
    <row r="23" spans="1:22" s="157" customFormat="1" ht="14.25" customHeight="1" x14ac:dyDescent="0.25">
      <c r="B23" s="152">
        <v>22</v>
      </c>
      <c r="C23" s="171">
        <v>4000</v>
      </c>
      <c r="D23" s="161">
        <v>-1</v>
      </c>
      <c r="E23" s="162"/>
      <c r="F23" s="163" t="s">
        <v>79</v>
      </c>
      <c r="G23" s="152"/>
      <c r="H23" s="165"/>
      <c r="I23" s="152"/>
      <c r="J23" s="162" t="s">
        <v>602</v>
      </c>
      <c r="K23" s="152"/>
      <c r="L23" s="162"/>
      <c r="M23" s="152"/>
      <c r="N23" s="162" t="str">
        <f>$U$1&amp;":"&amp;U23</f>
        <v>Kinh Nghiệm:45000</v>
      </c>
      <c r="O23" s="152"/>
      <c r="P23" s="162"/>
      <c r="Q23" s="152"/>
      <c r="R23" s="164">
        <f>C23*Balancing!$H$7/Balancing!$D$7</f>
        <v>6300</v>
      </c>
      <c r="S23" s="177"/>
      <c r="U23" s="177">
        <v>45000</v>
      </c>
      <c r="V23" s="67"/>
    </row>
    <row r="24" spans="1:22" ht="14.25" customHeight="1" x14ac:dyDescent="0.25">
      <c r="A24">
        <v>13</v>
      </c>
      <c r="B24" s="25">
        <v>23</v>
      </c>
      <c r="C24" s="76">
        <v>4500</v>
      </c>
      <c r="D24" s="85">
        <v>30</v>
      </c>
      <c r="E24" s="42"/>
      <c r="F24" s="80" t="s">
        <v>257</v>
      </c>
      <c r="G24" s="25"/>
      <c r="H24" s="39"/>
      <c r="I24" s="25"/>
      <c r="J24" s="57" t="s">
        <v>604</v>
      </c>
      <c r="K24" s="25"/>
      <c r="L24" s="25"/>
      <c r="M24" s="25"/>
      <c r="N24" s="36" t="s">
        <v>254</v>
      </c>
      <c r="O24" s="25"/>
      <c r="P24" s="36" t="s">
        <v>458</v>
      </c>
      <c r="Q24" s="25"/>
      <c r="R24" s="55"/>
      <c r="V24" s="67"/>
    </row>
    <row r="25" spans="1:22" x14ac:dyDescent="0.25">
      <c r="B25" s="25">
        <v>24</v>
      </c>
      <c r="C25" s="76">
        <v>4500</v>
      </c>
      <c r="D25" s="85">
        <v>-1</v>
      </c>
      <c r="E25" s="43"/>
      <c r="F25" s="57" t="s">
        <v>79</v>
      </c>
      <c r="G25" s="25"/>
      <c r="H25" s="39"/>
      <c r="I25" s="25"/>
      <c r="J25" s="36" t="s">
        <v>604</v>
      </c>
      <c r="K25" s="25"/>
      <c r="L25" s="25"/>
      <c r="M25" s="25"/>
      <c r="N25" s="36" t="str">
        <f>$S$1&amp;":"&amp;T25</f>
        <v>Vàng:70000</v>
      </c>
      <c r="O25" s="25"/>
      <c r="P25" s="36" t="str">
        <f>$U$1&amp;":"&amp;U25</f>
        <v>Kinh Nghiệm:50000</v>
      </c>
      <c r="Q25" s="25"/>
      <c r="R25" s="55">
        <f>C25*Balancing!$H$7/Balancing!$D$7</f>
        <v>7087.5</v>
      </c>
      <c r="T25">
        <v>70000</v>
      </c>
      <c r="U25" s="33">
        <v>50000</v>
      </c>
      <c r="V25" s="67"/>
    </row>
    <row r="26" spans="1:22" s="157" customFormat="1" x14ac:dyDescent="0.25">
      <c r="A26" s="157">
        <v>14</v>
      </c>
      <c r="B26" s="152">
        <v>25</v>
      </c>
      <c r="C26" s="171">
        <v>5000</v>
      </c>
      <c r="D26" s="161">
        <v>30</v>
      </c>
      <c r="E26" s="152"/>
      <c r="F26" s="172" t="s">
        <v>259</v>
      </c>
      <c r="G26" s="152"/>
      <c r="H26" s="152" t="s">
        <v>504</v>
      </c>
      <c r="I26" s="152"/>
      <c r="J26" s="173" t="s">
        <v>603</v>
      </c>
      <c r="K26" s="152"/>
      <c r="L26" s="162" t="s">
        <v>453</v>
      </c>
      <c r="M26" s="152"/>
      <c r="N26" s="162" t="s">
        <v>256</v>
      </c>
      <c r="O26" s="152"/>
      <c r="P26" s="162"/>
      <c r="Q26" s="152"/>
      <c r="R26" s="164"/>
      <c r="S26" s="177"/>
      <c r="U26" s="177"/>
      <c r="V26" s="67"/>
    </row>
    <row r="27" spans="1:22" s="157" customFormat="1" x14ac:dyDescent="0.25">
      <c r="B27" s="152">
        <v>26</v>
      </c>
      <c r="C27" s="171">
        <v>5000</v>
      </c>
      <c r="D27" s="161">
        <v>-1</v>
      </c>
      <c r="E27" s="162"/>
      <c r="F27" s="167" t="s">
        <v>266</v>
      </c>
      <c r="G27" s="152"/>
      <c r="H27" s="173"/>
      <c r="I27" s="152"/>
      <c r="J27" s="173" t="s">
        <v>603</v>
      </c>
      <c r="K27" s="152"/>
      <c r="L27" s="162" t="s">
        <v>453</v>
      </c>
      <c r="M27" s="152"/>
      <c r="N27" s="162" t="str">
        <f>$U$1&amp;":"&amp;U27</f>
        <v>Kinh Nghiệm:55000</v>
      </c>
      <c r="O27" s="152"/>
      <c r="P27" s="162"/>
      <c r="Q27" s="152"/>
      <c r="R27" s="164">
        <f>C27*Balancing!$H$7/Balancing!$D$7</f>
        <v>7875</v>
      </c>
      <c r="S27" s="177"/>
      <c r="U27" s="177">
        <v>55000</v>
      </c>
      <c r="V27" s="67"/>
    </row>
    <row r="28" spans="1:22" x14ac:dyDescent="0.25">
      <c r="A28">
        <v>15</v>
      </c>
      <c r="B28" s="25">
        <v>27</v>
      </c>
      <c r="C28" s="34">
        <v>6000</v>
      </c>
      <c r="D28" s="86">
        <v>30</v>
      </c>
      <c r="E28" s="42"/>
      <c r="F28" s="80" t="s">
        <v>76</v>
      </c>
      <c r="G28" s="25"/>
      <c r="H28" s="37" t="s">
        <v>273</v>
      </c>
      <c r="I28" s="25"/>
      <c r="J28" s="39"/>
      <c r="K28" s="25"/>
      <c r="L28" s="25"/>
      <c r="M28" s="25"/>
      <c r="N28" s="36" t="s">
        <v>463</v>
      </c>
      <c r="O28" s="25"/>
      <c r="P28" s="36" t="s">
        <v>256</v>
      </c>
      <c r="Q28" s="25"/>
      <c r="R28" s="55"/>
      <c r="V28" s="67"/>
    </row>
    <row r="29" spans="1:22" x14ac:dyDescent="0.25">
      <c r="B29" s="25">
        <v>28</v>
      </c>
      <c r="C29" s="34">
        <v>6000</v>
      </c>
      <c r="D29" s="86">
        <v>-1</v>
      </c>
      <c r="E29" s="43"/>
      <c r="F29" s="38" t="s">
        <v>149</v>
      </c>
      <c r="G29" s="25"/>
      <c r="H29" s="37" t="s">
        <v>273</v>
      </c>
      <c r="I29" s="25"/>
      <c r="J29" s="63"/>
      <c r="K29" s="25"/>
      <c r="L29" s="25"/>
      <c r="M29" s="25"/>
      <c r="N29" s="36" t="str">
        <f>$S$1&amp;":"&amp;T29</f>
        <v>Vàng:80000</v>
      </c>
      <c r="O29" s="25"/>
      <c r="P29" s="36" t="str">
        <f>$U$1&amp;":"&amp;U29</f>
        <v>Kinh Nghiệm:60000</v>
      </c>
      <c r="Q29" s="25"/>
      <c r="R29" s="55">
        <f>C29*Balancing!$H$7/Balancing!$D$7</f>
        <v>9450</v>
      </c>
      <c r="T29">
        <v>80000</v>
      </c>
      <c r="U29" s="33">
        <v>60000</v>
      </c>
      <c r="V29" s="67"/>
    </row>
    <row r="30" spans="1:22" s="157" customFormat="1" x14ac:dyDescent="0.25">
      <c r="A30" s="157">
        <v>16</v>
      </c>
      <c r="B30" s="152">
        <v>29</v>
      </c>
      <c r="C30" s="171">
        <v>6500</v>
      </c>
      <c r="D30" s="174">
        <v>30</v>
      </c>
      <c r="E30" s="152"/>
      <c r="F30" s="166" t="s">
        <v>452</v>
      </c>
      <c r="G30" s="152"/>
      <c r="H30" s="162" t="s">
        <v>453</v>
      </c>
      <c r="I30" s="152"/>
      <c r="J30" s="173" t="s">
        <v>93</v>
      </c>
      <c r="K30" s="152"/>
      <c r="L30" s="173"/>
      <c r="M30" s="152"/>
      <c r="N30" s="162" t="s">
        <v>404</v>
      </c>
      <c r="O30" s="152"/>
      <c r="P30" s="162"/>
      <c r="Q30" s="152"/>
      <c r="R30" s="164"/>
      <c r="S30" s="177"/>
      <c r="U30" s="177"/>
      <c r="V30" s="67"/>
    </row>
    <row r="31" spans="1:22" s="157" customFormat="1" x14ac:dyDescent="0.25">
      <c r="B31" s="152">
        <v>30</v>
      </c>
      <c r="C31" s="171">
        <v>6500</v>
      </c>
      <c r="D31" s="174">
        <v>-1</v>
      </c>
      <c r="E31" s="162"/>
      <c r="F31" s="172" t="s">
        <v>149</v>
      </c>
      <c r="G31" s="152"/>
      <c r="H31" s="162" t="s">
        <v>453</v>
      </c>
      <c r="I31" s="152"/>
      <c r="J31" s="173" t="s">
        <v>93</v>
      </c>
      <c r="K31" s="152"/>
      <c r="L31" s="173"/>
      <c r="M31" s="152"/>
      <c r="N31" s="162" t="str">
        <f>$U$1&amp;":"&amp;U31</f>
        <v>Kinh Nghiệm:65000</v>
      </c>
      <c r="O31" s="152"/>
      <c r="P31" s="162"/>
      <c r="Q31" s="152"/>
      <c r="R31" s="164">
        <f>C31*Balancing!$H$7/Balancing!$D$7</f>
        <v>10237.5</v>
      </c>
      <c r="S31" s="177"/>
      <c r="U31" s="177">
        <v>65000</v>
      </c>
      <c r="V31" s="67"/>
    </row>
    <row r="32" spans="1:22" x14ac:dyDescent="0.25">
      <c r="A32">
        <v>17</v>
      </c>
      <c r="B32" s="25">
        <v>31</v>
      </c>
      <c r="C32" s="34">
        <v>7000</v>
      </c>
      <c r="D32" s="86">
        <v>-1</v>
      </c>
      <c r="E32" s="43"/>
      <c r="F32" s="37" t="s">
        <v>273</v>
      </c>
      <c r="G32" s="25"/>
      <c r="H32" s="37" t="s">
        <v>90</v>
      </c>
      <c r="I32" s="25"/>
      <c r="J32" s="63" t="s">
        <v>94</v>
      </c>
      <c r="K32" s="25"/>
      <c r="L32" s="36"/>
      <c r="M32" s="25"/>
      <c r="N32" s="36" t="str">
        <f>$S$1&amp;":"&amp;T32</f>
        <v>Vàng:100000</v>
      </c>
      <c r="O32" s="25"/>
      <c r="P32" s="36" t="str">
        <f>$U$1&amp;":"&amp;U32</f>
        <v>Kinh Nghiệm:70000</v>
      </c>
      <c r="Q32" s="25"/>
      <c r="R32" s="55">
        <f>C32*Balancing!$H$7/Balancing!$D$7</f>
        <v>11025</v>
      </c>
      <c r="T32">
        <v>100000</v>
      </c>
      <c r="U32" s="33">
        <v>70000</v>
      </c>
      <c r="V32" s="67"/>
    </row>
    <row r="33" spans="1:22" s="157" customFormat="1" x14ac:dyDescent="0.25">
      <c r="A33" s="157">
        <v>18</v>
      </c>
      <c r="B33" s="152">
        <v>32</v>
      </c>
      <c r="C33" s="171">
        <v>8000</v>
      </c>
      <c r="D33" s="174">
        <v>30</v>
      </c>
      <c r="E33" s="152"/>
      <c r="F33" s="163" t="s">
        <v>261</v>
      </c>
      <c r="G33" s="152"/>
      <c r="H33" s="167"/>
      <c r="I33" s="152"/>
      <c r="J33" s="173" t="s">
        <v>666</v>
      </c>
      <c r="K33" s="152"/>
      <c r="L33" s="162" t="s">
        <v>99</v>
      </c>
      <c r="M33" s="152"/>
      <c r="N33" s="162" t="s">
        <v>405</v>
      </c>
      <c r="O33" s="152"/>
      <c r="P33" s="162"/>
      <c r="Q33" s="152"/>
      <c r="R33" s="164"/>
      <c r="S33" s="177"/>
      <c r="U33" s="177"/>
      <c r="V33" s="67"/>
    </row>
    <row r="34" spans="1:22" s="157" customFormat="1" x14ac:dyDescent="0.25">
      <c r="B34" s="152">
        <v>33</v>
      </c>
      <c r="C34" s="171">
        <v>8000</v>
      </c>
      <c r="D34" s="174">
        <v>-1</v>
      </c>
      <c r="E34" s="162"/>
      <c r="F34" s="172" t="s">
        <v>149</v>
      </c>
      <c r="G34" s="152"/>
      <c r="H34" s="167"/>
      <c r="I34" s="152"/>
      <c r="J34" s="173" t="s">
        <v>666</v>
      </c>
      <c r="K34" s="152"/>
      <c r="L34" s="162" t="s">
        <v>99</v>
      </c>
      <c r="M34" s="152"/>
      <c r="N34" s="162" t="str">
        <f>$U$1&amp;":"&amp;U34</f>
        <v>Kinh Nghiệm:80000</v>
      </c>
      <c r="O34" s="152"/>
      <c r="P34" s="162"/>
      <c r="Q34" s="152"/>
      <c r="R34" s="164">
        <f>C34*Balancing!$H$7/Balancing!$D$7</f>
        <v>12600</v>
      </c>
      <c r="S34" s="177"/>
      <c r="U34" s="177">
        <v>80000</v>
      </c>
      <c r="V34" s="67"/>
    </row>
    <row r="35" spans="1:22" x14ac:dyDescent="0.25">
      <c r="A35">
        <v>19</v>
      </c>
      <c r="B35" s="25">
        <v>34</v>
      </c>
      <c r="C35" s="34">
        <v>8500</v>
      </c>
      <c r="D35" s="86">
        <v>30</v>
      </c>
      <c r="E35" s="42"/>
      <c r="F35" s="37" t="s">
        <v>263</v>
      </c>
      <c r="G35" s="25"/>
      <c r="H35" s="58" t="s">
        <v>89</v>
      </c>
      <c r="I35" s="25"/>
      <c r="J35" s="39"/>
      <c r="K35" s="25"/>
      <c r="L35" s="36"/>
      <c r="M35" s="25"/>
      <c r="N35" s="36" t="s">
        <v>260</v>
      </c>
      <c r="O35" s="25"/>
      <c r="P35" s="36" t="s">
        <v>461</v>
      </c>
      <c r="Q35" s="25"/>
      <c r="R35" s="55"/>
      <c r="V35" s="67"/>
    </row>
    <row r="36" spans="1:22" x14ac:dyDescent="0.25">
      <c r="B36" s="25">
        <v>35</v>
      </c>
      <c r="C36" s="34">
        <v>8500</v>
      </c>
      <c r="D36" s="86">
        <v>-1</v>
      </c>
      <c r="E36" s="43"/>
      <c r="F36" s="38" t="s">
        <v>80</v>
      </c>
      <c r="G36" s="25"/>
      <c r="H36" s="57" t="s">
        <v>89</v>
      </c>
      <c r="I36" s="25"/>
      <c r="J36" s="63"/>
      <c r="K36" s="25"/>
      <c r="L36" s="36"/>
      <c r="M36" s="25"/>
      <c r="N36" s="36" t="str">
        <f>$S$1&amp;":"&amp;T36</f>
        <v>Vàng:150000</v>
      </c>
      <c r="O36" s="25"/>
      <c r="P36" s="36" t="str">
        <f>$U$1&amp;":"&amp;U36</f>
        <v>Kinh Nghiệm:90000</v>
      </c>
      <c r="Q36" s="25"/>
      <c r="R36" s="55">
        <f>C36*Balancing!$H$7/Balancing!$D$7</f>
        <v>13387.5</v>
      </c>
      <c r="T36">
        <v>150000</v>
      </c>
      <c r="U36" s="33">
        <v>90000</v>
      </c>
      <c r="V36" s="67"/>
    </row>
    <row r="37" spans="1:22" s="157" customFormat="1" x14ac:dyDescent="0.25">
      <c r="A37" s="157">
        <v>20</v>
      </c>
      <c r="B37" s="152">
        <v>36</v>
      </c>
      <c r="C37" s="171">
        <v>9000</v>
      </c>
      <c r="D37" s="174">
        <v>30</v>
      </c>
      <c r="E37" s="152"/>
      <c r="F37" s="152" t="s">
        <v>264</v>
      </c>
      <c r="G37" s="152"/>
      <c r="H37" s="167"/>
      <c r="I37" s="152"/>
      <c r="J37" s="152" t="s">
        <v>665</v>
      </c>
      <c r="K37" s="152"/>
      <c r="L37" s="152" t="s">
        <v>88</v>
      </c>
      <c r="M37" s="152"/>
      <c r="N37" s="162" t="s">
        <v>461</v>
      </c>
      <c r="O37" s="152"/>
      <c r="P37" s="162"/>
      <c r="Q37" s="152"/>
      <c r="R37" s="164"/>
      <c r="S37" s="177"/>
      <c r="U37" s="177"/>
      <c r="V37" s="67"/>
    </row>
    <row r="38" spans="1:22" s="157" customFormat="1" x14ac:dyDescent="0.25">
      <c r="B38" s="152">
        <v>37</v>
      </c>
      <c r="C38" s="171">
        <v>9000</v>
      </c>
      <c r="D38" s="174">
        <v>-1</v>
      </c>
      <c r="E38" s="162"/>
      <c r="F38" s="172" t="s">
        <v>80</v>
      </c>
      <c r="G38" s="152"/>
      <c r="H38" s="175"/>
      <c r="I38" s="152"/>
      <c r="J38" s="152" t="s">
        <v>665</v>
      </c>
      <c r="K38" s="152"/>
      <c r="L38" s="152" t="s">
        <v>88</v>
      </c>
      <c r="M38" s="152"/>
      <c r="N38" s="162" t="str">
        <f>$U$1&amp;":"&amp;U38</f>
        <v>Kinh Nghiệm:100000</v>
      </c>
      <c r="O38" s="152"/>
      <c r="P38" s="162"/>
      <c r="Q38" s="152"/>
      <c r="R38" s="164">
        <f>C38*Balancing!$H$7/Balancing!$D$7</f>
        <v>14175</v>
      </c>
      <c r="S38" s="177"/>
      <c r="U38" s="177">
        <v>100000</v>
      </c>
      <c r="V38" s="67"/>
    </row>
    <row r="39" spans="1:22" x14ac:dyDescent="0.25">
      <c r="A39">
        <v>21</v>
      </c>
      <c r="B39" s="25">
        <v>38</v>
      </c>
      <c r="C39" s="34">
        <v>10000</v>
      </c>
      <c r="D39" s="86">
        <v>30</v>
      </c>
      <c r="E39" s="42"/>
      <c r="F39" s="38" t="s">
        <v>75</v>
      </c>
      <c r="G39" s="25"/>
      <c r="H39" s="37" t="s">
        <v>273</v>
      </c>
      <c r="I39" s="25"/>
      <c r="J39" s="39"/>
      <c r="K39" s="25"/>
      <c r="L39" s="78"/>
      <c r="M39" s="25"/>
      <c r="N39" s="36" t="s">
        <v>440</v>
      </c>
      <c r="O39" s="25"/>
      <c r="P39" s="36" t="s">
        <v>249</v>
      </c>
      <c r="Q39" s="25"/>
      <c r="R39" s="55"/>
      <c r="V39" s="67"/>
    </row>
    <row r="40" spans="1:22" x14ac:dyDescent="0.25">
      <c r="B40" s="25">
        <v>39</v>
      </c>
      <c r="C40" s="34">
        <v>10000</v>
      </c>
      <c r="D40" s="86">
        <v>-1</v>
      </c>
      <c r="E40" s="25"/>
      <c r="F40" s="25" t="s">
        <v>77</v>
      </c>
      <c r="G40" s="25"/>
      <c r="H40" s="37" t="s">
        <v>273</v>
      </c>
      <c r="I40" s="25"/>
      <c r="J40" s="63"/>
      <c r="K40" s="25"/>
      <c r="L40" s="36"/>
      <c r="M40" s="25"/>
      <c r="N40" s="36" t="str">
        <f>$S$1&amp;":"&amp;T40</f>
        <v>Vàng:200000</v>
      </c>
      <c r="O40" s="25"/>
      <c r="P40" s="36" t="str">
        <f>$U$1&amp;":"&amp;U40</f>
        <v>Kinh Nghiệm:120000</v>
      </c>
      <c r="Q40" s="25"/>
      <c r="R40" s="25"/>
      <c r="T40">
        <v>200000</v>
      </c>
      <c r="U40" s="33">
        <v>120000</v>
      </c>
      <c r="V40" s="67"/>
    </row>
    <row r="41" spans="1:22" s="157" customFormat="1" x14ac:dyDescent="0.25">
      <c r="A41" s="157">
        <v>22</v>
      </c>
      <c r="B41" s="152">
        <v>40</v>
      </c>
      <c r="C41" s="171">
        <v>12000</v>
      </c>
      <c r="D41" s="174">
        <v>30</v>
      </c>
      <c r="E41" s="152"/>
      <c r="F41" s="172" t="s">
        <v>79</v>
      </c>
      <c r="G41" s="152"/>
      <c r="H41" s="175" t="s">
        <v>92</v>
      </c>
      <c r="I41" s="152"/>
      <c r="J41" s="173" t="s">
        <v>454</v>
      </c>
      <c r="K41" s="152"/>
      <c r="L41" s="162" t="s">
        <v>164</v>
      </c>
      <c r="M41" s="152"/>
      <c r="N41" s="162" t="s">
        <v>249</v>
      </c>
      <c r="O41" s="152"/>
      <c r="P41" s="162"/>
      <c r="Q41" s="152"/>
      <c r="R41" s="152"/>
      <c r="S41" s="177"/>
      <c r="U41" s="177"/>
      <c r="V41" s="67"/>
    </row>
    <row r="42" spans="1:22" s="157" customFormat="1" x14ac:dyDescent="0.25">
      <c r="B42" s="152">
        <v>41</v>
      </c>
      <c r="C42" s="164">
        <v>12000</v>
      </c>
      <c r="D42" s="174">
        <v>-1</v>
      </c>
      <c r="E42" s="152"/>
      <c r="F42" s="152" t="s">
        <v>77</v>
      </c>
      <c r="G42" s="152"/>
      <c r="H42" s="167" t="s">
        <v>92</v>
      </c>
      <c r="I42" s="152"/>
      <c r="J42" s="165" t="s">
        <v>454</v>
      </c>
      <c r="K42" s="152"/>
      <c r="L42" s="176" t="s">
        <v>164</v>
      </c>
      <c r="M42" s="152"/>
      <c r="N42" s="162" t="str">
        <f>$U$1&amp;":"&amp;U42</f>
        <v>Kinh Nghiệm:150000</v>
      </c>
      <c r="O42" s="152"/>
      <c r="P42" s="162"/>
      <c r="Q42" s="152"/>
      <c r="R42" s="152"/>
      <c r="S42" s="177"/>
      <c r="U42" s="177">
        <v>150000</v>
      </c>
      <c r="V42" s="67"/>
    </row>
    <row r="43" spans="1:22" x14ac:dyDescent="0.25">
      <c r="A43">
        <v>23</v>
      </c>
      <c r="B43" s="25">
        <v>42</v>
      </c>
      <c r="C43" s="77">
        <v>14000</v>
      </c>
      <c r="D43" s="86">
        <v>30</v>
      </c>
      <c r="E43" s="25"/>
      <c r="F43" s="38" t="s">
        <v>266</v>
      </c>
      <c r="G43" s="25"/>
      <c r="H43" s="57"/>
      <c r="I43" s="25"/>
      <c r="J43" s="39" t="s">
        <v>93</v>
      </c>
      <c r="K43" s="25"/>
      <c r="L43" s="78"/>
      <c r="M43" s="25"/>
      <c r="N43" s="36" t="s">
        <v>441</v>
      </c>
      <c r="O43" s="25"/>
      <c r="P43" s="36" t="s">
        <v>265</v>
      </c>
      <c r="Q43" s="25"/>
      <c r="R43" s="25"/>
      <c r="V43" s="67"/>
    </row>
    <row r="44" spans="1:22" x14ac:dyDescent="0.25">
      <c r="B44" s="25">
        <v>43</v>
      </c>
      <c r="C44" s="77">
        <v>14000</v>
      </c>
      <c r="D44" s="86">
        <v>-1</v>
      </c>
      <c r="E44" s="55"/>
      <c r="F44" s="25" t="s">
        <v>176</v>
      </c>
      <c r="G44" s="25"/>
      <c r="H44" s="57"/>
      <c r="I44" s="25"/>
      <c r="J44" s="63" t="s">
        <v>93</v>
      </c>
      <c r="K44" s="25"/>
      <c r="L44" s="36"/>
      <c r="M44" s="25"/>
      <c r="N44" s="36" t="str">
        <f>$S$1&amp;":"&amp;T44</f>
        <v>Vàng:250000</v>
      </c>
      <c r="O44" s="25"/>
      <c r="P44" s="36" t="str">
        <f>$U$1&amp;":"&amp;U44</f>
        <v>Kinh Nghiệm:200000</v>
      </c>
      <c r="Q44" s="25"/>
      <c r="R44" s="25"/>
      <c r="T44">
        <v>250000</v>
      </c>
      <c r="U44" s="33">
        <v>200000</v>
      </c>
      <c r="V44" s="67"/>
    </row>
    <row r="45" spans="1:22" s="157" customFormat="1" x14ac:dyDescent="0.25">
      <c r="A45" s="157">
        <v>24</v>
      </c>
      <c r="B45" s="152">
        <v>44</v>
      </c>
      <c r="C45" s="164">
        <v>16000</v>
      </c>
      <c r="D45" s="174">
        <v>30</v>
      </c>
      <c r="E45" s="164"/>
      <c r="F45" s="163" t="s">
        <v>149</v>
      </c>
      <c r="G45" s="152"/>
      <c r="H45" s="152" t="s">
        <v>91</v>
      </c>
      <c r="I45" s="152"/>
      <c r="J45" s="173" t="s">
        <v>454</v>
      </c>
      <c r="K45" s="152"/>
      <c r="L45" s="173"/>
      <c r="M45" s="152"/>
      <c r="N45" s="162" t="s">
        <v>265</v>
      </c>
      <c r="O45" s="152"/>
      <c r="P45" s="162"/>
      <c r="Q45" s="152"/>
      <c r="R45" s="152"/>
      <c r="S45" s="177"/>
      <c r="U45" s="177"/>
      <c r="V45" s="67"/>
    </row>
    <row r="46" spans="1:22" s="157" customFormat="1" x14ac:dyDescent="0.25">
      <c r="B46" s="152">
        <v>45</v>
      </c>
      <c r="C46" s="164">
        <v>16000</v>
      </c>
      <c r="D46" s="174">
        <v>-1</v>
      </c>
      <c r="E46" s="164"/>
      <c r="F46" s="152" t="s">
        <v>176</v>
      </c>
      <c r="G46" s="152"/>
      <c r="H46" s="167" t="s">
        <v>91</v>
      </c>
      <c r="I46" s="152"/>
      <c r="J46" s="165" t="s">
        <v>454</v>
      </c>
      <c r="K46" s="152"/>
      <c r="L46" s="165"/>
      <c r="M46" s="152"/>
      <c r="N46" s="162" t="str">
        <f>$U$1&amp;":"&amp;U46</f>
        <v>Kinh Nghiệm:300000</v>
      </c>
      <c r="O46" s="152"/>
      <c r="P46" s="162"/>
      <c r="Q46" s="152"/>
      <c r="R46" s="152"/>
      <c r="S46" s="177"/>
      <c r="U46" s="177">
        <v>300000</v>
      </c>
      <c r="V46" s="67"/>
    </row>
    <row r="47" spans="1:22" x14ac:dyDescent="0.25">
      <c r="A47">
        <v>25</v>
      </c>
      <c r="B47" s="25">
        <v>46</v>
      </c>
      <c r="C47" s="77">
        <v>18000</v>
      </c>
      <c r="D47" s="86">
        <v>30</v>
      </c>
      <c r="E47" s="55"/>
      <c r="F47" s="25" t="s">
        <v>80</v>
      </c>
      <c r="G47" s="25"/>
      <c r="H47" s="188" t="s">
        <v>273</v>
      </c>
      <c r="I47" s="25"/>
      <c r="J47" s="39" t="s">
        <v>94</v>
      </c>
      <c r="K47" s="25"/>
      <c r="L47" s="78"/>
      <c r="M47" s="25"/>
      <c r="N47" s="36" t="s">
        <v>464</v>
      </c>
      <c r="O47" s="25"/>
      <c r="P47" s="36" t="s">
        <v>262</v>
      </c>
      <c r="Q47" s="25"/>
      <c r="R47" s="25"/>
      <c r="V47" s="67"/>
    </row>
    <row r="48" spans="1:22" x14ac:dyDescent="0.25">
      <c r="B48" s="25">
        <v>47</v>
      </c>
      <c r="C48" s="77">
        <v>18000</v>
      </c>
      <c r="D48" s="86">
        <v>-1</v>
      </c>
      <c r="E48" s="55"/>
      <c r="F48" s="25" t="s">
        <v>177</v>
      </c>
      <c r="G48" s="25"/>
      <c r="H48" s="188" t="s">
        <v>273</v>
      </c>
      <c r="I48" s="25"/>
      <c r="J48" s="63" t="s">
        <v>94</v>
      </c>
      <c r="K48" s="25"/>
      <c r="L48" s="78"/>
      <c r="M48" s="25"/>
      <c r="N48" s="36" t="str">
        <f>$S$1&amp;":"&amp;T48</f>
        <v>Vàng:300000</v>
      </c>
      <c r="O48" s="25"/>
      <c r="P48" s="36" t="str">
        <f>$U$1&amp;":"&amp;U48</f>
        <v>Kinh Nghiệm:400000</v>
      </c>
      <c r="Q48" s="25"/>
      <c r="R48" s="25"/>
      <c r="T48">
        <v>300000</v>
      </c>
      <c r="U48" s="33">
        <v>400000</v>
      </c>
      <c r="V48" s="67"/>
    </row>
    <row r="49" spans="1:22" s="157" customFormat="1" x14ac:dyDescent="0.25">
      <c r="A49" s="157">
        <v>26</v>
      </c>
      <c r="B49" s="152">
        <v>48</v>
      </c>
      <c r="C49" s="164">
        <v>20000</v>
      </c>
      <c r="D49" s="174">
        <v>-1</v>
      </c>
      <c r="E49" s="164"/>
      <c r="F49" s="152" t="s">
        <v>177</v>
      </c>
      <c r="G49" s="152"/>
      <c r="H49" s="165"/>
      <c r="I49" s="152"/>
      <c r="J49" s="157" t="s">
        <v>455</v>
      </c>
      <c r="K49" s="152"/>
      <c r="L49" s="165" t="s">
        <v>770</v>
      </c>
      <c r="M49" s="152"/>
      <c r="N49" s="162" t="str">
        <f>$S$1&amp;":"&amp;T49</f>
        <v>Vàng:400000</v>
      </c>
      <c r="O49" s="152"/>
      <c r="P49" s="162" t="str">
        <f>$U$1&amp;":"&amp;U49</f>
        <v>Kinh Nghiệm:500000</v>
      </c>
      <c r="Q49" s="152"/>
      <c r="R49" s="152"/>
      <c r="S49" s="177"/>
      <c r="T49" s="157">
        <v>400000</v>
      </c>
      <c r="U49" s="177">
        <v>500000</v>
      </c>
      <c r="V49" s="67"/>
    </row>
    <row r="50" spans="1:22" x14ac:dyDescent="0.25">
      <c r="A50">
        <v>27</v>
      </c>
      <c r="B50" s="25">
        <v>50</v>
      </c>
      <c r="C50" s="77">
        <v>25000</v>
      </c>
      <c r="D50" s="86">
        <v>-1</v>
      </c>
      <c r="E50" s="55"/>
      <c r="F50" s="230" t="s">
        <v>178</v>
      </c>
      <c r="G50" s="25"/>
      <c r="H50" s="25"/>
      <c r="I50" s="25"/>
      <c r="J50" s="57" t="s">
        <v>456</v>
      </c>
      <c r="K50" s="25"/>
      <c r="L50" s="78"/>
      <c r="M50" s="25"/>
      <c r="N50" s="42" t="s">
        <v>773</v>
      </c>
      <c r="O50" s="43"/>
      <c r="P50" s="42" t="s">
        <v>774</v>
      </c>
      <c r="Q50" s="43"/>
      <c r="R50" s="43"/>
      <c r="T50" s="67">
        <v>600000</v>
      </c>
      <c r="U50" s="33">
        <v>700000</v>
      </c>
      <c r="V50" s="67"/>
    </row>
    <row r="51" spans="1:22" x14ac:dyDescent="0.25">
      <c r="C51" s="46"/>
      <c r="D51" s="46"/>
      <c r="E51" s="46"/>
      <c r="T51" s="119">
        <f>SUM(T2:T50)</f>
        <v>2317000</v>
      </c>
      <c r="U51" s="119">
        <f>SUM(U2:U50)</f>
        <v>3189000</v>
      </c>
    </row>
    <row r="52" spans="1:22" x14ac:dyDescent="0.25">
      <c r="C52" s="46"/>
      <c r="D52" s="46"/>
      <c r="E52" s="46"/>
      <c r="T52" s="46">
        <f>T51/25</f>
        <v>92680</v>
      </c>
      <c r="U52" s="33">
        <f>U51/20</f>
        <v>159450</v>
      </c>
    </row>
    <row r="53" spans="1:22" ht="19.5" x14ac:dyDescent="0.3">
      <c r="A53" t="s">
        <v>945</v>
      </c>
      <c r="C53" s="46" t="s">
        <v>775</v>
      </c>
      <c r="D53" s="46"/>
      <c r="E53" s="46"/>
      <c r="L53" s="289" t="s">
        <v>944</v>
      </c>
    </row>
    <row r="54" spans="1:22" x14ac:dyDescent="0.25">
      <c r="A54">
        <v>1</v>
      </c>
      <c r="B54" s="25">
        <v>1</v>
      </c>
      <c r="C54" s="40">
        <v>200</v>
      </c>
      <c r="D54" s="85">
        <v>30</v>
      </c>
      <c r="E54" s="42"/>
      <c r="F54" s="37" t="s">
        <v>243</v>
      </c>
      <c r="G54" s="36"/>
      <c r="H54" s="25"/>
      <c r="I54" s="25"/>
      <c r="J54" s="36" t="s">
        <v>924</v>
      </c>
      <c r="K54" s="36"/>
      <c r="L54" s="36"/>
      <c r="M54" s="36"/>
      <c r="N54" s="36" t="str">
        <f>$S$1&amp;":"&amp;T54</f>
        <v>Vàng:7500</v>
      </c>
      <c r="O54" s="36"/>
      <c r="P54" s="36" t="str">
        <f>$U$1&amp;":"&amp;V54</f>
        <v>Kinh Nghiệm:4000</v>
      </c>
      <c r="Q54" s="36"/>
      <c r="R54" s="55"/>
      <c r="T54">
        <f>S55/2</f>
        <v>7500</v>
      </c>
      <c r="V54" s="231">
        <f>U55/2</f>
        <v>4000</v>
      </c>
    </row>
    <row r="55" spans="1:22" x14ac:dyDescent="0.25">
      <c r="B55" s="25">
        <v>2</v>
      </c>
      <c r="C55" s="40">
        <v>200</v>
      </c>
      <c r="D55" s="85">
        <v>-1</v>
      </c>
      <c r="E55" s="42"/>
      <c r="F55" s="25" t="s">
        <v>257</v>
      </c>
      <c r="G55" s="25"/>
      <c r="H55" s="25"/>
      <c r="I55" s="25"/>
      <c r="J55" s="36" t="s">
        <v>924</v>
      </c>
      <c r="K55" s="36"/>
      <c r="L55" s="36"/>
      <c r="M55" s="36"/>
      <c r="N55" s="36" t="str">
        <f>$S$1&amp;":"&amp;S55</f>
        <v>Vàng:15000</v>
      </c>
      <c r="O55" s="36"/>
      <c r="P55" s="36" t="str">
        <f>$U$1&amp;":"&amp;U55</f>
        <v>Kinh Nghiệm:8000</v>
      </c>
      <c r="Q55" s="36"/>
      <c r="R55" s="55">
        <f>C55*Balancing!$H$7/Balancing!$D$7</f>
        <v>315</v>
      </c>
      <c r="S55" s="33">
        <v>15000</v>
      </c>
      <c r="U55" s="33">
        <v>8000</v>
      </c>
      <c r="V55" s="67"/>
    </row>
    <row r="56" spans="1:22" s="157" customFormat="1" x14ac:dyDescent="0.25">
      <c r="A56" s="157">
        <v>2</v>
      </c>
      <c r="B56" s="25">
        <v>3</v>
      </c>
      <c r="C56" s="160">
        <v>500</v>
      </c>
      <c r="D56" s="161">
        <v>30</v>
      </c>
      <c r="E56" s="42"/>
      <c r="F56" s="152" t="s">
        <v>244</v>
      </c>
      <c r="G56" s="162"/>
      <c r="H56" s="152"/>
      <c r="I56" s="152"/>
      <c r="J56" s="162" t="s">
        <v>602</v>
      </c>
      <c r="K56" s="162"/>
      <c r="L56" s="162" t="s">
        <v>987</v>
      </c>
      <c r="M56" s="162"/>
      <c r="N56" s="162"/>
      <c r="O56" s="162"/>
      <c r="P56" s="162" t="str">
        <f>$U$1&amp;":"&amp;V56</f>
        <v>Kinh Nghiệm:5000</v>
      </c>
      <c r="Q56" s="162"/>
      <c r="R56" s="164"/>
      <c r="S56" s="177"/>
      <c r="U56" s="177"/>
      <c r="V56" s="231">
        <f>U57/2</f>
        <v>5000</v>
      </c>
    </row>
    <row r="57" spans="1:22" s="157" customFormat="1" x14ac:dyDescent="0.25">
      <c r="B57" s="25">
        <v>4</v>
      </c>
      <c r="C57" s="160">
        <v>500</v>
      </c>
      <c r="D57" s="161">
        <v>-1</v>
      </c>
      <c r="E57" s="42"/>
      <c r="F57" s="163" t="s">
        <v>259</v>
      </c>
      <c r="G57" s="162"/>
      <c r="H57" s="152"/>
      <c r="I57" s="152"/>
      <c r="J57" s="162" t="s">
        <v>602</v>
      </c>
      <c r="K57" s="162"/>
      <c r="L57" s="162"/>
      <c r="M57" s="162"/>
      <c r="N57" s="162"/>
      <c r="O57" s="162"/>
      <c r="P57" s="162" t="str">
        <f>$U$1&amp;":"&amp;U57</f>
        <v>Kinh Nghiệm:10000</v>
      </c>
      <c r="Q57" s="162"/>
      <c r="R57" s="164">
        <f>C57*Balancing!$H$7/Balancing!$D$7</f>
        <v>787.5</v>
      </c>
      <c r="S57" s="177"/>
      <c r="U57" s="177">
        <v>10000</v>
      </c>
      <c r="V57" s="67"/>
    </row>
    <row r="58" spans="1:22" x14ac:dyDescent="0.25">
      <c r="A58">
        <v>3</v>
      </c>
      <c r="B58" s="25">
        <v>5</v>
      </c>
      <c r="C58" s="40">
        <v>800</v>
      </c>
      <c r="D58" s="85">
        <v>30</v>
      </c>
      <c r="E58" s="42"/>
      <c r="F58" s="37" t="s">
        <v>247</v>
      </c>
      <c r="G58" s="36"/>
      <c r="H58" s="25"/>
      <c r="I58" s="25"/>
      <c r="J58" s="36" t="s">
        <v>925</v>
      </c>
      <c r="K58" s="36"/>
      <c r="L58" s="36" t="s">
        <v>163</v>
      </c>
      <c r="M58" s="36"/>
      <c r="N58" s="36" t="str">
        <f>$S$1&amp;":"&amp;T58</f>
        <v>Vàng:10000</v>
      </c>
      <c r="O58" s="36"/>
      <c r="P58" s="36" t="str">
        <f>$U$1&amp;":"&amp;V58</f>
        <v>Kinh Nghiệm:6000</v>
      </c>
      <c r="Q58" s="36"/>
      <c r="R58" s="55"/>
      <c r="T58" s="46">
        <f>S59/2</f>
        <v>10000</v>
      </c>
      <c r="V58" s="231">
        <f>U59/2</f>
        <v>6000</v>
      </c>
    </row>
    <row r="59" spans="1:22" x14ac:dyDescent="0.25">
      <c r="B59" s="25">
        <v>6</v>
      </c>
      <c r="C59" s="40">
        <v>800</v>
      </c>
      <c r="D59" s="85">
        <v>-1</v>
      </c>
      <c r="E59" s="42"/>
      <c r="F59" s="25" t="s">
        <v>76</v>
      </c>
      <c r="G59" s="25"/>
      <c r="H59" s="25"/>
      <c r="I59" s="25"/>
      <c r="J59" s="36" t="s">
        <v>925</v>
      </c>
      <c r="K59" s="36"/>
      <c r="L59" s="36" t="s">
        <v>163</v>
      </c>
      <c r="M59" s="36"/>
      <c r="N59" s="36" t="str">
        <f>$S$1&amp;":"&amp;S59</f>
        <v>Vàng:20000</v>
      </c>
      <c r="O59" s="36"/>
      <c r="P59" s="36" t="str">
        <f>$U$1&amp;":"&amp;U59</f>
        <v>Kinh Nghiệm:12000</v>
      </c>
      <c r="Q59" s="36"/>
      <c r="R59" s="55">
        <f>C59*Balancing!$H$7/Balancing!$D$7</f>
        <v>1260</v>
      </c>
      <c r="S59" s="33">
        <v>20000</v>
      </c>
      <c r="U59" s="33">
        <v>12000</v>
      </c>
      <c r="V59" s="67"/>
    </row>
    <row r="60" spans="1:22" s="157" customFormat="1" x14ac:dyDescent="0.25">
      <c r="A60" s="157">
        <v>4</v>
      </c>
      <c r="B60" s="25">
        <v>7</v>
      </c>
      <c r="C60" s="160">
        <v>1000</v>
      </c>
      <c r="D60" s="161">
        <v>30</v>
      </c>
      <c r="E60" s="42"/>
      <c r="F60" s="152" t="s">
        <v>248</v>
      </c>
      <c r="G60" s="152"/>
      <c r="H60" s="152"/>
      <c r="I60" s="152"/>
      <c r="J60" s="152" t="s">
        <v>604</v>
      </c>
      <c r="K60" s="162"/>
      <c r="L60" s="152" t="s">
        <v>99</v>
      </c>
      <c r="M60" s="162"/>
      <c r="N60" s="162"/>
      <c r="O60" s="162"/>
      <c r="P60" s="162" t="str">
        <f>$U$1&amp;":"&amp;V60</f>
        <v>Kinh Nghiệm:7500</v>
      </c>
      <c r="Q60" s="162"/>
      <c r="R60" s="164"/>
      <c r="S60" s="177"/>
      <c r="U60" s="177"/>
      <c r="V60" s="231">
        <f>U61/2</f>
        <v>7500</v>
      </c>
    </row>
    <row r="61" spans="1:22" s="157" customFormat="1" x14ac:dyDescent="0.25">
      <c r="B61" s="25">
        <v>8</v>
      </c>
      <c r="C61" s="160">
        <v>1000</v>
      </c>
      <c r="D61" s="161">
        <v>-1</v>
      </c>
      <c r="E61" s="42"/>
      <c r="F61" s="166" t="s">
        <v>261</v>
      </c>
      <c r="G61" s="162"/>
      <c r="H61" s="166"/>
      <c r="I61" s="152"/>
      <c r="J61" s="152" t="s">
        <v>604</v>
      </c>
      <c r="K61" s="162"/>
      <c r="L61" s="152" t="s">
        <v>99</v>
      </c>
      <c r="M61" s="162"/>
      <c r="N61" s="162"/>
      <c r="O61" s="162"/>
      <c r="P61" s="162" t="str">
        <f>$U$1&amp;":"&amp;U61</f>
        <v>Kinh Nghiệm:15000</v>
      </c>
      <c r="Q61" s="162"/>
      <c r="R61" s="164">
        <f>C61*Balancing!$H$7/Balancing!$D$7</f>
        <v>1575</v>
      </c>
      <c r="S61" s="177"/>
      <c r="U61" s="177">
        <v>15000</v>
      </c>
      <c r="V61" s="67"/>
    </row>
    <row r="62" spans="1:22" x14ac:dyDescent="0.25">
      <c r="A62">
        <v>5</v>
      </c>
      <c r="B62" s="25">
        <v>9</v>
      </c>
      <c r="C62" s="40">
        <v>1500</v>
      </c>
      <c r="D62" s="85">
        <v>30</v>
      </c>
      <c r="E62" s="42"/>
      <c r="F62" s="37" t="s">
        <v>251</v>
      </c>
      <c r="G62" s="36"/>
      <c r="H62" s="39" t="s">
        <v>273</v>
      </c>
      <c r="I62" s="25"/>
      <c r="J62" s="25" t="s">
        <v>926</v>
      </c>
      <c r="K62" s="36"/>
      <c r="L62" s="25"/>
      <c r="M62" s="36"/>
      <c r="N62" s="36" t="str">
        <f>$S$1&amp;":"&amp;T62</f>
        <v>Vàng:15000</v>
      </c>
      <c r="O62" s="36"/>
      <c r="P62" s="36" t="str">
        <f>$U$1&amp;":"&amp;V62</f>
        <v>Kinh Nghiệm:10000</v>
      </c>
      <c r="Q62" s="36"/>
      <c r="R62" s="55"/>
      <c r="T62" s="46">
        <f>S63/2</f>
        <v>15000</v>
      </c>
      <c r="V62" s="231">
        <f>U63/2</f>
        <v>10000</v>
      </c>
    </row>
    <row r="63" spans="1:22" x14ac:dyDescent="0.25">
      <c r="B63" s="25">
        <v>10</v>
      </c>
      <c r="C63" s="40">
        <v>1500</v>
      </c>
      <c r="D63" s="85">
        <v>-1</v>
      </c>
      <c r="E63" s="42"/>
      <c r="F63" s="44" t="s">
        <v>263</v>
      </c>
      <c r="G63" s="36"/>
      <c r="H63" s="39" t="s">
        <v>273</v>
      </c>
      <c r="I63" s="25"/>
      <c r="J63" s="36" t="s">
        <v>926</v>
      </c>
      <c r="K63" s="36"/>
      <c r="L63" s="36"/>
      <c r="M63" s="25"/>
      <c r="N63" s="36" t="str">
        <f>$S$1&amp;":"&amp;S63</f>
        <v>Vàng:30000</v>
      </c>
      <c r="O63" s="36"/>
      <c r="P63" s="36" t="str">
        <f>$U$1&amp;":"&amp;U63</f>
        <v>Kinh Nghiệm:20000</v>
      </c>
      <c r="Q63" s="36"/>
      <c r="R63" s="55">
        <f>C63*Balancing!$H$7/Balancing!$D$7</f>
        <v>2362.5</v>
      </c>
      <c r="S63" s="33">
        <v>30000</v>
      </c>
      <c r="U63" s="33">
        <v>20000</v>
      </c>
      <c r="V63" s="67"/>
    </row>
    <row r="64" spans="1:22" s="157" customFormat="1" x14ac:dyDescent="0.25">
      <c r="A64" s="157">
        <v>6</v>
      </c>
      <c r="B64" s="25">
        <v>11</v>
      </c>
      <c r="C64" s="160">
        <v>2000</v>
      </c>
      <c r="D64" s="161">
        <v>30</v>
      </c>
      <c r="E64" s="42"/>
      <c r="F64" s="163" t="s">
        <v>252</v>
      </c>
      <c r="G64" s="162"/>
      <c r="I64" s="152"/>
      <c r="J64" s="162" t="s">
        <v>927</v>
      </c>
      <c r="K64" s="162"/>
      <c r="L64" s="162" t="s">
        <v>985</v>
      </c>
      <c r="M64" s="152"/>
      <c r="N64" s="162"/>
      <c r="O64" s="162"/>
      <c r="P64" s="162" t="str">
        <f>$U$1&amp;":"&amp;V64</f>
        <v>Kinh Nghiệm:12500</v>
      </c>
      <c r="Q64" s="162"/>
      <c r="R64" s="164"/>
      <c r="S64" s="177"/>
      <c r="U64" s="177"/>
      <c r="V64" s="231">
        <f>U65/2</f>
        <v>12500</v>
      </c>
    </row>
    <row r="65" spans="1:22" s="157" customFormat="1" x14ac:dyDescent="0.25">
      <c r="B65" s="25">
        <v>12</v>
      </c>
      <c r="C65" s="160">
        <v>2000</v>
      </c>
      <c r="D65" s="161">
        <v>-1</v>
      </c>
      <c r="E65" s="42"/>
      <c r="F65" s="163" t="s">
        <v>264</v>
      </c>
      <c r="G65" s="152"/>
      <c r="H65" s="152"/>
      <c r="I65" s="152"/>
      <c r="J65" s="162" t="s">
        <v>927</v>
      </c>
      <c r="K65" s="162"/>
      <c r="L65" s="162"/>
      <c r="M65" s="162"/>
      <c r="N65" s="162"/>
      <c r="O65" s="162"/>
      <c r="P65" s="162" t="str">
        <f>$U$1&amp;":"&amp;U65</f>
        <v>Kinh Nghiệm:25000</v>
      </c>
      <c r="Q65" s="162"/>
      <c r="R65" s="164">
        <f>C65*Balancing!$H$7/Balancing!$D$7</f>
        <v>3150</v>
      </c>
      <c r="S65" s="177"/>
      <c r="U65" s="177">
        <v>25000</v>
      </c>
      <c r="V65" s="67"/>
    </row>
    <row r="66" spans="1:22" x14ac:dyDescent="0.25">
      <c r="A66">
        <v>7</v>
      </c>
      <c r="B66" s="25">
        <v>13</v>
      </c>
      <c r="C66" s="40">
        <v>2500</v>
      </c>
      <c r="D66" s="85">
        <v>-1</v>
      </c>
      <c r="E66" s="42"/>
      <c r="F66" s="57" t="s">
        <v>273</v>
      </c>
      <c r="G66" s="36"/>
      <c r="H66" s="25"/>
      <c r="I66" s="36"/>
      <c r="J66" s="36" t="s">
        <v>928</v>
      </c>
      <c r="K66" s="36"/>
      <c r="L66" s="36"/>
      <c r="M66" s="36"/>
      <c r="N66" s="36" t="str">
        <f>$S$1&amp;":"&amp;S66</f>
        <v>Vàng:30000</v>
      </c>
      <c r="O66" s="37"/>
      <c r="P66" s="36" t="str">
        <f>$U$1&amp;":"&amp;U66</f>
        <v>Kinh Nghiệm:30000</v>
      </c>
      <c r="Q66" s="37"/>
      <c r="R66" s="55">
        <f>C66*Balancing!$H$7/Balancing!$D$7</f>
        <v>3937.5</v>
      </c>
      <c r="S66" s="33">
        <v>30000</v>
      </c>
      <c r="U66" s="33">
        <v>30000</v>
      </c>
      <c r="V66" s="67"/>
    </row>
    <row r="67" spans="1:22" s="157" customFormat="1" x14ac:dyDescent="0.25">
      <c r="A67" s="157">
        <v>8</v>
      </c>
      <c r="B67" s="25">
        <v>14</v>
      </c>
      <c r="C67" s="160">
        <v>3000</v>
      </c>
      <c r="D67" s="161">
        <v>30</v>
      </c>
      <c r="E67" s="42"/>
      <c r="F67" s="163" t="s">
        <v>74</v>
      </c>
      <c r="G67" s="162"/>
      <c r="H67" s="152"/>
      <c r="I67" s="162"/>
      <c r="J67" s="162" t="s">
        <v>603</v>
      </c>
      <c r="K67" s="162"/>
      <c r="L67" s="162" t="s">
        <v>457</v>
      </c>
      <c r="M67" s="162"/>
      <c r="N67" s="162"/>
      <c r="O67" s="152"/>
      <c r="P67" s="162" t="str">
        <f>$U$1&amp;":"&amp;V67</f>
        <v>Kinh Nghiệm:17500</v>
      </c>
      <c r="Q67" s="152"/>
      <c r="R67" s="164"/>
      <c r="S67" s="177"/>
      <c r="U67" s="177"/>
      <c r="V67" s="231">
        <f>U68/2</f>
        <v>17500</v>
      </c>
    </row>
    <row r="68" spans="1:22" s="157" customFormat="1" x14ac:dyDescent="0.25">
      <c r="B68" s="25">
        <v>15</v>
      </c>
      <c r="C68" s="160">
        <v>3000</v>
      </c>
      <c r="D68" s="161">
        <v>-1</v>
      </c>
      <c r="E68" s="42"/>
      <c r="F68" s="163" t="s">
        <v>78</v>
      </c>
      <c r="G68" s="152"/>
      <c r="I68" s="162"/>
      <c r="J68" s="162" t="s">
        <v>603</v>
      </c>
      <c r="K68" s="162"/>
      <c r="L68" s="162" t="s">
        <v>457</v>
      </c>
      <c r="M68" s="162"/>
      <c r="N68" s="162"/>
      <c r="O68" s="152"/>
      <c r="P68" s="162" t="str">
        <f>$U$1&amp;":"&amp;U68</f>
        <v>Kinh Nghiệm:35000</v>
      </c>
      <c r="Q68" s="152"/>
      <c r="R68" s="164">
        <f>C68*Balancing!$H$7/Balancing!$D$7</f>
        <v>4725</v>
      </c>
      <c r="S68" s="177"/>
      <c r="U68" s="177">
        <v>35000</v>
      </c>
      <c r="V68" s="67"/>
    </row>
    <row r="69" spans="1:22" x14ac:dyDescent="0.25">
      <c r="A69">
        <v>9</v>
      </c>
      <c r="B69" s="25">
        <v>16</v>
      </c>
      <c r="C69" s="40">
        <v>3500</v>
      </c>
      <c r="D69" s="85">
        <v>30</v>
      </c>
      <c r="E69" s="42"/>
      <c r="F69" s="41" t="s">
        <v>253</v>
      </c>
      <c r="G69" s="25"/>
      <c r="H69" s="25"/>
      <c r="I69" s="36"/>
      <c r="J69" s="36" t="s">
        <v>929</v>
      </c>
      <c r="K69" s="36"/>
      <c r="L69" s="36"/>
      <c r="M69" s="36"/>
      <c r="N69" s="36" t="str">
        <f>$S$1&amp;":"&amp;T69</f>
        <v>Vàng:30000</v>
      </c>
      <c r="O69" s="37"/>
      <c r="P69" s="36" t="str">
        <f>$U$1&amp;":"&amp;V69</f>
        <v>Kinh Nghiệm:20000</v>
      </c>
      <c r="Q69" s="37"/>
      <c r="R69" s="55"/>
      <c r="T69" s="46">
        <f>S70/2</f>
        <v>30000</v>
      </c>
      <c r="V69" s="231">
        <f>U70/2</f>
        <v>20000</v>
      </c>
    </row>
    <row r="70" spans="1:22" x14ac:dyDescent="0.25">
      <c r="B70" s="25">
        <v>17</v>
      </c>
      <c r="C70" s="76">
        <v>3500</v>
      </c>
      <c r="D70" s="85">
        <v>-1</v>
      </c>
      <c r="E70" s="42"/>
      <c r="F70" s="57" t="s">
        <v>75</v>
      </c>
      <c r="G70" s="25"/>
      <c r="H70" s="25"/>
      <c r="I70" s="25"/>
      <c r="J70" s="36" t="s">
        <v>929</v>
      </c>
      <c r="K70" s="25"/>
      <c r="L70" s="36"/>
      <c r="M70" s="25"/>
      <c r="N70" s="36" t="str">
        <f>$S$1&amp;":"&amp;S70</f>
        <v>Vàng:60000</v>
      </c>
      <c r="O70" s="25"/>
      <c r="P70" s="36" t="str">
        <f>$U$1&amp;":"&amp;U70</f>
        <v>Kinh Nghiệm:40000</v>
      </c>
      <c r="Q70" s="25"/>
      <c r="R70" s="55">
        <f>C70*Balancing!$H$7/Balancing!$D$7</f>
        <v>5512.5</v>
      </c>
      <c r="S70" s="33">
        <v>60000</v>
      </c>
      <c r="U70" s="33">
        <v>40000</v>
      </c>
      <c r="V70" s="67"/>
    </row>
    <row r="71" spans="1:22" s="157" customFormat="1" x14ac:dyDescent="0.25">
      <c r="A71" s="157">
        <v>10</v>
      </c>
      <c r="B71" s="25">
        <v>18</v>
      </c>
      <c r="C71" s="171">
        <v>4000</v>
      </c>
      <c r="D71" s="161">
        <v>30</v>
      </c>
      <c r="E71" s="42"/>
      <c r="F71" s="163" t="s">
        <v>255</v>
      </c>
      <c r="G71" s="152"/>
      <c r="H71" s="152"/>
      <c r="I71" s="152"/>
      <c r="J71" s="162" t="s">
        <v>776</v>
      </c>
      <c r="K71" s="152"/>
      <c r="L71" s="162" t="s">
        <v>941</v>
      </c>
      <c r="M71" s="152"/>
      <c r="N71" s="162"/>
      <c r="O71" s="152"/>
      <c r="P71" s="162" t="str">
        <f>$U$1&amp;":"&amp;V71</f>
        <v>Kinh Nghiệm:22500</v>
      </c>
      <c r="Q71" s="152"/>
      <c r="R71" s="164"/>
      <c r="S71" s="177"/>
      <c r="U71" s="177"/>
      <c r="V71" s="231">
        <f>U72/2</f>
        <v>22500</v>
      </c>
    </row>
    <row r="72" spans="1:22" s="157" customFormat="1" ht="14.25" customHeight="1" x14ac:dyDescent="0.25">
      <c r="B72" s="25">
        <v>19</v>
      </c>
      <c r="C72" s="171">
        <v>4000</v>
      </c>
      <c r="D72" s="161">
        <v>-1</v>
      </c>
      <c r="E72" s="42"/>
      <c r="F72" s="163" t="s">
        <v>79</v>
      </c>
      <c r="G72" s="152"/>
      <c r="H72" s="165"/>
      <c r="I72" s="152"/>
      <c r="J72" s="162" t="s">
        <v>776</v>
      </c>
      <c r="K72" s="152"/>
      <c r="L72" s="162" t="s">
        <v>941</v>
      </c>
      <c r="M72" s="152"/>
      <c r="N72" s="162"/>
      <c r="O72" s="152"/>
      <c r="P72" s="162" t="str">
        <f>$U$1&amp;":"&amp;U72</f>
        <v>Kinh Nghiệm:45000</v>
      </c>
      <c r="Q72" s="152"/>
      <c r="R72" s="164">
        <f>C72*Balancing!$H$7/Balancing!$D$7</f>
        <v>6300</v>
      </c>
      <c r="S72" s="177"/>
      <c r="U72" s="177">
        <v>45000</v>
      </c>
      <c r="V72" s="67"/>
    </row>
    <row r="73" spans="1:22" ht="14.25" customHeight="1" x14ac:dyDescent="0.25">
      <c r="A73">
        <v>11</v>
      </c>
      <c r="B73" s="25">
        <v>20</v>
      </c>
      <c r="C73" s="76">
        <v>4500</v>
      </c>
      <c r="D73" s="85">
        <v>30</v>
      </c>
      <c r="E73" s="42"/>
      <c r="F73" s="80" t="s">
        <v>257</v>
      </c>
      <c r="G73" s="25"/>
      <c r="H73" s="39"/>
      <c r="I73" s="25"/>
      <c r="J73" s="57" t="s">
        <v>930</v>
      </c>
      <c r="K73" s="25"/>
      <c r="L73" s="57"/>
      <c r="M73" s="25"/>
      <c r="N73" s="36" t="str">
        <f>$S$1&amp;":"&amp;T73</f>
        <v>Vàng:35000</v>
      </c>
      <c r="O73" s="25"/>
      <c r="P73" s="36" t="str">
        <f>$U$1&amp;":"&amp;V73</f>
        <v>Kinh Nghiệm:25000</v>
      </c>
      <c r="Q73" s="25"/>
      <c r="R73" s="55"/>
      <c r="T73" s="46">
        <f>S74/2</f>
        <v>35000</v>
      </c>
      <c r="V73" s="231">
        <f>U74/2</f>
        <v>25000</v>
      </c>
    </row>
    <row r="74" spans="1:22" x14ac:dyDescent="0.25">
      <c r="B74" s="25">
        <v>21</v>
      </c>
      <c r="C74" s="76">
        <v>4500</v>
      </c>
      <c r="D74" s="85">
        <v>-1</v>
      </c>
      <c r="E74" s="42"/>
      <c r="F74" s="57" t="s">
        <v>266</v>
      </c>
      <c r="G74" s="25"/>
      <c r="H74" s="39"/>
      <c r="I74" s="25"/>
      <c r="J74" s="57" t="s">
        <v>930</v>
      </c>
      <c r="K74" s="25"/>
      <c r="L74" s="57"/>
      <c r="M74" s="25"/>
      <c r="N74" s="36" t="str">
        <f>$S$1&amp;":"&amp;S74</f>
        <v>Vàng:70000</v>
      </c>
      <c r="O74" s="25"/>
      <c r="P74" s="36" t="str">
        <f>$U$1&amp;":"&amp;U74</f>
        <v>Kinh Nghiệm:50000</v>
      </c>
      <c r="Q74" s="25"/>
      <c r="R74" s="55">
        <f>C74*Balancing!$H$7/Balancing!$D$7</f>
        <v>7087.5</v>
      </c>
      <c r="S74" s="33">
        <v>70000</v>
      </c>
      <c r="U74" s="33">
        <v>50000</v>
      </c>
      <c r="V74" s="67"/>
    </row>
    <row r="75" spans="1:22" s="157" customFormat="1" x14ac:dyDescent="0.25">
      <c r="A75" s="157">
        <v>12</v>
      </c>
      <c r="B75" s="25">
        <v>22</v>
      </c>
      <c r="C75" s="171">
        <v>5500</v>
      </c>
      <c r="D75" s="161">
        <v>30</v>
      </c>
      <c r="E75" s="42"/>
      <c r="F75" s="172" t="s">
        <v>259</v>
      </c>
      <c r="G75" s="152"/>
      <c r="H75" s="152"/>
      <c r="I75" s="152"/>
      <c r="J75" s="173" t="s">
        <v>777</v>
      </c>
      <c r="K75" s="152"/>
      <c r="L75" s="173" t="s">
        <v>986</v>
      </c>
      <c r="M75" s="152"/>
      <c r="N75" s="162"/>
      <c r="O75" s="152"/>
      <c r="P75" s="162" t="str">
        <f>$U$1&amp;":"&amp;V75</f>
        <v>Kinh Nghiệm:27500</v>
      </c>
      <c r="Q75" s="152"/>
      <c r="R75" s="164"/>
      <c r="S75" s="177"/>
      <c r="U75" s="177"/>
      <c r="V75" s="231">
        <f>U76/2</f>
        <v>27500</v>
      </c>
    </row>
    <row r="76" spans="1:22" s="157" customFormat="1" x14ac:dyDescent="0.25">
      <c r="B76" s="25">
        <v>23</v>
      </c>
      <c r="C76" s="171">
        <v>5500</v>
      </c>
      <c r="D76" s="161">
        <v>-1</v>
      </c>
      <c r="E76" s="42"/>
      <c r="F76" s="167" t="s">
        <v>266</v>
      </c>
      <c r="G76" s="152"/>
      <c r="H76" s="173"/>
      <c r="I76" s="152"/>
      <c r="J76" s="173" t="s">
        <v>777</v>
      </c>
      <c r="K76" s="152"/>
      <c r="L76" s="173"/>
      <c r="M76" s="152"/>
      <c r="N76" s="162"/>
      <c r="O76" s="152"/>
      <c r="P76" s="162" t="str">
        <f>$U$1&amp;":"&amp;U76</f>
        <v>Kinh Nghiệm:55000</v>
      </c>
      <c r="Q76" s="152"/>
      <c r="R76" s="164">
        <f>C76*Balancing!$H$7/Balancing!$D$7</f>
        <v>8662.5</v>
      </c>
      <c r="S76" s="177"/>
      <c r="U76" s="177">
        <v>55000</v>
      </c>
      <c r="V76" s="67"/>
    </row>
    <row r="77" spans="1:22" x14ac:dyDescent="0.25">
      <c r="A77">
        <v>13</v>
      </c>
      <c r="B77" s="25">
        <v>24</v>
      </c>
      <c r="C77" s="34">
        <v>6500</v>
      </c>
      <c r="D77" s="86">
        <v>30</v>
      </c>
      <c r="E77" s="42"/>
      <c r="F77" s="80" t="s">
        <v>76</v>
      </c>
      <c r="G77" s="25"/>
      <c r="H77" s="37" t="s">
        <v>273</v>
      </c>
      <c r="I77" s="25"/>
      <c r="J77" s="39"/>
      <c r="K77" s="25"/>
      <c r="L77" s="39"/>
      <c r="M77" s="25"/>
      <c r="N77" s="36" t="str">
        <f>$S$1&amp;":"&amp;T77</f>
        <v>Vàng:40000</v>
      </c>
      <c r="O77" s="25"/>
      <c r="P77" s="36" t="str">
        <f>$U$1&amp;":"&amp;V77</f>
        <v>Kinh Nghiệm:30000</v>
      </c>
      <c r="Q77" s="25"/>
      <c r="R77" s="55"/>
      <c r="T77" s="46">
        <f>S78/2</f>
        <v>40000</v>
      </c>
      <c r="V77" s="231">
        <f>U78/2</f>
        <v>30000</v>
      </c>
    </row>
    <row r="78" spans="1:22" x14ac:dyDescent="0.25">
      <c r="B78" s="25">
        <v>25</v>
      </c>
      <c r="C78" s="34">
        <v>6500</v>
      </c>
      <c r="D78" s="86">
        <v>-1</v>
      </c>
      <c r="E78" s="42"/>
      <c r="F78" s="38" t="s">
        <v>149</v>
      </c>
      <c r="G78" s="25"/>
      <c r="H78" s="37" t="s">
        <v>273</v>
      </c>
      <c r="I78" s="25"/>
      <c r="J78" s="63"/>
      <c r="K78" s="25"/>
      <c r="L78" s="63"/>
      <c r="M78" s="25"/>
      <c r="N78" s="36" t="str">
        <f>$S$1&amp;":"&amp;S78</f>
        <v>Vàng:80000</v>
      </c>
      <c r="O78" s="25"/>
      <c r="P78" s="36" t="str">
        <f>$U$1&amp;":"&amp;U78</f>
        <v>Kinh Nghiệm:60000</v>
      </c>
      <c r="Q78" s="25"/>
      <c r="R78" s="55">
        <f>C78*Balancing!$H$7/Balancing!$D$7</f>
        <v>10237.5</v>
      </c>
      <c r="S78" s="33">
        <v>80000</v>
      </c>
      <c r="U78" s="33">
        <v>60000</v>
      </c>
      <c r="V78" s="67"/>
    </row>
    <row r="79" spans="1:22" s="157" customFormat="1" x14ac:dyDescent="0.25">
      <c r="A79" s="157">
        <v>14</v>
      </c>
      <c r="B79" s="25">
        <v>26</v>
      </c>
      <c r="C79" s="171">
        <v>7500</v>
      </c>
      <c r="D79" s="174">
        <v>30</v>
      </c>
      <c r="E79" s="42"/>
      <c r="F79" s="166" t="s">
        <v>452</v>
      </c>
      <c r="G79" s="152"/>
      <c r="H79" s="162"/>
      <c r="I79" s="152"/>
      <c r="J79" s="173" t="s">
        <v>931</v>
      </c>
      <c r="K79" s="152"/>
      <c r="L79" s="173" t="s">
        <v>453</v>
      </c>
      <c r="M79" s="152"/>
      <c r="N79" s="162"/>
      <c r="O79" s="152"/>
      <c r="P79" s="162" t="str">
        <f>$U$1&amp;":"&amp;V79</f>
        <v>Kinh Nghiệm:32500</v>
      </c>
      <c r="Q79" s="152"/>
      <c r="R79" s="164"/>
      <c r="S79" s="177"/>
      <c r="U79" s="177"/>
      <c r="V79" s="231">
        <f>U80/2</f>
        <v>32500</v>
      </c>
    </row>
    <row r="80" spans="1:22" s="157" customFormat="1" x14ac:dyDescent="0.25">
      <c r="B80" s="25">
        <v>27</v>
      </c>
      <c r="C80" s="171">
        <v>7500</v>
      </c>
      <c r="D80" s="174">
        <v>-1</v>
      </c>
      <c r="E80" s="42"/>
      <c r="F80" s="172" t="s">
        <v>149</v>
      </c>
      <c r="G80" s="152"/>
      <c r="H80" s="162"/>
      <c r="I80" s="152"/>
      <c r="J80" s="173" t="s">
        <v>931</v>
      </c>
      <c r="K80" s="152"/>
      <c r="L80" s="173" t="s">
        <v>453</v>
      </c>
      <c r="M80" s="152"/>
      <c r="N80" s="162"/>
      <c r="O80" s="152"/>
      <c r="P80" s="162" t="str">
        <f>$U$1&amp;":"&amp;U80</f>
        <v>Kinh Nghiệm:65000</v>
      </c>
      <c r="Q80" s="152"/>
      <c r="R80" s="164">
        <f>C80*Balancing!$H$7/Balancing!$D$7</f>
        <v>11812.5</v>
      </c>
      <c r="S80" s="177"/>
      <c r="U80" s="177">
        <v>65000</v>
      </c>
      <c r="V80" s="67"/>
    </row>
    <row r="81" spans="1:22" x14ac:dyDescent="0.25">
      <c r="A81">
        <v>15</v>
      </c>
      <c r="B81" s="25">
        <v>28</v>
      </c>
      <c r="C81" s="34">
        <v>8000</v>
      </c>
      <c r="D81" s="86">
        <v>-1</v>
      </c>
      <c r="E81" s="42"/>
      <c r="F81" s="37" t="s">
        <v>273</v>
      </c>
      <c r="G81" s="25"/>
      <c r="H81" s="37" t="s">
        <v>90</v>
      </c>
      <c r="I81" s="25"/>
      <c r="J81" s="63" t="s">
        <v>778</v>
      </c>
      <c r="K81" s="25"/>
      <c r="L81" s="63"/>
      <c r="M81" s="25"/>
      <c r="N81" s="36" t="str">
        <f>$S$1&amp;":"&amp;T81</f>
        <v>Vàng:100000</v>
      </c>
      <c r="O81" s="25"/>
      <c r="P81" s="36" t="str">
        <f>$U$1&amp;":"&amp;U81</f>
        <v>Kinh Nghiệm:70000</v>
      </c>
      <c r="Q81" s="25"/>
      <c r="R81" s="55">
        <f>C81*Balancing!$H$7/Balancing!$D$7</f>
        <v>12600</v>
      </c>
      <c r="T81">
        <v>100000</v>
      </c>
      <c r="U81" s="33">
        <v>70000</v>
      </c>
      <c r="V81" s="67"/>
    </row>
    <row r="82" spans="1:22" s="157" customFormat="1" x14ac:dyDescent="0.25">
      <c r="A82" s="157">
        <v>16</v>
      </c>
      <c r="B82" s="25">
        <v>29</v>
      </c>
      <c r="C82" s="171">
        <v>9000</v>
      </c>
      <c r="D82" s="174">
        <v>30</v>
      </c>
      <c r="E82" s="42"/>
      <c r="F82" s="163" t="s">
        <v>261</v>
      </c>
      <c r="G82" s="152"/>
      <c r="H82" s="167"/>
      <c r="I82" s="152"/>
      <c r="J82" s="173" t="s">
        <v>666</v>
      </c>
      <c r="K82" s="152"/>
      <c r="L82" s="173"/>
      <c r="M82" s="152"/>
      <c r="N82" s="162"/>
      <c r="O82" s="152"/>
      <c r="P82" s="162" t="str">
        <f>$U$1&amp;":"&amp;V82</f>
        <v>Kinh Nghiệm:40000</v>
      </c>
      <c r="Q82" s="152"/>
      <c r="R82" s="164"/>
      <c r="S82" s="177"/>
      <c r="U82" s="177"/>
      <c r="V82" s="231">
        <f>U83/2</f>
        <v>40000</v>
      </c>
    </row>
    <row r="83" spans="1:22" s="157" customFormat="1" x14ac:dyDescent="0.25">
      <c r="B83" s="25">
        <v>30</v>
      </c>
      <c r="C83" s="171">
        <v>9000</v>
      </c>
      <c r="D83" s="174">
        <v>-1</v>
      </c>
      <c r="E83" s="42"/>
      <c r="F83" s="172" t="s">
        <v>149</v>
      </c>
      <c r="G83" s="152"/>
      <c r="H83" s="167"/>
      <c r="I83" s="152"/>
      <c r="J83" s="173" t="s">
        <v>666</v>
      </c>
      <c r="K83" s="152"/>
      <c r="L83" s="173"/>
      <c r="M83" s="152"/>
      <c r="N83" s="162"/>
      <c r="O83" s="152"/>
      <c r="P83" s="162" t="str">
        <f>$U$1&amp;":"&amp;U83</f>
        <v>Kinh Nghiệm:80000</v>
      </c>
      <c r="Q83" s="152"/>
      <c r="R83" s="164">
        <f>C83*Balancing!$H$7/Balancing!$D$7</f>
        <v>14175</v>
      </c>
      <c r="S83" s="177"/>
      <c r="U83" s="177">
        <v>80000</v>
      </c>
      <c r="V83" s="67"/>
    </row>
    <row r="84" spans="1:22" x14ac:dyDescent="0.25">
      <c r="A84">
        <v>17</v>
      </c>
      <c r="B84" s="25">
        <v>31</v>
      </c>
      <c r="C84" s="34">
        <v>10000</v>
      </c>
      <c r="D84" s="86">
        <v>30</v>
      </c>
      <c r="E84" s="42"/>
      <c r="F84" s="37" t="s">
        <v>263</v>
      </c>
      <c r="G84" s="25"/>
      <c r="H84" s="58" t="s">
        <v>89</v>
      </c>
      <c r="I84" s="25"/>
      <c r="J84" s="39" t="s">
        <v>776</v>
      </c>
      <c r="K84" s="25"/>
      <c r="L84" s="39" t="s">
        <v>164</v>
      </c>
      <c r="M84" s="25"/>
      <c r="N84" s="36" t="str">
        <f>$S$1&amp;":"&amp;T84</f>
        <v>Vàng:75000</v>
      </c>
      <c r="O84" s="25"/>
      <c r="P84" s="36" t="str">
        <f>$U$1&amp;":"&amp;V84</f>
        <v>Kinh Nghiệm:45000</v>
      </c>
      <c r="Q84" s="25"/>
      <c r="R84" s="55"/>
      <c r="T84" s="46">
        <f>S85/2</f>
        <v>75000</v>
      </c>
      <c r="V84" s="231">
        <f>U85/2</f>
        <v>45000</v>
      </c>
    </row>
    <row r="85" spans="1:22" x14ac:dyDescent="0.25">
      <c r="B85" s="25">
        <v>32</v>
      </c>
      <c r="C85" s="34">
        <v>10000</v>
      </c>
      <c r="D85" s="86">
        <v>-1</v>
      </c>
      <c r="E85" s="42"/>
      <c r="F85" s="38" t="s">
        <v>80</v>
      </c>
      <c r="G85" s="25"/>
      <c r="H85" s="57" t="s">
        <v>89</v>
      </c>
      <c r="I85" s="25"/>
      <c r="J85" s="39" t="s">
        <v>776</v>
      </c>
      <c r="K85" s="25"/>
      <c r="L85" s="39" t="s">
        <v>164</v>
      </c>
      <c r="M85" s="25"/>
      <c r="N85" s="36" t="str">
        <f>$S$1&amp;":"&amp;S85</f>
        <v>Vàng:150000</v>
      </c>
      <c r="O85" s="25"/>
      <c r="P85" s="36" t="str">
        <f>$U$1&amp;":"&amp;U85</f>
        <v>Kinh Nghiệm:90000</v>
      </c>
      <c r="Q85" s="25"/>
      <c r="R85" s="55">
        <f>C85*Balancing!$H$7/Balancing!$D$7</f>
        <v>15750</v>
      </c>
      <c r="S85" s="33">
        <v>150000</v>
      </c>
      <c r="U85" s="33">
        <v>90000</v>
      </c>
      <c r="V85" s="67"/>
    </row>
    <row r="86" spans="1:22" s="157" customFormat="1" x14ac:dyDescent="0.25">
      <c r="A86" s="157">
        <v>18</v>
      </c>
      <c r="B86" s="25">
        <v>33</v>
      </c>
      <c r="C86" s="171">
        <v>11000</v>
      </c>
      <c r="D86" s="174">
        <v>30</v>
      </c>
      <c r="E86" s="42"/>
      <c r="F86" s="152" t="s">
        <v>264</v>
      </c>
      <c r="G86" s="152"/>
      <c r="H86" s="167"/>
      <c r="I86" s="152"/>
      <c r="J86" s="152" t="s">
        <v>454</v>
      </c>
      <c r="K86" s="152"/>
      <c r="L86" s="152"/>
      <c r="M86" s="152"/>
      <c r="N86" s="162"/>
      <c r="O86" s="152"/>
      <c r="P86" s="162" t="str">
        <f>$U$1&amp;":"&amp;V86</f>
        <v>Kinh Nghiệm:50000</v>
      </c>
      <c r="Q86" s="152"/>
      <c r="R86" s="164"/>
      <c r="S86" s="177"/>
      <c r="U86" s="177"/>
      <c r="V86" s="231">
        <f>U87/2</f>
        <v>50000</v>
      </c>
    </row>
    <row r="87" spans="1:22" s="157" customFormat="1" x14ac:dyDescent="0.25">
      <c r="B87" s="25">
        <v>34</v>
      </c>
      <c r="C87" s="171">
        <v>11000</v>
      </c>
      <c r="D87" s="174">
        <v>-1</v>
      </c>
      <c r="E87" s="42"/>
      <c r="F87" s="172" t="s">
        <v>80</v>
      </c>
      <c r="G87" s="152"/>
      <c r="H87" s="175"/>
      <c r="I87" s="152"/>
      <c r="J87" s="152" t="s">
        <v>454</v>
      </c>
      <c r="K87" s="152"/>
      <c r="L87" s="152"/>
      <c r="M87" s="152"/>
      <c r="N87" s="162"/>
      <c r="O87" s="152"/>
      <c r="P87" s="162" t="str">
        <f>$U$1&amp;":"&amp;U87</f>
        <v>Kinh Nghiệm:100000</v>
      </c>
      <c r="Q87" s="152"/>
      <c r="R87" s="164">
        <f>C87*Balancing!$H$7/Balancing!$D$7</f>
        <v>17325</v>
      </c>
      <c r="S87" s="177"/>
      <c r="U87" s="177">
        <v>100000</v>
      </c>
      <c r="V87" s="67"/>
    </row>
    <row r="88" spans="1:22" x14ac:dyDescent="0.25">
      <c r="A88">
        <v>19</v>
      </c>
      <c r="B88" s="25">
        <v>35</v>
      </c>
      <c r="C88" s="34">
        <v>12000</v>
      </c>
      <c r="D88" s="86">
        <v>30</v>
      </c>
      <c r="E88" s="42"/>
      <c r="F88" s="38" t="s">
        <v>78</v>
      </c>
      <c r="G88" s="25"/>
      <c r="H88" s="37"/>
      <c r="I88" s="25"/>
      <c r="J88" s="39" t="s">
        <v>777</v>
      </c>
      <c r="K88" s="25"/>
      <c r="L88" s="39"/>
      <c r="M88" s="25"/>
      <c r="N88" s="36" t="str">
        <f>$S$1&amp;":"&amp;T88</f>
        <v>Vàng:100000</v>
      </c>
      <c r="O88" s="25"/>
      <c r="P88" s="36" t="str">
        <f>$U$1&amp;":"&amp;V88</f>
        <v>Kinh Nghiệm:60000</v>
      </c>
      <c r="Q88" s="25"/>
      <c r="R88" s="55"/>
      <c r="T88">
        <f>S89/2</f>
        <v>100000</v>
      </c>
      <c r="V88" s="231">
        <f>U89/2</f>
        <v>60000</v>
      </c>
    </row>
    <row r="89" spans="1:22" x14ac:dyDescent="0.25">
      <c r="B89" s="25">
        <v>36</v>
      </c>
      <c r="C89" s="34">
        <v>12000</v>
      </c>
      <c r="D89" s="86">
        <v>-1</v>
      </c>
      <c r="E89" s="42"/>
      <c r="F89" s="25" t="s">
        <v>77</v>
      </c>
      <c r="G89" s="25"/>
      <c r="H89" s="37"/>
      <c r="I89" s="25"/>
      <c r="J89" s="63" t="s">
        <v>777</v>
      </c>
      <c r="K89" s="25"/>
      <c r="L89" s="63"/>
      <c r="M89" s="25"/>
      <c r="N89" s="36" t="str">
        <f>$S$1&amp;":"&amp;S89</f>
        <v>Vàng:200000</v>
      </c>
      <c r="O89" s="25"/>
      <c r="P89" s="36" t="str">
        <f>$U$1&amp;":"&amp;U89</f>
        <v>Kinh Nghiệm:120000</v>
      </c>
      <c r="Q89" s="25"/>
      <c r="R89" s="25"/>
      <c r="S89" s="33">
        <v>200000</v>
      </c>
      <c r="U89" s="33">
        <v>120000</v>
      </c>
      <c r="V89" s="67"/>
    </row>
    <row r="90" spans="1:22" s="157" customFormat="1" x14ac:dyDescent="0.25">
      <c r="A90" s="157">
        <v>20</v>
      </c>
      <c r="B90" s="25">
        <v>37</v>
      </c>
      <c r="C90" s="171">
        <v>13500</v>
      </c>
      <c r="D90" s="174">
        <v>30</v>
      </c>
      <c r="E90" s="42"/>
      <c r="F90" s="172" t="s">
        <v>75</v>
      </c>
      <c r="G90" s="152"/>
      <c r="H90" s="175" t="s">
        <v>92</v>
      </c>
      <c r="I90" s="152"/>
      <c r="J90" s="173" t="s">
        <v>665</v>
      </c>
      <c r="K90" s="152"/>
      <c r="L90" s="173"/>
      <c r="M90" s="152"/>
      <c r="N90" s="162"/>
      <c r="O90" s="152"/>
      <c r="P90" s="162" t="str">
        <f>$U$1&amp;":"&amp;V90</f>
        <v>Kinh Nghiệm:75000</v>
      </c>
      <c r="Q90" s="152"/>
      <c r="R90" s="152"/>
      <c r="S90" s="177"/>
      <c r="U90" s="177"/>
      <c r="V90" s="231">
        <f>U91/2</f>
        <v>75000</v>
      </c>
    </row>
    <row r="91" spans="1:22" s="157" customFormat="1" x14ac:dyDescent="0.25">
      <c r="B91" s="25">
        <v>38</v>
      </c>
      <c r="C91" s="164">
        <v>13500</v>
      </c>
      <c r="D91" s="174">
        <v>-1</v>
      </c>
      <c r="E91" s="42"/>
      <c r="F91" s="152" t="s">
        <v>77</v>
      </c>
      <c r="G91" s="152"/>
      <c r="H91" s="167" t="s">
        <v>92</v>
      </c>
      <c r="I91" s="152"/>
      <c r="J91" s="173" t="s">
        <v>665</v>
      </c>
      <c r="K91" s="152"/>
      <c r="L91" s="173"/>
      <c r="M91" s="152"/>
      <c r="N91" s="162"/>
      <c r="O91" s="152"/>
      <c r="P91" s="162" t="str">
        <f>$U$1&amp;":"&amp;U91</f>
        <v>Kinh Nghiệm:150000</v>
      </c>
      <c r="Q91" s="152"/>
      <c r="R91" s="152"/>
      <c r="S91" s="177"/>
      <c r="U91" s="177">
        <v>150000</v>
      </c>
      <c r="V91" s="67"/>
    </row>
    <row r="92" spans="1:22" x14ac:dyDescent="0.25">
      <c r="A92">
        <v>21</v>
      </c>
      <c r="B92" s="25">
        <v>39</v>
      </c>
      <c r="C92" s="77">
        <v>15000</v>
      </c>
      <c r="D92" s="86">
        <v>30</v>
      </c>
      <c r="E92" s="42"/>
      <c r="F92" s="38" t="s">
        <v>79</v>
      </c>
      <c r="G92" s="25"/>
      <c r="H92" s="57"/>
      <c r="I92" s="25"/>
      <c r="J92" s="39" t="s">
        <v>88</v>
      </c>
      <c r="K92" s="25"/>
      <c r="L92" s="39" t="s">
        <v>1253</v>
      </c>
      <c r="M92" s="25"/>
      <c r="N92" s="36" t="str">
        <f>$S$1&amp;":"&amp;T92</f>
        <v>Vàng:125000</v>
      </c>
      <c r="O92" s="25"/>
      <c r="P92" s="36" t="str">
        <f>$U$1&amp;":"&amp;V92</f>
        <v>Kinh Nghiệm:100000</v>
      </c>
      <c r="Q92" s="25"/>
      <c r="R92" s="25"/>
      <c r="T92">
        <f>S93/2</f>
        <v>125000</v>
      </c>
      <c r="V92" s="231">
        <f>U93/2</f>
        <v>100000</v>
      </c>
    </row>
    <row r="93" spans="1:22" x14ac:dyDescent="0.25">
      <c r="B93" s="25">
        <v>40</v>
      </c>
      <c r="C93" s="77">
        <v>15000</v>
      </c>
      <c r="D93" s="86">
        <v>-1</v>
      </c>
      <c r="E93" s="42"/>
      <c r="F93" s="25" t="s">
        <v>176</v>
      </c>
      <c r="G93" s="25"/>
      <c r="H93" s="57"/>
      <c r="I93" s="25"/>
      <c r="J93" s="39" t="s">
        <v>88</v>
      </c>
      <c r="K93" s="25"/>
      <c r="L93" s="39" t="s">
        <v>1253</v>
      </c>
      <c r="M93" s="25"/>
      <c r="N93" s="36" t="str">
        <f>$S$1&amp;":"&amp;S93</f>
        <v>Vàng:250000</v>
      </c>
      <c r="O93" s="25"/>
      <c r="P93" s="36" t="str">
        <f>$U$1&amp;":"&amp;U93</f>
        <v>Kinh Nghiệm:200000</v>
      </c>
      <c r="Q93" s="25"/>
      <c r="R93" s="25"/>
      <c r="S93" s="33">
        <v>250000</v>
      </c>
      <c r="U93" s="33">
        <v>200000</v>
      </c>
      <c r="V93" s="67"/>
    </row>
    <row r="94" spans="1:22" s="157" customFormat="1" x14ac:dyDescent="0.25">
      <c r="A94" s="157">
        <v>22</v>
      </c>
      <c r="B94" s="25">
        <v>41</v>
      </c>
      <c r="C94" s="164">
        <v>16000</v>
      </c>
      <c r="D94" s="174">
        <v>30</v>
      </c>
      <c r="E94" s="42"/>
      <c r="F94" s="163" t="s">
        <v>149</v>
      </c>
      <c r="G94" s="152"/>
      <c r="H94" s="152"/>
      <c r="I94" s="152"/>
      <c r="J94" s="173" t="s">
        <v>454</v>
      </c>
      <c r="K94" s="152"/>
      <c r="L94" s="173"/>
      <c r="M94" s="152"/>
      <c r="N94" s="162"/>
      <c r="O94" s="152"/>
      <c r="P94" s="162" t="str">
        <f>$U$1&amp;":"&amp;V94</f>
        <v>Kinh Nghiệm:150000</v>
      </c>
      <c r="Q94" s="152"/>
      <c r="R94" s="152"/>
      <c r="S94" s="177"/>
      <c r="U94" s="177"/>
      <c r="V94" s="231">
        <f>U95/2</f>
        <v>150000</v>
      </c>
    </row>
    <row r="95" spans="1:22" s="157" customFormat="1" x14ac:dyDescent="0.25">
      <c r="B95" s="25">
        <v>42</v>
      </c>
      <c r="C95" s="164">
        <v>16000</v>
      </c>
      <c r="D95" s="174">
        <v>-1</v>
      </c>
      <c r="E95" s="42"/>
      <c r="F95" s="152" t="s">
        <v>176</v>
      </c>
      <c r="G95" s="152"/>
      <c r="H95" s="167"/>
      <c r="I95" s="152"/>
      <c r="J95" s="165" t="s">
        <v>454</v>
      </c>
      <c r="K95" s="152"/>
      <c r="L95" s="165"/>
      <c r="M95" s="152"/>
      <c r="N95" s="162"/>
      <c r="O95" s="152"/>
      <c r="P95" s="162" t="str">
        <f>$U$1&amp;":"&amp;U95</f>
        <v>Kinh Nghiệm:300000</v>
      </c>
      <c r="Q95" s="152"/>
      <c r="R95" s="152"/>
      <c r="S95" s="177"/>
      <c r="U95" s="177">
        <v>300000</v>
      </c>
      <c r="V95" s="67"/>
    </row>
    <row r="96" spans="1:22" x14ac:dyDescent="0.25">
      <c r="A96">
        <v>23</v>
      </c>
      <c r="B96" s="25">
        <v>43</v>
      </c>
      <c r="C96" s="77">
        <v>17000</v>
      </c>
      <c r="D96" s="86">
        <v>30</v>
      </c>
      <c r="E96" s="42"/>
      <c r="F96" s="25" t="s">
        <v>149</v>
      </c>
      <c r="G96" s="25"/>
      <c r="H96" s="188" t="s">
        <v>91</v>
      </c>
      <c r="I96" s="25"/>
      <c r="J96" s="39"/>
      <c r="K96" s="25"/>
      <c r="L96" s="39" t="s">
        <v>988</v>
      </c>
      <c r="M96" s="25"/>
      <c r="N96" s="36" t="str">
        <f>$S$1&amp;":"&amp;T96</f>
        <v>Vàng:150000</v>
      </c>
      <c r="O96" s="25"/>
      <c r="P96" s="36" t="str">
        <f>$U$1&amp;":"&amp;V96</f>
        <v>Kinh Nghiệm:200000</v>
      </c>
      <c r="Q96" s="25"/>
      <c r="R96" s="25"/>
      <c r="T96">
        <f>S97/2</f>
        <v>150000</v>
      </c>
      <c r="V96" s="231">
        <f>U97/2</f>
        <v>200000</v>
      </c>
    </row>
    <row r="97" spans="1:22" x14ac:dyDescent="0.25">
      <c r="B97" s="25">
        <v>44</v>
      </c>
      <c r="C97" s="77">
        <v>17000</v>
      </c>
      <c r="D97" s="86">
        <v>-1</v>
      </c>
      <c r="E97" s="42"/>
      <c r="F97" s="25" t="s">
        <v>176</v>
      </c>
      <c r="G97" s="25"/>
      <c r="H97" s="188" t="s">
        <v>91</v>
      </c>
      <c r="I97" s="25"/>
      <c r="J97" s="63"/>
      <c r="K97" s="25"/>
      <c r="L97" s="63"/>
      <c r="M97" s="25"/>
      <c r="N97" s="36" t="str">
        <f>$S$1&amp;":"&amp;S97</f>
        <v>Vàng:300000</v>
      </c>
      <c r="O97" s="25"/>
      <c r="P97" s="36" t="str">
        <f>$U$1&amp;":"&amp;U97</f>
        <v>Kinh Nghiệm:400000</v>
      </c>
      <c r="Q97" s="25"/>
      <c r="R97" s="25"/>
      <c r="S97" s="33">
        <v>300000</v>
      </c>
      <c r="U97" s="33">
        <v>400000</v>
      </c>
      <c r="V97" s="67"/>
    </row>
    <row r="98" spans="1:22" s="157" customFormat="1" x14ac:dyDescent="0.25">
      <c r="A98" s="157">
        <v>24</v>
      </c>
      <c r="B98" s="25">
        <v>45</v>
      </c>
      <c r="C98" s="164">
        <v>18500</v>
      </c>
      <c r="D98" s="174">
        <v>30</v>
      </c>
      <c r="E98" s="42"/>
      <c r="F98" s="152" t="s">
        <v>80</v>
      </c>
      <c r="G98" s="152"/>
      <c r="H98" s="165"/>
      <c r="I98" s="152"/>
      <c r="J98" s="152" t="s">
        <v>455</v>
      </c>
      <c r="K98" s="152"/>
      <c r="L98" s="152"/>
      <c r="M98" s="152"/>
      <c r="N98" s="165" t="str">
        <f>$S$1&amp;":"&amp;T98</f>
        <v>Vàng:200000</v>
      </c>
      <c r="O98" s="152"/>
      <c r="P98" s="162" t="str">
        <f>$U$1&amp;":"&amp;V98</f>
        <v>Kinh Nghiệm:250000</v>
      </c>
      <c r="Q98" s="152"/>
      <c r="R98" s="152"/>
      <c r="S98" s="177"/>
      <c r="T98" s="157">
        <f>S99/2</f>
        <v>200000</v>
      </c>
      <c r="U98" s="177"/>
      <c r="V98" s="231">
        <f>U99/2</f>
        <v>250000</v>
      </c>
    </row>
    <row r="99" spans="1:22" s="157" customFormat="1" x14ac:dyDescent="0.25">
      <c r="B99" s="25">
        <v>46</v>
      </c>
      <c r="C99" s="164">
        <v>18500</v>
      </c>
      <c r="D99" s="174">
        <v>-1</v>
      </c>
      <c r="E99" s="42"/>
      <c r="F99" s="152" t="s">
        <v>177</v>
      </c>
      <c r="G99" s="152"/>
      <c r="H99" s="165"/>
      <c r="I99" s="152"/>
      <c r="J99" s="152" t="s">
        <v>455</v>
      </c>
      <c r="K99" s="152"/>
      <c r="L99" s="152"/>
      <c r="M99" s="152"/>
      <c r="N99" s="165" t="str">
        <f>$S$1&amp;":"&amp;S99</f>
        <v>Vàng:400000</v>
      </c>
      <c r="O99" s="152"/>
      <c r="P99" s="162" t="str">
        <f>$U$1&amp;":"&amp;U99</f>
        <v>Kinh Nghiệm:500000</v>
      </c>
      <c r="Q99" s="152"/>
      <c r="R99" s="152"/>
      <c r="S99" s="177">
        <v>400000</v>
      </c>
      <c r="U99" s="177">
        <v>500000</v>
      </c>
      <c r="V99" s="67"/>
    </row>
    <row r="100" spans="1:22" x14ac:dyDescent="0.25">
      <c r="A100">
        <v>25</v>
      </c>
      <c r="B100" s="25">
        <v>47</v>
      </c>
      <c r="C100" s="77">
        <v>20000</v>
      </c>
      <c r="D100" s="86">
        <v>30</v>
      </c>
      <c r="E100" s="42"/>
      <c r="F100" s="25" t="s">
        <v>80</v>
      </c>
      <c r="G100" s="25"/>
      <c r="H100" s="25"/>
      <c r="I100" s="25"/>
      <c r="J100" s="57" t="s">
        <v>456</v>
      </c>
      <c r="K100" s="25"/>
      <c r="L100" s="57"/>
      <c r="M100" s="25"/>
      <c r="N100" s="36" t="str">
        <f>$S$1&amp;":"&amp;T100</f>
        <v>Vàng:300000</v>
      </c>
      <c r="O100" s="43"/>
      <c r="P100" s="36" t="str">
        <f>$U$1&amp;":"&amp;V100</f>
        <v>Kinh Nghiệm:300000</v>
      </c>
      <c r="Q100" s="43"/>
      <c r="R100" s="43"/>
      <c r="T100" s="67">
        <f>S101/2</f>
        <v>300000</v>
      </c>
      <c r="V100" s="231">
        <f>U101/2</f>
        <v>300000</v>
      </c>
    </row>
    <row r="101" spans="1:22" x14ac:dyDescent="0.25">
      <c r="B101" s="25">
        <v>48</v>
      </c>
      <c r="C101" s="77">
        <v>20000</v>
      </c>
      <c r="D101" s="86">
        <v>-1</v>
      </c>
      <c r="E101" s="42"/>
      <c r="F101" s="25" t="s">
        <v>177</v>
      </c>
      <c r="G101" s="25"/>
      <c r="H101" s="25"/>
      <c r="I101" s="25"/>
      <c r="J101" s="57" t="s">
        <v>456</v>
      </c>
      <c r="K101" s="25"/>
      <c r="L101" s="57"/>
      <c r="M101" s="25"/>
      <c r="N101" s="36" t="str">
        <f>$S$1&amp;":"&amp;S101</f>
        <v>Vàng:600000</v>
      </c>
      <c r="O101" s="25"/>
      <c r="P101" s="36" t="str">
        <f>$U$1&amp;":"&amp;U101</f>
        <v>Kinh Nghiệm:600000</v>
      </c>
      <c r="Q101" s="25"/>
      <c r="R101" s="25"/>
      <c r="S101" s="33">
        <v>600000</v>
      </c>
      <c r="T101" s="67"/>
      <c r="U101" s="33">
        <v>600000</v>
      </c>
    </row>
    <row r="102" spans="1:22" s="157" customFormat="1" x14ac:dyDescent="0.25">
      <c r="A102" s="157">
        <v>25</v>
      </c>
      <c r="B102" s="25">
        <v>49</v>
      </c>
      <c r="C102" s="164">
        <v>25000</v>
      </c>
      <c r="D102" s="174">
        <v>30</v>
      </c>
      <c r="E102" s="42"/>
      <c r="F102" s="152" t="s">
        <v>77</v>
      </c>
      <c r="G102" s="152"/>
      <c r="H102" s="165"/>
      <c r="I102" s="152"/>
      <c r="J102" s="152"/>
      <c r="K102" s="152"/>
      <c r="L102" s="152" t="s">
        <v>1254</v>
      </c>
      <c r="M102" s="152"/>
      <c r="N102" s="165" t="str">
        <f>$S$1&amp;":"&amp;T102</f>
        <v>Vàng:400000</v>
      </c>
      <c r="O102" s="152"/>
      <c r="P102" s="162" t="str">
        <f>$U$1&amp;":"&amp;V102</f>
        <v>Kinh Nghiệm:400000</v>
      </c>
      <c r="Q102" s="152"/>
      <c r="R102" s="152"/>
      <c r="S102" s="177"/>
      <c r="T102" s="157">
        <f>S103/2</f>
        <v>400000</v>
      </c>
      <c r="U102" s="177"/>
      <c r="V102" s="231">
        <f>U103/2</f>
        <v>400000</v>
      </c>
    </row>
    <row r="103" spans="1:22" s="157" customFormat="1" x14ac:dyDescent="0.25">
      <c r="B103" s="25">
        <v>50</v>
      </c>
      <c r="C103" s="164">
        <v>25000</v>
      </c>
      <c r="D103" s="174">
        <v>-1</v>
      </c>
      <c r="E103" s="42"/>
      <c r="F103" s="152" t="s">
        <v>177</v>
      </c>
      <c r="G103" s="152"/>
      <c r="H103" s="165"/>
      <c r="I103" s="152"/>
      <c r="J103" s="152"/>
      <c r="K103" s="152"/>
      <c r="L103" s="152" t="s">
        <v>1254</v>
      </c>
      <c r="M103" s="152"/>
      <c r="N103" s="165" t="str">
        <f>$S$1&amp;":"&amp;S103</f>
        <v>Vàng:800000</v>
      </c>
      <c r="O103" s="152"/>
      <c r="P103" s="162" t="str">
        <f>$U$1&amp;":"&amp;U103</f>
        <v>Kinh Nghiệm:800000</v>
      </c>
      <c r="Q103" s="152"/>
      <c r="R103" s="152"/>
      <c r="S103" s="177">
        <v>800000</v>
      </c>
      <c r="U103" s="177">
        <v>800000</v>
      </c>
      <c r="V103" s="67"/>
    </row>
    <row r="104" spans="1:22" s="187" customFormat="1" x14ac:dyDescent="0.25">
      <c r="A104" s="187">
        <v>26</v>
      </c>
      <c r="B104" s="109">
        <v>51</v>
      </c>
      <c r="C104" s="351">
        <v>25000</v>
      </c>
      <c r="D104" s="352">
        <v>30</v>
      </c>
      <c r="E104" s="353"/>
      <c r="F104" s="109" t="s">
        <v>77</v>
      </c>
      <c r="G104" s="109"/>
      <c r="H104" s="354"/>
      <c r="I104" s="109"/>
      <c r="J104" s="109" t="s">
        <v>776</v>
      </c>
      <c r="K104" s="109"/>
      <c r="L104" s="109"/>
      <c r="M104" s="109"/>
      <c r="N104" s="354" t="str">
        <f t="shared" ref="N104" si="0">$S$1&amp;":"&amp;T104</f>
        <v>Vàng:425000</v>
      </c>
      <c r="O104" s="109"/>
      <c r="P104" s="353" t="str">
        <f t="shared" ref="P104" si="1">$U$1&amp;":"&amp;V104</f>
        <v>Kinh Nghiệm:425000</v>
      </c>
      <c r="Q104" s="109"/>
      <c r="R104" s="109"/>
      <c r="S104" s="355"/>
      <c r="T104" s="187">
        <f t="shared" ref="T104" si="2">S105/2</f>
        <v>425000</v>
      </c>
      <c r="U104" s="355"/>
      <c r="V104" s="356">
        <f t="shared" ref="V104" si="3">U105/2</f>
        <v>425000</v>
      </c>
    </row>
    <row r="105" spans="1:22" s="187" customFormat="1" x14ac:dyDescent="0.25">
      <c r="B105" s="109">
        <v>52</v>
      </c>
      <c r="C105" s="351">
        <v>25000</v>
      </c>
      <c r="D105" s="352">
        <v>-1</v>
      </c>
      <c r="E105" s="353"/>
      <c r="F105" s="109" t="s">
        <v>178</v>
      </c>
      <c r="G105" s="109"/>
      <c r="H105" s="354"/>
      <c r="I105" s="109"/>
      <c r="J105" s="109" t="s">
        <v>776</v>
      </c>
      <c r="K105" s="109"/>
      <c r="L105" s="109"/>
      <c r="M105" s="109"/>
      <c r="N105" s="354" t="str">
        <f t="shared" ref="N105" si="4">$S$1&amp;":"&amp;S105</f>
        <v>Vàng:850000</v>
      </c>
      <c r="O105" s="109"/>
      <c r="P105" s="353" t="str">
        <f t="shared" ref="P105" si="5">$U$1&amp;":"&amp;U105</f>
        <v>Kinh Nghiệm:850000</v>
      </c>
      <c r="Q105" s="109"/>
      <c r="R105" s="109"/>
      <c r="S105" s="355">
        <v>850000</v>
      </c>
      <c r="U105" s="355">
        <v>850000</v>
      </c>
    </row>
    <row r="106" spans="1:22" s="187" customFormat="1" x14ac:dyDescent="0.25">
      <c r="A106" s="187">
        <v>27</v>
      </c>
      <c r="B106" s="109">
        <v>53</v>
      </c>
      <c r="C106" s="351">
        <v>30000</v>
      </c>
      <c r="D106" s="352">
        <v>30</v>
      </c>
      <c r="E106" s="353"/>
      <c r="F106" s="109" t="s">
        <v>176</v>
      </c>
      <c r="G106" s="109"/>
      <c r="H106" s="354"/>
      <c r="I106" s="109"/>
      <c r="J106" s="109" t="s">
        <v>1251</v>
      </c>
      <c r="K106" s="109"/>
      <c r="L106" s="109"/>
      <c r="M106" s="109"/>
      <c r="N106" s="354" t="str">
        <f t="shared" ref="N106" si="6">$S$1&amp;":"&amp;T106</f>
        <v>Vàng:450000</v>
      </c>
      <c r="O106" s="109"/>
      <c r="P106" s="353" t="str">
        <f t="shared" ref="P106" si="7">$U$1&amp;":"&amp;V106</f>
        <v>Kinh Nghiệm:450000</v>
      </c>
      <c r="Q106" s="109"/>
      <c r="R106" s="109"/>
      <c r="S106" s="355"/>
      <c r="T106" s="187">
        <f t="shared" ref="T106" si="8">S107/2</f>
        <v>450000</v>
      </c>
      <c r="U106" s="355"/>
      <c r="V106" s="356">
        <f t="shared" ref="V106" si="9">U107/2</f>
        <v>450000</v>
      </c>
    </row>
    <row r="107" spans="1:22" s="187" customFormat="1" x14ac:dyDescent="0.25">
      <c r="B107" s="109">
        <v>54</v>
      </c>
      <c r="C107" s="351">
        <v>30000</v>
      </c>
      <c r="D107" s="352">
        <v>-1</v>
      </c>
      <c r="E107" s="353"/>
      <c r="F107" s="109" t="s">
        <v>178</v>
      </c>
      <c r="G107" s="109"/>
      <c r="H107" s="354"/>
      <c r="I107" s="109"/>
      <c r="J107" s="354" t="s">
        <v>1251</v>
      </c>
      <c r="K107" s="109"/>
      <c r="L107" s="109"/>
      <c r="M107" s="109"/>
      <c r="N107" s="354" t="str">
        <f t="shared" ref="N107" si="10">$S$1&amp;":"&amp;S107</f>
        <v>Vàng:900000</v>
      </c>
      <c r="O107" s="109"/>
      <c r="P107" s="353" t="str">
        <f t="shared" ref="P107" si="11">$U$1&amp;":"&amp;U107</f>
        <v>Kinh Nghiệm:900000</v>
      </c>
      <c r="Q107" s="109"/>
      <c r="R107" s="109"/>
      <c r="S107" s="355">
        <v>900000</v>
      </c>
      <c r="U107" s="355">
        <v>900000</v>
      </c>
    </row>
    <row r="108" spans="1:22" s="187" customFormat="1" x14ac:dyDescent="0.25">
      <c r="A108" s="187">
        <v>28</v>
      </c>
      <c r="B108" s="109">
        <v>55</v>
      </c>
      <c r="C108" s="351">
        <v>33000</v>
      </c>
      <c r="D108" s="352">
        <v>30</v>
      </c>
      <c r="E108" s="353"/>
      <c r="F108" s="109" t="s">
        <v>176</v>
      </c>
      <c r="G108" s="109"/>
      <c r="H108" s="354"/>
      <c r="I108" s="109"/>
      <c r="J108" s="354" t="s">
        <v>777</v>
      </c>
      <c r="K108" s="109"/>
      <c r="L108" s="109" t="s">
        <v>770</v>
      </c>
      <c r="M108" s="109"/>
      <c r="N108" s="354" t="str">
        <f t="shared" ref="N108" si="12">$S$1&amp;":"&amp;T108</f>
        <v>Vàng:475000</v>
      </c>
      <c r="O108" s="109"/>
      <c r="P108" s="353" t="str">
        <f t="shared" ref="P108" si="13">$U$1&amp;":"&amp;V108</f>
        <v>Kinh Nghiệm:475000</v>
      </c>
      <c r="Q108" s="109"/>
      <c r="R108" s="109"/>
      <c r="S108" s="355"/>
      <c r="T108" s="187">
        <f t="shared" ref="T108" si="14">S109/2</f>
        <v>475000</v>
      </c>
      <c r="U108" s="355"/>
      <c r="V108" s="356">
        <f t="shared" ref="V108" si="15">U109/2</f>
        <v>475000</v>
      </c>
    </row>
    <row r="109" spans="1:22" s="187" customFormat="1" x14ac:dyDescent="0.25">
      <c r="B109" s="109">
        <v>56</v>
      </c>
      <c r="C109" s="351">
        <v>33000</v>
      </c>
      <c r="D109" s="352">
        <v>-1</v>
      </c>
      <c r="E109" s="353"/>
      <c r="F109" s="109" t="s">
        <v>178</v>
      </c>
      <c r="G109" s="109"/>
      <c r="H109" s="354"/>
      <c r="I109" s="109"/>
      <c r="J109" s="354" t="s">
        <v>777</v>
      </c>
      <c r="K109" s="109"/>
      <c r="L109" s="109" t="s">
        <v>770</v>
      </c>
      <c r="M109" s="109"/>
      <c r="N109" s="354" t="str">
        <f t="shared" ref="N109" si="16">$S$1&amp;":"&amp;S109</f>
        <v>Vàng:950000</v>
      </c>
      <c r="O109" s="109"/>
      <c r="P109" s="353" t="str">
        <f t="shared" ref="P109" si="17">$U$1&amp;":"&amp;U109</f>
        <v>Kinh Nghiệm:950000</v>
      </c>
      <c r="Q109" s="109"/>
      <c r="R109" s="109"/>
      <c r="S109" s="355">
        <v>950000</v>
      </c>
      <c r="U109" s="355">
        <v>950000</v>
      </c>
    </row>
    <row r="110" spans="1:22" s="187" customFormat="1" x14ac:dyDescent="0.25">
      <c r="A110" s="187">
        <v>29</v>
      </c>
      <c r="B110" s="109">
        <v>57</v>
      </c>
      <c r="C110" s="351">
        <v>36000</v>
      </c>
      <c r="D110" s="352">
        <v>30</v>
      </c>
      <c r="E110" s="353"/>
      <c r="F110" s="109" t="s">
        <v>177</v>
      </c>
      <c r="G110" s="109"/>
      <c r="H110" s="354"/>
      <c r="I110" s="109"/>
      <c r="J110" s="354" t="s">
        <v>1252</v>
      </c>
      <c r="K110" s="109"/>
      <c r="L110" s="109"/>
      <c r="M110" s="109"/>
      <c r="N110" s="354" t="str">
        <f t="shared" ref="N110" si="18">$S$1&amp;":"&amp;T110</f>
        <v>Vàng:500000</v>
      </c>
      <c r="O110" s="109"/>
      <c r="P110" s="353" t="str">
        <f t="shared" ref="P110" si="19">$U$1&amp;":"&amp;V110</f>
        <v>Kinh Nghiệm:500000</v>
      </c>
      <c r="Q110" s="109"/>
      <c r="R110" s="109"/>
      <c r="S110" s="355"/>
      <c r="T110" s="187">
        <f t="shared" ref="T110" si="20">S111/2</f>
        <v>500000</v>
      </c>
      <c r="U110" s="355"/>
      <c r="V110" s="356">
        <f t="shared" ref="V110" si="21">U111/2</f>
        <v>500000</v>
      </c>
    </row>
    <row r="111" spans="1:22" s="187" customFormat="1" x14ac:dyDescent="0.25">
      <c r="B111" s="109">
        <v>58</v>
      </c>
      <c r="C111" s="351">
        <v>36000</v>
      </c>
      <c r="D111" s="352">
        <v>-1</v>
      </c>
      <c r="E111" s="353"/>
      <c r="F111" s="109" t="s">
        <v>599</v>
      </c>
      <c r="G111" s="109"/>
      <c r="H111" s="354"/>
      <c r="I111" s="109"/>
      <c r="J111" s="354" t="s">
        <v>1252</v>
      </c>
      <c r="K111" s="109"/>
      <c r="L111" s="109"/>
      <c r="M111" s="109"/>
      <c r="N111" s="354" t="str">
        <f t="shared" ref="N111" si="22">$S$1&amp;":"&amp;S111</f>
        <v>Vàng:1000000</v>
      </c>
      <c r="O111" s="109"/>
      <c r="P111" s="353" t="str">
        <f t="shared" ref="P111" si="23">$U$1&amp;":"&amp;U111</f>
        <v>Kinh Nghiệm:1000000</v>
      </c>
      <c r="Q111" s="109"/>
      <c r="R111" s="109"/>
      <c r="S111" s="355">
        <v>1000000</v>
      </c>
      <c r="U111" s="355">
        <v>1000000</v>
      </c>
    </row>
    <row r="112" spans="1:22" s="187" customFormat="1" x14ac:dyDescent="0.25">
      <c r="A112" s="187">
        <v>30</v>
      </c>
      <c r="B112" s="109">
        <v>59</v>
      </c>
      <c r="C112" s="351">
        <v>40000</v>
      </c>
      <c r="D112" s="352">
        <v>30</v>
      </c>
      <c r="E112" s="353"/>
      <c r="F112" s="109" t="s">
        <v>178</v>
      </c>
      <c r="G112" s="109"/>
      <c r="H112" s="354"/>
      <c r="I112" s="109"/>
      <c r="J112" s="354" t="s">
        <v>88</v>
      </c>
      <c r="K112" s="109"/>
      <c r="L112" s="109" t="s">
        <v>943</v>
      </c>
      <c r="M112" s="109"/>
      <c r="N112" s="354" t="str">
        <f t="shared" ref="N112" si="24">$S$1&amp;":"&amp;T112</f>
        <v>Vàng:1000000</v>
      </c>
      <c r="O112" s="109"/>
      <c r="P112" s="353" t="str">
        <f t="shared" ref="P112" si="25">$U$1&amp;":"&amp;V112</f>
        <v>Kinh Nghiệm:1000000</v>
      </c>
      <c r="Q112" s="109"/>
      <c r="R112" s="109"/>
      <c r="S112" s="355"/>
      <c r="T112" s="187">
        <f t="shared" ref="T112" si="26">S113/2</f>
        <v>1000000</v>
      </c>
      <c r="U112" s="355"/>
      <c r="V112" s="356">
        <f t="shared" ref="V112" si="27">U113/2</f>
        <v>1000000</v>
      </c>
    </row>
    <row r="113" spans="2:21" s="187" customFormat="1" x14ac:dyDescent="0.25">
      <c r="B113" s="109">
        <v>60</v>
      </c>
      <c r="C113" s="351">
        <v>40000</v>
      </c>
      <c r="D113" s="352">
        <v>-1</v>
      </c>
      <c r="E113" s="353"/>
      <c r="F113" s="109" t="s">
        <v>599</v>
      </c>
      <c r="G113" s="109"/>
      <c r="H113" s="354"/>
      <c r="I113" s="109"/>
      <c r="J113" s="354" t="s">
        <v>88</v>
      </c>
      <c r="K113" s="109"/>
      <c r="L113" s="109" t="s">
        <v>943</v>
      </c>
      <c r="M113" s="109"/>
      <c r="N113" s="354" t="str">
        <f t="shared" ref="N113" si="28">$S$1&amp;":"&amp;S113</f>
        <v>Vàng:2000000</v>
      </c>
      <c r="O113" s="109"/>
      <c r="P113" s="353" t="str">
        <f t="shared" ref="P113" si="29">$U$1&amp;":"&amp;U113</f>
        <v>Kinh Nghiệm:2000000</v>
      </c>
      <c r="Q113" s="109"/>
      <c r="R113" s="109"/>
      <c r="S113" s="355">
        <v>2000000</v>
      </c>
      <c r="U113" s="355">
        <v>2000000</v>
      </c>
    </row>
    <row r="114" spans="2:21" x14ac:dyDescent="0.25">
      <c r="C114" s="290"/>
    </row>
    <row r="115" spans="2:21" x14ac:dyDescent="0.25">
      <c r="C115" s="290"/>
    </row>
    <row r="116" spans="2:21" x14ac:dyDescent="0.25">
      <c r="C116" s="290"/>
    </row>
    <row r="117" spans="2:21" x14ac:dyDescent="0.25">
      <c r="C117" s="290"/>
    </row>
    <row r="118" spans="2:21" x14ac:dyDescent="0.25">
      <c r="C118" s="290"/>
    </row>
    <row r="119" spans="2:21" x14ac:dyDescent="0.25">
      <c r="C119" s="290"/>
    </row>
    <row r="120" spans="2:21" x14ac:dyDescent="0.25">
      <c r="C120" s="290"/>
    </row>
    <row r="121" spans="2:21" x14ac:dyDescent="0.25">
      <c r="C121" s="290"/>
    </row>
    <row r="122" spans="2:21" x14ac:dyDescent="0.25">
      <c r="C122" s="290"/>
    </row>
    <row r="123" spans="2:21" x14ac:dyDescent="0.25">
      <c r="C123" s="290"/>
    </row>
    <row r="124" spans="2:21" x14ac:dyDescent="0.25">
      <c r="C124" s="290"/>
    </row>
    <row r="125" spans="2:21" x14ac:dyDescent="0.25">
      <c r="C125" s="290"/>
    </row>
    <row r="126" spans="2:21" x14ac:dyDescent="0.25">
      <c r="C126" s="290"/>
    </row>
    <row r="127" spans="2:21" x14ac:dyDescent="0.25">
      <c r="C127" s="290"/>
    </row>
    <row r="128" spans="2:21" x14ac:dyDescent="0.25">
      <c r="C128" s="290"/>
    </row>
    <row r="129" spans="3:3" x14ac:dyDescent="0.25">
      <c r="C129" s="290"/>
    </row>
    <row r="130" spans="3:3" x14ac:dyDescent="0.25">
      <c r="C130" s="290"/>
    </row>
    <row r="131" spans="3:3" x14ac:dyDescent="0.25">
      <c r="C131" s="290"/>
    </row>
    <row r="132" spans="3:3" x14ac:dyDescent="0.25">
      <c r="C132" s="290"/>
    </row>
    <row r="133" spans="3:3" x14ac:dyDescent="0.25">
      <c r="C133" s="290"/>
    </row>
    <row r="134" spans="3:3" x14ac:dyDescent="0.25">
      <c r="C134" s="290"/>
    </row>
    <row r="135" spans="3:3" x14ac:dyDescent="0.25">
      <c r="C135" s="290"/>
    </row>
    <row r="136" spans="3:3" x14ac:dyDescent="0.25">
      <c r="C136" s="290"/>
    </row>
    <row r="137" spans="3:3" x14ac:dyDescent="0.25">
      <c r="C137" s="290"/>
    </row>
    <row r="138" spans="3:3" x14ac:dyDescent="0.25">
      <c r="C138" s="290"/>
    </row>
    <row r="139" spans="3:3" x14ac:dyDescent="0.25">
      <c r="C139" s="290"/>
    </row>
    <row r="140" spans="3:3" x14ac:dyDescent="0.25">
      <c r="C140" s="290"/>
    </row>
    <row r="141" spans="3:3" x14ac:dyDescent="0.25">
      <c r="C141" s="290"/>
    </row>
    <row r="142" spans="3:3" x14ac:dyDescent="0.25">
      <c r="C142" s="290"/>
    </row>
    <row r="143" spans="3:3" x14ac:dyDescent="0.25">
      <c r="C143" s="290"/>
    </row>
    <row r="144" spans="3:3" x14ac:dyDescent="0.25">
      <c r="C144" s="290"/>
    </row>
    <row r="145" spans="3:3" x14ac:dyDescent="0.25">
      <c r="C145" s="290"/>
    </row>
    <row r="146" spans="3:3" x14ac:dyDescent="0.25">
      <c r="C146" s="290"/>
    </row>
    <row r="147" spans="3:3" x14ac:dyDescent="0.25">
      <c r="C147" s="290"/>
    </row>
    <row r="148" spans="3:3" x14ac:dyDescent="0.25">
      <c r="C148" s="290"/>
    </row>
    <row r="149" spans="3:3" x14ac:dyDescent="0.25">
      <c r="C149" s="290"/>
    </row>
    <row r="150" spans="3:3" x14ac:dyDescent="0.25">
      <c r="C150" s="290"/>
    </row>
    <row r="151" spans="3:3" x14ac:dyDescent="0.25">
      <c r="C151" s="290"/>
    </row>
    <row r="152" spans="3:3" x14ac:dyDescent="0.25">
      <c r="C152" s="290"/>
    </row>
    <row r="153" spans="3:3" x14ac:dyDescent="0.25">
      <c r="C153" s="290"/>
    </row>
    <row r="154" spans="3:3" x14ac:dyDescent="0.25">
      <c r="C154" s="290"/>
    </row>
    <row r="155" spans="3:3" x14ac:dyDescent="0.25">
      <c r="C155" s="290"/>
    </row>
    <row r="156" spans="3:3" x14ac:dyDescent="0.25">
      <c r="C156" s="290"/>
    </row>
    <row r="157" spans="3:3" x14ac:dyDescent="0.25">
      <c r="C157" s="290"/>
    </row>
    <row r="158" spans="3:3" x14ac:dyDescent="0.25">
      <c r="C158" s="290"/>
    </row>
    <row r="159" spans="3:3" x14ac:dyDescent="0.25">
      <c r="C159" s="290"/>
    </row>
    <row r="160" spans="3:3" x14ac:dyDescent="0.25">
      <c r="C160" s="290"/>
    </row>
    <row r="161" spans="3:3" x14ac:dyDescent="0.25">
      <c r="C161" s="290"/>
    </row>
    <row r="162" spans="3:3" x14ac:dyDescent="0.25">
      <c r="C162" s="290"/>
    </row>
    <row r="163" spans="3:3" x14ac:dyDescent="0.25">
      <c r="C163" s="290"/>
    </row>
    <row r="164" spans="3:3" x14ac:dyDescent="0.25">
      <c r="C164" s="290"/>
    </row>
    <row r="165" spans="3:3" x14ac:dyDescent="0.25">
      <c r="C165" s="290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E3"/>
    </sheetView>
  </sheetViews>
  <sheetFormatPr defaultColWidth="34.28515625" defaultRowHeight="15" x14ac:dyDescent="0.25"/>
  <cols>
    <col min="1" max="1" width="26.28515625" bestFit="1" customWidth="1"/>
    <col min="2" max="2" width="24.5703125" bestFit="1" customWidth="1"/>
    <col min="3" max="5" width="15.85546875" bestFit="1" customWidth="1"/>
    <col min="6" max="6" width="17.85546875" bestFit="1" customWidth="1"/>
    <col min="7" max="7" width="52" bestFit="1" customWidth="1"/>
    <col min="8" max="8" width="39.140625" bestFit="1" customWidth="1"/>
    <col min="9" max="9" width="36.140625" bestFit="1" customWidth="1"/>
    <col min="10" max="10" width="31.140625" bestFit="1" customWidth="1"/>
    <col min="11" max="11" width="48.140625" bestFit="1" customWidth="1"/>
  </cols>
  <sheetData>
    <row r="1" spans="1:11" x14ac:dyDescent="0.25">
      <c r="A1" s="118" t="s">
        <v>46</v>
      </c>
      <c r="B1" s="118" t="s">
        <v>305</v>
      </c>
      <c r="C1" s="118" t="s">
        <v>306</v>
      </c>
      <c r="D1" s="118" t="s">
        <v>307</v>
      </c>
      <c r="E1" s="118" t="s">
        <v>308</v>
      </c>
      <c r="F1" s="127" t="s">
        <v>309</v>
      </c>
      <c r="G1" s="127" t="s">
        <v>310</v>
      </c>
      <c r="H1" s="128" t="s">
        <v>311</v>
      </c>
      <c r="I1" s="128" t="s">
        <v>52</v>
      </c>
      <c r="J1" s="129" t="s">
        <v>312</v>
      </c>
      <c r="K1" s="129" t="s">
        <v>111</v>
      </c>
    </row>
    <row r="2" spans="1:11" s="67" customFormat="1" x14ac:dyDescent="0.25">
      <c r="A2" s="145" t="s">
        <v>313</v>
      </c>
      <c r="B2" s="145" t="s">
        <v>1</v>
      </c>
      <c r="C2" s="144" t="s">
        <v>1264</v>
      </c>
      <c r="D2" s="144" t="s">
        <v>1265</v>
      </c>
      <c r="E2" s="144" t="s">
        <v>1266</v>
      </c>
      <c r="F2" s="145">
        <v>5000</v>
      </c>
      <c r="G2" s="145" t="s">
        <v>314</v>
      </c>
      <c r="H2" s="143" t="s">
        <v>315</v>
      </c>
      <c r="I2" s="143" t="s">
        <v>316</v>
      </c>
      <c r="J2" s="145" t="s">
        <v>317</v>
      </c>
      <c r="K2" s="145" t="s">
        <v>318</v>
      </c>
    </row>
    <row r="3" spans="1:11" s="211" customFormat="1" x14ac:dyDescent="0.25">
      <c r="A3" s="215" t="s">
        <v>324</v>
      </c>
      <c r="B3" s="215" t="s">
        <v>325</v>
      </c>
      <c r="C3" s="144" t="s">
        <v>1267</v>
      </c>
      <c r="D3" s="144" t="s">
        <v>1268</v>
      </c>
      <c r="E3" s="144" t="s">
        <v>1269</v>
      </c>
      <c r="F3" s="215">
        <v>300</v>
      </c>
      <c r="G3" s="215" t="s">
        <v>767</v>
      </c>
      <c r="H3" s="217" t="s">
        <v>326</v>
      </c>
      <c r="I3" s="217" t="s">
        <v>327</v>
      </c>
      <c r="J3" s="215" t="s">
        <v>328</v>
      </c>
      <c r="K3" s="215" t="s">
        <v>329</v>
      </c>
    </row>
    <row r="4" spans="1:11" s="67" customFormat="1" ht="30" x14ac:dyDescent="0.25">
      <c r="A4" s="143" t="s">
        <v>341</v>
      </c>
      <c r="B4" s="143" t="s">
        <v>342</v>
      </c>
      <c r="C4" s="335" t="s">
        <v>1028</v>
      </c>
      <c r="D4" s="335" t="s">
        <v>1029</v>
      </c>
      <c r="E4" s="335" t="s">
        <v>1030</v>
      </c>
      <c r="F4" s="145">
        <v>150</v>
      </c>
      <c r="G4" s="145" t="s">
        <v>767</v>
      </c>
      <c r="H4" s="145" t="s">
        <v>343</v>
      </c>
      <c r="I4" s="145" t="s">
        <v>344</v>
      </c>
      <c r="J4" s="145" t="s">
        <v>345</v>
      </c>
      <c r="K4" s="145" t="s">
        <v>346</v>
      </c>
    </row>
    <row r="5" spans="1:11" s="67" customFormat="1" x14ac:dyDescent="0.25">
      <c r="A5" s="145" t="s">
        <v>330</v>
      </c>
      <c r="B5" s="145" t="s">
        <v>6</v>
      </c>
      <c r="C5" s="335" t="s">
        <v>1031</v>
      </c>
      <c r="D5" s="335" t="s">
        <v>1032</v>
      </c>
      <c r="E5" s="335" t="s">
        <v>1033</v>
      </c>
      <c r="F5" s="145">
        <v>15</v>
      </c>
      <c r="G5" s="145" t="s">
        <v>983</v>
      </c>
      <c r="H5" s="143" t="s">
        <v>331</v>
      </c>
      <c r="I5" s="145" t="s">
        <v>332</v>
      </c>
      <c r="J5" s="145" t="s">
        <v>333</v>
      </c>
      <c r="K5" s="145" t="s">
        <v>334</v>
      </c>
    </row>
    <row r="6" spans="1:11" s="192" customFormat="1" ht="30" x14ac:dyDescent="0.25">
      <c r="A6" s="189" t="s">
        <v>335</v>
      </c>
      <c r="B6" s="189" t="s">
        <v>336</v>
      </c>
      <c r="C6" s="190"/>
      <c r="D6" s="190"/>
      <c r="E6" s="190"/>
      <c r="F6" s="191">
        <v>30</v>
      </c>
      <c r="G6" s="191" t="s">
        <v>314</v>
      </c>
      <c r="H6" s="191" t="s">
        <v>337</v>
      </c>
      <c r="I6" s="191" t="s">
        <v>338</v>
      </c>
      <c r="J6" s="191" t="s">
        <v>339</v>
      </c>
      <c r="K6" s="191" t="s">
        <v>340</v>
      </c>
    </row>
    <row r="7" spans="1:11" s="192" customFormat="1" ht="45" x14ac:dyDescent="0.25">
      <c r="A7" s="189" t="s">
        <v>347</v>
      </c>
      <c r="B7" s="189" t="s">
        <v>348</v>
      </c>
      <c r="C7" s="190"/>
      <c r="D7" s="190"/>
      <c r="E7" s="190"/>
      <c r="F7" s="191">
        <v>150</v>
      </c>
      <c r="G7" s="191" t="s">
        <v>314</v>
      </c>
      <c r="H7" s="191" t="s">
        <v>349</v>
      </c>
      <c r="I7" s="191" t="s">
        <v>350</v>
      </c>
      <c r="J7" s="191" t="s">
        <v>351</v>
      </c>
      <c r="K7" s="191" t="s">
        <v>352</v>
      </c>
    </row>
    <row r="8" spans="1:11" s="132" customFormat="1" x14ac:dyDescent="0.25">
      <c r="A8" s="332" t="s">
        <v>319</v>
      </c>
      <c r="B8" s="332" t="s">
        <v>320</v>
      </c>
      <c r="C8" s="131" t="s">
        <v>1034</v>
      </c>
      <c r="D8" s="131" t="s">
        <v>1035</v>
      </c>
      <c r="E8" s="131" t="s">
        <v>1036</v>
      </c>
      <c r="F8" s="332">
        <v>2000</v>
      </c>
      <c r="G8" s="332" t="s">
        <v>505</v>
      </c>
      <c r="H8" s="333" t="s">
        <v>321</v>
      </c>
      <c r="I8" s="333" t="s">
        <v>322</v>
      </c>
      <c r="J8" s="332" t="s">
        <v>317</v>
      </c>
      <c r="K8" s="332" t="s">
        <v>323</v>
      </c>
    </row>
    <row r="9" spans="1:11" s="211" customFormat="1" x14ac:dyDescent="0.25">
      <c r="A9" s="215" t="s">
        <v>353</v>
      </c>
      <c r="B9" s="215" t="s">
        <v>354</v>
      </c>
      <c r="C9" s="144" t="s">
        <v>1255</v>
      </c>
      <c r="D9" s="144" t="s">
        <v>1256</v>
      </c>
      <c r="E9" s="144" t="s">
        <v>1257</v>
      </c>
      <c r="F9" s="215">
        <v>30</v>
      </c>
      <c r="G9" s="215" t="s">
        <v>769</v>
      </c>
      <c r="H9" s="215" t="s">
        <v>355</v>
      </c>
      <c r="I9" s="215" t="s">
        <v>356</v>
      </c>
      <c r="J9" s="215" t="s">
        <v>357</v>
      </c>
      <c r="K9" s="215"/>
    </row>
    <row r="10" spans="1:11" s="211" customFormat="1" x14ac:dyDescent="0.25">
      <c r="A10" s="215" t="s">
        <v>358</v>
      </c>
      <c r="B10" s="215" t="s">
        <v>5</v>
      </c>
      <c r="C10" s="144" t="s">
        <v>1258</v>
      </c>
      <c r="D10" s="144" t="s">
        <v>1259</v>
      </c>
      <c r="E10" s="144" t="s">
        <v>1260</v>
      </c>
      <c r="F10" s="215">
        <v>100</v>
      </c>
      <c r="G10" s="215" t="s">
        <v>768</v>
      </c>
      <c r="H10" s="215" t="s">
        <v>359</v>
      </c>
      <c r="I10" s="215" t="s">
        <v>360</v>
      </c>
      <c r="J10" s="215" t="s">
        <v>361</v>
      </c>
      <c r="K10" s="215"/>
    </row>
    <row r="11" spans="1:11" s="67" customFormat="1" x14ac:dyDescent="0.25">
      <c r="A11" s="37" t="s">
        <v>591</v>
      </c>
      <c r="B11" s="37" t="s">
        <v>592</v>
      </c>
      <c r="C11" s="144" t="s">
        <v>1261</v>
      </c>
      <c r="D11" s="144" t="s">
        <v>1262</v>
      </c>
      <c r="E11" s="144" t="s">
        <v>1263</v>
      </c>
      <c r="F11" s="37">
        <v>30</v>
      </c>
      <c r="G11" s="37" t="s">
        <v>769</v>
      </c>
      <c r="H11" s="37" t="s">
        <v>593</v>
      </c>
      <c r="I11" s="37" t="s">
        <v>594</v>
      </c>
      <c r="J11" s="37" t="s">
        <v>328</v>
      </c>
      <c r="K11" s="37" t="s">
        <v>334</v>
      </c>
    </row>
    <row r="13" spans="1:11" x14ac:dyDescent="0.25">
      <c r="A13" s="118" t="s">
        <v>46</v>
      </c>
      <c r="B13" s="118" t="s">
        <v>305</v>
      </c>
      <c r="C13" s="118" t="s">
        <v>306</v>
      </c>
      <c r="D13" s="118" t="s">
        <v>307</v>
      </c>
      <c r="E13" s="118" t="s">
        <v>308</v>
      </c>
      <c r="F13" s="127" t="s">
        <v>309</v>
      </c>
      <c r="G13" s="127" t="s">
        <v>310</v>
      </c>
      <c r="H13" s="128" t="s">
        <v>311</v>
      </c>
      <c r="I13" s="128" t="s">
        <v>52</v>
      </c>
      <c r="J13" s="129" t="s">
        <v>312</v>
      </c>
      <c r="K13" s="129" t="s">
        <v>111</v>
      </c>
    </row>
    <row r="14" spans="1:11" s="67" customFormat="1" x14ac:dyDescent="0.25">
      <c r="A14" s="145" t="s">
        <v>313</v>
      </c>
      <c r="B14" s="145" t="s">
        <v>1</v>
      </c>
      <c r="C14" s="144" t="s">
        <v>1018</v>
      </c>
      <c r="D14" s="144" t="s">
        <v>1019</v>
      </c>
      <c r="E14" s="144" t="s">
        <v>1020</v>
      </c>
      <c r="F14" s="145">
        <v>5000</v>
      </c>
      <c r="G14" s="145" t="s">
        <v>314</v>
      </c>
      <c r="H14" s="143" t="s">
        <v>315</v>
      </c>
      <c r="I14" s="143" t="s">
        <v>316</v>
      </c>
      <c r="J14" s="145" t="s">
        <v>317</v>
      </c>
      <c r="K14" s="145" t="s">
        <v>318</v>
      </c>
    </row>
    <row r="15" spans="1:11" s="211" customFormat="1" x14ac:dyDescent="0.25">
      <c r="A15" s="215" t="s">
        <v>324</v>
      </c>
      <c r="B15" s="215" t="s">
        <v>325</v>
      </c>
      <c r="C15" s="130" t="s">
        <v>1021</v>
      </c>
      <c r="D15" s="130" t="s">
        <v>1022</v>
      </c>
      <c r="E15" s="130" t="s">
        <v>1023</v>
      </c>
      <c r="F15" s="215">
        <v>300</v>
      </c>
      <c r="G15" s="215" t="s">
        <v>767</v>
      </c>
      <c r="H15" s="217" t="s">
        <v>326</v>
      </c>
      <c r="I15" s="217" t="s">
        <v>327</v>
      </c>
      <c r="J15" s="215" t="s">
        <v>328</v>
      </c>
      <c r="K15" s="215" t="s">
        <v>329</v>
      </c>
    </row>
    <row r="16" spans="1:11" s="67" customFormat="1" ht="30" x14ac:dyDescent="0.25">
      <c r="A16" s="143" t="s">
        <v>341</v>
      </c>
      <c r="B16" s="143" t="s">
        <v>342</v>
      </c>
      <c r="C16" s="216" t="s">
        <v>1028</v>
      </c>
      <c r="D16" s="216" t="s">
        <v>1029</v>
      </c>
      <c r="E16" s="216" t="s">
        <v>1030</v>
      </c>
      <c r="F16" s="145">
        <v>150</v>
      </c>
      <c r="G16" s="145" t="s">
        <v>767</v>
      </c>
      <c r="H16" s="145" t="s">
        <v>343</v>
      </c>
      <c r="I16" s="145" t="s">
        <v>344</v>
      </c>
      <c r="J16" s="145" t="s">
        <v>345</v>
      </c>
      <c r="K16" s="145" t="s">
        <v>346</v>
      </c>
    </row>
    <row r="17" spans="1:11" s="67" customFormat="1" x14ac:dyDescent="0.25">
      <c r="A17" s="145" t="s">
        <v>330</v>
      </c>
      <c r="B17" s="145" t="s">
        <v>6</v>
      </c>
      <c r="C17" s="130" t="s">
        <v>1031</v>
      </c>
      <c r="D17" s="130" t="s">
        <v>1032</v>
      </c>
      <c r="E17" s="130" t="s">
        <v>1033</v>
      </c>
      <c r="F17" s="145">
        <v>15</v>
      </c>
      <c r="G17" s="145" t="s">
        <v>983</v>
      </c>
      <c r="H17" s="143" t="s">
        <v>331</v>
      </c>
      <c r="I17" s="145" t="s">
        <v>332</v>
      </c>
      <c r="J17" s="145" t="s">
        <v>333</v>
      </c>
      <c r="K17" s="145" t="s">
        <v>334</v>
      </c>
    </row>
    <row r="18" spans="1:11" s="192" customFormat="1" ht="30" x14ac:dyDescent="0.25">
      <c r="A18" s="189" t="s">
        <v>335</v>
      </c>
      <c r="B18" s="189" t="s">
        <v>336</v>
      </c>
      <c r="C18" s="190"/>
      <c r="D18" s="190"/>
      <c r="E18" s="190"/>
      <c r="F18" s="191">
        <v>30</v>
      </c>
      <c r="G18" s="191" t="s">
        <v>314</v>
      </c>
      <c r="H18" s="191" t="s">
        <v>337</v>
      </c>
      <c r="I18" s="191" t="s">
        <v>338</v>
      </c>
      <c r="J18" s="191" t="s">
        <v>339</v>
      </c>
      <c r="K18" s="191" t="s">
        <v>340</v>
      </c>
    </row>
    <row r="19" spans="1:11" s="192" customFormat="1" ht="45" x14ac:dyDescent="0.25">
      <c r="A19" s="189" t="s">
        <v>347</v>
      </c>
      <c r="B19" s="189" t="s">
        <v>348</v>
      </c>
      <c r="C19" s="190"/>
      <c r="D19" s="190"/>
      <c r="E19" s="190"/>
      <c r="F19" s="191">
        <v>150</v>
      </c>
      <c r="G19" s="191" t="s">
        <v>314</v>
      </c>
      <c r="H19" s="191" t="s">
        <v>349</v>
      </c>
      <c r="I19" s="191" t="s">
        <v>350</v>
      </c>
      <c r="J19" s="191" t="s">
        <v>351</v>
      </c>
      <c r="K19" s="191" t="s">
        <v>352</v>
      </c>
    </row>
    <row r="20" spans="1:11" s="132" customFormat="1" x14ac:dyDescent="0.25">
      <c r="A20" s="332" t="s">
        <v>319</v>
      </c>
      <c r="B20" s="332" t="s">
        <v>320</v>
      </c>
      <c r="C20" s="131" t="s">
        <v>1034</v>
      </c>
      <c r="D20" s="131" t="s">
        <v>1035</v>
      </c>
      <c r="E20" s="131" t="s">
        <v>1036</v>
      </c>
      <c r="F20" s="332">
        <v>2000</v>
      </c>
      <c r="G20" s="332" t="s">
        <v>505</v>
      </c>
      <c r="H20" s="333" t="s">
        <v>321</v>
      </c>
      <c r="I20" s="333" t="s">
        <v>322</v>
      </c>
      <c r="J20" s="332" t="s">
        <v>317</v>
      </c>
      <c r="K20" s="332" t="s">
        <v>323</v>
      </c>
    </row>
    <row r="21" spans="1:11" s="211" customFormat="1" x14ac:dyDescent="0.25">
      <c r="A21" s="215" t="s">
        <v>353</v>
      </c>
      <c r="B21" s="215" t="s">
        <v>354</v>
      </c>
      <c r="C21" s="335" t="s">
        <v>932</v>
      </c>
      <c r="D21" s="335" t="s">
        <v>933</v>
      </c>
      <c r="E21" s="335" t="s">
        <v>934</v>
      </c>
      <c r="F21" s="215">
        <v>30</v>
      </c>
      <c r="G21" s="215" t="s">
        <v>769</v>
      </c>
      <c r="H21" s="215" t="s">
        <v>355</v>
      </c>
      <c r="I21" s="215" t="s">
        <v>356</v>
      </c>
      <c r="J21" s="215" t="s">
        <v>357</v>
      </c>
      <c r="K21" s="215"/>
    </row>
    <row r="22" spans="1:11" s="211" customFormat="1" x14ac:dyDescent="0.25">
      <c r="A22" s="215" t="s">
        <v>358</v>
      </c>
      <c r="B22" s="215" t="s">
        <v>5</v>
      </c>
      <c r="C22" s="216" t="s">
        <v>935</v>
      </c>
      <c r="D22" s="216" t="s">
        <v>936</v>
      </c>
      <c r="E22" s="216" t="s">
        <v>937</v>
      </c>
      <c r="F22" s="215">
        <v>100</v>
      </c>
      <c r="G22" s="215" t="s">
        <v>768</v>
      </c>
      <c r="H22" s="215" t="s">
        <v>359</v>
      </c>
      <c r="I22" s="215" t="s">
        <v>360</v>
      </c>
      <c r="J22" s="215" t="s">
        <v>361</v>
      </c>
      <c r="K22" s="215"/>
    </row>
    <row r="23" spans="1:11" s="67" customFormat="1" x14ac:dyDescent="0.25">
      <c r="A23" s="37" t="s">
        <v>591</v>
      </c>
      <c r="B23" s="37" t="s">
        <v>592</v>
      </c>
      <c r="C23" s="144" t="s">
        <v>938</v>
      </c>
      <c r="D23" s="144" t="s">
        <v>939</v>
      </c>
      <c r="E23" s="144" t="s">
        <v>940</v>
      </c>
      <c r="F23" s="37">
        <v>30</v>
      </c>
      <c r="G23" s="37" t="s">
        <v>769</v>
      </c>
      <c r="H23" s="37" t="s">
        <v>593</v>
      </c>
      <c r="I23" s="37" t="s">
        <v>594</v>
      </c>
      <c r="J23" s="37" t="s">
        <v>328</v>
      </c>
      <c r="K23" s="37" t="s">
        <v>334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Misc Info</vt:lpstr>
      <vt:lpstr>Feature Drop</vt:lpstr>
      <vt:lpstr>Plant Drop_Hallowe</vt:lpstr>
      <vt:lpstr>Plant Drop</vt:lpstr>
      <vt:lpstr>Balancing</vt:lpstr>
      <vt:lpstr>Items</vt:lpstr>
      <vt:lpstr>Puzzle</vt:lpstr>
      <vt:lpstr>Rewards</vt:lpstr>
      <vt:lpstr>Top Action</vt:lpstr>
      <vt:lpstr>Top Action Reward</vt:lpstr>
      <vt:lpstr>Top Event Reward</vt:lpstr>
      <vt:lpstr>Plant</vt:lpstr>
      <vt:lpstr>PLANT (2)</vt:lpstr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2019-04-22T02:36:48Z</dcterms:created>
  <dcterms:modified xsi:type="dcterms:W3CDTF">2020-04-23T10:50:15Z</dcterms:modified>
</cp:coreProperties>
</file>