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VTM_JS\design\db_balance\"/>
    </mc:Choice>
  </mc:AlternateContent>
  <bookViews>
    <workbookView xWindow="11760" yWindow="0" windowWidth="12270" windowHeight="8100" activeTab="5"/>
  </bookViews>
  <sheets>
    <sheet name="Misc Info" sheetId="7" r:id="rId1"/>
    <sheet name="Feature Drop" sheetId="1" r:id="rId2"/>
    <sheet name="Event Plant Drop" sheetId="17" r:id="rId3"/>
    <sheet name="Action Drop" sheetId="19" r:id="rId4"/>
    <sheet name="Balancing" sheetId="4" r:id="rId5"/>
    <sheet name="Rewards Pack" sheetId="18" r:id="rId6"/>
    <sheet name="Rewards" sheetId="20" r:id="rId7"/>
    <sheet name="Items" sheetId="21" r:id="rId8"/>
    <sheet name="Top Event Reward" sheetId="10" r:id="rId9"/>
    <sheet name="PLANT" sheetId="22" r:id="rId10"/>
    <sheet name="Sheet1" sheetId="8" r:id="rId11"/>
  </sheets>
  <definedNames>
    <definedName name="_xlnm._FilterDatabase" localSheetId="9" hidden="1">PLANT!$A$1:$K$27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8" i="18" l="1"/>
  <c r="E12" i="4" l="1"/>
  <c r="G12" i="4" s="1"/>
  <c r="N29" i="18"/>
  <c r="I3" i="4" l="1"/>
  <c r="I1" i="4" l="1"/>
  <c r="J3" i="4"/>
  <c r="J1" i="4" s="1"/>
  <c r="Q10" i="18" l="1"/>
  <c r="Q11" i="18"/>
  <c r="R27" i="18"/>
  <c r="J4" i="4" l="1"/>
  <c r="C4" i="4"/>
  <c r="N24" i="18"/>
  <c r="O2" i="18"/>
  <c r="M28" i="18"/>
  <c r="N3" i="18"/>
  <c r="L17" i="18" l="1"/>
  <c r="K17" i="18" s="1"/>
  <c r="J17" i="18" s="1"/>
  <c r="W17" i="18" l="1"/>
  <c r="E17" i="18"/>
  <c r="N17" i="18"/>
  <c r="G17" i="18" s="1"/>
  <c r="R17" i="18"/>
  <c r="S17" i="18" s="1"/>
  <c r="T17" i="18" l="1"/>
  <c r="O17" i="18"/>
  <c r="U17" i="18"/>
  <c r="V17" i="18"/>
  <c r="W4" i="18"/>
  <c r="R4" i="18"/>
  <c r="S4" i="18" s="1"/>
  <c r="N4" i="18"/>
  <c r="O4" i="18" s="1"/>
  <c r="L4" i="18"/>
  <c r="V4" i="18" s="1"/>
  <c r="N5" i="18"/>
  <c r="N6" i="18"/>
  <c r="N7" i="18"/>
  <c r="N8" i="18"/>
  <c r="N9" i="18"/>
  <c r="N10" i="18"/>
  <c r="N11" i="18"/>
  <c r="N12" i="18"/>
  <c r="N13" i="18"/>
  <c r="N14" i="18"/>
  <c r="N15" i="18"/>
  <c r="N16" i="18"/>
  <c r="N18" i="18"/>
  <c r="N19" i="18"/>
  <c r="N20" i="18"/>
  <c r="N21" i="18"/>
  <c r="N22" i="18"/>
  <c r="N23" i="18"/>
  <c r="N25" i="18"/>
  <c r="N26" i="18"/>
  <c r="N27" i="18"/>
  <c r="O27" i="18" s="1"/>
  <c r="G4" i="18" l="1"/>
  <c r="K4" i="18"/>
  <c r="U4" i="18" l="1"/>
  <c r="J4" i="18"/>
  <c r="E4" i="18" l="1"/>
  <c r="T4" i="18"/>
  <c r="D18" i="4" l="1"/>
  <c r="E22" i="4"/>
  <c r="D22" i="4"/>
  <c r="D21" i="4"/>
  <c r="J12" i="4"/>
  <c r="J13" i="4" s="1"/>
  <c r="G3" i="4"/>
  <c r="G1" i="4" s="1"/>
  <c r="L3" i="18"/>
  <c r="K3" i="18" s="1"/>
  <c r="J3" i="18" s="1"/>
  <c r="L5" i="18"/>
  <c r="K5" i="18" s="1"/>
  <c r="J5" i="18" s="1"/>
  <c r="L6" i="18"/>
  <c r="K6" i="18" s="1"/>
  <c r="J6" i="18" s="1"/>
  <c r="L7" i="18"/>
  <c r="K7" i="18" s="1"/>
  <c r="J7" i="18" s="1"/>
  <c r="L8" i="18"/>
  <c r="K8" i="18" s="1"/>
  <c r="J8" i="18" s="1"/>
  <c r="L9" i="18"/>
  <c r="K9" i="18" s="1"/>
  <c r="J9" i="18" s="1"/>
  <c r="L10" i="18"/>
  <c r="L11" i="18"/>
  <c r="K11" i="18" s="1"/>
  <c r="J11" i="18" s="1"/>
  <c r="L12" i="18"/>
  <c r="K12" i="18" s="1"/>
  <c r="J12" i="18" s="1"/>
  <c r="L13" i="18"/>
  <c r="K13" i="18" s="1"/>
  <c r="J13" i="18" s="1"/>
  <c r="L14" i="18"/>
  <c r="K14" i="18" s="1"/>
  <c r="J14" i="18" s="1"/>
  <c r="L15" i="18"/>
  <c r="K15" i="18" s="1"/>
  <c r="J15" i="18" s="1"/>
  <c r="L16" i="18"/>
  <c r="K16" i="18" s="1"/>
  <c r="J16" i="18" s="1"/>
  <c r="L18" i="18"/>
  <c r="K18" i="18" s="1"/>
  <c r="J18" i="18" s="1"/>
  <c r="L19" i="18"/>
  <c r="K19" i="18" s="1"/>
  <c r="J19" i="18" s="1"/>
  <c r="L20" i="18"/>
  <c r="K20" i="18" s="1"/>
  <c r="J20" i="18" s="1"/>
  <c r="L21" i="18"/>
  <c r="K21" i="18" s="1"/>
  <c r="J21" i="18" s="1"/>
  <c r="L22" i="18"/>
  <c r="K22" i="18" s="1"/>
  <c r="J22" i="18" s="1"/>
  <c r="L23" i="18"/>
  <c r="K23" i="18" s="1"/>
  <c r="J23" i="18" s="1"/>
  <c r="L24" i="18"/>
  <c r="K24" i="18" s="1"/>
  <c r="J24" i="18" s="1"/>
  <c r="L25" i="18"/>
  <c r="K25" i="18" s="1"/>
  <c r="J25" i="18" s="1"/>
  <c r="L26" i="18"/>
  <c r="K26" i="18" s="1"/>
  <c r="J26" i="18" s="1"/>
  <c r="L27" i="18"/>
  <c r="K27" i="18" s="1"/>
  <c r="J27" i="18" s="1"/>
  <c r="L2" i="18"/>
  <c r="K2" i="18" s="1"/>
  <c r="J2" i="18" s="1"/>
  <c r="R3" i="18"/>
  <c r="S3" i="18" s="1"/>
  <c r="R12" i="18"/>
  <c r="S12" i="18" s="1"/>
  <c r="R13" i="18"/>
  <c r="S13" i="18" s="1"/>
  <c r="R15" i="18"/>
  <c r="S15" i="18" s="1"/>
  <c r="R16" i="18"/>
  <c r="S16" i="18" s="1"/>
  <c r="R18" i="18"/>
  <c r="S18" i="18" s="1"/>
  <c r="R19" i="18"/>
  <c r="S19" i="18" s="1"/>
  <c r="R20" i="18"/>
  <c r="S20" i="18" s="1"/>
  <c r="R21" i="18"/>
  <c r="S21" i="18" s="1"/>
  <c r="R22" i="18"/>
  <c r="S22" i="18" s="1"/>
  <c r="R23" i="18"/>
  <c r="S23" i="18" s="1"/>
  <c r="R24" i="18"/>
  <c r="S24" i="18" s="1"/>
  <c r="R25" i="18"/>
  <c r="S25" i="18" s="1"/>
  <c r="R26" i="18"/>
  <c r="S26" i="18" s="1"/>
  <c r="S27" i="18"/>
  <c r="R2" i="18"/>
  <c r="S2" i="18" s="1"/>
  <c r="K10" i="18" l="1"/>
  <c r="L28" i="18"/>
  <c r="F10" i="4"/>
  <c r="E10" i="4"/>
  <c r="J10" i="18" l="1"/>
  <c r="J28" i="18" s="1"/>
  <c r="K28" i="18"/>
  <c r="W21" i="18"/>
  <c r="M30" i="18"/>
  <c r="M31" i="18"/>
  <c r="E17" i="4" l="1"/>
  <c r="C10" i="4"/>
  <c r="H66" i="1" l="1"/>
  <c r="K26" i="4"/>
  <c r="K25" i="4"/>
  <c r="L31" i="18" l="1"/>
  <c r="W23" i="18"/>
  <c r="L30" i="18" l="1"/>
  <c r="U21" i="18"/>
  <c r="D17" i="4"/>
  <c r="J31" i="18" l="1"/>
  <c r="K31" i="18"/>
  <c r="K30" i="18"/>
  <c r="J30" i="18"/>
  <c r="W2" i="18" l="1"/>
  <c r="J10" i="4"/>
  <c r="W11" i="18"/>
  <c r="Q9" i="18"/>
  <c r="R9" i="18" s="1"/>
  <c r="S9" i="18" s="1"/>
  <c r="R11" i="18"/>
  <c r="S11" i="18" s="1"/>
  <c r="Q14" i="18"/>
  <c r="R14" i="18" s="1"/>
  <c r="S14" i="18" s="1"/>
  <c r="R10" i="18" l="1"/>
  <c r="S10" i="18" s="1"/>
  <c r="Q8" i="18"/>
  <c r="R8" i="18" s="1"/>
  <c r="S8" i="18" s="1"/>
  <c r="Q6" i="18" l="1"/>
  <c r="R6" i="18" s="1"/>
  <c r="S6" i="18" s="1"/>
  <c r="Q7" i="18"/>
  <c r="R7" i="18" s="1"/>
  <c r="S7" i="18" s="1"/>
  <c r="Q5" i="18"/>
  <c r="R5" i="18" s="1"/>
  <c r="S5" i="18" s="1"/>
  <c r="G10" i="4"/>
  <c r="C19" i="4"/>
  <c r="Q28" i="18" l="1"/>
  <c r="R28" i="18"/>
  <c r="F57" i="21" l="1"/>
  <c r="H3" i="4" l="1"/>
  <c r="H1" i="4" s="1"/>
  <c r="W22" i="18" l="1"/>
  <c r="W27" i="18"/>
  <c r="W26" i="18"/>
  <c r="W25" i="18"/>
  <c r="W24" i="18"/>
  <c r="W20" i="18"/>
  <c r="W19" i="18"/>
  <c r="W18" i="18"/>
  <c r="W16" i="18"/>
  <c r="W15" i="18"/>
  <c r="W13" i="18"/>
  <c r="W12" i="18"/>
  <c r="W9" i="18"/>
  <c r="W14" i="18"/>
  <c r="W10" i="18"/>
  <c r="W8" i="18"/>
  <c r="W7" i="18"/>
  <c r="W6" i="18"/>
  <c r="W5" i="18"/>
  <c r="G13" i="4"/>
  <c r="W3" i="18" l="1"/>
  <c r="W28" i="18" s="1"/>
  <c r="V7" i="18"/>
  <c r="V8" i="18"/>
  <c r="V15" i="18"/>
  <c r="V16" i="18"/>
  <c r="V26" i="18"/>
  <c r="V27" i="18"/>
  <c r="U7" i="18" l="1"/>
  <c r="V3" i="18"/>
  <c r="V12" i="18"/>
  <c r="V14" i="18"/>
  <c r="V9" i="18"/>
  <c r="V13" i="18"/>
  <c r="V23" i="18"/>
  <c r="V22" i="18"/>
  <c r="V11" i="18"/>
  <c r="V10" i="18"/>
  <c r="V6" i="18"/>
  <c r="V5" i="18"/>
  <c r="U2" i="18"/>
  <c r="V2" i="18"/>
  <c r="V25" i="18"/>
  <c r="V24" i="18"/>
  <c r="V21" i="18"/>
  <c r="V20" i="18"/>
  <c r="V19" i="18"/>
  <c r="V18" i="18"/>
  <c r="V28" i="18" l="1"/>
  <c r="T2" i="18"/>
  <c r="E3" i="18"/>
  <c r="U13" i="18"/>
  <c r="U9" i="18"/>
  <c r="U14" i="18"/>
  <c r="U3" i="18"/>
  <c r="U12" i="18"/>
  <c r="U23" i="18"/>
  <c r="U22" i="18"/>
  <c r="U11" i="18"/>
  <c r="U10" i="18"/>
  <c r="U8" i="18"/>
  <c r="U6" i="18"/>
  <c r="T7" i="18"/>
  <c r="E7" i="18"/>
  <c r="U5" i="18"/>
  <c r="U27" i="18"/>
  <c r="U26" i="18"/>
  <c r="U25" i="18"/>
  <c r="U24" i="18"/>
  <c r="U20" i="18"/>
  <c r="U19" i="18"/>
  <c r="U18" i="18"/>
  <c r="U16" i="18"/>
  <c r="U15" i="18"/>
  <c r="U28" i="18" l="1"/>
  <c r="T3" i="18"/>
  <c r="T14" i="18"/>
  <c r="E14" i="18"/>
  <c r="T9" i="18"/>
  <c r="E9" i="18"/>
  <c r="T12" i="18"/>
  <c r="E12" i="18"/>
  <c r="T13" i="18"/>
  <c r="E13" i="18"/>
  <c r="T23" i="18"/>
  <c r="E23" i="18"/>
  <c r="T22" i="18"/>
  <c r="E22" i="18"/>
  <c r="T11" i="18"/>
  <c r="E11" i="18"/>
  <c r="T10" i="18"/>
  <c r="E10" i="18"/>
  <c r="T8" i="18"/>
  <c r="E8" i="18"/>
  <c r="T6" i="18"/>
  <c r="E6" i="18"/>
  <c r="T5" i="18"/>
  <c r="E5" i="18"/>
  <c r="T27" i="18"/>
  <c r="E27" i="18"/>
  <c r="T26" i="18"/>
  <c r="E26" i="18"/>
  <c r="T25" i="18"/>
  <c r="E25" i="18"/>
  <c r="T24" i="18"/>
  <c r="E24" i="18"/>
  <c r="T21" i="18"/>
  <c r="E21" i="18"/>
  <c r="T20" i="18"/>
  <c r="E20" i="18"/>
  <c r="T19" i="18"/>
  <c r="E19" i="18"/>
  <c r="T18" i="18"/>
  <c r="E18" i="18"/>
  <c r="T16" i="18"/>
  <c r="E16" i="18"/>
  <c r="T15" i="18"/>
  <c r="E15" i="18"/>
  <c r="T28" i="18" l="1"/>
  <c r="H65" i="1"/>
  <c r="C18" i="4" l="1"/>
  <c r="H5" i="1"/>
  <c r="H6" i="1"/>
  <c r="H9" i="1"/>
  <c r="H11" i="1"/>
  <c r="H13" i="1"/>
  <c r="H10" i="1"/>
  <c r="H29" i="19"/>
  <c r="H30" i="19"/>
  <c r="H31" i="19"/>
  <c r="H28" i="19"/>
  <c r="H4" i="19"/>
  <c r="H5" i="19"/>
  <c r="H6" i="19"/>
  <c r="H3" i="19"/>
  <c r="E19" i="4" l="1"/>
  <c r="H63" i="1"/>
  <c r="H62" i="1"/>
  <c r="G22" i="4" l="1"/>
  <c r="L10" i="4" s="1"/>
  <c r="G19" i="4"/>
  <c r="H19" i="4"/>
  <c r="J19" i="4"/>
  <c r="I19" i="4"/>
  <c r="J22" i="4" l="1"/>
  <c r="O10" i="4" s="1"/>
  <c r="H4" i="1"/>
  <c r="J23" i="4" l="1"/>
  <c r="J24" i="4" s="1"/>
  <c r="O4" i="4"/>
  <c r="G14" i="4"/>
  <c r="E2" i="18"/>
  <c r="C8" i="4" l="1"/>
  <c r="C16" i="8" l="1"/>
  <c r="C17" i="8"/>
  <c r="C18" i="8"/>
  <c r="C19" i="8"/>
  <c r="C20" i="8"/>
  <c r="C21" i="8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I22" i="4" l="1"/>
  <c r="H22" i="4"/>
  <c r="H61" i="1"/>
  <c r="H60" i="1"/>
  <c r="H33" i="1" l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32" i="1"/>
  <c r="H31" i="1"/>
  <c r="C9" i="4" l="1"/>
  <c r="D9" i="4" s="1"/>
  <c r="E9" i="4" s="1"/>
  <c r="D10" i="4"/>
  <c r="D4" i="4"/>
  <c r="E4" i="4" s="1"/>
  <c r="G4" i="4" s="1"/>
  <c r="L4" i="4" s="1"/>
  <c r="C5" i="4"/>
  <c r="D5" i="4" s="1"/>
  <c r="E5" i="4" s="1"/>
  <c r="G5" i="4" s="1"/>
  <c r="L5" i="4" s="1"/>
  <c r="C6" i="4"/>
  <c r="D6" i="4" s="1"/>
  <c r="E6" i="4" s="1"/>
  <c r="C7" i="4"/>
  <c r="D7" i="4" s="1"/>
  <c r="E7" i="4" s="1"/>
  <c r="D8" i="4"/>
  <c r="G6" i="4" l="1"/>
  <c r="L6" i="4" s="1"/>
  <c r="H6" i="4"/>
  <c r="I6" i="4"/>
  <c r="J6" i="4"/>
  <c r="H5" i="4"/>
  <c r="I5" i="4"/>
  <c r="J5" i="4"/>
  <c r="G7" i="4"/>
  <c r="L7" i="4" s="1"/>
  <c r="I7" i="4"/>
  <c r="H7" i="4"/>
  <c r="J7" i="4"/>
  <c r="I4" i="4"/>
  <c r="H4" i="4"/>
  <c r="G9" i="4"/>
  <c r="L9" i="4" s="1"/>
  <c r="H9" i="4"/>
  <c r="I9" i="4"/>
  <c r="J9" i="4"/>
  <c r="E8" i="4"/>
  <c r="H10" i="4" l="1"/>
  <c r="I10" i="4"/>
  <c r="I8" i="4"/>
  <c r="J8" i="4"/>
  <c r="G8" i="4"/>
  <c r="L8" i="4" s="1"/>
  <c r="H8" i="4"/>
  <c r="H2" i="1"/>
  <c r="H15" i="1" l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14" i="1"/>
  <c r="H12" i="1"/>
  <c r="H8" i="1"/>
  <c r="H7" i="1"/>
  <c r="H12" i="4" l="1"/>
  <c r="K23" i="4"/>
  <c r="K24" i="4" s="1"/>
  <c r="I12" i="4"/>
  <c r="L13" i="4" l="1"/>
  <c r="M13" i="4" s="1"/>
  <c r="O9" i="4"/>
  <c r="J14" i="4"/>
  <c r="L14" i="4" s="1"/>
  <c r="M14" i="4" s="1"/>
  <c r="N14" i="4" s="1"/>
  <c r="I13" i="4"/>
  <c r="N10" i="4" s="1"/>
  <c r="N11" i="4" s="1"/>
  <c r="H13" i="4"/>
  <c r="M4" i="4" s="1"/>
  <c r="H14" i="4" l="1"/>
  <c r="M5" i="4"/>
  <c r="M9" i="4"/>
  <c r="M6" i="4"/>
  <c r="M7" i="4"/>
  <c r="M8" i="4"/>
  <c r="M10" i="4"/>
  <c r="M11" i="4" s="1"/>
  <c r="I14" i="4"/>
  <c r="N7" i="4"/>
  <c r="N9" i="4"/>
  <c r="N5" i="4"/>
  <c r="N6" i="4"/>
  <c r="N4" i="4"/>
  <c r="N8" i="4"/>
  <c r="O6" i="4"/>
  <c r="O7" i="4"/>
  <c r="O5" i="4"/>
  <c r="O8" i="4"/>
  <c r="L11" i="4" l="1"/>
  <c r="G12" i="18"/>
  <c r="G19" i="18"/>
  <c r="G5" i="18"/>
  <c r="O5" i="18"/>
  <c r="O12" i="18"/>
  <c r="O21" i="18"/>
  <c r="O6" i="18"/>
  <c r="G27" i="18"/>
  <c r="O8" i="18"/>
  <c r="G8" i="18"/>
  <c r="O25" i="18"/>
  <c r="G9" i="18"/>
  <c r="O18" i="18"/>
  <c r="O23" i="18"/>
  <c r="G23" i="18"/>
  <c r="G24" i="18"/>
  <c r="O24" i="18"/>
  <c r="G13" i="18"/>
  <c r="O13" i="18"/>
  <c r="O22" i="18"/>
  <c r="G22" i="18"/>
  <c r="G15" i="18"/>
  <c r="O15" i="18"/>
  <c r="G26" i="18"/>
  <c r="O26" i="18"/>
  <c r="G16" i="18"/>
  <c r="G7" i="18"/>
  <c r="G10" i="18"/>
  <c r="G14" i="18"/>
  <c r="O14" i="18"/>
  <c r="G20" i="18"/>
  <c r="O20" i="18"/>
  <c r="G11" i="18"/>
  <c r="O11" i="18"/>
  <c r="O10" i="18" l="1"/>
  <c r="O16" i="18"/>
  <c r="G18" i="18"/>
  <c r="G25" i="18"/>
  <c r="G6" i="18"/>
  <c r="O7" i="18"/>
  <c r="O9" i="18"/>
  <c r="G21" i="18"/>
  <c r="G2" i="18"/>
  <c r="O19" i="18"/>
  <c r="O3" i="18" l="1"/>
  <c r="O28" i="18" s="1"/>
  <c r="G3" i="18"/>
</calcChain>
</file>

<file path=xl/comments1.xml><?xml version="1.0" encoding="utf-8"?>
<comments xmlns="http://schemas.openxmlformats.org/spreadsheetml/2006/main">
  <authors>
    <author>CPU12145-local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Skyer:</t>
        </r>
        <r>
          <rPr>
            <sz val="9"/>
            <color indexed="81"/>
            <rFont val="Tahoma"/>
            <family val="2"/>
          </rPr>
          <t xml:space="preserve">
Mã hoặc tên cây event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</rPr>
          <t>Skyer:</t>
        </r>
        <r>
          <rPr>
            <sz val="9"/>
            <color indexed="81"/>
            <rFont val="Tahoma"/>
            <family val="2"/>
          </rPr>
          <t xml:space="preserve">
Giá kim cương thuê Tom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Skyer:</t>
        </r>
        <r>
          <rPr>
            <sz val="9"/>
            <color indexed="81"/>
            <rFont val="Tahoma"/>
            <family val="2"/>
          </rPr>
          <t xml:space="preserve">
index của mốc tiêu xu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Skyer:</t>
        </r>
        <r>
          <rPr>
            <sz val="9"/>
            <color indexed="81"/>
            <rFont val="Tahoma"/>
            <family val="2"/>
          </rPr>
          <t xml:space="preserve">
Index của lần quay</t>
        </r>
      </text>
    </comment>
  </commentList>
</comments>
</file>

<file path=xl/comments2.xml><?xml version="1.0" encoding="utf-8"?>
<comments xmlns="http://schemas.openxmlformats.org/spreadsheetml/2006/main">
  <authors>
    <author>CPU12145-local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CPU12145-local:</t>
        </r>
        <r>
          <rPr>
            <sz val="9"/>
            <color indexed="81"/>
            <rFont val="Tahoma"/>
            <family val="2"/>
          </rPr>
          <t xml:space="preserve">
Các item có server limit sẽ có tỉ lệ random do server tự quyết định dự trên tổng thời gian của sự kiện</t>
        </r>
      </text>
    </comment>
  </commentList>
</comments>
</file>

<file path=xl/comments3.xml><?xml version="1.0" encoding="utf-8"?>
<comments xmlns="http://schemas.openxmlformats.org/spreadsheetml/2006/main">
  <authors>
    <author>CPU12145-local</author>
    <author>Tuan. Nguyen Ngoc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CPU12145-local:</t>
        </r>
        <r>
          <rPr>
            <sz val="9"/>
            <color indexed="81"/>
            <rFont val="Tahoma"/>
            <family val="2"/>
          </rPr>
          <t xml:space="preserve">
Các item có server limit sẽ có tỉ lệ random do server tự quyết định dự trên tổng thời gian của sự kiện</t>
        </r>
      </text>
    </comment>
    <comment ref="B7" authorId="1" shapeId="0">
      <text>
        <r>
          <rPr>
            <b/>
            <sz val="9"/>
            <color indexed="81"/>
            <rFont val="Tahoma"/>
            <family val="2"/>
          </rPr>
          <t>10 phút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1" authorId="1" shapeId="0">
      <text>
        <r>
          <rPr>
            <b/>
            <sz val="9"/>
            <color indexed="81"/>
            <rFont val="Tahoma"/>
            <family val="2"/>
          </rPr>
          <t>30 phút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5" authorId="1" shapeId="0">
      <text>
        <r>
          <rPr>
            <b/>
            <sz val="9"/>
            <color indexed="81"/>
            <rFont val="Tahoma"/>
            <family val="2"/>
          </rPr>
          <t>60 phút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2 tiếng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3" authorId="1" shapeId="0">
      <text>
        <r>
          <rPr>
            <b/>
            <sz val="9"/>
            <color indexed="81"/>
            <rFont val="Tahoma"/>
            <family val="2"/>
          </rPr>
          <t>4 giờ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1" shapeId="0">
      <text>
        <r>
          <rPr>
            <b/>
            <sz val="9"/>
            <color indexed="81"/>
            <rFont val="Tahoma"/>
            <family val="2"/>
          </rPr>
          <t>10 phút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6" authorId="1" shapeId="0">
      <text>
        <r>
          <rPr>
            <b/>
            <sz val="9"/>
            <color indexed="81"/>
            <rFont val="Tahoma"/>
            <family val="2"/>
          </rPr>
          <t>30 phút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0" authorId="1" shapeId="0">
      <text>
        <r>
          <rPr>
            <b/>
            <sz val="9"/>
            <color indexed="81"/>
            <rFont val="Tahoma"/>
            <family val="2"/>
          </rPr>
          <t>60 phút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4" authorId="1" shapeId="0">
      <text>
        <r>
          <rPr>
            <b/>
            <sz val="9"/>
            <color indexed="81"/>
            <rFont val="Tahoma"/>
            <family val="2"/>
          </rPr>
          <t>2 tiếng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8" authorId="1" shapeId="0">
      <text>
        <r>
          <rPr>
            <b/>
            <sz val="9"/>
            <color indexed="81"/>
            <rFont val="Tahoma"/>
            <family val="2"/>
          </rPr>
          <t>4 giờ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2" authorId="1" shapeId="0">
      <text>
        <r>
          <rPr>
            <b/>
            <sz val="9"/>
            <color indexed="81"/>
            <rFont val="Tahoma"/>
            <family val="2"/>
          </rPr>
          <t>8 giờ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CPU10698-local</author>
  </authors>
  <commentList>
    <comment ref="R1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Giảm 1 nửa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phần quà tăng limit cao khi release</t>
        </r>
      </text>
    </comment>
  </commentList>
</comments>
</file>

<file path=xl/comments5.xml><?xml version="1.0" encoding="utf-8"?>
<comments xmlns="http://schemas.openxmlformats.org/spreadsheetml/2006/main">
  <authors>
    <author>CPU10698-local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-1: Quà giống nhau cho tất cả các group</t>
        </r>
      </text>
    </comment>
  </commentList>
</comments>
</file>

<file path=xl/comments6.xml><?xml version="1.0" encoding="utf-8"?>
<comments xmlns="http://schemas.openxmlformats.org/spreadsheetml/2006/main">
  <authors>
    <author>CPU10698-local</author>
  </authors>
  <commentList>
    <comment ref="J1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vàng quy đổi token &amp; cây thừa sau khi kết thúc sk
Gửi vào hộp thư</t>
        </r>
      </text>
    </comment>
  </commentList>
</comments>
</file>

<file path=xl/comments7.xml><?xml version="1.0" encoding="utf-8"?>
<comments xmlns="http://schemas.openxmlformats.org/spreadsheetml/2006/main">
  <authors>
    <author>CPU10698-local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trung thu </t>
        </r>
      </text>
    </comment>
    <comment ref="A22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tháng 10</t>
        </r>
      </text>
    </comment>
    <comment ref="A32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HALLOWEEN</t>
        </r>
      </text>
    </comment>
  </commentList>
</comments>
</file>

<file path=xl/comments8.xml><?xml version="1.0" encoding="utf-8"?>
<comments xmlns="http://schemas.openxmlformats.org/spreadsheetml/2006/main">
  <authors>
    <author>CPU10479-local</author>
  </authors>
  <commentList>
    <comment ref="K1" authorId="0" shapeId="0">
      <text>
        <r>
          <rPr>
            <b/>
            <sz val="9"/>
            <color indexed="81"/>
            <rFont val="Tahoma"/>
            <family val="2"/>
          </rPr>
          <t>HuyHN:</t>
        </r>
        <r>
          <rPr>
            <sz val="9"/>
            <color indexed="81"/>
            <rFont val="Tahoma"/>
            <family val="2"/>
          </rPr>
          <t xml:space="preserve">
endtime = unixtime(end_event_time - 7) - 1262325600</t>
        </r>
      </text>
    </comment>
  </commentList>
</comments>
</file>

<file path=xl/sharedStrings.xml><?xml version="1.0" encoding="utf-8"?>
<sst xmlns="http://schemas.openxmlformats.org/spreadsheetml/2006/main" count="1379" uniqueCount="741">
  <si>
    <t>USER_LOGIN</t>
  </si>
  <si>
    <t>PLANT_HARVEST</t>
  </si>
  <si>
    <t>PLANT_CATCH_BUG</t>
  </si>
  <si>
    <t>ORDER_GET_REWARD</t>
  </si>
  <si>
    <t>AIRSHIP_PACK</t>
  </si>
  <si>
    <t>AIRSHIP_FRIEND_PACK</t>
  </si>
  <si>
    <t>AIRSHIP_DELIVERY</t>
  </si>
  <si>
    <t>TOM_HIRE</t>
  </si>
  <si>
    <t>DICE_SPIN</t>
  </si>
  <si>
    <t>LUCKY_SPIN</t>
  </si>
  <si>
    <t>ACTION</t>
  </si>
  <si>
    <t>OPTION</t>
  </si>
  <si>
    <t>RATE</t>
  </si>
  <si>
    <t>QUANTITY</t>
  </si>
  <si>
    <t>DAILY LIMIT</t>
  </si>
  <si>
    <t>ORDER_DAILY_PAID</t>
  </si>
  <si>
    <t>ORDER_DAILY_FREE</t>
  </si>
  <si>
    <t>40</t>
  </si>
  <si>
    <t>200</t>
  </si>
  <si>
    <t>0</t>
  </si>
  <si>
    <t>1</t>
  </si>
  <si>
    <t>2</t>
  </si>
  <si>
    <t>3</t>
  </si>
  <si>
    <t>4</t>
  </si>
  <si>
    <t>5</t>
  </si>
  <si>
    <t>6</t>
  </si>
  <si>
    <t>7</t>
  </si>
  <si>
    <t>FEATURE</t>
  </si>
  <si>
    <t>Đăng nhập mỗi ngày</t>
  </si>
  <si>
    <t>Thu hoạch</t>
  </si>
  <si>
    <t>Bắt bọ nhà mình</t>
  </si>
  <si>
    <t>Bắt bọ nhà bạn</t>
  </si>
  <si>
    <t>Đơn hàng hằng ngày có phí</t>
  </si>
  <si>
    <t>Đơn hàng hằng ngày miễn phí</t>
  </si>
  <si>
    <t>Đơn hàng thường</t>
  </si>
  <si>
    <t>Đóng thùng Khinh khí cầu nhà mình</t>
  </si>
  <si>
    <t>Đóng thùng Khinh khí cầu nhà bạn</t>
  </si>
  <si>
    <t>Hoàn thành Khinh khí cầu</t>
  </si>
  <si>
    <t>Sửa máy nhà bạn</t>
  </si>
  <si>
    <t>Thuê Tôm</t>
  </si>
  <si>
    <t>Rừng Ong (Săn kho báu)</t>
  </si>
  <si>
    <t>Vòng quay ma thuật</t>
  </si>
  <si>
    <t>ITEM</t>
  </si>
  <si>
    <t>MIN</t>
  </si>
  <si>
    <t>MAX</t>
  </si>
  <si>
    <t>SERVER LIMIT</t>
  </si>
  <si>
    <t>Evt duration</t>
  </si>
  <si>
    <t>Spent sum/Evt</t>
  </si>
  <si>
    <t>Coin</t>
  </si>
  <si>
    <t>EVENT POINTS</t>
  </si>
  <si>
    <t>REWARD_NUM</t>
  </si>
  <si>
    <t>REWARD_0</t>
  </si>
  <si>
    <t>RATE_0</t>
  </si>
  <si>
    <t>REWARD_1</t>
  </si>
  <si>
    <t>RATE_1</t>
  </si>
  <si>
    <t>REWARD_2</t>
  </si>
  <si>
    <t>RATE_2</t>
  </si>
  <si>
    <t>REWARD_3</t>
  </si>
  <si>
    <t>RATE_3</t>
  </si>
  <si>
    <t>REWARD_4</t>
  </si>
  <si>
    <t>RATE_4</t>
  </si>
  <si>
    <t>REWARD_5</t>
  </si>
  <si>
    <t>RATE_5</t>
  </si>
  <si>
    <t>PU_Action_num</t>
  </si>
  <si>
    <t>Gold</t>
  </si>
  <si>
    <t>CHẬU THANH LONG:1</t>
  </si>
  <si>
    <t>Số lần mua/day</t>
  </si>
  <si>
    <t>Tổng mua/evt</t>
  </si>
  <si>
    <t>FRIEND_BUG_CATCH</t>
  </si>
  <si>
    <t>FRIEND_REPAIR_MACHINE</t>
  </si>
  <si>
    <t>400</t>
  </si>
  <si>
    <t>GĂNG TAY VÀNG:1</t>
  </si>
  <si>
    <t>CỎ TÍM THẦN CẤP:1</t>
  </si>
  <si>
    <t>GĂNG TAY ĐỎ:1</t>
  </si>
  <si>
    <t>Vàng</t>
  </si>
  <si>
    <t>Kinh Nghiệm</t>
  </si>
  <si>
    <t>Lọ Mây Bóng Nước:1</t>
  </si>
  <si>
    <t>ARPPU 1_MIN</t>
  </si>
  <si>
    <t>ARPPU 2_MEDIUM</t>
  </si>
  <si>
    <t>ARPPU 3_MAX</t>
  </si>
  <si>
    <t>VIP USER</t>
  </si>
  <si>
    <t>DEFINE</t>
  </si>
  <si>
    <t>TYPE</t>
  </si>
  <si>
    <t>VALUE</t>
  </si>
  <si>
    <t>NOTE</t>
  </si>
  <si>
    <t>int</t>
  </si>
  <si>
    <t>level tham gia event</t>
  </si>
  <si>
    <t>string</t>
  </si>
  <si>
    <t>EVENT 1</t>
  </si>
  <si>
    <t>Mã đánh dấu độc nhất của mỗi event</t>
  </si>
  <si>
    <t>Tên event</t>
  </si>
  <si>
    <t>Thời điểm bắt đầu event</t>
  </si>
  <si>
    <t>Thời điểm kết thúc event</t>
  </si>
  <si>
    <t>item rớt ra trong Feature Drop</t>
  </si>
  <si>
    <t>Tiêu đề của mail đổi quà puzzle</t>
  </si>
  <si>
    <t>Nội dung của mail đổi quà puzzle</t>
  </si>
  <si>
    <t>USER LIMIT</t>
  </si>
  <si>
    <t>CHẬU CHU TƯỚC:1</t>
  </si>
  <si>
    <t>Lọ Mây Hoa:1</t>
  </si>
  <si>
    <t>Lọ Mây Dấu Chân Mèo:1</t>
  </si>
  <si>
    <t>CHẬU DƠI XINH XẮN:1</t>
  </si>
  <si>
    <t>CHẬU DƠI NGỐC NGHẾCH:1</t>
  </si>
  <si>
    <t>CHẬU DƠI NGHỊCH NGỢM:1</t>
  </si>
  <si>
    <t>MINE</t>
  </si>
  <si>
    <t>ACTION_PLANT</t>
  </si>
  <si>
    <t>ACTION_PLANT_HARVEST</t>
  </si>
  <si>
    <t>ACTION_MACHINE_PRODUCE</t>
  </si>
  <si>
    <t>ACTION_MACHINE_HARVEST</t>
  </si>
  <si>
    <t>ACTION_ORDER_DAILY_DELIVERY</t>
  </si>
  <si>
    <t>ACTION_ORDER_NORMAL_DELIVERY</t>
  </si>
  <si>
    <t>ACTION_AIRSHIP_PACK</t>
  </si>
  <si>
    <t>ACTION_AIRSHIP_DELIVERY</t>
  </si>
  <si>
    <t>ACTION_AIRSHIP_REQUEST_HELP</t>
  </si>
  <si>
    <t>ACTION_AIRSHIP_FRIEND_PACK</t>
  </si>
  <si>
    <t>ACTION_PLANT_CATCH_BUG</t>
  </si>
  <si>
    <t>ACTION_FRIEND_BUG_CATCH</t>
  </si>
  <si>
    <t>ACTION_MACHINE_REPAIR</t>
  </si>
  <si>
    <t>ACTION_FRIEND_REPAIR_MACHINE</t>
  </si>
  <si>
    <t>ACTION_PRIVATE_SHOP_PUT</t>
  </si>
  <si>
    <t>ACTION_PRIVATE_SHOP_FRIEND_BUY</t>
  </si>
  <si>
    <t>ACTION_POT_UPGRADE</t>
  </si>
  <si>
    <t>ACTION_MACHINE_UPGRADE</t>
  </si>
  <si>
    <t>ACTION_TOM_FIND</t>
  </si>
  <si>
    <t>ACTION_LUCKY_SPIN</t>
  </si>
  <si>
    <t>ACTION_GACHA_OPEN</t>
  </si>
  <si>
    <t>ACTION_DICE_SPIN</t>
  </si>
  <si>
    <t>ACTION_MINE_START</t>
  </si>
  <si>
    <t>ACTION_MAKE_POT</t>
  </si>
  <si>
    <t>ACTION_STOCK_UPGRADE</t>
  </si>
  <si>
    <t>ACTION_FRIEND_VISIT</t>
  </si>
  <si>
    <t>ACTION_FRIEND_SEND_REQUEST</t>
  </si>
  <si>
    <t>ACTION_FRIEND_ACCEPTED_REQUEST</t>
  </si>
  <si>
    <t>Đào mỏ</t>
  </si>
  <si>
    <t>QUEST_BOOK_ADD</t>
  </si>
  <si>
    <t>Nhiệm vụ gieo trồng</t>
  </si>
  <si>
    <t>Nhiệm vụ thu hoạch nông sản</t>
  </si>
  <si>
    <t>Nhiệm vụ sản xuất nông phẩm</t>
  </si>
  <si>
    <t>Nhiệm vụ thu lượm nông phẩm</t>
  </si>
  <si>
    <t>Nhiệm vụ giao đơn hàng hàng ngày</t>
  </si>
  <si>
    <t>Nhiệm vụ giao đơn hàng thường</t>
  </si>
  <si>
    <t>Nhiệm vụ đóng thùng hàng khinh khí cầu</t>
  </si>
  <si>
    <t>Nhiệm vụ hoàn thành chuyến khinh khí cầu</t>
  </si>
  <si>
    <t>Nhiệm vụ nhờ bạn đóng thùng hàng khinh khí cầu</t>
  </si>
  <si>
    <t>Nhiệm vụ đóng thùng hàng khinh khí cầu nhà bạn</t>
  </si>
  <si>
    <t>Nhiệm vụ bắt bọ vườn nhà mình</t>
  </si>
  <si>
    <t>Nhiệm vụ bắt bọ vườn nhà bạn</t>
  </si>
  <si>
    <t>Nhiệm vụ sửa máy bọ vườn nhà mình</t>
  </si>
  <si>
    <t>Nhiệm vụ sửa máy bọ vườn nhà bạn</t>
  </si>
  <si>
    <t>Nhiệm vụ đặt bán vật phẩm ở quầy hàng</t>
  </si>
  <si>
    <t>Nhiệm vụ mua hàng ở Bảng tin rao vặt</t>
  </si>
  <si>
    <t>Nhiệm vụ nâng cấp Chậu bất kì</t>
  </si>
  <si>
    <t>Nhiệm vụ nâng cấp máy bọ bất kì</t>
  </si>
  <si>
    <t>Nhiệm vụ nhờ Tôm tìm món hàng</t>
  </si>
  <si>
    <t>Nhiệm vụ quay vòng quay chú Hề</t>
  </si>
  <si>
    <t>Nhiệm vụ mở rương hải tặc bất kì</t>
  </si>
  <si>
    <t>Nhiệm vụ cho Ong hút mật tại vườn huyền bí</t>
  </si>
  <si>
    <t xml:space="preserve">Nhiệm vụ nhờ Chuột đào mỏ </t>
  </si>
  <si>
    <t>Nhiệm vụ đúc Chậu bất kì tại Lò rèn</t>
  </si>
  <si>
    <t>Nhiệm vụ nâng cấp nhà Kho bất kì</t>
  </si>
  <si>
    <t>Nhiệm vụ ghé thăm vườn nhà bạn bè</t>
  </si>
  <si>
    <t>Nhiệm vụ gửi lời mời kết bạn đến hàng xóm mới</t>
  </si>
  <si>
    <t>Nhiệm vụ đồng ý kết bạn với hàng xóm mới</t>
  </si>
  <si>
    <t>ACTION_DAILY_LOGIN</t>
  </si>
  <si>
    <t>Nhiệm vụ đăng nhập liên tục</t>
  </si>
  <si>
    <t>ACTION_COIN_CONSUME</t>
  </si>
  <si>
    <t>Nhiệm vụ tiêu thụ kim cương</t>
  </si>
  <si>
    <t>GROUP_LV</t>
  </si>
  <si>
    <t>Kinh Nghiệm:150000</t>
  </si>
  <si>
    <t>CHẬU HOA LỒNG ĐÈN:1</t>
  </si>
  <si>
    <t>REWARD_ID</t>
  </si>
  <si>
    <t>Rương Kim Cương:1</t>
  </si>
  <si>
    <t>LEVEL</t>
  </si>
  <si>
    <t>TOP_01</t>
  </si>
  <si>
    <t>REWARD_01</t>
  </si>
  <si>
    <t>TOP_02</t>
  </si>
  <si>
    <t>REWARD_02</t>
  </si>
  <si>
    <t>TOP_03</t>
  </si>
  <si>
    <t>REWARD_03</t>
  </si>
  <si>
    <t>TOP_04</t>
  </si>
  <si>
    <t>REWARD_04</t>
  </si>
  <si>
    <t>TOP_05</t>
  </si>
  <si>
    <t>REWARD_05</t>
  </si>
  <si>
    <t>TOP_06</t>
  </si>
  <si>
    <t>REWARD_06</t>
  </si>
  <si>
    <t>TOP_07</t>
  </si>
  <si>
    <t>REWARD_07</t>
  </si>
  <si>
    <t>TOP_08</t>
  </si>
  <si>
    <t>REWARD_08</t>
  </si>
  <si>
    <t>TOP_09</t>
  </si>
  <si>
    <t>REWARD_09</t>
  </si>
  <si>
    <t>TOP_10</t>
  </si>
  <si>
    <t>REWARD_10</t>
  </si>
  <si>
    <t>EVENT_ID</t>
  </si>
  <si>
    <t>MACHINE_HARVEST</t>
  </si>
  <si>
    <t>Rương Bạch Kim:1:CHẬU TRĂNG NON:1:Vàng:30000:CHONG CHÓNG TRƠN:1</t>
  </si>
  <si>
    <t>Rương Bạch Kim:1:CHẬU NGUYỆT THỰC:1:Vàng:40000:CHONG CHÓNG SỌC:1</t>
  </si>
  <si>
    <t>Rương Bạch Kim:1:CHẬU TRĂNG NGŨ SẮC:1:Vàng:50000:CHONG CHÓNG XOẮN:1</t>
  </si>
  <si>
    <t>Rương Bạch Kim:1:CHẬU TRĂNG TÍM:1:Vàng:60000:CHONG CHÓNG BI:1</t>
  </si>
  <si>
    <t>Rương Bạch Kim:1:CHẬU TRĂNG THANH:1:Vàng:70000:CHONG CHÓNG HOA:1</t>
  </si>
  <si>
    <t>Rương Bạch Kim:1:CHẬU MẶT TRỜI:1:Vàng:40000:CHONG CHÓNG SỌC:1</t>
  </si>
  <si>
    <t>Rương Bạch Kim:1:CHẬU THỦY TINH:1:Vàng:50000:CHONG CHÓNG XOẮN:1</t>
  </si>
  <si>
    <t>Rương Bạch Kim:1:CHẬU KIM TINH:1:Vàng:60000:CHONG CHÓNG BI:1</t>
  </si>
  <si>
    <t>Rương Bạch Kim:1:CHẬU HỎA TINH:1:Vàng:70000:CHONG CHÓNG HOA:1</t>
  </si>
  <si>
    <t>Rương Bạch Kim:1:CHẬU MỘC TINH:1:Vàng:80000:CHONG CHÓNG VIỀN:1</t>
  </si>
  <si>
    <t>Rương Bạch Kim:1:CHẬU HOA TUYẾT:1:Vàng:50000:CHONG CHÓNG XOẮN:1</t>
  </si>
  <si>
    <t>Rương Bạch Kim:1:CHẬU HOA BÚP:1:Vàng:60000:CHONG CHÓNG BI:1</t>
  </si>
  <si>
    <t>Rương Bạch Kim:1:CHẬU HOA ÁNH KIM:1:Vàng:70000:CHONG CHÓNG HOA:1</t>
  </si>
  <si>
    <t>Rương Bạch Kim:1:CHẬU HOA LỒNG ĐÈN:1:Vàng:80000:CHONG CHÓNG VIỀN:1</t>
  </si>
  <si>
    <t>Rương Bạch Kim:1:CHẬU CHU TƯỚC:1:Vàng:60000:VÒNG GIẤC MƠ GIÓ:1</t>
  </si>
  <si>
    <t>Rương Bạch Kim:1:CHẬU THANH LONG:1:Vàng:70000:VÒNG GIẤC MƠ SÉT:1</t>
  </si>
  <si>
    <t>Evt plant_coin</t>
  </si>
  <si>
    <t>Evt plant_gold</t>
  </si>
  <si>
    <t>Tổng vàng spent</t>
  </si>
  <si>
    <t>Rương Bạch Kim:1:CHẬU TIÊN DỄ THƯƠNG:1:Vàng:200000:CHUÔNG GIÓ HỒNG:1</t>
  </si>
  <si>
    <t>Rương Bạch Kim:1:CHẬU TIỂU TIÊN BIỂN XANH:1:Vàng:150000:VÒNG GIẤC MƠ MẶT TRỜI:1</t>
  </si>
  <si>
    <t>Rương Bạch Kim:1:CHẬU TIỂU TIÊN RỪNG XANH:1:Vàng:100000:VÒNG GIẤC MƠ SAO:1</t>
  </si>
  <si>
    <t>Rương Bạch Kim:1:CHẬU DƠI NGỐC NGHẾCH:1:Vàng:90000:VÒNG GIẤC MƠ TRĂNG:1</t>
  </si>
  <si>
    <t>Rương Bạch Kim:1:CHẬU DƠI XINH XẮN:1:Vàng:80000:VÒNG GIẤC MƠ NƯỚC:1</t>
  </si>
  <si>
    <t>Rương Bạch Kim:1:CHẬU CHU TƯỚC:1:Vàng:70000:VÒNG GIẤC MƠ SÉT:1</t>
  </si>
  <si>
    <t>Rương Bạch Kim:1:CHẬU THANH LONG:1:Vàng:80000:VÒNG GIẤC MƠ NƯỚC:1</t>
  </si>
  <si>
    <t>Rương Bạch Kim:1:CHẬU DƠI XINH XẮN:1:Vàng:90000:VÒNG GIẤC MƠ TRĂNG:1</t>
  </si>
  <si>
    <t>Rương Bạch Kim:1:CHẬU DƠI NGỐC NGHẾCH:1:Vàng:100000:VÒNG GIẤC MƠ SAO:1</t>
  </si>
  <si>
    <t>Rương Bạch Kim:1:CHẬU TIỂU TIÊN RỪNG XANH:1:Vàng:150000:VÒNG GIẤC MƠ MẶT TRỜI:1</t>
  </si>
  <si>
    <t>Rương Bạch Kim:1:CHẬU TIỂU TIÊN BIỂN XANH:1:Vàng:200000:CHUÔNG GIÓ HỒNG:1</t>
  </si>
  <si>
    <t>Rương Bạch Kim:1:CHẬU TIÊN DỄ THƯƠNG:1:Vàng:300000:CHUÔNG GIÓ LỤC:1</t>
  </si>
  <si>
    <t>Rương Bạch Kim:1:CHẬU BẠCH HỔ:1:Vàng:90000:VÒNG GIẤC MƠ TRĂNG:1</t>
  </si>
  <si>
    <t>Rương Bạch Kim:1:CHẬU DƠI NGHỊCH NGỢM:1:Vàng:150000:VÒNG GIẤC MƠ MẶT TRỜI:1</t>
  </si>
  <si>
    <t>Rương Bạch Kim:1:CHẬU TIỂU TIÊN MUÔN THÚ:1:Vàng:300000:CHUÔNG GIÓ LỤC:1</t>
  </si>
  <si>
    <t>Rương Bạch Kim:1:CHẬU TIÊN TINH NGHỊCH:1:Vàng:500000:CHUÔNG GIÓ VÀNG:1</t>
  </si>
  <si>
    <t>Rương Bạch Kim:1:CHẬU THANH LONG:1:Vàng:90000:VÒNG GIẤC MƠ TRĂNG:1</t>
  </si>
  <si>
    <t>Rương Bạch Kim:1:CHẬU HUYỀN VŨ:1:Vàng:100000:VÒNG GIẤC MƠ SAO:1</t>
  </si>
  <si>
    <t>Rương Bạch Kim:1:CHẬU DƠI NHÚT NHÁT:1:Vàng:200000:CHUÔNG GIÓ HỒNG:1</t>
  </si>
  <si>
    <t>Rương Bạch Kim:1:CHẬU TIỂU TIÊN BIỂN XANH:1:Vàng:300000:CHUÔNG GIÓ LỤC:1</t>
  </si>
  <si>
    <t>Rương Bạch Kim:1:CHẬU HOA ĐÀI SEN:1:Vàng:90000:VÒNG GIẤC MƠ GIÓ:1</t>
  </si>
  <si>
    <t>Rương Bạch Kim:1:CHẬU THANH LONG:1:Vàng:100000:VÒNG GIẤC MƠ SAO:1</t>
  </si>
  <si>
    <t>Rương Bạch Kim:1:CHẬU HUYỀN VŨ:1:Vàng:150000:VÒNG GIẤC MƠ MẶT TRỜI:1</t>
  </si>
  <si>
    <t>Rương Bạch Kim:1:CHẬU DƠI NGHỊCH NGỢM:1:Vàng:200000:CHUÔNG GIÓ HỒNG:1</t>
  </si>
  <si>
    <t>Rương Bạch Kim:1:CHẬU DƠI NHÚT NHÁT:1:Vàng:300000:CHUÔNG GIÓ LỤC:1</t>
  </si>
  <si>
    <t>Rương Bạch Kim:1:CHẬU TIỂU TIÊN BIỂN XANH:1:Vàng:500000:CHUÔNG GIÓ VÀNG:1</t>
  </si>
  <si>
    <t>Rương Bạch Kim:1:CHẬU TIỂU TIÊN MUÔN THÚ:1:Vàng:700000:CHUÔNG GIÓ ĐỎ:1</t>
  </si>
  <si>
    <t>Rương Bạch Kim:1:CHẬU TIÊN CÁ TÍNH:1:Vàng:1000000:CHUÔNG GIÓ TÍM:1</t>
  </si>
  <si>
    <t>Rương Bạch Kim:1:CHẬU TIỂU TIÊN MUÔN THÚ:1:Vàng:500000:CHUÔNG GIÓ VÀNG:1</t>
  </si>
  <si>
    <t>Rương Bạch Kim:1:CHẬU TIÊN CÁ TÍNH:1:Vàng:700000:CHUÔNG GIÓ ĐỎ:1</t>
  </si>
  <si>
    <t>Vàng:150000</t>
  </si>
  <si>
    <t>Vàng:200000</t>
  </si>
  <si>
    <t>CHẬU HỎA TINH:1</t>
  </si>
  <si>
    <t>CHẬU TRĂNG TÍM:1</t>
  </si>
  <si>
    <t>CỎ XANH CỰC HIẾM:1</t>
  </si>
  <si>
    <t>Vàng:250000</t>
  </si>
  <si>
    <t>Rương Bạch Kim:1:CHẬU MẶT TRỜI:1:Vàng:50000:CHONG CHÓNG SỌC:1</t>
  </si>
  <si>
    <t>Rương Bạch Kim:1:CHẬU HOA TUYẾT:1:Vàng:60000:CHONG CHÓNG XOẮN:1</t>
  </si>
  <si>
    <t>Rương Bạch Kim:1:CHẬU CHU TƯỚC:1:Vàng:70000:VÒNG GIẤC MƠ GIÓ:1</t>
  </si>
  <si>
    <t>Rương Bạch Kim:1:CHẬU THANH LONG:1:Vàng:80000:VÒNG GIẤC MƠ SÉT:1</t>
  </si>
  <si>
    <t>Rương Bạch Kim:1:CHẬU DƠI XINH XẮN:1:Vàng:90000:VÒNG GIẤC MƠ NƯỚC:1</t>
  </si>
  <si>
    <t>Rương Bạch Kim:1:CHẬU DƠI NGỐC NGHẾCH:1:Vàng:100000:VÒNG GIẤC MƠ TRĂNG:1</t>
  </si>
  <si>
    <t>Rương Bạch Kim:1:CHẬU THỦY TINH:1:Vàng:60000:CHONG CHÓNG XOẮN:1</t>
  </si>
  <si>
    <t>Rương Bạch Kim:1:CHẬU HOA BÚP:1:Vàng:70000:CHONG CHÓNG BI:1</t>
  </si>
  <si>
    <t>Rương Bạch Kim:1:CHẬU CHU TƯỚC:1:Vàng:80000:VÒNG GIẤC MƠ SÉT:1</t>
  </si>
  <si>
    <t>Rương Bạch Kim:1:CHẬU THANH LONG:1:Vàng:90000:VÒNG GIẤC MƠ NƯỚC:1</t>
  </si>
  <si>
    <t>Rương Bạch Kim:1:CHẬU DƠI XINH XẮN:1:Vàng:100000:VÒNG GIẤC MƠ TRĂNG:1</t>
  </si>
  <si>
    <t>Rương Bạch Kim:1:CHẬU KIM TINH:1:Vàng:70000:CHONG CHÓNG BI:1</t>
  </si>
  <si>
    <t>Rương Bạch Kim:1:CHẬU HOA ÁNH KIM:1:Vàng:80000:CHONG CHÓNG HOA:1</t>
  </si>
  <si>
    <t>Rương Bạch Kim:1:CHẬU BẠCH HỔ:1:Vàng:100000:VÒNG GIẤC MƠ TRĂNG:1</t>
  </si>
  <si>
    <t>Rương Bạch Kim:1:CHẬU HỎA TINH:1:Vàng:80000:CHONG CHÓNG HOA:1</t>
  </si>
  <si>
    <t>Rương Bạch Kim:1:CHẬU HOA LỒNG ĐÈN:1:Vàng:90000:CHONG CHÓNG VIỀN:1</t>
  </si>
  <si>
    <t>Rương Bạch Kim:1:CHẬU THANH LONG:1:Vàng:100000:VÒNG GIẤC MƠ TRĂNG:1</t>
  </si>
  <si>
    <t>Rương Bạch Kim:1:CHẬU MỘC TINH:1:Vàng:90000:CHONG CHÓNG VIỀN:1</t>
  </si>
  <si>
    <t>Rương Bạch Kim:1:CHẬU HOA ĐÀI SEN:1:Vàng:100000:VÒNG GIẤC MƠ GIÓ:1</t>
  </si>
  <si>
    <t>Rương Bạch Kim:1:CHẬU TIỂU TIÊN RỪNG XANH:1:Vàng:150000:VÒNG GIẤC MƠ SAO:1</t>
  </si>
  <si>
    <t>Rương Bạch Kim:1:CHẬU TIỂU TIÊN BIỂN XANH:1:Vàng:200000:VÒNG GIẤC MƠ MẶT TRỜI:1</t>
  </si>
  <si>
    <t>Rương Bạch Kim:1:CHẬU DƠI NGỐC NGHẾCH:1:Vàng:150000:VÒNG GIẤC MƠ SAO:1</t>
  </si>
  <si>
    <t>Rương Bạch Kim:1:CHẬU TIỂU TIÊN RỪNG XANH:1:Vàng:200000:VÒNG GIẤC MƠ MẶT TRỜI:1</t>
  </si>
  <si>
    <t>Rương Bạch Kim:1:CHẬU TIÊN DỄ THƯƠNG:1:Vàng:250000:CHUÔNG GIÓ HỒNG:1</t>
  </si>
  <si>
    <t>Rương Bạch Kim:1:CHẬU TIỂU TIÊN BIỂN XANH:1:Vàng:250000:CHUÔNG GIÓ HỒNG:1</t>
  </si>
  <si>
    <t>Rương Bạch Kim:1:CHẬU DƠI NGHỊCH NGỢM:1:Vàng:200000:VÒNG GIẤC MƠ MẶT TRỜI:1</t>
  </si>
  <si>
    <t>Rương Bạch Kim:1:CHẬU HUYỀN VŨ:1:Vàng:150000:VÒNG GIẤC MƠ SAO:1</t>
  </si>
  <si>
    <t>Rương Bạch Kim:1:CHẬU DƠI NHÚT NHÁT:1:Vàng:250000:CHUÔNG GIÓ HỒNG:1</t>
  </si>
  <si>
    <t>Rương Bạch Kim:1:CHẬU TIÊN CÁ TÍNH:1:Vàng:800000:CHUÔNG GIÓ ĐỎ:1</t>
  </si>
  <si>
    <t>Rương Bạch Kim:1:CHẬU TIỂU TIÊN QUẢ NGỌT:1:Vàng:800000:CHUÔNG GIÓ ĐỎ:1</t>
  </si>
  <si>
    <t>Rương Bạch Kim:1:CHẬU TIÊN LÃNG MẠN:1:Vàng:1200000:CHUÔNG GIÓ TÍM:1</t>
  </si>
  <si>
    <t>Rương Bạch Kim:1:CHẬU BẠCH HỔ:1:Vàng:150000:VÒNG GIẤC MƠ SAO:1</t>
  </si>
  <si>
    <t>Rương Bạch Kim:1:CHẬU HOÀNG NGHÊ:1:Vàng:200000:VÒNG GIẤC MƠ MẶT TRỜI:1</t>
  </si>
  <si>
    <t>Rương Bạch Kim:1:CHẬU DƠI NGHIÊM NGHỊ:1:Vàng:300000:CHUÔNG GIÓ LỤC:1</t>
  </si>
  <si>
    <t>Rương Bạch Kim:1:CHẬU DƠI NGHỊCH NGỢM:1:Vàng:300000:CHUÔNG GIÓ LỤC:1</t>
  </si>
  <si>
    <t>Rương Bạch Kim:1:CHẬU THỔ TINH:1:Vàng:100000:CHUÔNG GIÓ HỒNG:1</t>
  </si>
  <si>
    <t>Rương Bạch Kim:1:CHẬU HOA BỌT BIỂN:1:Vàng:150000:CHUÔNG GIÓ LỤC:1</t>
  </si>
  <si>
    <t>Rương Bạch Kim:1:CHẬU HOÀNG NGHÊ:1:Vàng:200000:CHUÔNG GIÓ VÀNG:1</t>
  </si>
  <si>
    <t>Rương Bạch Kim:1:CHẬU CỬU TƯỢNG:1:Vàng:300000:CHUÔNG GIÓ ĐỎ:1</t>
  </si>
  <si>
    <t>Rương Bạch Kim:1:CHẬU MỘC TINH:1:Vàng:100000:VÒNG GIẤC MƠ MẶT TRỜI:1</t>
  </si>
  <si>
    <t>Rương Bạch Kim:1:CHẬU HOA ĐÀI SEN:1:Vàng:150000:CHUÔNG GIÓ HỒNG:1</t>
  </si>
  <si>
    <t>Rương Bạch Kim:1:CHẬU HUYỀN VŨ:1:Vàng:200000:CHUÔNG GIÓ LỤC:1</t>
  </si>
  <si>
    <t>Rương Bạch Kim:1:CHẬU HOÀNG NGHÊ:1:Vàng:300000:CHUÔNG GIÓ VÀNG:1</t>
  </si>
  <si>
    <t>Rương Bạch Kim:1:CHẬU HUYỀN VŨ:1:Vàng:300000:CHUÔNG GIÓ LỤC:1</t>
  </si>
  <si>
    <t>Rương Bạch Kim:1:CHẬU BẠCH HỔ:1:Vàng:200000:CHUÔNG GIÓ HỒNG:1</t>
  </si>
  <si>
    <t>Rương Bạch Kim:1:CHẬU HOA LỒNG ĐÈN:1:Vàng:150000:VÒNG GIẤC MƠ MẶT TRỜI:1</t>
  </si>
  <si>
    <t>Rương Bạch Kim:1:CHẬU HỎA TINH:1:Vàng:100000:VÒNG GIẤC MƠ SAO:1</t>
  </si>
  <si>
    <t>Rương Bạch Kim:1:CHẬU HOA ÁNH KIM:1:Vàng:100000:VÒNG GIẤC MƠ SAO:1</t>
  </si>
  <si>
    <t>Rương Bạch Kim:1:CHẬU KIM TINH:1:Vàng:90000:VÒNG GIẤC MƠ TRĂNG:1</t>
  </si>
  <si>
    <t>Rương Bạch Kim:1:CHẬU HOA BÚP:1:Vàng:90000:VÒNG GIẤC MƠ TRĂNG:1</t>
  </si>
  <si>
    <t>Rương Bạch Kim:1:CHẬU THỦY TINH:1:Vàng:80000:VÒNG GIẤC MƠ NƯỚC:1</t>
  </si>
  <si>
    <t>Rương Bạch Kim:1:CHẬU TIỂU TIÊN BIỂN XANH:1:Vàng:400000:CHUÔNG GIÓ VÀNG:1</t>
  </si>
  <si>
    <t>Rương Bạch Kim:1:CHẬU DƠI NGỐC NGHẾCH:1:Vàng:200000:CHUÔNG GIÓ HỒNG:1</t>
  </si>
  <si>
    <t>Rương Bạch Kim:1:CHẬU HOA BÚP:1:Vàng:80000:VÒNG GIẤC MƠ NƯỚC:1</t>
  </si>
  <si>
    <t>Rương Bạch Kim:1:CHẬU THỦY TINH:1:Vàng:70000:VÒNG GIẤC MƠ SÉT:1</t>
  </si>
  <si>
    <t>Rương Bạch Kim:1:CHẬU TIÊN DỄ THƯƠNG:1:Vàng:400000:CHUÔNG GIÓ VÀNG:1</t>
  </si>
  <si>
    <t>Rương Bạch Kim:1:CHẬU TIỂU TIÊN RỪNG XANH:1:Vàng:200000:CHUÔNG GIÓ HỒNG:1</t>
  </si>
  <si>
    <t>Rương Bạch Kim:1:CHẬU DƠI NGỐC NGHẾCH:1:Vàng:150000:VÒNG GIẤC MƠ MẶT TRỜI:1</t>
  </si>
  <si>
    <t>Rương Bạch Kim:1:CHẬU DƠI XINH XẮN:1:Vàng:100000:VÒNG GIẤC MƠ SAO:1</t>
  </si>
  <si>
    <t>Rương Bạch Kim:1:CHẬU CHU TƯỚC:1:Vàng:80000:VÒNG GIẤC MƠ NƯỚC:1</t>
  </si>
  <si>
    <t>Rương Bạch Kim:1:CHẬU HOA TUYẾT:1:Vàng:70000:VÒNG GIẤC MƠ SÉT:1</t>
  </si>
  <si>
    <t>Rương Bạch Kim:1:CHẬU MẶT TRỜI:1:Vàng:50000:CHONG CHÓNG VIỀN:1</t>
  </si>
  <si>
    <t>Rương Bạch Kim:1:CHẬU HOA TUYẾT:1:Vàng:60000:VÒNG GIẤC MƠ GIÓ:1</t>
  </si>
  <si>
    <t>Rương Bạch Kim:1:CHẬU TIÊN TINH NGHỊCH:1:Vàng:600000:CHUÔNG GIÓ ĐỎ:1</t>
  </si>
  <si>
    <t>Rương Bạch Kim:1:CHẬU TIÊN TINH NGHỊCH:1:Vàng:800000:CHUÔNG GIÓ TÍM:1</t>
  </si>
  <si>
    <t>Rương Bạch Kim:1:CHẬU TIÊN CÁ TÍNH:1:Vàng:1000000:CHUÔNG GIÓ CAM:1</t>
  </si>
  <si>
    <t>Rương Bạch Kim:1:CHẬU TIỂU TIÊN MUÔN THÚ:1:Vàng:400000:CHUÔNG GIÓ VÀNG:1</t>
  </si>
  <si>
    <t>Rương Bạch Kim:1:CHẬU TIỂU TIÊN MUÔN THÚ:1:Vàng:600000:CHUÔNG GIÓ ĐỎ:1</t>
  </si>
  <si>
    <t>Rương Bạch Kim:1:CHẬU TIỂU TIÊN QUẢ NGỌT:1:Vàng:800000:CHUÔNG GIÓ TÍM:1</t>
  </si>
  <si>
    <t>Rương Bạch Kim:1:CHẬU TIỂU TIÊN BƯỚM VÀNG:1:Vàng:1000000:DÙ HỒNG:1</t>
  </si>
  <si>
    <t>Rương Bạch Kim:1:CHẬU TIỂU TIÊN MUÔN HOA:1:Vàng:1000000:DÙ LỤC:1</t>
  </si>
  <si>
    <t>Rương Bạch Kim:1:CHẬU DƠI NHÚT NHÁT:1:Vàng:400000:CHUÔNG GIÓ VÀNG:1</t>
  </si>
  <si>
    <t>Rương Bạch Kim:1:CHẬU DƠI NHÚT NHÁT:1:Vàng:600000:CHUÔNG GIÓ ĐỎ:1</t>
  </si>
  <si>
    <t>Rương Bạch Kim:1:CHẬU DƠI NGHIÊM NGHỊ:1:Vàng:600000:CHUÔNG GIÓ TÍM:1</t>
  </si>
  <si>
    <t>Rương Bạch Kim:1:CHẬU DƠI MƠ MỘNG:1:Vàng:600000:CHUÔNG GIÓ CAM:1</t>
  </si>
  <si>
    <t>Rương Bạch Kim:1:CHẬU DƠI NGHỊCH NGỢM:1:Vàng:400000:CHUÔNG GIÓ VÀNG:1</t>
  </si>
  <si>
    <t>Rương Bạch Kim:1:CHẬU DƠI NHÚT NHÁT:1:Vàng:400000:CHUÔNG GIÓ ĐỎ:1</t>
  </si>
  <si>
    <t>Rương Bạch Kim:1:CHẬU DƠI NGHIÊM NGHỊ:1:Vàng:400000:CHUÔNG GIÓ TÍM:1</t>
  </si>
  <si>
    <t>Rương Bạch Kim:1:CHẬU HUYỀN VŨ:1:Vàng:200000:CHUÔNG GIÓ HỒNG:1</t>
  </si>
  <si>
    <t>Rương Bạch Kim:1:CHẬU BẠCH HỔ:1:Vàng:150000:VÒNG GIẤC MƠ MẶT TRỜI:1</t>
  </si>
  <si>
    <t>Rương Bạch Kim:1:CHẬU BẠCH HỔ:1:Vàng:100000:VÒNG GIẤC MƠ SAO:1</t>
  </si>
  <si>
    <t>Rương Bạch Kim:1:CHẬU TIỂU TIÊN QUẢ NGỌT:1:Vàng:1000000:CHUÔNG GIÓ CAM:1</t>
  </si>
  <si>
    <t>Rương Bạch Kim:1:CHẬU TIỂU TIÊN BƯỚM VÀNG:1:Vàng:800000:DÙ HỒNG:1</t>
  </si>
  <si>
    <t>Rương Bạch Kim:1:CHẬU TIỂU TIÊN QUẢ NGỌT:1:Vàng:800000:CHUÔNG GIÓ CAM:1</t>
  </si>
  <si>
    <t>Rương Bạch Kim:1:CHẬU TIỂU TIÊN MUÔN THÚ:1:Vàng:800000:CHUÔNG GIÓ TÍM:1</t>
  </si>
  <si>
    <t>Rương Bạch Kim:1:CHẬU TIÊN CÁ TÍNH:1:Vàng:1200000:DÙ HỒNG:1</t>
  </si>
  <si>
    <t>Rương Bạch Kim:1:CHẬU TIÊN LÃNG MẠN:1:Vàng:1300000:DÙ LỤC:1</t>
  </si>
  <si>
    <t>Rương Bạch Kim:1:CHẬU TIÊN NGÂY THƠ:1:Vàng:1500000:DÙ LAM:1</t>
  </si>
  <si>
    <t>Rương Bạch Kim:1:CHẬU MẶT TRỜI:1:Vàng:60000:VÒNG GIẤC MƠ GIÓ:1</t>
  </si>
  <si>
    <t>TRUCK_DELIVERY</t>
  </si>
  <si>
    <t>Rương Bạch Kim:1:CHẬU MẶT TRỜI:1:Vàng:60000:CHONG CHÓNG VIỀN:1</t>
  </si>
  <si>
    <t>Rương Bạch Kim:1:CHẬU HOA TUYẾT:1:Vàng:70000:VÒNG GIẤC MƠ GIÓ:1</t>
  </si>
  <si>
    <t>Rương Bạch Kim:1:CHẬU DƠI XINH XẮN:1:Vàng:150000:VÒNG GIẤC MƠ SAO:1</t>
  </si>
  <si>
    <t>Rương Bạch Kim:1:CHẬU DƠI NGỐC NGHẾCH:1:Vàng:200000:VÒNG GIẤC MƠ MẶT TRỜI:1</t>
  </si>
  <si>
    <t>Rương Bạch Kim:1:CHẬU TIỂU TIÊN RỪNG XANH:1:Vàng:300000:CHUÔNG GIÓ HỒNG:1</t>
  </si>
  <si>
    <t>Rương Bạch Kim:1:CHẬU MẶT TRỜI:1:Vàng:70000:VÒNG GIẤC MƠ GIÓ:1</t>
  </si>
  <si>
    <t>Rương Bạch Kim:1:CHẬU HOA TUYẾT:1:Vàng:80000:VÒNG GIẤC MƠ SÉT:1</t>
  </si>
  <si>
    <t>Rương Bạch Kim:1:CHẬU CHU TƯỚC:1:Vàng:90000:VÒNG GIẤC MƠ NƯỚC:1</t>
  </si>
  <si>
    <t>Rương Bạch Kim:1:CHẬU DƠI XINH XẮN:1:Vàng:200000:VÒNG GIẤC MƠ MẶT TRỜI:1</t>
  </si>
  <si>
    <t>Rương Bạch Kim:1:CHẬU DƠI NGỐC NGHẾCH:1:Vàng:300000:CHUÔNG GIÓ HỒNG:1</t>
  </si>
  <si>
    <t>Rương Bạch Kim:1:CHẬU TIỂU TIÊN RỪNG XANH:1:Vàng:400000:CHUÔNG GIÓ LỤC:1</t>
  </si>
  <si>
    <t>Rương Bạch Kim:1:CHẬU THỦY TINH:1:Vàng:80000:VÒNG GIẤC MƠ SÉT:1</t>
  </si>
  <si>
    <t>Rương Bạch Kim:1:CHẬU HOA BÚP:1:Vàng:90000:VÒNG GIẤC MƠ NƯỚC:1</t>
  </si>
  <si>
    <t>Rương Bạch Kim:1:CHẬU HUYỀN VŨ:1:Vàng:200000:VÒNG GIẤC MƠ MẶT TRỜI:1</t>
  </si>
  <si>
    <t>Rương Bạch Kim:1:CHẬU DƠI XINH XẮN:1:Vàng:300000:CHUÔNG GIÓ HỒNG:1</t>
  </si>
  <si>
    <t>Rương Bạch Kim:1:CHẬU DƠI NGỐC NGHẾCH:1:Vàng:400000:CHUÔNG GIÓ LỤC:1</t>
  </si>
  <si>
    <t>Rương Bạch Kim:1:CHẬU TIỂU TIÊN BIỂN XANH:1:Vàng:600000:CHUÔNG GIÓ VÀNG:1</t>
  </si>
  <si>
    <t>Rương Bạch Kim:1:CHẬU THỦY TINH:1:Vàng:90000:VÒNG GIẤC MƠ NƯỚC:1</t>
  </si>
  <si>
    <t>Rương Bạch Kim:1:CHẬU HOA BÚP:1:Vàng:100000:VÒNG GIẤC MƠ TRĂNG:1</t>
  </si>
  <si>
    <t>Rương Bạch Kim:1:CHẬU DƠI NGHỊCH NGỢM:1:Vàng:600000:CHUÔNG GIÓ VÀNG:1</t>
  </si>
  <si>
    <t>Rương Bạch Kim:1:CHẬU TIỂU TIÊN BIỂN XANH:1:Vàng:800000:CHUÔNG GIÓ ĐỎ:1</t>
  </si>
  <si>
    <t>Rương Bạch Kim:1:CHẬU KIM TINH:1:Vàng:100000:VÒNG GIẤC MƠ TRĂNG:1</t>
  </si>
  <si>
    <t>Rương Bạch Kim:1:CHẬU HOA ÁNH KIM:1:Vàng:150000:VÒNG GIẤC MƠ SAO:1</t>
  </si>
  <si>
    <t>Rương Bạch Kim:1:CHẬU BẠCH HỔ:1:Vàng:200000:VÒNG GIẤC MƠ MẶT TRỜI:1</t>
  </si>
  <si>
    <t>Rương Bạch Kim:1:CHẬU HUYỀN VŨ:1:Vàng:300000:CHUÔNG GIÓ HỒNG:1</t>
  </si>
  <si>
    <t>Rương Bạch Kim:1:CHẬU DƠI XINH XẮN:1:Vàng:400000:CHUÔNG GIÓ LỤC:1</t>
  </si>
  <si>
    <t>Rương Bạch Kim:1:CHẬU DƠI NGỐC NGHẾCH:1:Vàng:600000:CHUÔNG GIÓ VÀNG:1</t>
  </si>
  <si>
    <t>Rương Bạch Kim:1:CHẬU DƠI NGHỊCH NGỢM:1:Vàng:800000:CHUÔNG GIÓ ĐỎ:1</t>
  </si>
  <si>
    <t>Rương Bạch Kim:1:CHẬU TIỂU TIÊN MUÔN THÚ:1:Vàng:1000000:CHUÔNG GIÓ TÍM:1</t>
  </si>
  <si>
    <t>Rương Bạch Kim:1:CHẬU HỎA TINH:1:Vàng:150000:VÒNG GIẤC MƠ SAO:1</t>
  </si>
  <si>
    <t>Rương Bạch Kim:1:CHẬU HOA LỒNG ĐÈN:1:Vàng:200000:VÒNG GIẤC MƠ MẶT TRỜI:1</t>
  </si>
  <si>
    <t>Rương Bạch Kim:1:CHẬU DƠI NHÚT NHÁT:1:Vàng:1000000:CHUÔNG GIÓ TÍM:1</t>
  </si>
  <si>
    <t>Rương Bạch Kim:1:CHẬU TIỂU TIÊN MUÔN THÚ:1:Vàng:1200000:CHUÔNG GIÓ CAM:1</t>
  </si>
  <si>
    <t>Rương Bạch Kim:1:CHẬU MỘC TINH:1:Vàng:200000:VÒNG GIẤC MƠ MẶT TRỜI:1</t>
  </si>
  <si>
    <t>Rương Bạch Kim:1:CHẬU HOA ĐÀI SEN:1:Vàng:300000:CHUÔNG GIÓ HỒNG:1</t>
  </si>
  <si>
    <t>Rương Bạch Kim:1:CHẬU HOÀNG NGHÊ:1:Vàng:400000:CHUÔNG GIÓ LỤC:1</t>
  </si>
  <si>
    <t>Rương Bạch Kim:1:CHẬU TIỂU TIÊN QUẢ NGỌT:1:Vàng:1300000:DÙ HỒNG:1</t>
  </si>
  <si>
    <t>Rương Bạch Kim:1:CHẬU THỔ TINH:1:Vàng:300000:CHUÔNG GIÓ HỒNG:1</t>
  </si>
  <si>
    <t>Rương Bạch Kim:1:CHẬU HOA BỌT BIỂN:1:Vàng:400000:CHUÔNG GIÓ LỤC:1</t>
  </si>
  <si>
    <t>Rương Bạch Kim:1:CHẬU CỬU TƯỢNG:1:Vàng:600000:CHUÔNG GIÓ VÀNG:1</t>
  </si>
  <si>
    <t>Rương Bạch Kim:1:CHẬU TIỂU TIÊN RỪNG XANH:1:Vàng:1200000:CHUÔNG GIÓ CAM:1</t>
  </si>
  <si>
    <t>Rương Bạch Kim:1:CHẬU TIỂU TIÊN QUẢ NGỌT:1:Vàng:1200000:CHUÔNG GIÓ CAM:1</t>
  </si>
  <si>
    <t>Rương Bạch Kim:1:CHẬU TIÊN DỄ THƯƠNG:1:Vàng:1300000:DÙ HỒNG:1</t>
  </si>
  <si>
    <t>Rương Bạch Kim:1:CHẬU TIÊN TINH NGHỊCH:1:Vàng:1500000:DÙ LỤC:1</t>
  </si>
  <si>
    <t>EV02_USER_LEVEL</t>
  </si>
  <si>
    <t>EV02_TYPE</t>
  </si>
  <si>
    <t>action_02</t>
  </si>
  <si>
    <t>Loại event</t>
  </si>
  <si>
    <t>EV02_ID</t>
  </si>
  <si>
    <t>EVENT 2</t>
  </si>
  <si>
    <t>EV02_TITLE</t>
  </si>
  <si>
    <t>EV02_TIME_START</t>
  </si>
  <si>
    <t>EV02_TIME_END</t>
  </si>
  <si>
    <t>EV02_POINT</t>
  </si>
  <si>
    <t>E2PO</t>
  </si>
  <si>
    <t>EV02_PLANT</t>
  </si>
  <si>
    <t>Event Tree 2</t>
  </si>
  <si>
    <t>EV02_DROP_ITEM</t>
  </si>
  <si>
    <t>EV02_REWARD_TITLE</t>
  </si>
  <si>
    <t>TXT_E02_REWARD_TITLE</t>
  </si>
  <si>
    <t>EV02_REWARD_CONTENT</t>
  </si>
  <si>
    <t>TXT_E02_REWARD_CONTENT</t>
  </si>
  <si>
    <t>TRUCK_PACK</t>
  </si>
  <si>
    <t>Thu hoạch nông phẩm từ máy bọ</t>
  </si>
  <si>
    <t>Event2 Token 1</t>
  </si>
  <si>
    <t>Event2 Token 2</t>
  </si>
  <si>
    <t>Event2 Token 3</t>
  </si>
  <si>
    <t>Event2 Token 4</t>
  </si>
  <si>
    <t>GROUP</t>
  </si>
  <si>
    <t>REWARD_PACK</t>
  </si>
  <si>
    <t>REQUIRE_PACK</t>
  </si>
  <si>
    <t>POINT_REQUIRE</t>
  </si>
  <si>
    <t>BONUS</t>
  </si>
  <si>
    <t>EXCHANGE_LIMIT</t>
  </si>
  <si>
    <t>GIFT_DISPLAY</t>
  </si>
  <si>
    <t>TOKEN_1</t>
  </si>
  <si>
    <t>TOKEN_2</t>
  </si>
  <si>
    <t>TOKEN_3</t>
  </si>
  <si>
    <t>TOKEN_4</t>
  </si>
  <si>
    <t>TIME_RANGE</t>
  </si>
  <si>
    <t>USER_DAILY_LIMIT</t>
  </si>
  <si>
    <t>PU_Evt/Daily</t>
  </si>
  <si>
    <t>FreeU_evt/Daily</t>
  </si>
  <si>
    <t>Token 1</t>
  </si>
  <si>
    <t>Token 2</t>
  </si>
  <si>
    <t>Token 3</t>
  </si>
  <si>
    <t>Token 4</t>
  </si>
  <si>
    <t>MILESTONE_SPENTCOIN</t>
  </si>
  <si>
    <t>FREE USER</t>
  </si>
  <si>
    <t>Đóng bao hàng</t>
  </si>
  <si>
    <t>Giao xe hàng</t>
  </si>
  <si>
    <t>PaidU_evt/Daily</t>
  </si>
  <si>
    <t>Full evt</t>
  </si>
  <si>
    <t>NGỌC TÍM:10:NGỌC CAM:10:NGỌC XANH LÁ:10:CỎ XANH HIẾM:1</t>
  </si>
  <si>
    <t>plus (Plant + Harvest)</t>
  </si>
  <si>
    <t>plus (Buy plant by Gold)</t>
  </si>
  <si>
    <t>User dùng Vàng chơi evt</t>
  </si>
  <si>
    <t>Nước Thần:10:Keo Dán Mây:10:CỎ XANH CỰC HIẾM:1</t>
  </si>
  <si>
    <t>bonus TOKEN 5</t>
  </si>
  <si>
    <t>Kinh Nghiệm:700000</t>
  </si>
  <si>
    <t>Kinh Nghiệm:400000</t>
  </si>
  <si>
    <t>Kinh Nghiệm:300000</t>
  </si>
  <si>
    <t>ID</t>
  </si>
  <si>
    <t>SUB_TYPE</t>
  </si>
  <si>
    <t>NAME</t>
  </si>
  <si>
    <t>DIAMOND_BUY</t>
  </si>
  <si>
    <t>GOLD_DEFAULT</t>
  </si>
  <si>
    <t>GOLD_MIN</t>
  </si>
  <si>
    <t>GOLD_MAX</t>
  </si>
  <si>
    <t>GOLD_JACK</t>
  </si>
  <si>
    <t>GOLD_CONVERT</t>
  </si>
  <si>
    <t>HINT</t>
  </si>
  <si>
    <t>GFX</t>
  </si>
  <si>
    <t>USE IN</t>
  </si>
  <si>
    <t>E1PO</t>
  </si>
  <si>
    <t>EVENT</t>
  </si>
  <si>
    <t>Event Token 1</t>
  </si>
  <si>
    <t>Rơi ra khi thu hoạch Cây Sự Kiện</t>
  </si>
  <si>
    <t>item_event.png</t>
  </si>
  <si>
    <t>E1</t>
  </si>
  <si>
    <t>PUZZLE</t>
  </si>
  <si>
    <t>Mảnh Vàng 1</t>
  </si>
  <si>
    <t>item_event_puzzle_slot_2_1.png</t>
  </si>
  <si>
    <t>E2</t>
  </si>
  <si>
    <t>Mảnh Vàng 2</t>
  </si>
  <si>
    <t>item_event_puzzle_slot_2_2.png</t>
  </si>
  <si>
    <t>E3</t>
  </si>
  <si>
    <t>Mảnh Vàng 3</t>
  </si>
  <si>
    <t>item_event_puzzle_slot_2_3.png</t>
  </si>
  <si>
    <t>E4</t>
  </si>
  <si>
    <t>Mảnh Vàng 4</t>
  </si>
  <si>
    <t>item_event_puzzle_slot_2_4.png</t>
  </si>
  <si>
    <t>E5</t>
  </si>
  <si>
    <t>Mảnh Kinh Nghiệm 1</t>
  </si>
  <si>
    <t>item_event_puzzle_slot_3_1.png</t>
  </si>
  <si>
    <t>E6</t>
  </si>
  <si>
    <t>Mảnh Kinh Nghiệm 2</t>
  </si>
  <si>
    <t>item_event_puzzle_slot_3_2.png</t>
  </si>
  <si>
    <t>E7</t>
  </si>
  <si>
    <t>Mảnh Kinh Nghiệm 3</t>
  </si>
  <si>
    <t>item_event_puzzle_slot_3_3.png</t>
  </si>
  <si>
    <t>E8</t>
  </si>
  <si>
    <t>Mảnh Kinh Nghiệm 4</t>
  </si>
  <si>
    <t>item_event_puzzle_slot_3_4.png</t>
  </si>
  <si>
    <t>E9</t>
  </si>
  <si>
    <t>Mảnh Rương Bạch Kim 1</t>
  </si>
  <si>
    <t>item_event_puzzle_slot_1_1.png</t>
  </si>
  <si>
    <t>E10</t>
  </si>
  <si>
    <t>Mảnh Rương Bạch Kim 2</t>
  </si>
  <si>
    <t>item_event_puzzle_slot_1_2.png</t>
  </si>
  <si>
    <t>E11</t>
  </si>
  <si>
    <t>Mảnh Rương Bạch Kim 3</t>
  </si>
  <si>
    <t>item_event_puzzle_slot_1_3.png</t>
  </si>
  <si>
    <t>E12</t>
  </si>
  <si>
    <t>Mảnh Rương Bạch Kim 4</t>
  </si>
  <si>
    <t>item_event_puzzle_slot_1_4.png</t>
  </si>
  <si>
    <t>E13</t>
  </si>
  <si>
    <t>Mảnh Chậu Bạch Hổ 1</t>
  </si>
  <si>
    <t>item_event_puzzle_slot_4_1.png</t>
  </si>
  <si>
    <t>E14</t>
  </si>
  <si>
    <t>Mảnh Chậu Bạch Hổ 2</t>
  </si>
  <si>
    <t>item_event_puzzle_slot_4_2.png</t>
  </si>
  <si>
    <t>E15</t>
  </si>
  <si>
    <t>Mảnh Chậu Bạch Hổ 3</t>
  </si>
  <si>
    <t>item_event_puzzle_slot_4_3.png</t>
  </si>
  <si>
    <t>E16</t>
  </si>
  <si>
    <t>Mảnh Chậu Bạch Hổ 4</t>
  </si>
  <si>
    <t>item_event_puzzle_slot_4_4.png</t>
  </si>
  <si>
    <t>E17</t>
  </si>
  <si>
    <t>Mảnh Hoa Hướng Dương 1</t>
  </si>
  <si>
    <t>item_event_puzzle_slot_5_1.png</t>
  </si>
  <si>
    <t>E18</t>
  </si>
  <si>
    <t>Mảnh Hoa Hướng Dương 2</t>
  </si>
  <si>
    <t>item_event_puzzle_slot_5_2.png</t>
  </si>
  <si>
    <t>E19</t>
  </si>
  <si>
    <t>Mảnh Hoa Hướng Dương 3</t>
  </si>
  <si>
    <t>item_event_puzzle_slot_5_3.png</t>
  </si>
  <si>
    <t>E20</t>
  </si>
  <si>
    <t>Mảnh Hoa Hướng Dương 4</t>
  </si>
  <si>
    <t>item_event_puzzle_slot_5_4.png</t>
  </si>
  <si>
    <t>E21</t>
  </si>
  <si>
    <t>Hoa Hướng Dương</t>
  </si>
  <si>
    <t>POSM</t>
  </si>
  <si>
    <t>item_event_puzzle_slot_5_big.png</t>
  </si>
  <si>
    <t>E22</t>
  </si>
  <si>
    <t>Mảnh Chậu Chu Tước 1</t>
  </si>
  <si>
    <t>item_event_puzzle_slot_6_1.png</t>
  </si>
  <si>
    <t>E23</t>
  </si>
  <si>
    <t>Mảnh Chậu Chu Tước 2</t>
  </si>
  <si>
    <t>item_event_puzzle_slot_6_2.png</t>
  </si>
  <si>
    <t>E24</t>
  </si>
  <si>
    <t>Mảnh Chậu Chu Tước 3</t>
  </si>
  <si>
    <t>item_event_puzzle_slot_6_3.png</t>
  </si>
  <si>
    <t>E25</t>
  </si>
  <si>
    <t>Mảnh Chậu Chu Tước 4</t>
  </si>
  <si>
    <t>item_event_puzzle_slot_6_4.png</t>
  </si>
  <si>
    <t>E26</t>
  </si>
  <si>
    <t>Mảnh Chậu Thanh Long 1</t>
  </si>
  <si>
    <t>item_event_puzzle_slot_7_1.png</t>
  </si>
  <si>
    <t>E27</t>
  </si>
  <si>
    <t>Mảnh Chậu Thanh Long 2</t>
  </si>
  <si>
    <t>item_event_puzzle_slot_7_2.png</t>
  </si>
  <si>
    <t>E28</t>
  </si>
  <si>
    <t>Mảnh Chậu Thanh Long 3</t>
  </si>
  <si>
    <t>item_event_puzzle_slot_7_3.png</t>
  </si>
  <si>
    <t>E29</t>
  </si>
  <si>
    <t>Mảnh Chậu Thanh Long 4</t>
  </si>
  <si>
    <t>item_event_puzzle_slot_7_4.png</t>
  </si>
  <si>
    <t>E30</t>
  </si>
  <si>
    <t>Mảnh Chậu Huyền Vũ 1</t>
  </si>
  <si>
    <t>item_event_puzzle_slot_8_1.png</t>
  </si>
  <si>
    <t>E31</t>
  </si>
  <si>
    <t>Mảnh Chậu Huyền Vũ 2</t>
  </si>
  <si>
    <t>item_event_puzzle_slot_8_2.png</t>
  </si>
  <si>
    <t>E32</t>
  </si>
  <si>
    <t>Mảnh Chậu Huyền Vũ 3</t>
  </si>
  <si>
    <t>item_event_puzzle_slot_8_3.png</t>
  </si>
  <si>
    <t>E33</t>
  </si>
  <si>
    <t>Mảnh Chậu Huyền Vũ 4</t>
  </si>
  <si>
    <t>item_event_puzzle_slot_8_4.png</t>
  </si>
  <si>
    <t>E34</t>
  </si>
  <si>
    <t>Mảnh Chậu Dơi Xinh Xắn 1</t>
  </si>
  <si>
    <t>item_event_puzzle_slot_9_1.png</t>
  </si>
  <si>
    <t>E35</t>
  </si>
  <si>
    <t>Mảnh Chậu Dơi Xinh Xắn 2</t>
  </si>
  <si>
    <t>item_event_puzzle_slot_9_2.png</t>
  </si>
  <si>
    <t>E36</t>
  </si>
  <si>
    <t>Mảnh Chậu Dơi Xinh Xắn 3</t>
  </si>
  <si>
    <t>item_event_puzzle_slot_9_3.png</t>
  </si>
  <si>
    <t>E37</t>
  </si>
  <si>
    <t>Mảnh Chậu Dơi Xinh Xắn 4</t>
  </si>
  <si>
    <t>item_event_puzzle_slot_9_4.png</t>
  </si>
  <si>
    <t>E38</t>
  </si>
  <si>
    <t>Mảnh Chậu Dơi Ngốc Nghếch 1</t>
  </si>
  <si>
    <t>item_event_puzzle_slot_10_1.png</t>
  </si>
  <si>
    <t>E39</t>
  </si>
  <si>
    <t>Mảnh Chậu Dơi Ngốc Nghếch 2</t>
  </si>
  <si>
    <t>item_event_puzzle_slot_10_2.png</t>
  </si>
  <si>
    <t>E40</t>
  </si>
  <si>
    <t>Mảnh Chậu Dơi Ngốc Nghếch 3</t>
  </si>
  <si>
    <t>item_event_puzzle_slot_10_3.png</t>
  </si>
  <si>
    <t>E41</t>
  </si>
  <si>
    <t>Mảnh Chậu Dơi Ngốc Nghếch 4</t>
  </si>
  <si>
    <t>item_event_puzzle_slot_10_4.png</t>
  </si>
  <si>
    <t>E42</t>
  </si>
  <si>
    <t>Mảnh Chậu Dơi Nghịch Ngợm 1</t>
  </si>
  <si>
    <t>item_event_puzzle_slot_11_1.png</t>
  </si>
  <si>
    <t>E43</t>
  </si>
  <si>
    <t>Mảnh Chậu Dơi Nghịch Ngợm 2</t>
  </si>
  <si>
    <t>item_event_puzzle_slot_11_2.png</t>
  </si>
  <si>
    <t>E44</t>
  </si>
  <si>
    <t>Mảnh Chậu Dơi Nghịch Ngợm 3</t>
  </si>
  <si>
    <t>item_event_puzzle_slot_11_3.png</t>
  </si>
  <si>
    <t>E45</t>
  </si>
  <si>
    <t>Mảnh Chậu Dơi Nghịch Ngợm 4</t>
  </si>
  <si>
    <t>item_event_puzzle_slot_11_4.png</t>
  </si>
  <si>
    <t>E46</t>
  </si>
  <si>
    <t>Mảnh Chậu Dơi Nhút Nhát 1</t>
  </si>
  <si>
    <t>item_event_puzzle_slot_12_1.png</t>
  </si>
  <si>
    <t>E47</t>
  </si>
  <si>
    <t>Mảnh Chậu Dơi Nhút Nhát 2</t>
  </si>
  <si>
    <t>item_event_puzzle_slot_12_2.png</t>
  </si>
  <si>
    <t>E48</t>
  </si>
  <si>
    <t>Mảnh Chậu Dơi Nhút Nhát 3</t>
  </si>
  <si>
    <t>item_event_puzzle_slot_12_3.png</t>
  </si>
  <si>
    <t>E49</t>
  </si>
  <si>
    <t>Mảnh Chậu Dơi Nhút Nhát 4</t>
  </si>
  <si>
    <t>item_event_puzzle_slot_12_4.png</t>
  </si>
  <si>
    <t>E50</t>
  </si>
  <si>
    <t>Mảnh Chậu Tiểu Tiên Rừng Xanh 1</t>
  </si>
  <si>
    <t>item_event_puzzle_slot_13_1.png</t>
  </si>
  <si>
    <t>E51</t>
  </si>
  <si>
    <t>Mảnh Chậu Tiểu Tiên Rừng Xanh 2</t>
  </si>
  <si>
    <t>item_event_puzzle_slot_13_2.png</t>
  </si>
  <si>
    <t>E52</t>
  </si>
  <si>
    <t>Mảnh Chậu Tiểu Tiên Rừng Xanh 3</t>
  </si>
  <si>
    <t>item_event_puzzle_slot_13_3.png</t>
  </si>
  <si>
    <t>E53</t>
  </si>
  <si>
    <t>Mảnh Chậu Tiểu Tiên Rừng Xanh 4</t>
  </si>
  <si>
    <t>item_event_puzzle_slot_13_4.png</t>
  </si>
  <si>
    <t>Event2 Token 5</t>
  </si>
  <si>
    <t>Nhận được khi đổi gói quà</t>
  </si>
  <si>
    <t>item_event02_token05.png</t>
  </si>
  <si>
    <t>E2T1</t>
  </si>
  <si>
    <t>Rơi ra khi thu hoạch Cây &amp; Sản phẩm</t>
  </si>
  <si>
    <t>item_event02_token01.png</t>
  </si>
  <si>
    <t>E2T2</t>
  </si>
  <si>
    <t>item_event02_token02.png</t>
  </si>
  <si>
    <t>E2T3</t>
  </si>
  <si>
    <t>item_event02_token03.png</t>
  </si>
  <si>
    <t>E2T4</t>
  </si>
  <si>
    <t>item_event02_token04.png</t>
  </si>
  <si>
    <t>Vàng:2000:Kinh Nghiệm:3000</t>
  </si>
  <si>
    <t>ITEM_NAME</t>
  </si>
  <si>
    <t>ITEM_QUANTITY</t>
  </si>
  <si>
    <t>UNLOCK_LEVEL</t>
  </si>
  <si>
    <t>PACK_DESCRIPTION</t>
  </si>
  <si>
    <t>SALE_OFF_PERCENT</t>
  </si>
  <si>
    <t>IS_NEW</t>
  </si>
  <si>
    <t>LIMIT_DAY</t>
  </si>
  <si>
    <t>PRICE_TYPE</t>
  </si>
  <si>
    <t>PRICE_NUM</t>
  </si>
  <si>
    <t>GIFT_WHEN_BUY</t>
  </si>
  <si>
    <t>SALE_DURATION</t>
  </si>
  <si>
    <t>USE_IN</t>
  </si>
  <si>
    <t>Cây Sự Kiện</t>
  </si>
  <si>
    <t>GOLD</t>
  </si>
  <si>
    <t>COIN</t>
  </si>
  <si>
    <t>Hồng</t>
  </si>
  <si>
    <t>25/08/2017 06:00 =&gt; 28/08/2017 06:00
25/08/2018 06:00 =&gt; 28/08/2018 06:00</t>
  </si>
  <si>
    <t>Táo</t>
  </si>
  <si>
    <t>Bông</t>
  </si>
  <si>
    <t>Tuyết</t>
  </si>
  <si>
    <t>Oải Hương</t>
  </si>
  <si>
    <t>Dừa</t>
  </si>
  <si>
    <t>Chanh</t>
  </si>
  <si>
    <t>Dưa Hấu</t>
  </si>
  <si>
    <t>Trà</t>
  </si>
  <si>
    <t>Mít</t>
  </si>
  <si>
    <t>Dứa</t>
  </si>
  <si>
    <t>Xoài</t>
  </si>
  <si>
    <t>Nho</t>
  </si>
  <si>
    <t>Lài</t>
  </si>
  <si>
    <t>Cúc</t>
  </si>
  <si>
    <t>Bi</t>
  </si>
  <si>
    <t>Sen</t>
  </si>
  <si>
    <t>Hướng Dương</t>
  </si>
  <si>
    <t>Việt Quất</t>
  </si>
  <si>
    <t>Dâu</t>
  </si>
  <si>
    <t>tính thử</t>
  </si>
  <si>
    <t>NGỌC ĐỎ:15:NGỌC XANH BIỂN:15:NGỌC VÀNG:15:CỎ XANH SIÊU CẤP:1</t>
  </si>
  <si>
    <t>token 4</t>
  </si>
  <si>
    <t xml:space="preserve">Value real </t>
  </si>
  <si>
    <t>Value evt</t>
  </si>
  <si>
    <t>CHẬU HỒNG NGỌC:1:Vàng:2000</t>
  </si>
  <si>
    <t>Vàng nhận</t>
  </si>
  <si>
    <t>Free User</t>
  </si>
  <si>
    <t>Paid User</t>
  </si>
  <si>
    <t>Vàng nhận nếu chỉ đổi vàng</t>
  </si>
  <si>
    <t>Sum đổi all 1 lần</t>
  </si>
  <si>
    <t>CHẬU MÙA HÈ 1:1:CHẬU MÙA HÈ 2:1:Kinh Nghiệm:40000</t>
  </si>
  <si>
    <t>CHẬU MẶT TRỜI:1:CHẬU THỦY TINH:1:Kinh Nghiệm:50000</t>
  </si>
  <si>
    <t>Ratio TOKEN</t>
  </si>
  <si>
    <t>plus gold drop</t>
  </si>
  <si>
    <t>20/01/2020 23:00</t>
  </si>
  <si>
    <t>Gạch:5:Đá:5:Ngói:5</t>
  </si>
  <si>
    <t>Sơn Đỏ:5:Sơn Vàng:5:Sơn Đen:5</t>
  </si>
  <si>
    <t>Gỗ:5:Đinh:5:Sắt:5</t>
  </si>
  <si>
    <t>Evt 1</t>
  </si>
  <si>
    <t>SUM BONUS TOKEN 5</t>
  </si>
  <si>
    <t>TOKEN_ALL (Spent coin + Vàng)</t>
  </si>
  <si>
    <t>TOKEN_4_sumE</t>
  </si>
  <si>
    <t>TOKEN_3_sumE</t>
  </si>
  <si>
    <t>TOKEN_2_sumE</t>
  </si>
  <si>
    <t>TOKEN_1_sumE</t>
  </si>
  <si>
    <t>Thỏi Đồng:10:Thỏi Bạc:10:Vàng:10000:Kinh Nghiệm:10000</t>
  </si>
  <si>
    <t>Thỏi Vàng:10:Thỏi Bạch Kim:10:Vàng:20000:Kinh Nghiệm:20000</t>
  </si>
  <si>
    <t>CHẬU TRÂU:1:CHẬU HEO:1:Vàng:25000</t>
  </si>
  <si>
    <t>CHẬU TRĂNG NON:1:CHẬU NGUYỆT THỰC:1:Vàng:35000</t>
  </si>
  <si>
    <t>Vàng:1000:Kinh Nghiệm:1500</t>
  </si>
  <si>
    <t>Vàng:600000</t>
  </si>
  <si>
    <t>Vàng:500000</t>
  </si>
  <si>
    <t>Kinh Nghiệm:600000</t>
  </si>
  <si>
    <t>CHẬU TRĂNG NGŨ SẮC:1</t>
  </si>
  <si>
    <t>CHẬU KIM TINH:1</t>
  </si>
  <si>
    <t>CHẬU HOA ÁNH KIM:1</t>
  </si>
  <si>
    <t>Lọ Mây Năm Mới:1</t>
  </si>
  <si>
    <t>CHẬU BẠCH HỔ:1</t>
  </si>
  <si>
    <t xml:space="preserve">GIAI  ĐIỆU MÙA XUÂN </t>
  </si>
  <si>
    <t>tên cây event (Cây Điệu Đà)</t>
  </si>
  <si>
    <t>tên event point (Hoa Đào, Hoa Cúc, Hoa Thủy Tiên, Hoa Lưu Ly, Bó Hoa)</t>
  </si>
  <si>
    <t>07/01/2020 09:00</t>
  </si>
  <si>
    <t>Event Tree 8</t>
  </si>
  <si>
    <t>HAPPY VALENTINE'S DAY</t>
  </si>
  <si>
    <t xml:space="preserve">Cây trái tim </t>
  </si>
  <si>
    <t>06/02/2020 09:00</t>
  </si>
  <si>
    <t>17/02/2020 23:00</t>
  </si>
  <si>
    <t>Temp 2</t>
  </si>
  <si>
    <t>Temp 3</t>
  </si>
  <si>
    <t>18/02/2020 09:00</t>
  </si>
  <si>
    <t>26/02/2020 23:00</t>
  </si>
  <si>
    <t>Temp 1</t>
  </si>
  <si>
    <t>27/02/2020 09:00</t>
  </si>
  <si>
    <t>09/03/2020 23:00</t>
  </si>
  <si>
    <t>HAPPY  WOMEN'S  DAY</t>
  </si>
  <si>
    <t>CÂU  CÁ  CÙNG  SÓI  XÁM</t>
  </si>
  <si>
    <t>Bó Hồng</t>
  </si>
  <si>
    <t>VALENTINE  NGỌT  NGÀO</t>
  </si>
  <si>
    <t>LỜI  YÊU THƯƠNG</t>
  </si>
  <si>
    <t>Lọ Mây Tình Yêu:1:Vàng:30000</t>
  </si>
  <si>
    <t>Kẹo Ngọt, Hoa Hồng, Nước Hoa, Hộp socola, Thiệp Chúc</t>
  </si>
  <si>
    <t>CHẬU THANH LONG:1:CHẬU CHU TƯỚC:1:Vàng:60000:Kinh Nghiệm:70000:Lọ Mây Năm Mới:1</t>
  </si>
  <si>
    <t>CHẬU DƠI XINH XẮN:1:CHẬU DƠI NGỐC NGHẾCH:1:Vàng:70000:Kinh Nghiệm:80000:Lọ Mây Năm Mới:1</t>
  </si>
  <si>
    <t>CHẬU CHU TƯỚC:1:CHẬU HOA ÁNH KIM:1:1:Vàng:50000:Lọ Mây Giáng Sinh:1</t>
  </si>
  <si>
    <t>CHẬU DƠI XINH XẮN:1:CHẬU BẠCH HỔ:1:Vàng:60000:Lọ Mây Giáng Sinh:1</t>
  </si>
  <si>
    <t>CHẬU HOA TUYẾT:1:CHẬU HOA BÚP:1:Vàng:40000:Kinh Nghiệm:60000:Lọ Mây Âm Nhạc:1</t>
  </si>
  <si>
    <t>CHẬU THANH LONG:1:CHẬU BẠCH HỔ:1:Vàng:50000:Kinh Nghiệm:70000:Lọ Mây Âm Nhạc:1</t>
  </si>
  <si>
    <t>CHẬU MẶT TRỜI:1:CHẬU THỦY TINH:1:Kinh Nghiệm:50000:Lọ Mây Halloween:1</t>
  </si>
  <si>
    <t>CHẬU CHU TƯỚC:1:Vàng:45000:Kinh Nghiệm:60000:Lọ Mây Halloween:1</t>
  </si>
  <si>
    <t>CHẬU TRĂNG NON:1:CHẬU NGUYỆT THỰC:1:Vàng:35000:Lọ Mây Trăng Sao:1</t>
  </si>
  <si>
    <t>CHẬU HOA TUYẾT:1:CHẬU HOA BÚP:1:Vàng:40000:Lọ Mây Trăng Sao:1</t>
  </si>
  <si>
    <t>Lọ Mây Tình Yêu:1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</si>
</sst>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_(* #,##0.00_);_(* \(#,##0.00\);_(* &quot;-&quot;&quot;?&quot;&quot;?&quot;_);_(@_)"/>
    <numFmt numFmtId="166" formatCode="_(* #,##0.0_);_(* \(#,##0.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3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7" fillId="0" borderId="0" applyFont="0" applyFill="0" applyBorder="0" applyAlignment="0" applyProtection="0"/>
  </cellStyleXfs>
  <cellXfs count="199">
    <xf numFmtId="0" fontId="0" fillId="0" borderId="0" xfId="0"/>
    <xf numFmtId="49" fontId="0" fillId="2" borderId="1" xfId="0" applyNumberFormat="1" applyFill="1" applyBorder="1" applyAlignment="1">
      <alignment horizontal="left"/>
    </xf>
    <xf numFmtId="49" fontId="0" fillId="3" borderId="1" xfId="0" applyNumberFormat="1" applyFill="1" applyBorder="1" applyAlignment="1">
      <alignment horizontal="left" vertical="top"/>
    </xf>
    <xf numFmtId="49" fontId="0" fillId="4" borderId="1" xfId="0" applyNumberFormat="1" applyFill="1" applyBorder="1" applyAlignment="1">
      <alignment horizontal="left" vertical="top"/>
    </xf>
    <xf numFmtId="0" fontId="0" fillId="5" borderId="1" xfId="0" applyFill="1" applyBorder="1" applyAlignment="1">
      <alignment horizontal="center" vertical="center"/>
    </xf>
    <xf numFmtId="0" fontId="3" fillId="6" borderId="1" xfId="0" applyNumberFormat="1" applyFont="1" applyFill="1" applyBorder="1" applyAlignment="1">
      <alignment horizontal="left" vertical="top" wrapText="1"/>
    </xf>
    <xf numFmtId="0" fontId="3" fillId="6" borderId="1" xfId="2" applyNumberFormat="1" applyFont="1" applyFill="1" applyBorder="1" applyAlignment="1">
      <alignment horizontal="right" vertical="top"/>
    </xf>
    <xf numFmtId="1" fontId="3" fillId="6" borderId="1" xfId="0" applyNumberFormat="1" applyFont="1" applyFill="1" applyBorder="1" applyAlignment="1">
      <alignment horizontal="right" vertical="top"/>
    </xf>
    <xf numFmtId="0" fontId="3" fillId="7" borderId="1" xfId="0" applyNumberFormat="1" applyFont="1" applyFill="1" applyBorder="1" applyAlignment="1">
      <alignment horizontal="left" vertical="top" wrapText="1"/>
    </xf>
    <xf numFmtId="0" fontId="3" fillId="7" borderId="1" xfId="2" applyNumberFormat="1" applyFont="1" applyFill="1" applyBorder="1" applyAlignment="1">
      <alignment horizontal="right" vertical="top"/>
    </xf>
    <xf numFmtId="1" fontId="3" fillId="7" borderId="1" xfId="0" applyNumberFormat="1" applyFont="1" applyFill="1" applyBorder="1" applyAlignment="1">
      <alignment horizontal="right" vertical="top"/>
    </xf>
    <xf numFmtId="0" fontId="3" fillId="8" borderId="1" xfId="0" applyNumberFormat="1" applyFont="1" applyFill="1" applyBorder="1" applyAlignment="1">
      <alignment horizontal="left" vertical="top" wrapText="1"/>
    </xf>
    <xf numFmtId="0" fontId="3" fillId="8" borderId="1" xfId="2" applyNumberFormat="1" applyFont="1" applyFill="1" applyBorder="1" applyAlignment="1">
      <alignment horizontal="right" vertical="top"/>
    </xf>
    <xf numFmtId="1" fontId="3" fillId="8" borderId="1" xfId="0" applyNumberFormat="1" applyFont="1" applyFill="1" applyBorder="1" applyAlignment="1">
      <alignment horizontal="right" vertical="top"/>
    </xf>
    <xf numFmtId="0" fontId="3" fillId="8" borderId="1" xfId="0" quotePrefix="1" applyNumberFormat="1" applyFont="1" applyFill="1" applyBorder="1" applyAlignment="1">
      <alignment horizontal="left" vertical="top" wrapText="1"/>
    </xf>
    <xf numFmtId="0" fontId="3" fillId="7" borderId="1" xfId="0" quotePrefix="1" applyNumberFormat="1" applyFont="1" applyFill="1" applyBorder="1" applyAlignment="1">
      <alignment horizontal="left" vertical="top" wrapText="1"/>
    </xf>
    <xf numFmtId="1" fontId="3" fillId="6" borderId="1" xfId="0" applyNumberFormat="1" applyFont="1" applyFill="1" applyBorder="1" applyAlignment="1">
      <alignment horizontal="left"/>
    </xf>
    <xf numFmtId="1" fontId="3" fillId="7" borderId="1" xfId="0" applyNumberFormat="1" applyFont="1" applyFill="1" applyBorder="1" applyAlignment="1">
      <alignment horizontal="left" vertical="top"/>
    </xf>
    <xf numFmtId="1" fontId="3" fillId="8" borderId="1" xfId="0" applyNumberFormat="1" applyFont="1" applyFill="1" applyBorder="1" applyAlignment="1">
      <alignment horizontal="left" vertical="top"/>
    </xf>
    <xf numFmtId="0" fontId="0" fillId="5" borderId="1" xfId="0" applyNumberFormat="1" applyFill="1" applyBorder="1" applyAlignment="1">
      <alignment horizontal="center" vertical="center"/>
    </xf>
    <xf numFmtId="0" fontId="0" fillId="0" borderId="0" xfId="0" applyNumberFormat="1"/>
    <xf numFmtId="1" fontId="0" fillId="0" borderId="0" xfId="0" applyNumberFormat="1"/>
    <xf numFmtId="0" fontId="0" fillId="0" borderId="1" xfId="0" applyBorder="1"/>
    <xf numFmtId="0" fontId="2" fillId="9" borderId="2" xfId="0" applyFont="1" applyFill="1" applyBorder="1" applyAlignment="1">
      <alignment horizontal="center" vertical="center"/>
    </xf>
    <xf numFmtId="1" fontId="0" fillId="0" borderId="1" xfId="0" applyNumberFormat="1" applyBorder="1"/>
    <xf numFmtId="0" fontId="2" fillId="10" borderId="2" xfId="0" applyFont="1" applyFill="1" applyBorder="1" applyAlignment="1">
      <alignment horizontal="center" vertical="center"/>
    </xf>
    <xf numFmtId="1" fontId="3" fillId="11" borderId="1" xfId="0" applyNumberFormat="1" applyFont="1" applyFill="1" applyBorder="1" applyAlignment="1">
      <alignment horizontal="left"/>
    </xf>
    <xf numFmtId="1" fontId="3" fillId="11" borderId="1" xfId="0" applyNumberFormat="1" applyFont="1" applyFill="1" applyBorder="1" applyAlignment="1">
      <alignment horizontal="left" vertical="top"/>
    </xf>
    <xf numFmtId="0" fontId="0" fillId="12" borderId="0" xfId="0" applyFill="1"/>
    <xf numFmtId="0" fontId="2" fillId="9" borderId="0" xfId="0" applyFont="1" applyFill="1"/>
    <xf numFmtId="164" fontId="0" fillId="0" borderId="0" xfId="1" applyNumberFormat="1" applyFont="1"/>
    <xf numFmtId="0" fontId="0" fillId="0" borderId="1" xfId="0" applyFill="1" applyBorder="1"/>
    <xf numFmtId="0" fontId="6" fillId="0" borderId="1" xfId="0" applyFont="1" applyFill="1" applyBorder="1"/>
    <xf numFmtId="164" fontId="0" fillId="0" borderId="0" xfId="0" applyNumberFormat="1"/>
    <xf numFmtId="0" fontId="2" fillId="15" borderId="0" xfId="0" applyFont="1" applyFill="1"/>
    <xf numFmtId="0" fontId="8" fillId="14" borderId="0" xfId="0" applyFont="1" applyFill="1"/>
    <xf numFmtId="1" fontId="3" fillId="0" borderId="1" xfId="0" applyNumberFormat="1" applyFont="1" applyFill="1" applyBorder="1" applyAlignment="1">
      <alignment horizontal="right"/>
    </xf>
    <xf numFmtId="49" fontId="0" fillId="5" borderId="1" xfId="0" applyNumberFormat="1" applyFill="1" applyBorder="1" applyAlignment="1">
      <alignment horizontal="center" vertical="center"/>
    </xf>
    <xf numFmtId="0" fontId="0" fillId="0" borderId="0" xfId="0" applyFill="1"/>
    <xf numFmtId="49" fontId="0" fillId="0" borderId="1" xfId="0" applyNumberFormat="1" applyFill="1" applyBorder="1"/>
    <xf numFmtId="0" fontId="0" fillId="14" borderId="1" xfId="0" applyFill="1" applyBorder="1"/>
    <xf numFmtId="0" fontId="0" fillId="0" borderId="1" xfId="0" applyFill="1" applyBorder="1" applyAlignment="1">
      <alignment horizontal="right"/>
    </xf>
    <xf numFmtId="49" fontId="0" fillId="14" borderId="1" xfId="0" applyNumberFormat="1" applyFill="1" applyBorder="1" applyAlignment="1">
      <alignment horizontal="right"/>
    </xf>
    <xf numFmtId="0" fontId="0" fillId="0" borderId="1" xfId="0" applyFill="1" applyBorder="1" applyAlignment="1">
      <alignment horizontal="left"/>
    </xf>
    <xf numFmtId="0" fontId="0" fillId="0" borderId="0" xfId="0" applyFill="1" applyAlignment="1">
      <alignment horizontal="right"/>
    </xf>
    <xf numFmtId="0" fontId="0" fillId="0" borderId="1" xfId="0" applyNumberFormat="1" applyBorder="1"/>
    <xf numFmtId="49" fontId="0" fillId="2" borderId="2" xfId="0" applyNumberFormat="1" applyFill="1" applyBorder="1" applyAlignment="1">
      <alignment horizontal="left" vertical="top"/>
    </xf>
    <xf numFmtId="49" fontId="0" fillId="0" borderId="1" xfId="0" applyNumberFormat="1" applyFill="1" applyBorder="1" applyAlignment="1">
      <alignment horizontal="left"/>
    </xf>
    <xf numFmtId="0" fontId="3" fillId="0" borderId="0" xfId="2" applyNumberFormat="1" applyFont="1" applyFill="1" applyBorder="1" applyAlignment="1">
      <alignment horizontal="right" vertical="top"/>
    </xf>
    <xf numFmtId="1" fontId="0" fillId="13" borderId="1" xfId="1" applyNumberFormat="1" applyFont="1" applyFill="1" applyBorder="1" applyAlignment="1">
      <alignment horizontal="right"/>
    </xf>
    <xf numFmtId="0" fontId="2" fillId="19" borderId="1" xfId="0" applyNumberFormat="1" applyFont="1" applyFill="1" applyBorder="1" applyAlignment="1">
      <alignment horizontal="center" vertical="center"/>
    </xf>
    <xf numFmtId="0" fontId="2" fillId="17" borderId="3" xfId="0" applyFont="1" applyFill="1" applyBorder="1" applyAlignment="1">
      <alignment horizontal="center"/>
    </xf>
    <xf numFmtId="0" fontId="2" fillId="17" borderId="4" xfId="0" applyFont="1" applyFill="1" applyBorder="1" applyAlignment="1">
      <alignment horizontal="center"/>
    </xf>
    <xf numFmtId="0" fontId="2" fillId="17" borderId="5" xfId="0" applyFont="1" applyFill="1" applyBorder="1" applyAlignment="1">
      <alignment horizontal="center"/>
    </xf>
    <xf numFmtId="0" fontId="0" fillId="13" borderId="1" xfId="0" applyFill="1" applyBorder="1"/>
    <xf numFmtId="0" fontId="0" fillId="13" borderId="3" xfId="0" applyFill="1" applyBorder="1" applyAlignment="1">
      <alignment horizontal="center"/>
    </xf>
    <xf numFmtId="0" fontId="0" fillId="13" borderId="4" xfId="0" applyFill="1" applyBorder="1"/>
    <xf numFmtId="0" fontId="0" fillId="13" borderId="5" xfId="0" applyFill="1" applyBorder="1"/>
    <xf numFmtId="49" fontId="0" fillId="13" borderId="4" xfId="0" applyNumberFormat="1" applyFill="1" applyBorder="1" applyAlignment="1">
      <alignment horizontal="left"/>
    </xf>
    <xf numFmtId="49" fontId="0" fillId="13" borderId="5" xfId="0" applyNumberFormat="1" applyFill="1" applyBorder="1" applyAlignment="1">
      <alignment horizontal="left"/>
    </xf>
    <xf numFmtId="0" fontId="6" fillId="13" borderId="4" xfId="0" applyFont="1" applyFill="1" applyBorder="1"/>
    <xf numFmtId="0" fontId="6" fillId="13" borderId="5" xfId="0" applyFont="1" applyFill="1" applyBorder="1"/>
    <xf numFmtId="0" fontId="2" fillId="17" borderId="1" xfId="0" applyFont="1" applyFill="1" applyBorder="1" applyAlignment="1">
      <alignment horizontal="center"/>
    </xf>
    <xf numFmtId="164" fontId="0" fillId="14" borderId="0" xfId="1" applyNumberFormat="1" applyFont="1" applyFill="1"/>
    <xf numFmtId="0" fontId="3" fillId="14" borderId="1" xfId="2" applyNumberFormat="1" applyFont="1" applyFill="1" applyBorder="1" applyAlignment="1">
      <alignment horizontal="right" vertical="top"/>
    </xf>
    <xf numFmtId="1" fontId="0" fillId="5" borderId="1" xfId="0" applyNumberFormat="1" applyFill="1" applyBorder="1" applyAlignment="1">
      <alignment horizontal="center" vertical="center"/>
    </xf>
    <xf numFmtId="43" fontId="0" fillId="0" borderId="0" xfId="0" applyNumberFormat="1"/>
    <xf numFmtId="1" fontId="9" fillId="0" borderId="0" xfId="0" applyNumberFormat="1" applyFont="1"/>
    <xf numFmtId="0" fontId="0" fillId="8" borderId="1" xfId="0" applyFill="1" applyBorder="1"/>
    <xf numFmtId="0" fontId="0" fillId="8" borderId="3" xfId="0" applyFill="1" applyBorder="1" applyAlignment="1">
      <alignment horizontal="center"/>
    </xf>
    <xf numFmtId="0" fontId="0" fillId="8" borderId="4" xfId="0" applyFill="1" applyBorder="1"/>
    <xf numFmtId="0" fontId="0" fillId="8" borderId="0" xfId="0" applyFill="1"/>
    <xf numFmtId="1" fontId="0" fillId="8" borderId="1" xfId="1" applyNumberFormat="1" applyFont="1" applyFill="1" applyBorder="1" applyAlignment="1">
      <alignment horizontal="right"/>
    </xf>
    <xf numFmtId="0" fontId="3" fillId="8" borderId="1" xfId="0" applyNumberFormat="1" applyFont="1" applyFill="1" applyBorder="1" applyAlignment="1"/>
    <xf numFmtId="0" fontId="6" fillId="8" borderId="1" xfId="0" applyFont="1" applyFill="1" applyBorder="1"/>
    <xf numFmtId="1" fontId="0" fillId="0" borderId="1" xfId="1" applyNumberFormat="1" applyFont="1" applyFill="1" applyBorder="1" applyAlignment="1">
      <alignment horizontal="right"/>
    </xf>
    <xf numFmtId="164" fontId="0" fillId="0" borderId="0" xfId="1" applyNumberFormat="1" applyFont="1" applyFill="1"/>
    <xf numFmtId="0" fontId="0" fillId="13" borderId="1" xfId="0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20" borderId="1" xfId="0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0" fillId="7" borderId="3" xfId="0" applyFill="1" applyBorder="1" applyAlignment="1">
      <alignment horizontal="center"/>
    </xf>
    <xf numFmtId="0" fontId="0" fillId="7" borderId="4" xfId="0" applyFill="1" applyBorder="1"/>
    <xf numFmtId="0" fontId="0" fillId="20" borderId="1" xfId="0" applyFill="1" applyBorder="1" applyAlignment="1">
      <alignment horizontal="left"/>
    </xf>
    <xf numFmtId="0" fontId="0" fillId="14" borderId="1" xfId="0" applyFill="1" applyBorder="1" applyAlignment="1">
      <alignment horizontal="right"/>
    </xf>
    <xf numFmtId="49" fontId="0" fillId="0" borderId="1" xfId="0" applyNumberFormat="1" applyFill="1" applyBorder="1" applyAlignment="1">
      <alignment horizontal="right"/>
    </xf>
    <xf numFmtId="49" fontId="0" fillId="14" borderId="1" xfId="0" applyNumberFormat="1" applyFill="1" applyBorder="1" applyAlignment="1">
      <alignment horizontal="left" vertical="top"/>
    </xf>
    <xf numFmtId="0" fontId="3" fillId="14" borderId="1" xfId="0" applyNumberFormat="1" applyFont="1" applyFill="1" applyBorder="1" applyAlignment="1">
      <alignment horizontal="left" vertical="top" wrapText="1"/>
    </xf>
    <xf numFmtId="1" fontId="3" fillId="14" borderId="1" xfId="0" applyNumberFormat="1" applyFont="1" applyFill="1" applyBorder="1" applyAlignment="1">
      <alignment horizontal="right" vertical="top"/>
    </xf>
    <xf numFmtId="1" fontId="3" fillId="14" borderId="1" xfId="0" applyNumberFormat="1" applyFont="1" applyFill="1" applyBorder="1" applyAlignment="1">
      <alignment horizontal="left" vertical="top"/>
    </xf>
    <xf numFmtId="0" fontId="2" fillId="17" borderId="1" xfId="0" applyNumberFormat="1" applyFont="1" applyFill="1" applyBorder="1" applyAlignment="1">
      <alignment horizontal="center" vertical="center"/>
    </xf>
    <xf numFmtId="0" fontId="0" fillId="14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right" vertical="center"/>
    </xf>
    <xf numFmtId="0" fontId="0" fillId="8" borderId="1" xfId="0" applyNumberFormat="1" applyFill="1" applyBorder="1" applyAlignment="1">
      <alignment horizontal="left"/>
    </xf>
    <xf numFmtId="1" fontId="3" fillId="11" borderId="1" xfId="0" applyNumberFormat="1" applyFont="1" applyFill="1" applyBorder="1" applyAlignment="1">
      <alignment horizontal="right"/>
    </xf>
    <xf numFmtId="0" fontId="2" fillId="17" borderId="0" xfId="0" applyFont="1" applyFill="1" applyBorder="1" applyAlignment="1">
      <alignment horizontal="center"/>
    </xf>
    <xf numFmtId="0" fontId="0" fillId="0" borderId="0" xfId="0" applyAlignment="1"/>
    <xf numFmtId="0" fontId="0" fillId="21" borderId="0" xfId="0" applyFill="1"/>
    <xf numFmtId="49" fontId="0" fillId="22" borderId="1" xfId="0" applyNumberFormat="1" applyFill="1" applyBorder="1" applyAlignment="1">
      <alignment horizontal="left" vertical="top"/>
    </xf>
    <xf numFmtId="3" fontId="0" fillId="0" borderId="1" xfId="0" applyNumberFormat="1" applyFill="1" applyBorder="1"/>
    <xf numFmtId="2" fontId="0" fillId="0" borderId="1" xfId="0" applyNumberFormat="1" applyBorder="1"/>
    <xf numFmtId="0" fontId="0" fillId="23" borderId="1" xfId="0" applyFill="1" applyBorder="1"/>
    <xf numFmtId="0" fontId="2" fillId="11" borderId="1" xfId="0" applyNumberFormat="1" applyFont="1" applyFill="1" applyBorder="1" applyAlignment="1">
      <alignment horizontal="center" vertical="center"/>
    </xf>
    <xf numFmtId="49" fontId="0" fillId="24" borderId="1" xfId="0" applyNumberFormat="1" applyFill="1" applyBorder="1" applyAlignment="1">
      <alignment horizontal="left" vertical="top"/>
    </xf>
    <xf numFmtId="0" fontId="3" fillId="24" borderId="1" xfId="0" applyNumberFormat="1" applyFont="1" applyFill="1" applyBorder="1" applyAlignment="1">
      <alignment horizontal="left" vertical="top" wrapText="1"/>
    </xf>
    <xf numFmtId="0" fontId="3" fillId="24" borderId="1" xfId="2" applyNumberFormat="1" applyFont="1" applyFill="1" applyBorder="1" applyAlignment="1">
      <alignment horizontal="right" vertical="top"/>
    </xf>
    <xf numFmtId="1" fontId="3" fillId="24" borderId="1" xfId="0" applyNumberFormat="1" applyFont="1" applyFill="1" applyBorder="1" applyAlignment="1">
      <alignment horizontal="right" vertical="top"/>
    </xf>
    <xf numFmtId="1" fontId="3" fillId="24" borderId="1" xfId="0" applyNumberFormat="1" applyFont="1" applyFill="1" applyBorder="1" applyAlignment="1">
      <alignment horizontal="left" vertical="top"/>
    </xf>
    <xf numFmtId="1" fontId="0" fillId="24" borderId="1" xfId="0" applyNumberFormat="1" applyFill="1" applyBorder="1"/>
    <xf numFmtId="0" fontId="0" fillId="24" borderId="1" xfId="0" applyFill="1" applyBorder="1"/>
    <xf numFmtId="0" fontId="3" fillId="24" borderId="1" xfId="0" quotePrefix="1" applyNumberFormat="1" applyFont="1" applyFill="1" applyBorder="1" applyAlignment="1">
      <alignment horizontal="left" vertical="top" wrapText="1"/>
    </xf>
    <xf numFmtId="0" fontId="0" fillId="14" borderId="0" xfId="0" applyFill="1"/>
    <xf numFmtId="0" fontId="2" fillId="29" borderId="0" xfId="0" applyFont="1" applyFill="1"/>
    <xf numFmtId="0" fontId="2" fillId="15" borderId="0" xfId="0" applyFont="1" applyFill="1" applyAlignment="1">
      <alignment horizontal="center"/>
    </xf>
    <xf numFmtId="43" fontId="0" fillId="0" borderId="0" xfId="1" applyFont="1"/>
    <xf numFmtId="0" fontId="2" fillId="26" borderId="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left"/>
    </xf>
    <xf numFmtId="0" fontId="0" fillId="0" borderId="2" xfId="0" applyFill="1" applyBorder="1"/>
    <xf numFmtId="0" fontId="0" fillId="5" borderId="4" xfId="0" applyFill="1" applyBorder="1" applyAlignment="1">
      <alignment horizontal="center" vertical="center"/>
    </xf>
    <xf numFmtId="164" fontId="0" fillId="12" borderId="0" xfId="1" applyNumberFormat="1" applyFont="1" applyFill="1"/>
    <xf numFmtId="0" fontId="2" fillId="25" borderId="2" xfId="0" applyFont="1" applyFill="1" applyBorder="1" applyAlignment="1">
      <alignment horizontal="center"/>
    </xf>
    <xf numFmtId="164" fontId="0" fillId="8" borderId="1" xfId="1" applyNumberFormat="1" applyFont="1" applyFill="1" applyBorder="1" applyAlignment="1">
      <alignment horizontal="left"/>
    </xf>
    <xf numFmtId="0" fontId="0" fillId="28" borderId="1" xfId="0" applyFill="1" applyBorder="1"/>
    <xf numFmtId="1" fontId="0" fillId="28" borderId="1" xfId="1" applyNumberFormat="1" applyFont="1" applyFill="1" applyBorder="1" applyAlignment="1">
      <alignment horizontal="right"/>
    </xf>
    <xf numFmtId="0" fontId="3" fillId="28" borderId="1" xfId="0" applyNumberFormat="1" applyFont="1" applyFill="1" applyBorder="1" applyAlignment="1"/>
    <xf numFmtId="0" fontId="6" fillId="28" borderId="1" xfId="0" applyFont="1" applyFill="1" applyBorder="1"/>
    <xf numFmtId="164" fontId="0" fillId="28" borderId="1" xfId="1" applyNumberFormat="1" applyFont="1" applyFill="1" applyBorder="1" applyAlignment="1">
      <alignment horizontal="left"/>
    </xf>
    <xf numFmtId="0" fontId="0" fillId="28" borderId="0" xfId="0" applyFill="1"/>
    <xf numFmtId="0" fontId="0" fillId="0" borderId="0" xfId="0" applyAlignment="1">
      <alignment horizontal="center"/>
    </xf>
    <xf numFmtId="166" fontId="0" fillId="27" borderId="0" xfId="0" applyNumberFormat="1" applyFill="1"/>
    <xf numFmtId="0" fontId="2" fillId="32" borderId="1" xfId="0" applyFont="1" applyFill="1" applyBorder="1" applyAlignment="1">
      <alignment horizontal="center"/>
    </xf>
    <xf numFmtId="0" fontId="0" fillId="32" borderId="1" xfId="0" applyFill="1" applyBorder="1"/>
    <xf numFmtId="1" fontId="0" fillId="8" borderId="1" xfId="1" applyNumberFormat="1" applyFont="1" applyFill="1" applyBorder="1" applyAlignment="1">
      <alignment horizontal="left"/>
    </xf>
    <xf numFmtId="1" fontId="0" fillId="13" borderId="1" xfId="1" applyNumberFormat="1" applyFont="1" applyFill="1" applyBorder="1" applyAlignment="1">
      <alignment horizontal="left"/>
    </xf>
    <xf numFmtId="0" fontId="2" fillId="32" borderId="0" xfId="0" applyFont="1" applyFill="1" applyBorder="1" applyAlignment="1">
      <alignment horizontal="center"/>
    </xf>
    <xf numFmtId="0" fontId="2" fillId="30" borderId="2" xfId="0" applyFont="1" applyFill="1" applyBorder="1" applyAlignment="1"/>
    <xf numFmtId="164" fontId="0" fillId="0" borderId="0" xfId="0" applyNumberFormat="1" applyFill="1"/>
    <xf numFmtId="164" fontId="0" fillId="14" borderId="0" xfId="0" applyNumberFormat="1" applyFill="1"/>
    <xf numFmtId="0" fontId="0" fillId="16" borderId="1" xfId="0" applyFill="1" applyBorder="1" applyAlignment="1">
      <alignment horizontal="center" vertical="center"/>
    </xf>
    <xf numFmtId="49" fontId="0" fillId="4" borderId="1" xfId="0" quotePrefix="1" applyNumberFormat="1" applyFill="1" applyBorder="1" applyAlignment="1">
      <alignment horizontal="left"/>
    </xf>
    <xf numFmtId="0" fontId="3" fillId="8" borderId="1" xfId="0" applyNumberFormat="1" applyFont="1" applyFill="1" applyBorder="1" applyAlignment="1">
      <alignment horizontal="left"/>
    </xf>
    <xf numFmtId="0" fontId="3" fillId="16" borderId="1" xfId="0" applyNumberFormat="1" applyFont="1" applyFill="1" applyBorder="1" applyAlignment="1">
      <alignment horizontal="left"/>
    </xf>
    <xf numFmtId="0" fontId="3" fillId="6" borderId="1" xfId="0" applyNumberFormat="1" applyFont="1" applyFill="1" applyBorder="1" applyAlignment="1">
      <alignment horizontal="left"/>
    </xf>
    <xf numFmtId="49" fontId="0" fillId="4" borderId="1" xfId="0" applyNumberFormat="1" applyFill="1" applyBorder="1" applyAlignment="1">
      <alignment horizontal="left"/>
    </xf>
    <xf numFmtId="49" fontId="0" fillId="28" borderId="1" xfId="0" applyNumberFormat="1" applyFill="1" applyBorder="1" applyAlignment="1">
      <alignment horizontal="left"/>
    </xf>
    <xf numFmtId="0" fontId="3" fillId="28" borderId="1" xfId="0" applyNumberFormat="1" applyFont="1" applyFill="1" applyBorder="1" applyAlignment="1">
      <alignment horizontal="left"/>
    </xf>
    <xf numFmtId="0" fontId="3" fillId="10" borderId="2" xfId="0" applyNumberFormat="1" applyFont="1" applyFill="1" applyBorder="1" applyAlignment="1">
      <alignment horizontal="left"/>
    </xf>
    <xf numFmtId="0" fontId="3" fillId="10" borderId="1" xfId="0" applyNumberFormat="1" applyFont="1" applyFill="1" applyBorder="1" applyAlignment="1">
      <alignment horizontal="left"/>
    </xf>
    <xf numFmtId="0" fontId="0" fillId="10" borderId="0" xfId="0" applyFill="1"/>
    <xf numFmtId="0" fontId="3" fillId="14" borderId="2" xfId="0" applyNumberFormat="1" applyFont="1" applyFill="1" applyBorder="1" applyAlignment="1">
      <alignment horizontal="left"/>
    </xf>
    <xf numFmtId="0" fontId="3" fillId="14" borderId="1" xfId="0" applyNumberFormat="1" applyFont="1" applyFill="1" applyBorder="1" applyAlignment="1">
      <alignment horizontal="left"/>
    </xf>
    <xf numFmtId="0" fontId="0" fillId="14" borderId="1" xfId="0" applyFill="1" applyBorder="1" applyAlignment="1">
      <alignment horizontal="left"/>
    </xf>
    <xf numFmtId="164" fontId="0" fillId="34" borderId="0" xfId="0" applyNumberFormat="1" applyFill="1"/>
    <xf numFmtId="164" fontId="11" fillId="33" borderId="2" xfId="1" applyNumberFormat="1" applyFont="1" applyFill="1" applyBorder="1"/>
    <xf numFmtId="49" fontId="0" fillId="31" borderId="1" xfId="0" applyNumberFormat="1" applyFill="1" applyBorder="1" applyAlignment="1">
      <alignment horizontal="center" vertical="center"/>
    </xf>
    <xf numFmtId="0" fontId="0" fillId="31" borderId="1" xfId="0" applyFill="1" applyBorder="1" applyAlignment="1">
      <alignment horizontal="center" vertical="center"/>
    </xf>
    <xf numFmtId="49" fontId="0" fillId="14" borderId="1" xfId="0" applyNumberFormat="1" applyFill="1" applyBorder="1" applyAlignment="1">
      <alignment horizontal="center"/>
    </xf>
    <xf numFmtId="1" fontId="0" fillId="14" borderId="1" xfId="0" applyNumberFormat="1" applyFill="1" applyBorder="1" applyAlignment="1">
      <alignment horizontal="right"/>
    </xf>
    <xf numFmtId="1" fontId="6" fillId="14" borderId="1" xfId="0" applyNumberFormat="1" applyFont="1" applyFill="1" applyBorder="1" applyAlignment="1"/>
    <xf numFmtId="49" fontId="6" fillId="14" borderId="1" xfId="0" applyNumberFormat="1" applyFont="1" applyFill="1" applyBorder="1" applyAlignment="1">
      <alignment horizontal="center"/>
    </xf>
    <xf numFmtId="0" fontId="6" fillId="14" borderId="1" xfId="0" applyNumberFormat="1" applyFon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right"/>
    </xf>
    <xf numFmtId="1" fontId="0" fillId="0" borderId="1" xfId="0" applyNumberFormat="1" applyFill="1" applyBorder="1" applyAlignment="1">
      <alignment horizontal="right"/>
    </xf>
    <xf numFmtId="49" fontId="6" fillId="0" borderId="1" xfId="0" applyNumberFormat="1" applyFont="1" applyFill="1" applyBorder="1" applyAlignment="1">
      <alignment horizontal="center" wrapText="1"/>
    </xf>
    <xf numFmtId="49" fontId="6" fillId="0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/>
    <xf numFmtId="1" fontId="6" fillId="0" borderId="1" xfId="0" applyNumberFormat="1" applyFont="1" applyFill="1" applyBorder="1" applyAlignment="1">
      <alignment horizontal="right"/>
    </xf>
    <xf numFmtId="0" fontId="0" fillId="0" borderId="0" xfId="0" applyFill="1" applyAlignment="1">
      <alignment horizontal="center"/>
    </xf>
    <xf numFmtId="164" fontId="1" fillId="0" borderId="0" xfId="1" applyNumberFormat="1" applyFont="1" applyFill="1"/>
    <xf numFmtId="1" fontId="0" fillId="0" borderId="0" xfId="0" applyNumberFormat="1" applyFill="1"/>
    <xf numFmtId="164" fontId="10" fillId="15" borderId="0" xfId="0" applyNumberFormat="1" applyFont="1" applyFill="1"/>
    <xf numFmtId="0" fontId="0" fillId="0" borderId="0" xfId="0" applyAlignment="1">
      <alignment horizontal="right"/>
    </xf>
    <xf numFmtId="0" fontId="2" fillId="9" borderId="2" xfId="0" applyFont="1" applyFill="1" applyBorder="1" applyAlignment="1">
      <alignment horizontal="center"/>
    </xf>
    <xf numFmtId="0" fontId="2" fillId="18" borderId="2" xfId="0" applyFont="1" applyFill="1" applyBorder="1" applyAlignment="1">
      <alignment horizontal="center"/>
    </xf>
    <xf numFmtId="2" fontId="3" fillId="14" borderId="1" xfId="0" applyNumberFormat="1" applyFont="1" applyFill="1" applyBorder="1" applyAlignment="1">
      <alignment horizontal="right"/>
    </xf>
    <xf numFmtId="0" fontId="0" fillId="35" borderId="1" xfId="0" applyFill="1" applyBorder="1"/>
    <xf numFmtId="2" fontId="0" fillId="0" borderId="0" xfId="0" applyNumberFormat="1"/>
    <xf numFmtId="0" fontId="0" fillId="0" borderId="0" xfId="0" applyNumberFormat="1" applyAlignment="1">
      <alignment horizontal="right"/>
    </xf>
    <xf numFmtId="166" fontId="0" fillId="0" borderId="0" xfId="0" applyNumberFormat="1" applyFill="1"/>
    <xf numFmtId="0" fontId="6" fillId="0" borderId="1" xfId="0" applyNumberFormat="1" applyFont="1" applyFill="1" applyBorder="1" applyAlignment="1">
      <alignment horizontal="center"/>
    </xf>
    <xf numFmtId="0" fontId="0" fillId="0" borderId="1" xfId="0" applyFont="1" applyFill="1" applyBorder="1"/>
    <xf numFmtId="0" fontId="2" fillId="9" borderId="1" xfId="0" applyFont="1" applyFill="1" applyBorder="1" applyAlignment="1">
      <alignment horizontal="center" vertical="center"/>
    </xf>
    <xf numFmtId="0" fontId="0" fillId="34" borderId="1" xfId="0" applyFill="1" applyBorder="1"/>
    <xf numFmtId="0" fontId="2" fillId="34" borderId="1" xfId="0" applyFont="1" applyFill="1" applyBorder="1" applyAlignment="1">
      <alignment horizontal="center"/>
    </xf>
    <xf numFmtId="0" fontId="2" fillId="34" borderId="1" xfId="0" applyFont="1" applyFill="1" applyBorder="1" applyAlignment="1"/>
    <xf numFmtId="1" fontId="0" fillId="14" borderId="1" xfId="1" applyNumberFormat="1" applyFont="1" applyFill="1" applyBorder="1" applyAlignment="1">
      <alignment horizontal="left"/>
    </xf>
    <xf numFmtId="0" fontId="0" fillId="0" borderId="1" xfId="0" applyNumberFormat="1" applyFill="1" applyBorder="1" applyAlignment="1">
      <alignment horizontal="center" vertical="center"/>
    </xf>
    <xf numFmtId="22" fontId="0" fillId="0" borderId="1" xfId="0" quotePrefix="1" applyNumberFormat="1" applyFill="1" applyBorder="1" applyAlignment="1">
      <alignment horizontal="right"/>
    </xf>
    <xf numFmtId="164" fontId="11" fillId="9" borderId="2" xfId="1" applyNumberFormat="1" applyFont="1" applyFill="1" applyBorder="1"/>
    <xf numFmtId="22" fontId="0" fillId="0" borderId="1" xfId="0" applyNumberFormat="1" applyBorder="1"/>
    <xf numFmtId="0" fontId="0" fillId="0" borderId="1" xfId="0" quotePrefix="1" applyBorder="1"/>
    <xf numFmtId="0" fontId="0" fillId="27" borderId="1" xfId="0" applyNumberFormat="1" applyFill="1" applyBorder="1" applyAlignment="1">
      <alignment horizontal="center" vertical="center"/>
    </xf>
    <xf numFmtId="0" fontId="0" fillId="27" borderId="1" xfId="0" applyFill="1" applyBorder="1" applyAlignment="1">
      <alignment horizontal="center"/>
    </xf>
    <xf numFmtId="22" fontId="0" fillId="0" borderId="1" xfId="0" quotePrefix="1" applyNumberFormat="1" applyBorder="1"/>
    <xf numFmtId="0" fontId="10" fillId="18" borderId="0" xfId="0" applyFont="1" applyFill="1" applyAlignment="1">
      <alignment horizontal="center"/>
    </xf>
    <xf numFmtId="0" fontId="10" fillId="15" borderId="0" xfId="0" applyFont="1" applyFill="1" applyAlignment="1">
      <alignment horizontal="left"/>
    </xf>
    <xf numFmtId="0" fontId="2" fillId="9" borderId="0" xfId="0" applyFont="1" applyFill="1" applyAlignment="1">
      <alignment horizontal="center"/>
    </xf>
  </cellXfs>
  <cellStyles count="4">
    <cellStyle name="Comma" xfId="1" builtinId="3"/>
    <cellStyle name="Comma 2 2" xfId="3"/>
    <cellStyle name="Normal" xfId="0" builtinId="0"/>
    <cellStyle name="Percent" xfId="2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opLeftCell="B1" zoomScaleNormal="100" workbookViewId="0">
      <selection activeCell="F6" sqref="F6"/>
    </sheetView>
  </sheetViews>
  <sheetFormatPr defaultRowHeight="15" x14ac:dyDescent="0.25"/>
  <cols>
    <col min="1" max="1" width="32.28515625" style="38" bestFit="1" customWidth="1"/>
    <col min="2" max="2" width="6" style="38" bestFit="1" customWidth="1"/>
    <col min="3" max="3" width="35.85546875" style="44" customWidth="1"/>
    <col min="4" max="4" width="64.140625" style="38" customWidth="1"/>
    <col min="5" max="5" width="57" customWidth="1"/>
    <col min="6" max="6" width="46.42578125" style="38" customWidth="1"/>
    <col min="7" max="7" width="27.140625" style="38" customWidth="1"/>
    <col min="8" max="254" width="9.140625" style="38"/>
    <col min="255" max="255" width="18.7109375" style="38" bestFit="1" customWidth="1"/>
    <col min="256" max="256" width="7.7109375" style="38" customWidth="1"/>
    <col min="257" max="257" width="14.140625" style="38" bestFit="1" customWidth="1"/>
    <col min="258" max="258" width="16.5703125" style="38" bestFit="1" customWidth="1"/>
    <col min="259" max="510" width="9.140625" style="38"/>
    <col min="511" max="511" width="18.7109375" style="38" bestFit="1" customWidth="1"/>
    <col min="512" max="512" width="7.7109375" style="38" customWidth="1"/>
    <col min="513" max="513" width="14.140625" style="38" bestFit="1" customWidth="1"/>
    <col min="514" max="514" width="16.5703125" style="38" bestFit="1" customWidth="1"/>
    <col min="515" max="766" width="9.140625" style="38"/>
    <col min="767" max="767" width="18.7109375" style="38" bestFit="1" customWidth="1"/>
    <col min="768" max="768" width="7.7109375" style="38" customWidth="1"/>
    <col min="769" max="769" width="14.140625" style="38" bestFit="1" customWidth="1"/>
    <col min="770" max="770" width="16.5703125" style="38" bestFit="1" customWidth="1"/>
    <col min="771" max="1022" width="9.140625" style="38"/>
    <col min="1023" max="1023" width="18.7109375" style="38" bestFit="1" customWidth="1"/>
    <col min="1024" max="1024" width="7.7109375" style="38" customWidth="1"/>
    <col min="1025" max="1025" width="14.140625" style="38" bestFit="1" customWidth="1"/>
    <col min="1026" max="1026" width="16.5703125" style="38" bestFit="1" customWidth="1"/>
    <col min="1027" max="1278" width="9.140625" style="38"/>
    <col min="1279" max="1279" width="18.7109375" style="38" bestFit="1" customWidth="1"/>
    <col min="1280" max="1280" width="7.7109375" style="38" customWidth="1"/>
    <col min="1281" max="1281" width="14.140625" style="38" bestFit="1" customWidth="1"/>
    <col min="1282" max="1282" width="16.5703125" style="38" bestFit="1" customWidth="1"/>
    <col min="1283" max="1534" width="9.140625" style="38"/>
    <col min="1535" max="1535" width="18.7109375" style="38" bestFit="1" customWidth="1"/>
    <col min="1536" max="1536" width="7.7109375" style="38" customWidth="1"/>
    <col min="1537" max="1537" width="14.140625" style="38" bestFit="1" customWidth="1"/>
    <col min="1538" max="1538" width="16.5703125" style="38" bestFit="1" customWidth="1"/>
    <col min="1539" max="1790" width="9.140625" style="38"/>
    <col min="1791" max="1791" width="18.7109375" style="38" bestFit="1" customWidth="1"/>
    <col min="1792" max="1792" width="7.7109375" style="38" customWidth="1"/>
    <col min="1793" max="1793" width="14.140625" style="38" bestFit="1" customWidth="1"/>
    <col min="1794" max="1794" width="16.5703125" style="38" bestFit="1" customWidth="1"/>
    <col min="1795" max="2046" width="9.140625" style="38"/>
    <col min="2047" max="2047" width="18.7109375" style="38" bestFit="1" customWidth="1"/>
    <col min="2048" max="2048" width="7.7109375" style="38" customWidth="1"/>
    <col min="2049" max="2049" width="14.140625" style="38" bestFit="1" customWidth="1"/>
    <col min="2050" max="2050" width="16.5703125" style="38" bestFit="1" customWidth="1"/>
    <col min="2051" max="2302" width="9.140625" style="38"/>
    <col min="2303" max="2303" width="18.7109375" style="38" bestFit="1" customWidth="1"/>
    <col min="2304" max="2304" width="7.7109375" style="38" customWidth="1"/>
    <col min="2305" max="2305" width="14.140625" style="38" bestFit="1" customWidth="1"/>
    <col min="2306" max="2306" width="16.5703125" style="38" bestFit="1" customWidth="1"/>
    <col min="2307" max="2558" width="9.140625" style="38"/>
    <col min="2559" max="2559" width="18.7109375" style="38" bestFit="1" customWidth="1"/>
    <col min="2560" max="2560" width="7.7109375" style="38" customWidth="1"/>
    <col min="2561" max="2561" width="14.140625" style="38" bestFit="1" customWidth="1"/>
    <col min="2562" max="2562" width="16.5703125" style="38" bestFit="1" customWidth="1"/>
    <col min="2563" max="2814" width="9.140625" style="38"/>
    <col min="2815" max="2815" width="18.7109375" style="38" bestFit="1" customWidth="1"/>
    <col min="2816" max="2816" width="7.7109375" style="38" customWidth="1"/>
    <col min="2817" max="2817" width="14.140625" style="38" bestFit="1" customWidth="1"/>
    <col min="2818" max="2818" width="16.5703125" style="38" bestFit="1" customWidth="1"/>
    <col min="2819" max="3070" width="9.140625" style="38"/>
    <col min="3071" max="3071" width="18.7109375" style="38" bestFit="1" customWidth="1"/>
    <col min="3072" max="3072" width="7.7109375" style="38" customWidth="1"/>
    <col min="3073" max="3073" width="14.140625" style="38" bestFit="1" customWidth="1"/>
    <col min="3074" max="3074" width="16.5703125" style="38" bestFit="1" customWidth="1"/>
    <col min="3075" max="3326" width="9.140625" style="38"/>
    <col min="3327" max="3327" width="18.7109375" style="38" bestFit="1" customWidth="1"/>
    <col min="3328" max="3328" width="7.7109375" style="38" customWidth="1"/>
    <col min="3329" max="3329" width="14.140625" style="38" bestFit="1" customWidth="1"/>
    <col min="3330" max="3330" width="16.5703125" style="38" bestFit="1" customWidth="1"/>
    <col min="3331" max="3582" width="9.140625" style="38"/>
    <col min="3583" max="3583" width="18.7109375" style="38" bestFit="1" customWidth="1"/>
    <col min="3584" max="3584" width="7.7109375" style="38" customWidth="1"/>
    <col min="3585" max="3585" width="14.140625" style="38" bestFit="1" customWidth="1"/>
    <col min="3586" max="3586" width="16.5703125" style="38" bestFit="1" customWidth="1"/>
    <col min="3587" max="3838" width="9.140625" style="38"/>
    <col min="3839" max="3839" width="18.7109375" style="38" bestFit="1" customWidth="1"/>
    <col min="3840" max="3840" width="7.7109375" style="38" customWidth="1"/>
    <col min="3841" max="3841" width="14.140625" style="38" bestFit="1" customWidth="1"/>
    <col min="3842" max="3842" width="16.5703125" style="38" bestFit="1" customWidth="1"/>
    <col min="3843" max="4094" width="9.140625" style="38"/>
    <col min="4095" max="4095" width="18.7109375" style="38" bestFit="1" customWidth="1"/>
    <col min="4096" max="4096" width="7.7109375" style="38" customWidth="1"/>
    <col min="4097" max="4097" width="14.140625" style="38" bestFit="1" customWidth="1"/>
    <col min="4098" max="4098" width="16.5703125" style="38" bestFit="1" customWidth="1"/>
    <col min="4099" max="4350" width="9.140625" style="38"/>
    <col min="4351" max="4351" width="18.7109375" style="38" bestFit="1" customWidth="1"/>
    <col min="4352" max="4352" width="7.7109375" style="38" customWidth="1"/>
    <col min="4353" max="4353" width="14.140625" style="38" bestFit="1" customWidth="1"/>
    <col min="4354" max="4354" width="16.5703125" style="38" bestFit="1" customWidth="1"/>
    <col min="4355" max="4606" width="9.140625" style="38"/>
    <col min="4607" max="4607" width="18.7109375" style="38" bestFit="1" customWidth="1"/>
    <col min="4608" max="4608" width="7.7109375" style="38" customWidth="1"/>
    <col min="4609" max="4609" width="14.140625" style="38" bestFit="1" customWidth="1"/>
    <col min="4610" max="4610" width="16.5703125" style="38" bestFit="1" customWidth="1"/>
    <col min="4611" max="4862" width="9.140625" style="38"/>
    <col min="4863" max="4863" width="18.7109375" style="38" bestFit="1" customWidth="1"/>
    <col min="4864" max="4864" width="7.7109375" style="38" customWidth="1"/>
    <col min="4865" max="4865" width="14.140625" style="38" bestFit="1" customWidth="1"/>
    <col min="4866" max="4866" width="16.5703125" style="38" bestFit="1" customWidth="1"/>
    <col min="4867" max="5118" width="9.140625" style="38"/>
    <col min="5119" max="5119" width="18.7109375" style="38" bestFit="1" customWidth="1"/>
    <col min="5120" max="5120" width="7.7109375" style="38" customWidth="1"/>
    <col min="5121" max="5121" width="14.140625" style="38" bestFit="1" customWidth="1"/>
    <col min="5122" max="5122" width="16.5703125" style="38" bestFit="1" customWidth="1"/>
    <col min="5123" max="5374" width="9.140625" style="38"/>
    <col min="5375" max="5375" width="18.7109375" style="38" bestFit="1" customWidth="1"/>
    <col min="5376" max="5376" width="7.7109375" style="38" customWidth="1"/>
    <col min="5377" max="5377" width="14.140625" style="38" bestFit="1" customWidth="1"/>
    <col min="5378" max="5378" width="16.5703125" style="38" bestFit="1" customWidth="1"/>
    <col min="5379" max="5630" width="9.140625" style="38"/>
    <col min="5631" max="5631" width="18.7109375" style="38" bestFit="1" customWidth="1"/>
    <col min="5632" max="5632" width="7.7109375" style="38" customWidth="1"/>
    <col min="5633" max="5633" width="14.140625" style="38" bestFit="1" customWidth="1"/>
    <col min="5634" max="5634" width="16.5703125" style="38" bestFit="1" customWidth="1"/>
    <col min="5635" max="5886" width="9.140625" style="38"/>
    <col min="5887" max="5887" width="18.7109375" style="38" bestFit="1" customWidth="1"/>
    <col min="5888" max="5888" width="7.7109375" style="38" customWidth="1"/>
    <col min="5889" max="5889" width="14.140625" style="38" bestFit="1" customWidth="1"/>
    <col min="5890" max="5890" width="16.5703125" style="38" bestFit="1" customWidth="1"/>
    <col min="5891" max="6142" width="9.140625" style="38"/>
    <col min="6143" max="6143" width="18.7109375" style="38" bestFit="1" customWidth="1"/>
    <col min="6144" max="6144" width="7.7109375" style="38" customWidth="1"/>
    <col min="6145" max="6145" width="14.140625" style="38" bestFit="1" customWidth="1"/>
    <col min="6146" max="6146" width="16.5703125" style="38" bestFit="1" customWidth="1"/>
    <col min="6147" max="6398" width="9.140625" style="38"/>
    <col min="6399" max="6399" width="18.7109375" style="38" bestFit="1" customWidth="1"/>
    <col min="6400" max="6400" width="7.7109375" style="38" customWidth="1"/>
    <col min="6401" max="6401" width="14.140625" style="38" bestFit="1" customWidth="1"/>
    <col min="6402" max="6402" width="16.5703125" style="38" bestFit="1" customWidth="1"/>
    <col min="6403" max="6654" width="9.140625" style="38"/>
    <col min="6655" max="6655" width="18.7109375" style="38" bestFit="1" customWidth="1"/>
    <col min="6656" max="6656" width="7.7109375" style="38" customWidth="1"/>
    <col min="6657" max="6657" width="14.140625" style="38" bestFit="1" customWidth="1"/>
    <col min="6658" max="6658" width="16.5703125" style="38" bestFit="1" customWidth="1"/>
    <col min="6659" max="6910" width="9.140625" style="38"/>
    <col min="6911" max="6911" width="18.7109375" style="38" bestFit="1" customWidth="1"/>
    <col min="6912" max="6912" width="7.7109375" style="38" customWidth="1"/>
    <col min="6913" max="6913" width="14.140625" style="38" bestFit="1" customWidth="1"/>
    <col min="6914" max="6914" width="16.5703125" style="38" bestFit="1" customWidth="1"/>
    <col min="6915" max="7166" width="9.140625" style="38"/>
    <col min="7167" max="7167" width="18.7109375" style="38" bestFit="1" customWidth="1"/>
    <col min="7168" max="7168" width="7.7109375" style="38" customWidth="1"/>
    <col min="7169" max="7169" width="14.140625" style="38" bestFit="1" customWidth="1"/>
    <col min="7170" max="7170" width="16.5703125" style="38" bestFit="1" customWidth="1"/>
    <col min="7171" max="7422" width="9.140625" style="38"/>
    <col min="7423" max="7423" width="18.7109375" style="38" bestFit="1" customWidth="1"/>
    <col min="7424" max="7424" width="7.7109375" style="38" customWidth="1"/>
    <col min="7425" max="7425" width="14.140625" style="38" bestFit="1" customWidth="1"/>
    <col min="7426" max="7426" width="16.5703125" style="38" bestFit="1" customWidth="1"/>
    <col min="7427" max="7678" width="9.140625" style="38"/>
    <col min="7679" max="7679" width="18.7109375" style="38" bestFit="1" customWidth="1"/>
    <col min="7680" max="7680" width="7.7109375" style="38" customWidth="1"/>
    <col min="7681" max="7681" width="14.140625" style="38" bestFit="1" customWidth="1"/>
    <col min="7682" max="7682" width="16.5703125" style="38" bestFit="1" customWidth="1"/>
    <col min="7683" max="7934" width="9.140625" style="38"/>
    <col min="7935" max="7935" width="18.7109375" style="38" bestFit="1" customWidth="1"/>
    <col min="7936" max="7936" width="7.7109375" style="38" customWidth="1"/>
    <col min="7937" max="7937" width="14.140625" style="38" bestFit="1" customWidth="1"/>
    <col min="7938" max="7938" width="16.5703125" style="38" bestFit="1" customWidth="1"/>
    <col min="7939" max="8190" width="9.140625" style="38"/>
    <col min="8191" max="8191" width="18.7109375" style="38" bestFit="1" customWidth="1"/>
    <col min="8192" max="8192" width="7.7109375" style="38" customWidth="1"/>
    <col min="8193" max="8193" width="14.140625" style="38" bestFit="1" customWidth="1"/>
    <col min="8194" max="8194" width="16.5703125" style="38" bestFit="1" customWidth="1"/>
    <col min="8195" max="8446" width="9.140625" style="38"/>
    <col min="8447" max="8447" width="18.7109375" style="38" bestFit="1" customWidth="1"/>
    <col min="8448" max="8448" width="7.7109375" style="38" customWidth="1"/>
    <col min="8449" max="8449" width="14.140625" style="38" bestFit="1" customWidth="1"/>
    <col min="8450" max="8450" width="16.5703125" style="38" bestFit="1" customWidth="1"/>
    <col min="8451" max="8702" width="9.140625" style="38"/>
    <col min="8703" max="8703" width="18.7109375" style="38" bestFit="1" customWidth="1"/>
    <col min="8704" max="8704" width="7.7109375" style="38" customWidth="1"/>
    <col min="8705" max="8705" width="14.140625" style="38" bestFit="1" customWidth="1"/>
    <col min="8706" max="8706" width="16.5703125" style="38" bestFit="1" customWidth="1"/>
    <col min="8707" max="8958" width="9.140625" style="38"/>
    <col min="8959" max="8959" width="18.7109375" style="38" bestFit="1" customWidth="1"/>
    <col min="8960" max="8960" width="7.7109375" style="38" customWidth="1"/>
    <col min="8961" max="8961" width="14.140625" style="38" bestFit="1" customWidth="1"/>
    <col min="8962" max="8962" width="16.5703125" style="38" bestFit="1" customWidth="1"/>
    <col min="8963" max="9214" width="9.140625" style="38"/>
    <col min="9215" max="9215" width="18.7109375" style="38" bestFit="1" customWidth="1"/>
    <col min="9216" max="9216" width="7.7109375" style="38" customWidth="1"/>
    <col min="9217" max="9217" width="14.140625" style="38" bestFit="1" customWidth="1"/>
    <col min="9218" max="9218" width="16.5703125" style="38" bestFit="1" customWidth="1"/>
    <col min="9219" max="9470" width="9.140625" style="38"/>
    <col min="9471" max="9471" width="18.7109375" style="38" bestFit="1" customWidth="1"/>
    <col min="9472" max="9472" width="7.7109375" style="38" customWidth="1"/>
    <col min="9473" max="9473" width="14.140625" style="38" bestFit="1" customWidth="1"/>
    <col min="9474" max="9474" width="16.5703125" style="38" bestFit="1" customWidth="1"/>
    <col min="9475" max="9726" width="9.140625" style="38"/>
    <col min="9727" max="9727" width="18.7109375" style="38" bestFit="1" customWidth="1"/>
    <col min="9728" max="9728" width="7.7109375" style="38" customWidth="1"/>
    <col min="9729" max="9729" width="14.140625" style="38" bestFit="1" customWidth="1"/>
    <col min="9730" max="9730" width="16.5703125" style="38" bestFit="1" customWidth="1"/>
    <col min="9731" max="9982" width="9.140625" style="38"/>
    <col min="9983" max="9983" width="18.7109375" style="38" bestFit="1" customWidth="1"/>
    <col min="9984" max="9984" width="7.7109375" style="38" customWidth="1"/>
    <col min="9985" max="9985" width="14.140625" style="38" bestFit="1" customWidth="1"/>
    <col min="9986" max="9986" width="16.5703125" style="38" bestFit="1" customWidth="1"/>
    <col min="9987" max="10238" width="9.140625" style="38"/>
    <col min="10239" max="10239" width="18.7109375" style="38" bestFit="1" customWidth="1"/>
    <col min="10240" max="10240" width="7.7109375" style="38" customWidth="1"/>
    <col min="10241" max="10241" width="14.140625" style="38" bestFit="1" customWidth="1"/>
    <col min="10242" max="10242" width="16.5703125" style="38" bestFit="1" customWidth="1"/>
    <col min="10243" max="10494" width="9.140625" style="38"/>
    <col min="10495" max="10495" width="18.7109375" style="38" bestFit="1" customWidth="1"/>
    <col min="10496" max="10496" width="7.7109375" style="38" customWidth="1"/>
    <col min="10497" max="10497" width="14.140625" style="38" bestFit="1" customWidth="1"/>
    <col min="10498" max="10498" width="16.5703125" style="38" bestFit="1" customWidth="1"/>
    <col min="10499" max="10750" width="9.140625" style="38"/>
    <col min="10751" max="10751" width="18.7109375" style="38" bestFit="1" customWidth="1"/>
    <col min="10752" max="10752" width="7.7109375" style="38" customWidth="1"/>
    <col min="10753" max="10753" width="14.140625" style="38" bestFit="1" customWidth="1"/>
    <col min="10754" max="10754" width="16.5703125" style="38" bestFit="1" customWidth="1"/>
    <col min="10755" max="11006" width="9.140625" style="38"/>
    <col min="11007" max="11007" width="18.7109375" style="38" bestFit="1" customWidth="1"/>
    <col min="11008" max="11008" width="7.7109375" style="38" customWidth="1"/>
    <col min="11009" max="11009" width="14.140625" style="38" bestFit="1" customWidth="1"/>
    <col min="11010" max="11010" width="16.5703125" style="38" bestFit="1" customWidth="1"/>
    <col min="11011" max="11262" width="9.140625" style="38"/>
    <col min="11263" max="11263" width="18.7109375" style="38" bestFit="1" customWidth="1"/>
    <col min="11264" max="11264" width="7.7109375" style="38" customWidth="1"/>
    <col min="11265" max="11265" width="14.140625" style="38" bestFit="1" customWidth="1"/>
    <col min="11266" max="11266" width="16.5703125" style="38" bestFit="1" customWidth="1"/>
    <col min="11267" max="11518" width="9.140625" style="38"/>
    <col min="11519" max="11519" width="18.7109375" style="38" bestFit="1" customWidth="1"/>
    <col min="11520" max="11520" width="7.7109375" style="38" customWidth="1"/>
    <col min="11521" max="11521" width="14.140625" style="38" bestFit="1" customWidth="1"/>
    <col min="11522" max="11522" width="16.5703125" style="38" bestFit="1" customWidth="1"/>
    <col min="11523" max="11774" width="9.140625" style="38"/>
    <col min="11775" max="11775" width="18.7109375" style="38" bestFit="1" customWidth="1"/>
    <col min="11776" max="11776" width="7.7109375" style="38" customWidth="1"/>
    <col min="11777" max="11777" width="14.140625" style="38" bestFit="1" customWidth="1"/>
    <col min="11778" max="11778" width="16.5703125" style="38" bestFit="1" customWidth="1"/>
    <col min="11779" max="12030" width="9.140625" style="38"/>
    <col min="12031" max="12031" width="18.7109375" style="38" bestFit="1" customWidth="1"/>
    <col min="12032" max="12032" width="7.7109375" style="38" customWidth="1"/>
    <col min="12033" max="12033" width="14.140625" style="38" bestFit="1" customWidth="1"/>
    <col min="12034" max="12034" width="16.5703125" style="38" bestFit="1" customWidth="1"/>
    <col min="12035" max="12286" width="9.140625" style="38"/>
    <col min="12287" max="12287" width="18.7109375" style="38" bestFit="1" customWidth="1"/>
    <col min="12288" max="12288" width="7.7109375" style="38" customWidth="1"/>
    <col min="12289" max="12289" width="14.140625" style="38" bestFit="1" customWidth="1"/>
    <col min="12290" max="12290" width="16.5703125" style="38" bestFit="1" customWidth="1"/>
    <col min="12291" max="12542" width="9.140625" style="38"/>
    <col min="12543" max="12543" width="18.7109375" style="38" bestFit="1" customWidth="1"/>
    <col min="12544" max="12544" width="7.7109375" style="38" customWidth="1"/>
    <col min="12545" max="12545" width="14.140625" style="38" bestFit="1" customWidth="1"/>
    <col min="12546" max="12546" width="16.5703125" style="38" bestFit="1" customWidth="1"/>
    <col min="12547" max="12798" width="9.140625" style="38"/>
    <col min="12799" max="12799" width="18.7109375" style="38" bestFit="1" customWidth="1"/>
    <col min="12800" max="12800" width="7.7109375" style="38" customWidth="1"/>
    <col min="12801" max="12801" width="14.140625" style="38" bestFit="1" customWidth="1"/>
    <col min="12802" max="12802" width="16.5703125" style="38" bestFit="1" customWidth="1"/>
    <col min="12803" max="13054" width="9.140625" style="38"/>
    <col min="13055" max="13055" width="18.7109375" style="38" bestFit="1" customWidth="1"/>
    <col min="13056" max="13056" width="7.7109375" style="38" customWidth="1"/>
    <col min="13057" max="13057" width="14.140625" style="38" bestFit="1" customWidth="1"/>
    <col min="13058" max="13058" width="16.5703125" style="38" bestFit="1" customWidth="1"/>
    <col min="13059" max="13310" width="9.140625" style="38"/>
    <col min="13311" max="13311" width="18.7109375" style="38" bestFit="1" customWidth="1"/>
    <col min="13312" max="13312" width="7.7109375" style="38" customWidth="1"/>
    <col min="13313" max="13313" width="14.140625" style="38" bestFit="1" customWidth="1"/>
    <col min="13314" max="13314" width="16.5703125" style="38" bestFit="1" customWidth="1"/>
    <col min="13315" max="13566" width="9.140625" style="38"/>
    <col min="13567" max="13567" width="18.7109375" style="38" bestFit="1" customWidth="1"/>
    <col min="13568" max="13568" width="7.7109375" style="38" customWidth="1"/>
    <col min="13569" max="13569" width="14.140625" style="38" bestFit="1" customWidth="1"/>
    <col min="13570" max="13570" width="16.5703125" style="38" bestFit="1" customWidth="1"/>
    <col min="13571" max="13822" width="9.140625" style="38"/>
    <col min="13823" max="13823" width="18.7109375" style="38" bestFit="1" customWidth="1"/>
    <col min="13824" max="13824" width="7.7109375" style="38" customWidth="1"/>
    <col min="13825" max="13825" width="14.140625" style="38" bestFit="1" customWidth="1"/>
    <col min="13826" max="13826" width="16.5703125" style="38" bestFit="1" customWidth="1"/>
    <col min="13827" max="14078" width="9.140625" style="38"/>
    <col min="14079" max="14079" width="18.7109375" style="38" bestFit="1" customWidth="1"/>
    <col min="14080" max="14080" width="7.7109375" style="38" customWidth="1"/>
    <col min="14081" max="14081" width="14.140625" style="38" bestFit="1" customWidth="1"/>
    <col min="14082" max="14082" width="16.5703125" style="38" bestFit="1" customWidth="1"/>
    <col min="14083" max="14334" width="9.140625" style="38"/>
    <col min="14335" max="14335" width="18.7109375" style="38" bestFit="1" customWidth="1"/>
    <col min="14336" max="14336" width="7.7109375" style="38" customWidth="1"/>
    <col min="14337" max="14337" width="14.140625" style="38" bestFit="1" customWidth="1"/>
    <col min="14338" max="14338" width="16.5703125" style="38" bestFit="1" customWidth="1"/>
    <col min="14339" max="14590" width="9.140625" style="38"/>
    <col min="14591" max="14591" width="18.7109375" style="38" bestFit="1" customWidth="1"/>
    <col min="14592" max="14592" width="7.7109375" style="38" customWidth="1"/>
    <col min="14593" max="14593" width="14.140625" style="38" bestFit="1" customWidth="1"/>
    <col min="14594" max="14594" width="16.5703125" style="38" bestFit="1" customWidth="1"/>
    <col min="14595" max="14846" width="9.140625" style="38"/>
    <col min="14847" max="14847" width="18.7109375" style="38" bestFit="1" customWidth="1"/>
    <col min="14848" max="14848" width="7.7109375" style="38" customWidth="1"/>
    <col min="14849" max="14849" width="14.140625" style="38" bestFit="1" customWidth="1"/>
    <col min="14850" max="14850" width="16.5703125" style="38" bestFit="1" customWidth="1"/>
    <col min="14851" max="15102" width="9.140625" style="38"/>
    <col min="15103" max="15103" width="18.7109375" style="38" bestFit="1" customWidth="1"/>
    <col min="15104" max="15104" width="7.7109375" style="38" customWidth="1"/>
    <col min="15105" max="15105" width="14.140625" style="38" bestFit="1" customWidth="1"/>
    <col min="15106" max="15106" width="16.5703125" style="38" bestFit="1" customWidth="1"/>
    <col min="15107" max="15358" width="9.140625" style="38"/>
    <col min="15359" max="15359" width="18.7109375" style="38" bestFit="1" customWidth="1"/>
    <col min="15360" max="15360" width="7.7109375" style="38" customWidth="1"/>
    <col min="15361" max="15361" width="14.140625" style="38" bestFit="1" customWidth="1"/>
    <col min="15362" max="15362" width="16.5703125" style="38" bestFit="1" customWidth="1"/>
    <col min="15363" max="15614" width="9.140625" style="38"/>
    <col min="15615" max="15615" width="18.7109375" style="38" bestFit="1" customWidth="1"/>
    <col min="15616" max="15616" width="7.7109375" style="38" customWidth="1"/>
    <col min="15617" max="15617" width="14.140625" style="38" bestFit="1" customWidth="1"/>
    <col min="15618" max="15618" width="16.5703125" style="38" bestFit="1" customWidth="1"/>
    <col min="15619" max="15870" width="9.140625" style="38"/>
    <col min="15871" max="15871" width="18.7109375" style="38" bestFit="1" customWidth="1"/>
    <col min="15872" max="15872" width="7.7109375" style="38" customWidth="1"/>
    <col min="15873" max="15873" width="14.140625" style="38" bestFit="1" customWidth="1"/>
    <col min="15874" max="15874" width="16.5703125" style="38" bestFit="1" customWidth="1"/>
    <col min="15875" max="16126" width="9.140625" style="38"/>
    <col min="16127" max="16127" width="18.7109375" style="38" bestFit="1" customWidth="1"/>
    <col min="16128" max="16128" width="7.7109375" style="38" customWidth="1"/>
    <col min="16129" max="16129" width="14.140625" style="38" bestFit="1" customWidth="1"/>
    <col min="16130" max="16130" width="16.5703125" style="38" bestFit="1" customWidth="1"/>
    <col min="16131" max="16384" width="9.140625" style="38"/>
  </cols>
  <sheetData>
    <row r="1" spans="1:7" x14ac:dyDescent="0.25">
      <c r="A1" s="4" t="s">
        <v>81</v>
      </c>
      <c r="B1" s="19" t="s">
        <v>82</v>
      </c>
      <c r="C1" s="19" t="s">
        <v>83</v>
      </c>
      <c r="D1" s="37" t="s">
        <v>84</v>
      </c>
      <c r="E1" s="194" t="s">
        <v>716</v>
      </c>
      <c r="F1" s="193" t="s">
        <v>717</v>
      </c>
      <c r="G1" s="193" t="s">
        <v>720</v>
      </c>
    </row>
    <row r="2" spans="1:7" ht="15" customHeight="1" x14ac:dyDescent="0.25">
      <c r="A2" s="39" t="s">
        <v>81</v>
      </c>
      <c r="B2" s="31" t="s">
        <v>82</v>
      </c>
      <c r="C2" s="41" t="s">
        <v>83</v>
      </c>
      <c r="D2" s="31" t="s">
        <v>84</v>
      </c>
      <c r="E2" s="22"/>
      <c r="F2" s="31"/>
      <c r="G2" s="31"/>
    </row>
    <row r="3" spans="1:7" x14ac:dyDescent="0.25">
      <c r="A3" s="39" t="s">
        <v>383</v>
      </c>
      <c r="B3" s="31" t="s">
        <v>85</v>
      </c>
      <c r="C3" s="41">
        <v>11</v>
      </c>
      <c r="D3" s="31" t="s">
        <v>86</v>
      </c>
      <c r="E3" s="22"/>
      <c r="F3" s="31"/>
      <c r="G3" s="31"/>
    </row>
    <row r="4" spans="1:7" x14ac:dyDescent="0.25">
      <c r="A4" s="39" t="s">
        <v>384</v>
      </c>
      <c r="B4" s="31" t="s">
        <v>87</v>
      </c>
      <c r="C4" s="85" t="s">
        <v>385</v>
      </c>
      <c r="D4" s="31" t="s">
        <v>386</v>
      </c>
      <c r="E4" s="22"/>
      <c r="F4" s="31"/>
      <c r="G4" s="31"/>
    </row>
    <row r="5" spans="1:7" x14ac:dyDescent="0.25">
      <c r="A5" s="39" t="s">
        <v>387</v>
      </c>
      <c r="B5" s="31" t="s">
        <v>87</v>
      </c>
      <c r="C5" s="42" t="s">
        <v>388</v>
      </c>
      <c r="D5" s="31" t="s">
        <v>89</v>
      </c>
      <c r="E5" s="22" t="s">
        <v>726</v>
      </c>
      <c r="F5" s="31"/>
      <c r="G5" s="31" t="s">
        <v>727</v>
      </c>
    </row>
    <row r="6" spans="1:7" x14ac:dyDescent="0.25">
      <c r="A6" s="39" t="s">
        <v>389</v>
      </c>
      <c r="B6" s="31" t="s">
        <v>87</v>
      </c>
      <c r="C6" s="42" t="s">
        <v>707</v>
      </c>
      <c r="D6" s="31" t="s">
        <v>90</v>
      </c>
      <c r="E6" s="22" t="s">
        <v>712</v>
      </c>
      <c r="F6" s="31" t="s">
        <v>724</v>
      </c>
      <c r="G6" s="31" t="s">
        <v>723</v>
      </c>
    </row>
    <row r="7" spans="1:7" x14ac:dyDescent="0.25">
      <c r="A7" s="39" t="s">
        <v>390</v>
      </c>
      <c r="B7" s="31" t="s">
        <v>87</v>
      </c>
      <c r="C7" s="189" t="s">
        <v>710</v>
      </c>
      <c r="D7" s="84" t="s">
        <v>91</v>
      </c>
      <c r="E7" s="192" t="s">
        <v>714</v>
      </c>
      <c r="F7" s="192" t="s">
        <v>718</v>
      </c>
      <c r="G7" s="192" t="s">
        <v>721</v>
      </c>
    </row>
    <row r="8" spans="1:7" x14ac:dyDescent="0.25">
      <c r="A8" s="39" t="s">
        <v>391</v>
      </c>
      <c r="B8" s="31" t="s">
        <v>87</v>
      </c>
      <c r="C8" s="86" t="s">
        <v>683</v>
      </c>
      <c r="D8" s="84" t="s">
        <v>92</v>
      </c>
      <c r="E8" s="191" t="s">
        <v>715</v>
      </c>
      <c r="F8" s="191" t="s">
        <v>719</v>
      </c>
      <c r="G8" s="195" t="s">
        <v>722</v>
      </c>
    </row>
    <row r="9" spans="1:7" x14ac:dyDescent="0.25">
      <c r="A9" s="39" t="s">
        <v>392</v>
      </c>
      <c r="B9" s="31" t="s">
        <v>87</v>
      </c>
      <c r="C9" s="41" t="s">
        <v>393</v>
      </c>
      <c r="D9" s="43" t="s">
        <v>709</v>
      </c>
      <c r="E9" s="22" t="s">
        <v>729</v>
      </c>
      <c r="F9" s="31"/>
      <c r="G9" s="31" t="s">
        <v>725</v>
      </c>
    </row>
    <row r="10" spans="1:7" x14ac:dyDescent="0.25">
      <c r="A10" s="39" t="s">
        <v>394</v>
      </c>
      <c r="B10" s="31" t="s">
        <v>87</v>
      </c>
      <c r="C10" s="41" t="s">
        <v>395</v>
      </c>
      <c r="D10" s="31" t="s">
        <v>708</v>
      </c>
      <c r="E10" s="22" t="s">
        <v>713</v>
      </c>
      <c r="F10" s="31"/>
      <c r="G10" s="22" t="s">
        <v>713</v>
      </c>
    </row>
    <row r="11" spans="1:7" x14ac:dyDescent="0.25">
      <c r="A11" s="39" t="s">
        <v>396</v>
      </c>
      <c r="B11" s="31" t="s">
        <v>87</v>
      </c>
      <c r="C11" s="41" t="s">
        <v>395</v>
      </c>
      <c r="D11" s="31" t="s">
        <v>93</v>
      </c>
      <c r="E11" s="22"/>
      <c r="F11" s="31"/>
      <c r="G11" s="31"/>
    </row>
    <row r="12" spans="1:7" x14ac:dyDescent="0.25">
      <c r="A12" s="39" t="s">
        <v>397</v>
      </c>
      <c r="B12" s="31" t="s">
        <v>87</v>
      </c>
      <c r="C12" s="41" t="s">
        <v>398</v>
      </c>
      <c r="D12" s="31" t="s">
        <v>94</v>
      </c>
      <c r="E12" s="22"/>
      <c r="F12" s="31"/>
      <c r="G12" s="31"/>
    </row>
    <row r="13" spans="1:7" x14ac:dyDescent="0.25">
      <c r="A13" s="39" t="s">
        <v>399</v>
      </c>
      <c r="B13" s="31" t="s">
        <v>87</v>
      </c>
      <c r="C13" s="41" t="s">
        <v>400</v>
      </c>
      <c r="D13" s="31" t="s">
        <v>95</v>
      </c>
      <c r="E13" s="22"/>
      <c r="F13" s="31"/>
      <c r="G13" s="3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7"/>
  <sheetViews>
    <sheetView zoomScaleNormal="100" workbookViewId="0">
      <pane ySplit="1" topLeftCell="A2" activePane="bottomLeft" state="frozen"/>
      <selection pane="bottomLeft" activeCell="E22" sqref="E22"/>
    </sheetView>
  </sheetViews>
  <sheetFormatPr defaultRowHeight="15" x14ac:dyDescent="0.25"/>
  <cols>
    <col min="1" max="1" width="23.28515625" style="129" bestFit="1" customWidth="1"/>
    <col min="2" max="2" width="15.42578125" bestFit="1" customWidth="1"/>
    <col min="3" max="3" width="14.42578125" bestFit="1" customWidth="1"/>
    <col min="4" max="4" width="43" style="169" bestFit="1" customWidth="1"/>
    <col min="5" max="5" width="18.7109375" bestFit="1" customWidth="1"/>
    <col min="6" max="7" width="12.140625" customWidth="1"/>
    <col min="8" max="8" width="15.7109375" bestFit="1" customWidth="1"/>
    <col min="9" max="10" width="16" bestFit="1" customWidth="1"/>
    <col min="11" max="11" width="41.28515625" customWidth="1"/>
    <col min="257" max="257" width="23.28515625" bestFit="1" customWidth="1"/>
    <col min="258" max="258" width="15.42578125" bestFit="1" customWidth="1"/>
    <col min="259" max="259" width="14.42578125" bestFit="1" customWidth="1"/>
    <col min="260" max="260" width="43" bestFit="1" customWidth="1"/>
    <col min="261" max="261" width="18.7109375" bestFit="1" customWidth="1"/>
    <col min="262" max="263" width="12.140625" customWidth="1"/>
    <col min="264" max="264" width="15.7109375" bestFit="1" customWidth="1"/>
    <col min="265" max="266" width="16" bestFit="1" customWidth="1"/>
    <col min="267" max="267" width="41.28515625" customWidth="1"/>
    <col min="513" max="513" width="23.28515625" bestFit="1" customWidth="1"/>
    <col min="514" max="514" width="15.42578125" bestFit="1" customWidth="1"/>
    <col min="515" max="515" width="14.42578125" bestFit="1" customWidth="1"/>
    <col min="516" max="516" width="43" bestFit="1" customWidth="1"/>
    <col min="517" max="517" width="18.7109375" bestFit="1" customWidth="1"/>
    <col min="518" max="519" width="12.140625" customWidth="1"/>
    <col min="520" max="520" width="15.7109375" bestFit="1" customWidth="1"/>
    <col min="521" max="522" width="16" bestFit="1" customWidth="1"/>
    <col min="523" max="523" width="41.28515625" customWidth="1"/>
    <col min="769" max="769" width="23.28515625" bestFit="1" customWidth="1"/>
    <col min="770" max="770" width="15.42578125" bestFit="1" customWidth="1"/>
    <col min="771" max="771" width="14.42578125" bestFit="1" customWidth="1"/>
    <col min="772" max="772" width="43" bestFit="1" customWidth="1"/>
    <col min="773" max="773" width="18.7109375" bestFit="1" customWidth="1"/>
    <col min="774" max="775" width="12.140625" customWidth="1"/>
    <col min="776" max="776" width="15.7109375" bestFit="1" customWidth="1"/>
    <col min="777" max="778" width="16" bestFit="1" customWidth="1"/>
    <col min="779" max="779" width="41.28515625" customWidth="1"/>
    <col min="1025" max="1025" width="23.28515625" bestFit="1" customWidth="1"/>
    <col min="1026" max="1026" width="15.42578125" bestFit="1" customWidth="1"/>
    <col min="1027" max="1027" width="14.42578125" bestFit="1" customWidth="1"/>
    <col min="1028" max="1028" width="43" bestFit="1" customWidth="1"/>
    <col min="1029" max="1029" width="18.7109375" bestFit="1" customWidth="1"/>
    <col min="1030" max="1031" width="12.140625" customWidth="1"/>
    <col min="1032" max="1032" width="15.7109375" bestFit="1" customWidth="1"/>
    <col min="1033" max="1034" width="16" bestFit="1" customWidth="1"/>
    <col min="1035" max="1035" width="41.28515625" customWidth="1"/>
    <col min="1281" max="1281" width="23.28515625" bestFit="1" customWidth="1"/>
    <col min="1282" max="1282" width="15.42578125" bestFit="1" customWidth="1"/>
    <col min="1283" max="1283" width="14.42578125" bestFit="1" customWidth="1"/>
    <col min="1284" max="1284" width="43" bestFit="1" customWidth="1"/>
    <col min="1285" max="1285" width="18.7109375" bestFit="1" customWidth="1"/>
    <col min="1286" max="1287" width="12.140625" customWidth="1"/>
    <col min="1288" max="1288" width="15.7109375" bestFit="1" customWidth="1"/>
    <col min="1289" max="1290" width="16" bestFit="1" customWidth="1"/>
    <col min="1291" max="1291" width="41.28515625" customWidth="1"/>
    <col min="1537" max="1537" width="23.28515625" bestFit="1" customWidth="1"/>
    <col min="1538" max="1538" width="15.42578125" bestFit="1" customWidth="1"/>
    <col min="1539" max="1539" width="14.42578125" bestFit="1" customWidth="1"/>
    <col min="1540" max="1540" width="43" bestFit="1" customWidth="1"/>
    <col min="1541" max="1541" width="18.7109375" bestFit="1" customWidth="1"/>
    <col min="1542" max="1543" width="12.140625" customWidth="1"/>
    <col min="1544" max="1544" width="15.7109375" bestFit="1" customWidth="1"/>
    <col min="1545" max="1546" width="16" bestFit="1" customWidth="1"/>
    <col min="1547" max="1547" width="41.28515625" customWidth="1"/>
    <col min="1793" max="1793" width="23.28515625" bestFit="1" customWidth="1"/>
    <col min="1794" max="1794" width="15.42578125" bestFit="1" customWidth="1"/>
    <col min="1795" max="1795" width="14.42578125" bestFit="1" customWidth="1"/>
    <col min="1796" max="1796" width="43" bestFit="1" customWidth="1"/>
    <col min="1797" max="1797" width="18.7109375" bestFit="1" customWidth="1"/>
    <col min="1798" max="1799" width="12.140625" customWidth="1"/>
    <col min="1800" max="1800" width="15.7109375" bestFit="1" customWidth="1"/>
    <col min="1801" max="1802" width="16" bestFit="1" customWidth="1"/>
    <col min="1803" max="1803" width="41.28515625" customWidth="1"/>
    <col min="2049" max="2049" width="23.28515625" bestFit="1" customWidth="1"/>
    <col min="2050" max="2050" width="15.42578125" bestFit="1" customWidth="1"/>
    <col min="2051" max="2051" width="14.42578125" bestFit="1" customWidth="1"/>
    <col min="2052" max="2052" width="43" bestFit="1" customWidth="1"/>
    <col min="2053" max="2053" width="18.7109375" bestFit="1" customWidth="1"/>
    <col min="2054" max="2055" width="12.140625" customWidth="1"/>
    <col min="2056" max="2056" width="15.7109375" bestFit="1" customWidth="1"/>
    <col min="2057" max="2058" width="16" bestFit="1" customWidth="1"/>
    <col min="2059" max="2059" width="41.28515625" customWidth="1"/>
    <col min="2305" max="2305" width="23.28515625" bestFit="1" customWidth="1"/>
    <col min="2306" max="2306" width="15.42578125" bestFit="1" customWidth="1"/>
    <col min="2307" max="2307" width="14.42578125" bestFit="1" customWidth="1"/>
    <col min="2308" max="2308" width="43" bestFit="1" customWidth="1"/>
    <col min="2309" max="2309" width="18.7109375" bestFit="1" customWidth="1"/>
    <col min="2310" max="2311" width="12.140625" customWidth="1"/>
    <col min="2312" max="2312" width="15.7109375" bestFit="1" customWidth="1"/>
    <col min="2313" max="2314" width="16" bestFit="1" customWidth="1"/>
    <col min="2315" max="2315" width="41.28515625" customWidth="1"/>
    <col min="2561" max="2561" width="23.28515625" bestFit="1" customWidth="1"/>
    <col min="2562" max="2562" width="15.42578125" bestFit="1" customWidth="1"/>
    <col min="2563" max="2563" width="14.42578125" bestFit="1" customWidth="1"/>
    <col min="2564" max="2564" width="43" bestFit="1" customWidth="1"/>
    <col min="2565" max="2565" width="18.7109375" bestFit="1" customWidth="1"/>
    <col min="2566" max="2567" width="12.140625" customWidth="1"/>
    <col min="2568" max="2568" width="15.7109375" bestFit="1" customWidth="1"/>
    <col min="2569" max="2570" width="16" bestFit="1" customWidth="1"/>
    <col min="2571" max="2571" width="41.28515625" customWidth="1"/>
    <col min="2817" max="2817" width="23.28515625" bestFit="1" customWidth="1"/>
    <col min="2818" max="2818" width="15.42578125" bestFit="1" customWidth="1"/>
    <col min="2819" max="2819" width="14.42578125" bestFit="1" customWidth="1"/>
    <col min="2820" max="2820" width="43" bestFit="1" customWidth="1"/>
    <col min="2821" max="2821" width="18.7109375" bestFit="1" customWidth="1"/>
    <col min="2822" max="2823" width="12.140625" customWidth="1"/>
    <col min="2824" max="2824" width="15.7109375" bestFit="1" customWidth="1"/>
    <col min="2825" max="2826" width="16" bestFit="1" customWidth="1"/>
    <col min="2827" max="2827" width="41.28515625" customWidth="1"/>
    <col min="3073" max="3073" width="23.28515625" bestFit="1" customWidth="1"/>
    <col min="3074" max="3074" width="15.42578125" bestFit="1" customWidth="1"/>
    <col min="3075" max="3075" width="14.42578125" bestFit="1" customWidth="1"/>
    <col min="3076" max="3076" width="43" bestFit="1" customWidth="1"/>
    <col min="3077" max="3077" width="18.7109375" bestFit="1" customWidth="1"/>
    <col min="3078" max="3079" width="12.140625" customWidth="1"/>
    <col min="3080" max="3080" width="15.7109375" bestFit="1" customWidth="1"/>
    <col min="3081" max="3082" width="16" bestFit="1" customWidth="1"/>
    <col min="3083" max="3083" width="41.28515625" customWidth="1"/>
    <col min="3329" max="3329" width="23.28515625" bestFit="1" customWidth="1"/>
    <col min="3330" max="3330" width="15.42578125" bestFit="1" customWidth="1"/>
    <col min="3331" max="3331" width="14.42578125" bestFit="1" customWidth="1"/>
    <col min="3332" max="3332" width="43" bestFit="1" customWidth="1"/>
    <col min="3333" max="3333" width="18.7109375" bestFit="1" customWidth="1"/>
    <col min="3334" max="3335" width="12.140625" customWidth="1"/>
    <col min="3336" max="3336" width="15.7109375" bestFit="1" customWidth="1"/>
    <col min="3337" max="3338" width="16" bestFit="1" customWidth="1"/>
    <col min="3339" max="3339" width="41.28515625" customWidth="1"/>
    <col min="3585" max="3585" width="23.28515625" bestFit="1" customWidth="1"/>
    <col min="3586" max="3586" width="15.42578125" bestFit="1" customWidth="1"/>
    <col min="3587" max="3587" width="14.42578125" bestFit="1" customWidth="1"/>
    <col min="3588" max="3588" width="43" bestFit="1" customWidth="1"/>
    <col min="3589" max="3589" width="18.7109375" bestFit="1" customWidth="1"/>
    <col min="3590" max="3591" width="12.140625" customWidth="1"/>
    <col min="3592" max="3592" width="15.7109375" bestFit="1" customWidth="1"/>
    <col min="3593" max="3594" width="16" bestFit="1" customWidth="1"/>
    <col min="3595" max="3595" width="41.28515625" customWidth="1"/>
    <col min="3841" max="3841" width="23.28515625" bestFit="1" customWidth="1"/>
    <col min="3842" max="3842" width="15.42578125" bestFit="1" customWidth="1"/>
    <col min="3843" max="3843" width="14.42578125" bestFit="1" customWidth="1"/>
    <col min="3844" max="3844" width="43" bestFit="1" customWidth="1"/>
    <col min="3845" max="3845" width="18.7109375" bestFit="1" customWidth="1"/>
    <col min="3846" max="3847" width="12.140625" customWidth="1"/>
    <col min="3848" max="3848" width="15.7109375" bestFit="1" customWidth="1"/>
    <col min="3849" max="3850" width="16" bestFit="1" customWidth="1"/>
    <col min="3851" max="3851" width="41.28515625" customWidth="1"/>
    <col min="4097" max="4097" width="23.28515625" bestFit="1" customWidth="1"/>
    <col min="4098" max="4098" width="15.42578125" bestFit="1" customWidth="1"/>
    <col min="4099" max="4099" width="14.42578125" bestFit="1" customWidth="1"/>
    <col min="4100" max="4100" width="43" bestFit="1" customWidth="1"/>
    <col min="4101" max="4101" width="18.7109375" bestFit="1" customWidth="1"/>
    <col min="4102" max="4103" width="12.140625" customWidth="1"/>
    <col min="4104" max="4104" width="15.7109375" bestFit="1" customWidth="1"/>
    <col min="4105" max="4106" width="16" bestFit="1" customWidth="1"/>
    <col min="4107" max="4107" width="41.28515625" customWidth="1"/>
    <col min="4353" max="4353" width="23.28515625" bestFit="1" customWidth="1"/>
    <col min="4354" max="4354" width="15.42578125" bestFit="1" customWidth="1"/>
    <col min="4355" max="4355" width="14.42578125" bestFit="1" customWidth="1"/>
    <col min="4356" max="4356" width="43" bestFit="1" customWidth="1"/>
    <col min="4357" max="4357" width="18.7109375" bestFit="1" customWidth="1"/>
    <col min="4358" max="4359" width="12.140625" customWidth="1"/>
    <col min="4360" max="4360" width="15.7109375" bestFit="1" customWidth="1"/>
    <col min="4361" max="4362" width="16" bestFit="1" customWidth="1"/>
    <col min="4363" max="4363" width="41.28515625" customWidth="1"/>
    <col min="4609" max="4609" width="23.28515625" bestFit="1" customWidth="1"/>
    <col min="4610" max="4610" width="15.42578125" bestFit="1" customWidth="1"/>
    <col min="4611" max="4611" width="14.42578125" bestFit="1" customWidth="1"/>
    <col min="4612" max="4612" width="43" bestFit="1" customWidth="1"/>
    <col min="4613" max="4613" width="18.7109375" bestFit="1" customWidth="1"/>
    <col min="4614" max="4615" width="12.140625" customWidth="1"/>
    <col min="4616" max="4616" width="15.7109375" bestFit="1" customWidth="1"/>
    <col min="4617" max="4618" width="16" bestFit="1" customWidth="1"/>
    <col min="4619" max="4619" width="41.28515625" customWidth="1"/>
    <col min="4865" max="4865" width="23.28515625" bestFit="1" customWidth="1"/>
    <col min="4866" max="4866" width="15.42578125" bestFit="1" customWidth="1"/>
    <col min="4867" max="4867" width="14.42578125" bestFit="1" customWidth="1"/>
    <col min="4868" max="4868" width="43" bestFit="1" customWidth="1"/>
    <col min="4869" max="4869" width="18.7109375" bestFit="1" customWidth="1"/>
    <col min="4870" max="4871" width="12.140625" customWidth="1"/>
    <col min="4872" max="4872" width="15.7109375" bestFit="1" customWidth="1"/>
    <col min="4873" max="4874" width="16" bestFit="1" customWidth="1"/>
    <col min="4875" max="4875" width="41.28515625" customWidth="1"/>
    <col min="5121" max="5121" width="23.28515625" bestFit="1" customWidth="1"/>
    <col min="5122" max="5122" width="15.42578125" bestFit="1" customWidth="1"/>
    <col min="5123" max="5123" width="14.42578125" bestFit="1" customWidth="1"/>
    <col min="5124" max="5124" width="43" bestFit="1" customWidth="1"/>
    <col min="5125" max="5125" width="18.7109375" bestFit="1" customWidth="1"/>
    <col min="5126" max="5127" width="12.140625" customWidth="1"/>
    <col min="5128" max="5128" width="15.7109375" bestFit="1" customWidth="1"/>
    <col min="5129" max="5130" width="16" bestFit="1" customWidth="1"/>
    <col min="5131" max="5131" width="41.28515625" customWidth="1"/>
    <col min="5377" max="5377" width="23.28515625" bestFit="1" customWidth="1"/>
    <col min="5378" max="5378" width="15.42578125" bestFit="1" customWidth="1"/>
    <col min="5379" max="5379" width="14.42578125" bestFit="1" customWidth="1"/>
    <col min="5380" max="5380" width="43" bestFit="1" customWidth="1"/>
    <col min="5381" max="5381" width="18.7109375" bestFit="1" customWidth="1"/>
    <col min="5382" max="5383" width="12.140625" customWidth="1"/>
    <col min="5384" max="5384" width="15.7109375" bestFit="1" customWidth="1"/>
    <col min="5385" max="5386" width="16" bestFit="1" customWidth="1"/>
    <col min="5387" max="5387" width="41.28515625" customWidth="1"/>
    <col min="5633" max="5633" width="23.28515625" bestFit="1" customWidth="1"/>
    <col min="5634" max="5634" width="15.42578125" bestFit="1" customWidth="1"/>
    <col min="5635" max="5635" width="14.42578125" bestFit="1" customWidth="1"/>
    <col min="5636" max="5636" width="43" bestFit="1" customWidth="1"/>
    <col min="5637" max="5637" width="18.7109375" bestFit="1" customWidth="1"/>
    <col min="5638" max="5639" width="12.140625" customWidth="1"/>
    <col min="5640" max="5640" width="15.7109375" bestFit="1" customWidth="1"/>
    <col min="5641" max="5642" width="16" bestFit="1" customWidth="1"/>
    <col min="5643" max="5643" width="41.28515625" customWidth="1"/>
    <col min="5889" max="5889" width="23.28515625" bestFit="1" customWidth="1"/>
    <col min="5890" max="5890" width="15.42578125" bestFit="1" customWidth="1"/>
    <col min="5891" max="5891" width="14.42578125" bestFit="1" customWidth="1"/>
    <col min="5892" max="5892" width="43" bestFit="1" customWidth="1"/>
    <col min="5893" max="5893" width="18.7109375" bestFit="1" customWidth="1"/>
    <col min="5894" max="5895" width="12.140625" customWidth="1"/>
    <col min="5896" max="5896" width="15.7109375" bestFit="1" customWidth="1"/>
    <col min="5897" max="5898" width="16" bestFit="1" customWidth="1"/>
    <col min="5899" max="5899" width="41.28515625" customWidth="1"/>
    <col min="6145" max="6145" width="23.28515625" bestFit="1" customWidth="1"/>
    <col min="6146" max="6146" width="15.42578125" bestFit="1" customWidth="1"/>
    <col min="6147" max="6147" width="14.42578125" bestFit="1" customWidth="1"/>
    <col min="6148" max="6148" width="43" bestFit="1" customWidth="1"/>
    <col min="6149" max="6149" width="18.7109375" bestFit="1" customWidth="1"/>
    <col min="6150" max="6151" width="12.140625" customWidth="1"/>
    <col min="6152" max="6152" width="15.7109375" bestFit="1" customWidth="1"/>
    <col min="6153" max="6154" width="16" bestFit="1" customWidth="1"/>
    <col min="6155" max="6155" width="41.28515625" customWidth="1"/>
    <col min="6401" max="6401" width="23.28515625" bestFit="1" customWidth="1"/>
    <col min="6402" max="6402" width="15.42578125" bestFit="1" customWidth="1"/>
    <col min="6403" max="6403" width="14.42578125" bestFit="1" customWidth="1"/>
    <col min="6404" max="6404" width="43" bestFit="1" customWidth="1"/>
    <col min="6405" max="6405" width="18.7109375" bestFit="1" customWidth="1"/>
    <col min="6406" max="6407" width="12.140625" customWidth="1"/>
    <col min="6408" max="6408" width="15.7109375" bestFit="1" customWidth="1"/>
    <col min="6409" max="6410" width="16" bestFit="1" customWidth="1"/>
    <col min="6411" max="6411" width="41.28515625" customWidth="1"/>
    <col min="6657" max="6657" width="23.28515625" bestFit="1" customWidth="1"/>
    <col min="6658" max="6658" width="15.42578125" bestFit="1" customWidth="1"/>
    <col min="6659" max="6659" width="14.42578125" bestFit="1" customWidth="1"/>
    <col min="6660" max="6660" width="43" bestFit="1" customWidth="1"/>
    <col min="6661" max="6661" width="18.7109375" bestFit="1" customWidth="1"/>
    <col min="6662" max="6663" width="12.140625" customWidth="1"/>
    <col min="6664" max="6664" width="15.7109375" bestFit="1" customWidth="1"/>
    <col min="6665" max="6666" width="16" bestFit="1" customWidth="1"/>
    <col min="6667" max="6667" width="41.28515625" customWidth="1"/>
    <col min="6913" max="6913" width="23.28515625" bestFit="1" customWidth="1"/>
    <col min="6914" max="6914" width="15.42578125" bestFit="1" customWidth="1"/>
    <col min="6915" max="6915" width="14.42578125" bestFit="1" customWidth="1"/>
    <col min="6916" max="6916" width="43" bestFit="1" customWidth="1"/>
    <col min="6917" max="6917" width="18.7109375" bestFit="1" customWidth="1"/>
    <col min="6918" max="6919" width="12.140625" customWidth="1"/>
    <col min="6920" max="6920" width="15.7109375" bestFit="1" customWidth="1"/>
    <col min="6921" max="6922" width="16" bestFit="1" customWidth="1"/>
    <col min="6923" max="6923" width="41.28515625" customWidth="1"/>
    <col min="7169" max="7169" width="23.28515625" bestFit="1" customWidth="1"/>
    <col min="7170" max="7170" width="15.42578125" bestFit="1" customWidth="1"/>
    <col min="7171" max="7171" width="14.42578125" bestFit="1" customWidth="1"/>
    <col min="7172" max="7172" width="43" bestFit="1" customWidth="1"/>
    <col min="7173" max="7173" width="18.7109375" bestFit="1" customWidth="1"/>
    <col min="7174" max="7175" width="12.140625" customWidth="1"/>
    <col min="7176" max="7176" width="15.7109375" bestFit="1" customWidth="1"/>
    <col min="7177" max="7178" width="16" bestFit="1" customWidth="1"/>
    <col min="7179" max="7179" width="41.28515625" customWidth="1"/>
    <col min="7425" max="7425" width="23.28515625" bestFit="1" customWidth="1"/>
    <col min="7426" max="7426" width="15.42578125" bestFit="1" customWidth="1"/>
    <col min="7427" max="7427" width="14.42578125" bestFit="1" customWidth="1"/>
    <col min="7428" max="7428" width="43" bestFit="1" customWidth="1"/>
    <col min="7429" max="7429" width="18.7109375" bestFit="1" customWidth="1"/>
    <col min="7430" max="7431" width="12.140625" customWidth="1"/>
    <col min="7432" max="7432" width="15.7109375" bestFit="1" customWidth="1"/>
    <col min="7433" max="7434" width="16" bestFit="1" customWidth="1"/>
    <col min="7435" max="7435" width="41.28515625" customWidth="1"/>
    <col min="7681" max="7681" width="23.28515625" bestFit="1" customWidth="1"/>
    <col min="7682" max="7682" width="15.42578125" bestFit="1" customWidth="1"/>
    <col min="7683" max="7683" width="14.42578125" bestFit="1" customWidth="1"/>
    <col min="7684" max="7684" width="43" bestFit="1" customWidth="1"/>
    <col min="7685" max="7685" width="18.7109375" bestFit="1" customWidth="1"/>
    <col min="7686" max="7687" width="12.140625" customWidth="1"/>
    <col min="7688" max="7688" width="15.7109375" bestFit="1" customWidth="1"/>
    <col min="7689" max="7690" width="16" bestFit="1" customWidth="1"/>
    <col min="7691" max="7691" width="41.28515625" customWidth="1"/>
    <col min="7937" max="7937" width="23.28515625" bestFit="1" customWidth="1"/>
    <col min="7938" max="7938" width="15.42578125" bestFit="1" customWidth="1"/>
    <col min="7939" max="7939" width="14.42578125" bestFit="1" customWidth="1"/>
    <col min="7940" max="7940" width="43" bestFit="1" customWidth="1"/>
    <col min="7941" max="7941" width="18.7109375" bestFit="1" customWidth="1"/>
    <col min="7942" max="7943" width="12.140625" customWidth="1"/>
    <col min="7944" max="7944" width="15.7109375" bestFit="1" customWidth="1"/>
    <col min="7945" max="7946" width="16" bestFit="1" customWidth="1"/>
    <col min="7947" max="7947" width="41.28515625" customWidth="1"/>
    <col min="8193" max="8193" width="23.28515625" bestFit="1" customWidth="1"/>
    <col min="8194" max="8194" width="15.42578125" bestFit="1" customWidth="1"/>
    <col min="8195" max="8195" width="14.42578125" bestFit="1" customWidth="1"/>
    <col min="8196" max="8196" width="43" bestFit="1" customWidth="1"/>
    <col min="8197" max="8197" width="18.7109375" bestFit="1" customWidth="1"/>
    <col min="8198" max="8199" width="12.140625" customWidth="1"/>
    <col min="8200" max="8200" width="15.7109375" bestFit="1" customWidth="1"/>
    <col min="8201" max="8202" width="16" bestFit="1" customWidth="1"/>
    <col min="8203" max="8203" width="41.28515625" customWidth="1"/>
    <col min="8449" max="8449" width="23.28515625" bestFit="1" customWidth="1"/>
    <col min="8450" max="8450" width="15.42578125" bestFit="1" customWidth="1"/>
    <col min="8451" max="8451" width="14.42578125" bestFit="1" customWidth="1"/>
    <col min="8452" max="8452" width="43" bestFit="1" customWidth="1"/>
    <col min="8453" max="8453" width="18.7109375" bestFit="1" customWidth="1"/>
    <col min="8454" max="8455" width="12.140625" customWidth="1"/>
    <col min="8456" max="8456" width="15.7109375" bestFit="1" customWidth="1"/>
    <col min="8457" max="8458" width="16" bestFit="1" customWidth="1"/>
    <col min="8459" max="8459" width="41.28515625" customWidth="1"/>
    <col min="8705" max="8705" width="23.28515625" bestFit="1" customWidth="1"/>
    <col min="8706" max="8706" width="15.42578125" bestFit="1" customWidth="1"/>
    <col min="8707" max="8707" width="14.42578125" bestFit="1" customWidth="1"/>
    <col min="8708" max="8708" width="43" bestFit="1" customWidth="1"/>
    <col min="8709" max="8709" width="18.7109375" bestFit="1" customWidth="1"/>
    <col min="8710" max="8711" width="12.140625" customWidth="1"/>
    <col min="8712" max="8712" width="15.7109375" bestFit="1" customWidth="1"/>
    <col min="8713" max="8714" width="16" bestFit="1" customWidth="1"/>
    <col min="8715" max="8715" width="41.28515625" customWidth="1"/>
    <col min="8961" max="8961" width="23.28515625" bestFit="1" customWidth="1"/>
    <col min="8962" max="8962" width="15.42578125" bestFit="1" customWidth="1"/>
    <col min="8963" max="8963" width="14.42578125" bestFit="1" customWidth="1"/>
    <col min="8964" max="8964" width="43" bestFit="1" customWidth="1"/>
    <col min="8965" max="8965" width="18.7109375" bestFit="1" customWidth="1"/>
    <col min="8966" max="8967" width="12.140625" customWidth="1"/>
    <col min="8968" max="8968" width="15.7109375" bestFit="1" customWidth="1"/>
    <col min="8969" max="8970" width="16" bestFit="1" customWidth="1"/>
    <col min="8971" max="8971" width="41.28515625" customWidth="1"/>
    <col min="9217" max="9217" width="23.28515625" bestFit="1" customWidth="1"/>
    <col min="9218" max="9218" width="15.42578125" bestFit="1" customWidth="1"/>
    <col min="9219" max="9219" width="14.42578125" bestFit="1" customWidth="1"/>
    <col min="9220" max="9220" width="43" bestFit="1" customWidth="1"/>
    <col min="9221" max="9221" width="18.7109375" bestFit="1" customWidth="1"/>
    <col min="9222" max="9223" width="12.140625" customWidth="1"/>
    <col min="9224" max="9224" width="15.7109375" bestFit="1" customWidth="1"/>
    <col min="9225" max="9226" width="16" bestFit="1" customWidth="1"/>
    <col min="9227" max="9227" width="41.28515625" customWidth="1"/>
    <col min="9473" max="9473" width="23.28515625" bestFit="1" customWidth="1"/>
    <col min="9474" max="9474" width="15.42578125" bestFit="1" customWidth="1"/>
    <col min="9475" max="9475" width="14.42578125" bestFit="1" customWidth="1"/>
    <col min="9476" max="9476" width="43" bestFit="1" customWidth="1"/>
    <col min="9477" max="9477" width="18.7109375" bestFit="1" customWidth="1"/>
    <col min="9478" max="9479" width="12.140625" customWidth="1"/>
    <col min="9480" max="9480" width="15.7109375" bestFit="1" customWidth="1"/>
    <col min="9481" max="9482" width="16" bestFit="1" customWidth="1"/>
    <col min="9483" max="9483" width="41.28515625" customWidth="1"/>
    <col min="9729" max="9729" width="23.28515625" bestFit="1" customWidth="1"/>
    <col min="9730" max="9730" width="15.42578125" bestFit="1" customWidth="1"/>
    <col min="9731" max="9731" width="14.42578125" bestFit="1" customWidth="1"/>
    <col min="9732" max="9732" width="43" bestFit="1" customWidth="1"/>
    <col min="9733" max="9733" width="18.7109375" bestFit="1" customWidth="1"/>
    <col min="9734" max="9735" width="12.140625" customWidth="1"/>
    <col min="9736" max="9736" width="15.7109375" bestFit="1" customWidth="1"/>
    <col min="9737" max="9738" width="16" bestFit="1" customWidth="1"/>
    <col min="9739" max="9739" width="41.28515625" customWidth="1"/>
    <col min="9985" max="9985" width="23.28515625" bestFit="1" customWidth="1"/>
    <col min="9986" max="9986" width="15.42578125" bestFit="1" customWidth="1"/>
    <col min="9987" max="9987" width="14.42578125" bestFit="1" customWidth="1"/>
    <col min="9988" max="9988" width="43" bestFit="1" customWidth="1"/>
    <col min="9989" max="9989" width="18.7109375" bestFit="1" customWidth="1"/>
    <col min="9990" max="9991" width="12.140625" customWidth="1"/>
    <col min="9992" max="9992" width="15.7109375" bestFit="1" customWidth="1"/>
    <col min="9993" max="9994" width="16" bestFit="1" customWidth="1"/>
    <col min="9995" max="9995" width="41.28515625" customWidth="1"/>
    <col min="10241" max="10241" width="23.28515625" bestFit="1" customWidth="1"/>
    <col min="10242" max="10242" width="15.42578125" bestFit="1" customWidth="1"/>
    <col min="10243" max="10243" width="14.42578125" bestFit="1" customWidth="1"/>
    <col min="10244" max="10244" width="43" bestFit="1" customWidth="1"/>
    <col min="10245" max="10245" width="18.7109375" bestFit="1" customWidth="1"/>
    <col min="10246" max="10247" width="12.140625" customWidth="1"/>
    <col min="10248" max="10248" width="15.7109375" bestFit="1" customWidth="1"/>
    <col min="10249" max="10250" width="16" bestFit="1" customWidth="1"/>
    <col min="10251" max="10251" width="41.28515625" customWidth="1"/>
    <col min="10497" max="10497" width="23.28515625" bestFit="1" customWidth="1"/>
    <col min="10498" max="10498" width="15.42578125" bestFit="1" customWidth="1"/>
    <col min="10499" max="10499" width="14.42578125" bestFit="1" customWidth="1"/>
    <col min="10500" max="10500" width="43" bestFit="1" customWidth="1"/>
    <col min="10501" max="10501" width="18.7109375" bestFit="1" customWidth="1"/>
    <col min="10502" max="10503" width="12.140625" customWidth="1"/>
    <col min="10504" max="10504" width="15.7109375" bestFit="1" customWidth="1"/>
    <col min="10505" max="10506" width="16" bestFit="1" customWidth="1"/>
    <col min="10507" max="10507" width="41.28515625" customWidth="1"/>
    <col min="10753" max="10753" width="23.28515625" bestFit="1" customWidth="1"/>
    <col min="10754" max="10754" width="15.42578125" bestFit="1" customWidth="1"/>
    <col min="10755" max="10755" width="14.42578125" bestFit="1" customWidth="1"/>
    <col min="10756" max="10756" width="43" bestFit="1" customWidth="1"/>
    <col min="10757" max="10757" width="18.7109375" bestFit="1" customWidth="1"/>
    <col min="10758" max="10759" width="12.140625" customWidth="1"/>
    <col min="10760" max="10760" width="15.7109375" bestFit="1" customWidth="1"/>
    <col min="10761" max="10762" width="16" bestFit="1" customWidth="1"/>
    <col min="10763" max="10763" width="41.28515625" customWidth="1"/>
    <col min="11009" max="11009" width="23.28515625" bestFit="1" customWidth="1"/>
    <col min="11010" max="11010" width="15.42578125" bestFit="1" customWidth="1"/>
    <col min="11011" max="11011" width="14.42578125" bestFit="1" customWidth="1"/>
    <col min="11012" max="11012" width="43" bestFit="1" customWidth="1"/>
    <col min="11013" max="11013" width="18.7109375" bestFit="1" customWidth="1"/>
    <col min="11014" max="11015" width="12.140625" customWidth="1"/>
    <col min="11016" max="11016" width="15.7109375" bestFit="1" customWidth="1"/>
    <col min="11017" max="11018" width="16" bestFit="1" customWidth="1"/>
    <col min="11019" max="11019" width="41.28515625" customWidth="1"/>
    <col min="11265" max="11265" width="23.28515625" bestFit="1" customWidth="1"/>
    <col min="11266" max="11266" width="15.42578125" bestFit="1" customWidth="1"/>
    <col min="11267" max="11267" width="14.42578125" bestFit="1" customWidth="1"/>
    <col min="11268" max="11268" width="43" bestFit="1" customWidth="1"/>
    <col min="11269" max="11269" width="18.7109375" bestFit="1" customWidth="1"/>
    <col min="11270" max="11271" width="12.140625" customWidth="1"/>
    <col min="11272" max="11272" width="15.7109375" bestFit="1" customWidth="1"/>
    <col min="11273" max="11274" width="16" bestFit="1" customWidth="1"/>
    <col min="11275" max="11275" width="41.28515625" customWidth="1"/>
    <col min="11521" max="11521" width="23.28515625" bestFit="1" customWidth="1"/>
    <col min="11522" max="11522" width="15.42578125" bestFit="1" customWidth="1"/>
    <col min="11523" max="11523" width="14.42578125" bestFit="1" customWidth="1"/>
    <col min="11524" max="11524" width="43" bestFit="1" customWidth="1"/>
    <col min="11525" max="11525" width="18.7109375" bestFit="1" customWidth="1"/>
    <col min="11526" max="11527" width="12.140625" customWidth="1"/>
    <col min="11528" max="11528" width="15.7109375" bestFit="1" customWidth="1"/>
    <col min="11529" max="11530" width="16" bestFit="1" customWidth="1"/>
    <col min="11531" max="11531" width="41.28515625" customWidth="1"/>
    <col min="11777" max="11777" width="23.28515625" bestFit="1" customWidth="1"/>
    <col min="11778" max="11778" width="15.42578125" bestFit="1" customWidth="1"/>
    <col min="11779" max="11779" width="14.42578125" bestFit="1" customWidth="1"/>
    <col min="11780" max="11780" width="43" bestFit="1" customWidth="1"/>
    <col min="11781" max="11781" width="18.7109375" bestFit="1" customWidth="1"/>
    <col min="11782" max="11783" width="12.140625" customWidth="1"/>
    <col min="11784" max="11784" width="15.7109375" bestFit="1" customWidth="1"/>
    <col min="11785" max="11786" width="16" bestFit="1" customWidth="1"/>
    <col min="11787" max="11787" width="41.28515625" customWidth="1"/>
    <col min="12033" max="12033" width="23.28515625" bestFit="1" customWidth="1"/>
    <col min="12034" max="12034" width="15.42578125" bestFit="1" customWidth="1"/>
    <col min="12035" max="12035" width="14.42578125" bestFit="1" customWidth="1"/>
    <col min="12036" max="12036" width="43" bestFit="1" customWidth="1"/>
    <col min="12037" max="12037" width="18.7109375" bestFit="1" customWidth="1"/>
    <col min="12038" max="12039" width="12.140625" customWidth="1"/>
    <col min="12040" max="12040" width="15.7109375" bestFit="1" customWidth="1"/>
    <col min="12041" max="12042" width="16" bestFit="1" customWidth="1"/>
    <col min="12043" max="12043" width="41.28515625" customWidth="1"/>
    <col min="12289" max="12289" width="23.28515625" bestFit="1" customWidth="1"/>
    <col min="12290" max="12290" width="15.42578125" bestFit="1" customWidth="1"/>
    <col min="12291" max="12291" width="14.42578125" bestFit="1" customWidth="1"/>
    <col min="12292" max="12292" width="43" bestFit="1" customWidth="1"/>
    <col min="12293" max="12293" width="18.7109375" bestFit="1" customWidth="1"/>
    <col min="12294" max="12295" width="12.140625" customWidth="1"/>
    <col min="12296" max="12296" width="15.7109375" bestFit="1" customWidth="1"/>
    <col min="12297" max="12298" width="16" bestFit="1" customWidth="1"/>
    <col min="12299" max="12299" width="41.28515625" customWidth="1"/>
    <col min="12545" max="12545" width="23.28515625" bestFit="1" customWidth="1"/>
    <col min="12546" max="12546" width="15.42578125" bestFit="1" customWidth="1"/>
    <col min="12547" max="12547" width="14.42578125" bestFit="1" customWidth="1"/>
    <col min="12548" max="12548" width="43" bestFit="1" customWidth="1"/>
    <col min="12549" max="12549" width="18.7109375" bestFit="1" customWidth="1"/>
    <col min="12550" max="12551" width="12.140625" customWidth="1"/>
    <col min="12552" max="12552" width="15.7109375" bestFit="1" customWidth="1"/>
    <col min="12553" max="12554" width="16" bestFit="1" customWidth="1"/>
    <col min="12555" max="12555" width="41.28515625" customWidth="1"/>
    <col min="12801" max="12801" width="23.28515625" bestFit="1" customWidth="1"/>
    <col min="12802" max="12802" width="15.42578125" bestFit="1" customWidth="1"/>
    <col min="12803" max="12803" width="14.42578125" bestFit="1" customWidth="1"/>
    <col min="12804" max="12804" width="43" bestFit="1" customWidth="1"/>
    <col min="12805" max="12805" width="18.7109375" bestFit="1" customWidth="1"/>
    <col min="12806" max="12807" width="12.140625" customWidth="1"/>
    <col min="12808" max="12808" width="15.7109375" bestFit="1" customWidth="1"/>
    <col min="12809" max="12810" width="16" bestFit="1" customWidth="1"/>
    <col min="12811" max="12811" width="41.28515625" customWidth="1"/>
    <col min="13057" max="13057" width="23.28515625" bestFit="1" customWidth="1"/>
    <col min="13058" max="13058" width="15.42578125" bestFit="1" customWidth="1"/>
    <col min="13059" max="13059" width="14.42578125" bestFit="1" customWidth="1"/>
    <col min="13060" max="13060" width="43" bestFit="1" customWidth="1"/>
    <col min="13061" max="13061" width="18.7109375" bestFit="1" customWidth="1"/>
    <col min="13062" max="13063" width="12.140625" customWidth="1"/>
    <col min="13064" max="13064" width="15.7109375" bestFit="1" customWidth="1"/>
    <col min="13065" max="13066" width="16" bestFit="1" customWidth="1"/>
    <col min="13067" max="13067" width="41.28515625" customWidth="1"/>
    <col min="13313" max="13313" width="23.28515625" bestFit="1" customWidth="1"/>
    <col min="13314" max="13314" width="15.42578125" bestFit="1" customWidth="1"/>
    <col min="13315" max="13315" width="14.42578125" bestFit="1" customWidth="1"/>
    <col min="13316" max="13316" width="43" bestFit="1" customWidth="1"/>
    <col min="13317" max="13317" width="18.7109375" bestFit="1" customWidth="1"/>
    <col min="13318" max="13319" width="12.140625" customWidth="1"/>
    <col min="13320" max="13320" width="15.7109375" bestFit="1" customWidth="1"/>
    <col min="13321" max="13322" width="16" bestFit="1" customWidth="1"/>
    <col min="13323" max="13323" width="41.28515625" customWidth="1"/>
    <col min="13569" max="13569" width="23.28515625" bestFit="1" customWidth="1"/>
    <col min="13570" max="13570" width="15.42578125" bestFit="1" customWidth="1"/>
    <col min="13571" max="13571" width="14.42578125" bestFit="1" customWidth="1"/>
    <col min="13572" max="13572" width="43" bestFit="1" customWidth="1"/>
    <col min="13573" max="13573" width="18.7109375" bestFit="1" customWidth="1"/>
    <col min="13574" max="13575" width="12.140625" customWidth="1"/>
    <col min="13576" max="13576" width="15.7109375" bestFit="1" customWidth="1"/>
    <col min="13577" max="13578" width="16" bestFit="1" customWidth="1"/>
    <col min="13579" max="13579" width="41.28515625" customWidth="1"/>
    <col min="13825" max="13825" width="23.28515625" bestFit="1" customWidth="1"/>
    <col min="13826" max="13826" width="15.42578125" bestFit="1" customWidth="1"/>
    <col min="13827" max="13827" width="14.42578125" bestFit="1" customWidth="1"/>
    <col min="13828" max="13828" width="43" bestFit="1" customWidth="1"/>
    <col min="13829" max="13829" width="18.7109375" bestFit="1" customWidth="1"/>
    <col min="13830" max="13831" width="12.140625" customWidth="1"/>
    <col min="13832" max="13832" width="15.7109375" bestFit="1" customWidth="1"/>
    <col min="13833" max="13834" width="16" bestFit="1" customWidth="1"/>
    <col min="13835" max="13835" width="41.28515625" customWidth="1"/>
    <col min="14081" max="14081" width="23.28515625" bestFit="1" customWidth="1"/>
    <col min="14082" max="14082" width="15.42578125" bestFit="1" customWidth="1"/>
    <col min="14083" max="14083" width="14.42578125" bestFit="1" customWidth="1"/>
    <col min="14084" max="14084" width="43" bestFit="1" customWidth="1"/>
    <col min="14085" max="14085" width="18.7109375" bestFit="1" customWidth="1"/>
    <col min="14086" max="14087" width="12.140625" customWidth="1"/>
    <col min="14088" max="14088" width="15.7109375" bestFit="1" customWidth="1"/>
    <col min="14089" max="14090" width="16" bestFit="1" customWidth="1"/>
    <col min="14091" max="14091" width="41.28515625" customWidth="1"/>
    <col min="14337" max="14337" width="23.28515625" bestFit="1" customWidth="1"/>
    <col min="14338" max="14338" width="15.42578125" bestFit="1" customWidth="1"/>
    <col min="14339" max="14339" width="14.42578125" bestFit="1" customWidth="1"/>
    <col min="14340" max="14340" width="43" bestFit="1" customWidth="1"/>
    <col min="14341" max="14341" width="18.7109375" bestFit="1" customWidth="1"/>
    <col min="14342" max="14343" width="12.140625" customWidth="1"/>
    <col min="14344" max="14344" width="15.7109375" bestFit="1" customWidth="1"/>
    <col min="14345" max="14346" width="16" bestFit="1" customWidth="1"/>
    <col min="14347" max="14347" width="41.28515625" customWidth="1"/>
    <col min="14593" max="14593" width="23.28515625" bestFit="1" customWidth="1"/>
    <col min="14594" max="14594" width="15.42578125" bestFit="1" customWidth="1"/>
    <col min="14595" max="14595" width="14.42578125" bestFit="1" customWidth="1"/>
    <col min="14596" max="14596" width="43" bestFit="1" customWidth="1"/>
    <col min="14597" max="14597" width="18.7109375" bestFit="1" customWidth="1"/>
    <col min="14598" max="14599" width="12.140625" customWidth="1"/>
    <col min="14600" max="14600" width="15.7109375" bestFit="1" customWidth="1"/>
    <col min="14601" max="14602" width="16" bestFit="1" customWidth="1"/>
    <col min="14603" max="14603" width="41.28515625" customWidth="1"/>
    <col min="14849" max="14849" width="23.28515625" bestFit="1" customWidth="1"/>
    <col min="14850" max="14850" width="15.42578125" bestFit="1" customWidth="1"/>
    <col min="14851" max="14851" width="14.42578125" bestFit="1" customWidth="1"/>
    <col min="14852" max="14852" width="43" bestFit="1" customWidth="1"/>
    <col min="14853" max="14853" width="18.7109375" bestFit="1" customWidth="1"/>
    <col min="14854" max="14855" width="12.140625" customWidth="1"/>
    <col min="14856" max="14856" width="15.7109375" bestFit="1" customWidth="1"/>
    <col min="14857" max="14858" width="16" bestFit="1" customWidth="1"/>
    <col min="14859" max="14859" width="41.28515625" customWidth="1"/>
    <col min="15105" max="15105" width="23.28515625" bestFit="1" customWidth="1"/>
    <col min="15106" max="15106" width="15.42578125" bestFit="1" customWidth="1"/>
    <col min="15107" max="15107" width="14.42578125" bestFit="1" customWidth="1"/>
    <col min="15108" max="15108" width="43" bestFit="1" customWidth="1"/>
    <col min="15109" max="15109" width="18.7109375" bestFit="1" customWidth="1"/>
    <col min="15110" max="15111" width="12.140625" customWidth="1"/>
    <col min="15112" max="15112" width="15.7109375" bestFit="1" customWidth="1"/>
    <col min="15113" max="15114" width="16" bestFit="1" customWidth="1"/>
    <col min="15115" max="15115" width="41.28515625" customWidth="1"/>
    <col min="15361" max="15361" width="23.28515625" bestFit="1" customWidth="1"/>
    <col min="15362" max="15362" width="15.42578125" bestFit="1" customWidth="1"/>
    <col min="15363" max="15363" width="14.42578125" bestFit="1" customWidth="1"/>
    <col min="15364" max="15364" width="43" bestFit="1" customWidth="1"/>
    <col min="15365" max="15365" width="18.7109375" bestFit="1" customWidth="1"/>
    <col min="15366" max="15367" width="12.140625" customWidth="1"/>
    <col min="15368" max="15368" width="15.7109375" bestFit="1" customWidth="1"/>
    <col min="15369" max="15370" width="16" bestFit="1" customWidth="1"/>
    <col min="15371" max="15371" width="41.28515625" customWidth="1"/>
    <col min="15617" max="15617" width="23.28515625" bestFit="1" customWidth="1"/>
    <col min="15618" max="15618" width="15.42578125" bestFit="1" customWidth="1"/>
    <col min="15619" max="15619" width="14.42578125" bestFit="1" customWidth="1"/>
    <col min="15620" max="15620" width="43" bestFit="1" customWidth="1"/>
    <col min="15621" max="15621" width="18.7109375" bestFit="1" customWidth="1"/>
    <col min="15622" max="15623" width="12.140625" customWidth="1"/>
    <col min="15624" max="15624" width="15.7109375" bestFit="1" customWidth="1"/>
    <col min="15625" max="15626" width="16" bestFit="1" customWidth="1"/>
    <col min="15627" max="15627" width="41.28515625" customWidth="1"/>
    <col min="15873" max="15873" width="23.28515625" bestFit="1" customWidth="1"/>
    <col min="15874" max="15874" width="15.42578125" bestFit="1" customWidth="1"/>
    <col min="15875" max="15875" width="14.42578125" bestFit="1" customWidth="1"/>
    <col min="15876" max="15876" width="43" bestFit="1" customWidth="1"/>
    <col min="15877" max="15877" width="18.7109375" bestFit="1" customWidth="1"/>
    <col min="15878" max="15879" width="12.140625" customWidth="1"/>
    <col min="15880" max="15880" width="15.7109375" bestFit="1" customWidth="1"/>
    <col min="15881" max="15882" width="16" bestFit="1" customWidth="1"/>
    <col min="15883" max="15883" width="41.28515625" customWidth="1"/>
    <col min="16129" max="16129" width="23.28515625" bestFit="1" customWidth="1"/>
    <col min="16130" max="16130" width="15.42578125" bestFit="1" customWidth="1"/>
    <col min="16131" max="16131" width="14.42578125" bestFit="1" customWidth="1"/>
    <col min="16132" max="16132" width="43" bestFit="1" customWidth="1"/>
    <col min="16133" max="16133" width="18.7109375" bestFit="1" customWidth="1"/>
    <col min="16134" max="16135" width="12.140625" customWidth="1"/>
    <col min="16136" max="16136" width="15.7109375" bestFit="1" customWidth="1"/>
    <col min="16137" max="16138" width="16" bestFit="1" customWidth="1"/>
    <col min="16139" max="16139" width="41.28515625" customWidth="1"/>
  </cols>
  <sheetData>
    <row r="1" spans="1:12" s="156" customFormat="1" x14ac:dyDescent="0.25">
      <c r="A1" s="155" t="s">
        <v>632</v>
      </c>
      <c r="B1" s="155" t="s">
        <v>633</v>
      </c>
      <c r="C1" s="155" t="s">
        <v>634</v>
      </c>
      <c r="D1" s="155" t="s">
        <v>635</v>
      </c>
      <c r="E1" s="155" t="s">
        <v>636</v>
      </c>
      <c r="F1" s="155" t="s">
        <v>637</v>
      </c>
      <c r="G1" s="155" t="s">
        <v>638</v>
      </c>
      <c r="H1" s="155" t="s">
        <v>639</v>
      </c>
      <c r="I1" s="155" t="s">
        <v>640</v>
      </c>
      <c r="J1" s="155" t="s">
        <v>641</v>
      </c>
      <c r="K1" s="155" t="s">
        <v>642</v>
      </c>
      <c r="L1" s="156" t="s">
        <v>643</v>
      </c>
    </row>
    <row r="2" spans="1:12" s="40" customFormat="1" ht="14.25" customHeight="1" x14ac:dyDescent="0.25">
      <c r="A2" s="157" t="s">
        <v>711</v>
      </c>
      <c r="B2" s="40">
        <v>20</v>
      </c>
      <c r="C2" s="158">
        <v>11</v>
      </c>
      <c r="D2" s="157" t="s">
        <v>644</v>
      </c>
      <c r="E2" s="158">
        <v>0</v>
      </c>
      <c r="F2" s="159">
        <v>0</v>
      </c>
      <c r="G2" s="158">
        <v>20</v>
      </c>
      <c r="H2" s="158" t="s">
        <v>645</v>
      </c>
      <c r="I2" s="158">
        <v>4000</v>
      </c>
      <c r="J2" s="160"/>
      <c r="K2" s="161"/>
      <c r="L2" s="40" t="s">
        <v>388</v>
      </c>
    </row>
    <row r="3" spans="1:12" s="40" customFormat="1" x14ac:dyDescent="0.25">
      <c r="A3" s="157" t="s">
        <v>711</v>
      </c>
      <c r="B3" s="40">
        <v>2</v>
      </c>
      <c r="C3" s="158">
        <v>11</v>
      </c>
      <c r="D3" s="157" t="s">
        <v>644</v>
      </c>
      <c r="E3" s="158">
        <v>0</v>
      </c>
      <c r="F3" s="159">
        <v>0</v>
      </c>
      <c r="G3" s="158"/>
      <c r="H3" s="158" t="s">
        <v>646</v>
      </c>
      <c r="I3" s="158">
        <v>3</v>
      </c>
      <c r="J3" s="160"/>
      <c r="K3" s="161"/>
      <c r="L3" s="40" t="s">
        <v>388</v>
      </c>
    </row>
    <row r="4" spans="1:12" s="40" customFormat="1" x14ac:dyDescent="0.25">
      <c r="A4" s="157" t="s">
        <v>711</v>
      </c>
      <c r="B4" s="40">
        <v>60</v>
      </c>
      <c r="C4" s="158">
        <v>11</v>
      </c>
      <c r="D4" s="157" t="s">
        <v>644</v>
      </c>
      <c r="E4" s="158">
        <v>0</v>
      </c>
      <c r="F4" s="159">
        <v>0</v>
      </c>
      <c r="G4" s="158"/>
      <c r="H4" s="158" t="s">
        <v>646</v>
      </c>
      <c r="I4" s="158">
        <v>80</v>
      </c>
      <c r="J4" s="160"/>
      <c r="K4" s="161"/>
      <c r="L4" s="40" t="s">
        <v>388</v>
      </c>
    </row>
    <row r="5" spans="1:12" s="31" customFormat="1" ht="14.25" customHeight="1" x14ac:dyDescent="0.25">
      <c r="A5" s="162" t="s">
        <v>711</v>
      </c>
      <c r="B5" s="31">
        <v>15</v>
      </c>
      <c r="C5" s="164">
        <v>11</v>
      </c>
      <c r="D5" s="162" t="s">
        <v>644</v>
      </c>
      <c r="E5" s="164">
        <v>0</v>
      </c>
      <c r="F5" s="167">
        <v>0</v>
      </c>
      <c r="G5" s="164">
        <v>15</v>
      </c>
      <c r="H5" s="164" t="s">
        <v>645</v>
      </c>
      <c r="I5" s="164">
        <v>4000</v>
      </c>
      <c r="J5" s="166"/>
      <c r="K5" s="181"/>
      <c r="L5" s="31" t="s">
        <v>88</v>
      </c>
    </row>
    <row r="6" spans="1:12" s="31" customFormat="1" x14ac:dyDescent="0.25">
      <c r="A6" s="162" t="s">
        <v>711</v>
      </c>
      <c r="B6" s="31">
        <v>2</v>
      </c>
      <c r="C6" s="164">
        <v>11</v>
      </c>
      <c r="D6" s="162" t="s">
        <v>644</v>
      </c>
      <c r="E6" s="164">
        <v>0</v>
      </c>
      <c r="F6" s="167">
        <v>0</v>
      </c>
      <c r="G6" s="164"/>
      <c r="H6" s="164" t="s">
        <v>646</v>
      </c>
      <c r="I6" s="164">
        <v>3</v>
      </c>
      <c r="J6" s="166"/>
      <c r="K6" s="181"/>
      <c r="L6" s="31" t="s">
        <v>88</v>
      </c>
    </row>
    <row r="7" spans="1:12" s="31" customFormat="1" x14ac:dyDescent="0.25">
      <c r="A7" s="162" t="s">
        <v>711</v>
      </c>
      <c r="B7" s="31">
        <v>60</v>
      </c>
      <c r="C7" s="164">
        <v>11</v>
      </c>
      <c r="D7" s="162" t="s">
        <v>644</v>
      </c>
      <c r="E7" s="164">
        <v>0</v>
      </c>
      <c r="F7" s="167">
        <v>0</v>
      </c>
      <c r="G7" s="164"/>
      <c r="H7" s="164" t="s">
        <v>646</v>
      </c>
      <c r="I7" s="164">
        <v>80</v>
      </c>
      <c r="J7" s="166"/>
      <c r="K7" s="181"/>
      <c r="L7" s="31" t="s">
        <v>88</v>
      </c>
    </row>
    <row r="8" spans="1:12" s="31" customFormat="1" ht="30" x14ac:dyDescent="0.25">
      <c r="A8" s="162" t="s">
        <v>647</v>
      </c>
      <c r="B8" s="163">
        <v>1</v>
      </c>
      <c r="C8" s="164">
        <v>1</v>
      </c>
      <c r="D8" s="162" t="s">
        <v>647</v>
      </c>
      <c r="E8" s="164">
        <v>0</v>
      </c>
      <c r="F8" s="164">
        <v>0</v>
      </c>
      <c r="G8" s="164"/>
      <c r="H8" s="164" t="s">
        <v>646</v>
      </c>
      <c r="I8" s="164">
        <v>1</v>
      </c>
      <c r="J8" s="162"/>
      <c r="K8" s="165" t="s">
        <v>648</v>
      </c>
    </row>
    <row r="9" spans="1:12" s="31" customFormat="1" x14ac:dyDescent="0.25">
      <c r="A9" s="162" t="s">
        <v>649</v>
      </c>
      <c r="B9" s="163">
        <v>1</v>
      </c>
      <c r="C9" s="164">
        <v>6</v>
      </c>
      <c r="D9" s="162" t="s">
        <v>649</v>
      </c>
      <c r="E9" s="164">
        <v>0</v>
      </c>
      <c r="F9" s="164">
        <v>0</v>
      </c>
      <c r="G9" s="164"/>
      <c r="H9" s="164" t="s">
        <v>646</v>
      </c>
      <c r="I9" s="164">
        <v>1</v>
      </c>
      <c r="J9" s="162"/>
      <c r="K9" s="166"/>
    </row>
    <row r="10" spans="1:12" s="31" customFormat="1" x14ac:dyDescent="0.25">
      <c r="A10" s="162" t="s">
        <v>650</v>
      </c>
      <c r="B10" s="163">
        <v>1</v>
      </c>
      <c r="C10" s="164">
        <v>9</v>
      </c>
      <c r="D10" s="162" t="s">
        <v>650</v>
      </c>
      <c r="E10" s="164">
        <v>0</v>
      </c>
      <c r="F10" s="164">
        <v>0</v>
      </c>
      <c r="G10" s="164"/>
      <c r="H10" s="164" t="s">
        <v>646</v>
      </c>
      <c r="I10" s="164">
        <v>1</v>
      </c>
      <c r="J10" s="162"/>
      <c r="K10" s="166"/>
    </row>
    <row r="11" spans="1:12" s="31" customFormat="1" x14ac:dyDescent="0.25">
      <c r="A11" s="162" t="s">
        <v>651</v>
      </c>
      <c r="B11" s="163">
        <v>1</v>
      </c>
      <c r="C11" s="164">
        <v>12</v>
      </c>
      <c r="D11" s="162" t="s">
        <v>651</v>
      </c>
      <c r="E11" s="164">
        <v>0</v>
      </c>
      <c r="F11" s="164">
        <v>0</v>
      </c>
      <c r="G11" s="164"/>
      <c r="H11" s="164" t="s">
        <v>646</v>
      </c>
      <c r="I11" s="164">
        <v>1</v>
      </c>
      <c r="J11" s="162"/>
      <c r="K11" s="166"/>
    </row>
    <row r="12" spans="1:12" s="31" customFormat="1" x14ac:dyDescent="0.25">
      <c r="A12" s="162" t="s">
        <v>652</v>
      </c>
      <c r="B12" s="163">
        <v>1</v>
      </c>
      <c r="C12" s="164">
        <v>15</v>
      </c>
      <c r="D12" s="162" t="s">
        <v>652</v>
      </c>
      <c r="E12" s="164">
        <v>0</v>
      </c>
      <c r="F12" s="164">
        <v>0</v>
      </c>
      <c r="G12" s="164"/>
      <c r="H12" s="164" t="s">
        <v>646</v>
      </c>
      <c r="I12" s="164">
        <v>2</v>
      </c>
      <c r="J12" s="162"/>
      <c r="K12" s="166"/>
    </row>
    <row r="13" spans="1:12" s="31" customFormat="1" x14ac:dyDescent="0.25">
      <c r="A13" s="162" t="s">
        <v>653</v>
      </c>
      <c r="B13" s="163">
        <v>1</v>
      </c>
      <c r="C13" s="164">
        <v>17</v>
      </c>
      <c r="D13" s="162" t="s">
        <v>653</v>
      </c>
      <c r="E13" s="164">
        <v>0</v>
      </c>
      <c r="F13" s="164">
        <v>0</v>
      </c>
      <c r="G13" s="164"/>
      <c r="H13" s="164" t="s">
        <v>646</v>
      </c>
      <c r="I13" s="164">
        <v>2</v>
      </c>
      <c r="J13" s="162"/>
      <c r="K13" s="166"/>
    </row>
    <row r="14" spans="1:12" s="31" customFormat="1" x14ac:dyDescent="0.25">
      <c r="A14" s="162" t="s">
        <v>654</v>
      </c>
      <c r="B14" s="163">
        <v>1</v>
      </c>
      <c r="C14" s="164">
        <v>20</v>
      </c>
      <c r="D14" s="162" t="s">
        <v>654</v>
      </c>
      <c r="E14" s="164">
        <v>0</v>
      </c>
      <c r="F14" s="164">
        <v>0</v>
      </c>
      <c r="G14" s="164"/>
      <c r="H14" s="164" t="s">
        <v>646</v>
      </c>
      <c r="I14" s="164">
        <v>3</v>
      </c>
      <c r="J14" s="162"/>
      <c r="K14" s="166"/>
    </row>
    <row r="15" spans="1:12" s="32" customFormat="1" x14ac:dyDescent="0.25">
      <c r="A15" s="162" t="s">
        <v>655</v>
      </c>
      <c r="B15" s="163">
        <v>1</v>
      </c>
      <c r="C15" s="164">
        <v>25</v>
      </c>
      <c r="D15" s="162" t="s">
        <v>655</v>
      </c>
      <c r="E15" s="164">
        <v>0</v>
      </c>
      <c r="F15" s="164">
        <v>0</v>
      </c>
      <c r="G15" s="164"/>
      <c r="H15" s="164" t="s">
        <v>646</v>
      </c>
      <c r="I15" s="164">
        <v>4</v>
      </c>
      <c r="J15" s="162"/>
      <c r="K15" s="166"/>
    </row>
    <row r="16" spans="1:12" s="32" customFormat="1" x14ac:dyDescent="0.25">
      <c r="A16" s="162" t="s">
        <v>656</v>
      </c>
      <c r="B16" s="163">
        <v>1</v>
      </c>
      <c r="C16" s="164">
        <v>33</v>
      </c>
      <c r="D16" s="162" t="s">
        <v>656</v>
      </c>
      <c r="E16" s="164">
        <v>0</v>
      </c>
      <c r="F16" s="164">
        <v>0</v>
      </c>
      <c r="G16" s="164"/>
      <c r="H16" s="164" t="s">
        <v>646</v>
      </c>
      <c r="I16" s="164">
        <v>4</v>
      </c>
      <c r="J16" s="162"/>
      <c r="K16" s="166"/>
    </row>
    <row r="17" spans="1:11" s="32" customFormat="1" x14ac:dyDescent="0.25">
      <c r="A17" s="162" t="s">
        <v>657</v>
      </c>
      <c r="B17" s="163">
        <v>1</v>
      </c>
      <c r="C17" s="164">
        <v>35</v>
      </c>
      <c r="D17" s="162" t="s">
        <v>657</v>
      </c>
      <c r="E17" s="164">
        <v>0</v>
      </c>
      <c r="F17" s="164">
        <v>0</v>
      </c>
      <c r="G17" s="164"/>
      <c r="H17" s="164" t="s">
        <v>646</v>
      </c>
      <c r="I17" s="164">
        <v>5</v>
      </c>
      <c r="J17" s="162"/>
      <c r="K17" s="166"/>
    </row>
    <row r="18" spans="1:11" s="32" customFormat="1" x14ac:dyDescent="0.25">
      <c r="A18" s="162" t="s">
        <v>658</v>
      </c>
      <c r="B18" s="163">
        <v>1</v>
      </c>
      <c r="C18" s="164">
        <v>37</v>
      </c>
      <c r="D18" s="162" t="s">
        <v>658</v>
      </c>
      <c r="E18" s="164">
        <v>0</v>
      </c>
      <c r="F18" s="164">
        <v>0</v>
      </c>
      <c r="G18" s="164"/>
      <c r="H18" s="164" t="s">
        <v>646</v>
      </c>
      <c r="I18" s="164">
        <v>5</v>
      </c>
      <c r="J18" s="162"/>
      <c r="K18" s="166"/>
    </row>
    <row r="19" spans="1:11" s="32" customFormat="1" x14ac:dyDescent="0.25">
      <c r="A19" s="162" t="s">
        <v>659</v>
      </c>
      <c r="B19" s="163">
        <v>1</v>
      </c>
      <c r="C19" s="164">
        <v>40</v>
      </c>
      <c r="D19" s="162" t="s">
        <v>659</v>
      </c>
      <c r="E19" s="164">
        <v>0</v>
      </c>
      <c r="F19" s="164">
        <v>0</v>
      </c>
      <c r="G19" s="164"/>
      <c r="H19" s="164" t="s">
        <v>646</v>
      </c>
      <c r="I19" s="164">
        <v>5</v>
      </c>
      <c r="J19" s="162"/>
      <c r="K19" s="166"/>
    </row>
    <row r="20" spans="1:11" s="32" customFormat="1" x14ac:dyDescent="0.25">
      <c r="A20" s="162" t="s">
        <v>660</v>
      </c>
      <c r="B20" s="163">
        <v>1</v>
      </c>
      <c r="C20" s="164">
        <v>46</v>
      </c>
      <c r="D20" s="162" t="s">
        <v>660</v>
      </c>
      <c r="E20" s="164">
        <v>0</v>
      </c>
      <c r="F20" s="164">
        <v>0</v>
      </c>
      <c r="G20" s="164"/>
      <c r="H20" s="164" t="s">
        <v>646</v>
      </c>
      <c r="I20" s="164">
        <v>5</v>
      </c>
      <c r="J20" s="162"/>
      <c r="K20" s="166"/>
    </row>
    <row r="21" spans="1:11" s="31" customFormat="1" x14ac:dyDescent="0.25">
      <c r="A21" s="162" t="s">
        <v>661</v>
      </c>
      <c r="B21" s="163">
        <v>1</v>
      </c>
      <c r="C21" s="164">
        <v>49</v>
      </c>
      <c r="D21" s="162" t="s">
        <v>661</v>
      </c>
      <c r="E21" s="164">
        <v>0</v>
      </c>
      <c r="F21" s="164">
        <v>0</v>
      </c>
      <c r="G21" s="164"/>
      <c r="H21" s="164" t="s">
        <v>646</v>
      </c>
      <c r="I21" s="164">
        <v>5</v>
      </c>
      <c r="J21" s="162"/>
      <c r="K21" s="166"/>
    </row>
    <row r="22" spans="1:11" s="31" customFormat="1" x14ac:dyDescent="0.25">
      <c r="A22" s="162" t="s">
        <v>662</v>
      </c>
      <c r="B22" s="163">
        <v>1</v>
      </c>
      <c r="C22" s="164">
        <v>58</v>
      </c>
      <c r="D22" s="162" t="s">
        <v>662</v>
      </c>
      <c r="E22" s="164">
        <v>0</v>
      </c>
      <c r="F22" s="167">
        <v>0</v>
      </c>
      <c r="G22" s="164"/>
      <c r="H22" s="164" t="s">
        <v>646</v>
      </c>
      <c r="I22" s="164">
        <v>6</v>
      </c>
      <c r="J22" s="162"/>
      <c r="K22" s="166"/>
    </row>
    <row r="23" spans="1:11" s="31" customFormat="1" x14ac:dyDescent="0.25">
      <c r="A23" s="162" t="s">
        <v>663</v>
      </c>
      <c r="B23" s="31">
        <v>1</v>
      </c>
      <c r="C23" s="168">
        <v>62</v>
      </c>
      <c r="D23" s="162" t="s">
        <v>663</v>
      </c>
      <c r="E23" s="164">
        <v>0</v>
      </c>
      <c r="F23" s="167">
        <v>0</v>
      </c>
      <c r="G23" s="164"/>
      <c r="H23" s="164" t="s">
        <v>646</v>
      </c>
      <c r="I23" s="164">
        <v>7</v>
      </c>
      <c r="J23" s="166"/>
      <c r="K23" s="166"/>
    </row>
    <row r="24" spans="1:11" s="31" customFormat="1" x14ac:dyDescent="0.25">
      <c r="A24" s="162" t="s">
        <v>664</v>
      </c>
      <c r="B24" s="31">
        <v>1</v>
      </c>
      <c r="C24" s="168">
        <v>74</v>
      </c>
      <c r="D24" s="162" t="s">
        <v>664</v>
      </c>
      <c r="E24" s="164">
        <v>0</v>
      </c>
      <c r="F24" s="167">
        <v>0</v>
      </c>
      <c r="G24" s="164"/>
      <c r="H24" s="164" t="s">
        <v>646</v>
      </c>
      <c r="I24" s="164">
        <v>7</v>
      </c>
      <c r="J24" s="162"/>
      <c r="K24" s="166"/>
    </row>
    <row r="25" spans="1:11" s="31" customFormat="1" x14ac:dyDescent="0.25">
      <c r="A25" s="162" t="s">
        <v>665</v>
      </c>
      <c r="B25" s="31">
        <v>1</v>
      </c>
      <c r="C25" s="168">
        <v>83</v>
      </c>
      <c r="D25" s="162" t="s">
        <v>665</v>
      </c>
      <c r="E25" s="164">
        <v>0</v>
      </c>
      <c r="F25" s="167">
        <v>0</v>
      </c>
      <c r="G25" s="164"/>
      <c r="H25" s="164" t="s">
        <v>646</v>
      </c>
      <c r="I25" s="164">
        <v>7</v>
      </c>
      <c r="J25" s="166"/>
      <c r="K25" s="166"/>
    </row>
    <row r="26" spans="1:11" s="31" customFormat="1" x14ac:dyDescent="0.25">
      <c r="A26" s="162" t="s">
        <v>666</v>
      </c>
      <c r="B26" s="31">
        <v>1</v>
      </c>
      <c r="C26" s="168">
        <v>95</v>
      </c>
      <c r="D26" s="162" t="s">
        <v>666</v>
      </c>
      <c r="E26" s="164">
        <v>0</v>
      </c>
      <c r="F26" s="167">
        <v>0</v>
      </c>
      <c r="G26" s="164"/>
      <c r="H26" s="164" t="s">
        <v>646</v>
      </c>
      <c r="I26" s="164">
        <v>8</v>
      </c>
      <c r="J26" s="162"/>
      <c r="K26" s="166"/>
    </row>
    <row r="27" spans="1:11" s="31" customFormat="1" x14ac:dyDescent="0.25">
      <c r="A27" s="162" t="s">
        <v>667</v>
      </c>
      <c r="B27" s="31">
        <v>1</v>
      </c>
      <c r="C27" s="164">
        <v>106</v>
      </c>
      <c r="D27" s="162" t="s">
        <v>667</v>
      </c>
      <c r="E27" s="164">
        <v>0</v>
      </c>
      <c r="F27" s="167">
        <v>0</v>
      </c>
      <c r="G27" s="164"/>
      <c r="H27" s="164" t="s">
        <v>646</v>
      </c>
      <c r="I27" s="164">
        <v>9</v>
      </c>
      <c r="J27" s="166"/>
      <c r="K27" s="166"/>
    </row>
  </sheetData>
  <autoFilter ref="A1:K27"/>
  <conditionalFormatting sqref="A22:A27 A2:A4">
    <cfRule type="duplicateValues" dxfId="3" priority="3" stopIfTrue="1"/>
  </conditionalFormatting>
  <conditionalFormatting sqref="D22:D27 D2:D4">
    <cfRule type="duplicateValues" dxfId="2" priority="4" stopIfTrue="1"/>
  </conditionalFormatting>
  <conditionalFormatting sqref="A5:A7">
    <cfRule type="duplicateValues" dxfId="1" priority="1" stopIfTrue="1"/>
  </conditionalFormatting>
  <conditionalFormatting sqref="D5:D7">
    <cfRule type="duplicateValues" dxfId="0" priority="2" stopIfTrue="1"/>
  </conditionalFormatting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7"/>
  <sheetViews>
    <sheetView workbookViewId="0">
      <selection activeCell="M37" sqref="M37"/>
    </sheetView>
  </sheetViews>
  <sheetFormatPr defaultRowHeight="15" x14ac:dyDescent="0.25"/>
  <sheetData>
    <row r="2" spans="1:4" x14ac:dyDescent="0.25">
      <c r="A2">
        <v>1</v>
      </c>
      <c r="B2">
        <v>200</v>
      </c>
      <c r="C2">
        <f>B2-(25%*B2)</f>
        <v>150</v>
      </c>
      <c r="D2">
        <v>150</v>
      </c>
    </row>
    <row r="3" spans="1:4" x14ac:dyDescent="0.25">
      <c r="A3">
        <v>2</v>
      </c>
      <c r="B3">
        <v>400</v>
      </c>
      <c r="C3">
        <f t="shared" ref="C3:C21" si="0">B3-(25%*B3)</f>
        <v>300</v>
      </c>
      <c r="D3">
        <v>300</v>
      </c>
    </row>
    <row r="4" spans="1:4" x14ac:dyDescent="0.25">
      <c r="A4">
        <v>3</v>
      </c>
      <c r="B4">
        <v>750</v>
      </c>
      <c r="C4" s="21">
        <f t="shared" si="0"/>
        <v>562.5</v>
      </c>
      <c r="D4">
        <v>550</v>
      </c>
    </row>
    <row r="5" spans="1:4" x14ac:dyDescent="0.25">
      <c r="A5">
        <v>4</v>
      </c>
      <c r="B5">
        <v>1200</v>
      </c>
      <c r="C5">
        <f t="shared" si="0"/>
        <v>900</v>
      </c>
      <c r="D5">
        <v>900</v>
      </c>
    </row>
    <row r="6" spans="1:4" x14ac:dyDescent="0.25">
      <c r="A6">
        <v>5</v>
      </c>
      <c r="B6">
        <v>1600</v>
      </c>
      <c r="C6">
        <f t="shared" si="0"/>
        <v>1200</v>
      </c>
      <c r="D6">
        <v>1200</v>
      </c>
    </row>
    <row r="7" spans="1:4" x14ac:dyDescent="0.25">
      <c r="A7">
        <v>6</v>
      </c>
      <c r="B7">
        <v>2000</v>
      </c>
      <c r="C7">
        <f t="shared" si="0"/>
        <v>1500</v>
      </c>
      <c r="D7">
        <v>1500</v>
      </c>
    </row>
    <row r="8" spans="1:4" x14ac:dyDescent="0.25">
      <c r="A8">
        <v>7</v>
      </c>
      <c r="B8">
        <v>3000</v>
      </c>
      <c r="C8">
        <f t="shared" si="0"/>
        <v>2250</v>
      </c>
      <c r="D8">
        <v>2000</v>
      </c>
    </row>
    <row r="9" spans="1:4" x14ac:dyDescent="0.25">
      <c r="A9">
        <v>8</v>
      </c>
      <c r="B9">
        <v>4000</v>
      </c>
      <c r="C9">
        <f t="shared" si="0"/>
        <v>3000</v>
      </c>
      <c r="D9">
        <v>3000</v>
      </c>
    </row>
    <row r="10" spans="1:4" x14ac:dyDescent="0.25">
      <c r="A10">
        <v>9</v>
      </c>
      <c r="B10">
        <v>5000</v>
      </c>
      <c r="C10">
        <f t="shared" si="0"/>
        <v>3750</v>
      </c>
      <c r="D10">
        <v>3800</v>
      </c>
    </row>
    <row r="11" spans="1:4" x14ac:dyDescent="0.25">
      <c r="A11">
        <v>10</v>
      </c>
      <c r="B11">
        <v>6000</v>
      </c>
      <c r="C11">
        <f t="shared" si="0"/>
        <v>4500</v>
      </c>
      <c r="D11">
        <v>4500</v>
      </c>
    </row>
    <row r="12" spans="1:4" x14ac:dyDescent="0.25">
      <c r="A12">
        <v>11</v>
      </c>
      <c r="B12">
        <v>7000</v>
      </c>
      <c r="C12">
        <f t="shared" si="0"/>
        <v>5250</v>
      </c>
      <c r="D12">
        <v>5000</v>
      </c>
    </row>
    <row r="13" spans="1:4" x14ac:dyDescent="0.25">
      <c r="A13">
        <v>12</v>
      </c>
      <c r="B13">
        <v>8000</v>
      </c>
      <c r="C13">
        <f t="shared" si="0"/>
        <v>6000</v>
      </c>
      <c r="D13">
        <v>6000</v>
      </c>
    </row>
    <row r="14" spans="1:4" x14ac:dyDescent="0.25">
      <c r="A14">
        <v>13</v>
      </c>
      <c r="B14">
        <v>9000</v>
      </c>
      <c r="C14">
        <f t="shared" si="0"/>
        <v>6750</v>
      </c>
      <c r="D14">
        <v>7000</v>
      </c>
    </row>
    <row r="15" spans="1:4" x14ac:dyDescent="0.25">
      <c r="A15">
        <v>14</v>
      </c>
      <c r="B15">
        <v>10000</v>
      </c>
      <c r="C15">
        <f t="shared" si="0"/>
        <v>7500</v>
      </c>
      <c r="D15">
        <v>8000</v>
      </c>
    </row>
    <row r="16" spans="1:4" x14ac:dyDescent="0.25">
      <c r="A16">
        <v>15</v>
      </c>
      <c r="B16">
        <v>11000</v>
      </c>
      <c r="C16">
        <f t="shared" si="0"/>
        <v>8250</v>
      </c>
      <c r="D16">
        <v>9000</v>
      </c>
    </row>
    <row r="17" spans="1:4" x14ac:dyDescent="0.25">
      <c r="A17">
        <v>16</v>
      </c>
      <c r="B17">
        <v>12000</v>
      </c>
      <c r="C17">
        <f t="shared" si="0"/>
        <v>9000</v>
      </c>
      <c r="D17">
        <v>10000</v>
      </c>
    </row>
    <row r="18" spans="1:4" x14ac:dyDescent="0.25">
      <c r="A18">
        <v>17</v>
      </c>
      <c r="B18">
        <v>14000</v>
      </c>
      <c r="C18">
        <f t="shared" si="0"/>
        <v>10500</v>
      </c>
      <c r="D18">
        <v>11000</v>
      </c>
    </row>
    <row r="19" spans="1:4" x14ac:dyDescent="0.25">
      <c r="A19">
        <v>18</v>
      </c>
      <c r="B19">
        <v>16000</v>
      </c>
      <c r="C19">
        <f t="shared" si="0"/>
        <v>12000</v>
      </c>
      <c r="D19">
        <v>12000</v>
      </c>
    </row>
    <row r="20" spans="1:4" x14ac:dyDescent="0.25">
      <c r="A20">
        <v>19</v>
      </c>
      <c r="B20">
        <v>18000</v>
      </c>
      <c r="C20">
        <f t="shared" si="0"/>
        <v>13500</v>
      </c>
      <c r="D20">
        <v>13000</v>
      </c>
    </row>
    <row r="21" spans="1:4" x14ac:dyDescent="0.25">
      <c r="A21">
        <v>20</v>
      </c>
      <c r="B21">
        <v>20000</v>
      </c>
      <c r="C21">
        <f t="shared" si="0"/>
        <v>15000</v>
      </c>
      <c r="D21">
        <v>14000</v>
      </c>
    </row>
    <row r="22" spans="1:4" x14ac:dyDescent="0.25">
      <c r="A22">
        <v>21</v>
      </c>
      <c r="D22">
        <v>15000</v>
      </c>
    </row>
    <row r="23" spans="1:4" x14ac:dyDescent="0.25">
      <c r="A23">
        <v>22</v>
      </c>
      <c r="D23">
        <v>16000</v>
      </c>
    </row>
    <row r="24" spans="1:4" x14ac:dyDescent="0.25">
      <c r="A24">
        <v>23</v>
      </c>
      <c r="D24">
        <v>18000</v>
      </c>
    </row>
    <row r="25" spans="1:4" x14ac:dyDescent="0.25">
      <c r="A25">
        <v>24</v>
      </c>
      <c r="D25">
        <v>20000</v>
      </c>
    </row>
    <row r="26" spans="1:4" x14ac:dyDescent="0.25">
      <c r="A26">
        <v>25</v>
      </c>
      <c r="D26">
        <v>25000</v>
      </c>
    </row>
    <row r="27" spans="1:4" x14ac:dyDescent="0.25">
      <c r="A27">
        <v>26</v>
      </c>
      <c r="D27">
        <v>30000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6"/>
  <sheetViews>
    <sheetView topLeftCell="A43" zoomScaleNormal="100" workbookViewId="0">
      <selection activeCell="I46" sqref="I46:I47"/>
    </sheetView>
  </sheetViews>
  <sheetFormatPr defaultRowHeight="15" x14ac:dyDescent="0.25"/>
  <cols>
    <col min="1" max="1" width="35" bestFit="1" customWidth="1"/>
    <col min="2" max="2" width="37.28515625" customWidth="1"/>
    <col min="4" max="4" width="10" style="21" bestFit="1" customWidth="1"/>
    <col min="5" max="5" width="11.140625" bestFit="1" customWidth="1"/>
    <col min="6" max="6" width="45.42578125" bestFit="1" customWidth="1"/>
    <col min="7" max="7" width="16.28515625" customWidth="1"/>
    <col min="8" max="8" width="19" customWidth="1"/>
  </cols>
  <sheetData>
    <row r="1" spans="1:11" x14ac:dyDescent="0.25">
      <c r="A1" s="4" t="s">
        <v>10</v>
      </c>
      <c r="B1" s="4" t="s">
        <v>11</v>
      </c>
      <c r="C1" s="4" t="s">
        <v>12</v>
      </c>
      <c r="D1" s="65" t="s">
        <v>13</v>
      </c>
      <c r="E1" s="4" t="s">
        <v>14</v>
      </c>
      <c r="F1" s="4" t="s">
        <v>27</v>
      </c>
      <c r="G1" s="25" t="s">
        <v>63</v>
      </c>
      <c r="H1" s="23" t="s">
        <v>420</v>
      </c>
    </row>
    <row r="2" spans="1:11" x14ac:dyDescent="0.25">
      <c r="A2" s="1" t="s">
        <v>0</v>
      </c>
      <c r="B2" s="5"/>
      <c r="C2" s="6">
        <v>1</v>
      </c>
      <c r="D2" s="7">
        <v>4</v>
      </c>
      <c r="E2" s="7"/>
      <c r="F2" s="16" t="s">
        <v>28</v>
      </c>
      <c r="G2" s="26">
        <v>1</v>
      </c>
      <c r="H2" s="24">
        <f>D2</f>
        <v>4</v>
      </c>
      <c r="I2" s="21"/>
      <c r="K2" s="21"/>
    </row>
    <row r="3" spans="1:11" x14ac:dyDescent="0.25">
      <c r="A3" s="87" t="s">
        <v>1</v>
      </c>
      <c r="B3" s="88" t="s">
        <v>395</v>
      </c>
      <c r="C3" s="64">
        <v>1</v>
      </c>
      <c r="D3" s="89"/>
      <c r="E3" s="89"/>
      <c r="F3" s="90" t="s">
        <v>29</v>
      </c>
      <c r="G3" s="27"/>
      <c r="H3" s="22"/>
      <c r="I3" s="21"/>
      <c r="K3" s="21"/>
    </row>
    <row r="4" spans="1:11" x14ac:dyDescent="0.25">
      <c r="A4" s="104" t="s">
        <v>1</v>
      </c>
      <c r="B4" s="105"/>
      <c r="C4" s="106">
        <v>1</v>
      </c>
      <c r="D4" s="107">
        <v>0</v>
      </c>
      <c r="E4" s="107">
        <v>0</v>
      </c>
      <c r="F4" s="108" t="s">
        <v>29</v>
      </c>
      <c r="G4" s="108"/>
      <c r="H4" s="109">
        <f>E4</f>
        <v>0</v>
      </c>
      <c r="I4" s="21"/>
      <c r="K4" s="21"/>
    </row>
    <row r="5" spans="1:11" x14ac:dyDescent="0.25">
      <c r="A5" s="3" t="s">
        <v>2</v>
      </c>
      <c r="B5" s="11"/>
      <c r="C5" s="12">
        <v>1</v>
      </c>
      <c r="D5" s="13">
        <v>1</v>
      </c>
      <c r="E5" s="13">
        <v>50</v>
      </c>
      <c r="F5" s="18" t="s">
        <v>30</v>
      </c>
      <c r="G5" s="27"/>
      <c r="H5" s="24">
        <f>E5</f>
        <v>50</v>
      </c>
      <c r="I5" s="21"/>
      <c r="K5" s="21"/>
    </row>
    <row r="6" spans="1:11" x14ac:dyDescent="0.25">
      <c r="A6" s="3" t="s">
        <v>68</v>
      </c>
      <c r="B6" s="11"/>
      <c r="C6" s="12">
        <v>1</v>
      </c>
      <c r="D6" s="13">
        <v>1</v>
      </c>
      <c r="E6" s="13">
        <v>50</v>
      </c>
      <c r="F6" s="18" t="s">
        <v>31</v>
      </c>
      <c r="G6" s="27"/>
      <c r="H6" s="24">
        <f>E6</f>
        <v>50</v>
      </c>
      <c r="I6" s="21"/>
      <c r="K6" s="21"/>
    </row>
    <row r="7" spans="1:11" ht="19.5" customHeight="1" x14ac:dyDescent="0.25">
      <c r="A7" s="2" t="s">
        <v>3</v>
      </c>
      <c r="B7" s="8" t="s">
        <v>15</v>
      </c>
      <c r="C7" s="9">
        <v>1</v>
      </c>
      <c r="D7" s="10">
        <v>3</v>
      </c>
      <c r="E7" s="10"/>
      <c r="F7" s="17" t="s">
        <v>32</v>
      </c>
      <c r="G7" s="27">
        <v>13</v>
      </c>
      <c r="H7" s="22">
        <f>G7*D7</f>
        <v>39</v>
      </c>
      <c r="I7" s="21"/>
      <c r="K7" s="21"/>
    </row>
    <row r="8" spans="1:11" ht="20.25" customHeight="1" x14ac:dyDescent="0.25">
      <c r="A8" s="2" t="s">
        <v>3</v>
      </c>
      <c r="B8" s="8" t="s">
        <v>16</v>
      </c>
      <c r="C8" s="9">
        <v>1</v>
      </c>
      <c r="D8" s="10">
        <v>2</v>
      </c>
      <c r="E8" s="10"/>
      <c r="F8" s="17" t="s">
        <v>33</v>
      </c>
      <c r="G8" s="27">
        <v>6</v>
      </c>
      <c r="H8" s="22">
        <f>G8*D8</f>
        <v>12</v>
      </c>
      <c r="I8" s="21"/>
      <c r="K8" s="21"/>
    </row>
    <row r="9" spans="1:11" x14ac:dyDescent="0.25">
      <c r="A9" s="2" t="s">
        <v>3</v>
      </c>
      <c r="B9" s="8"/>
      <c r="C9" s="9">
        <v>1</v>
      </c>
      <c r="D9" s="10">
        <v>2</v>
      </c>
      <c r="E9" s="10">
        <v>50</v>
      </c>
      <c r="F9" s="17" t="s">
        <v>34</v>
      </c>
      <c r="G9" s="27"/>
      <c r="H9" s="24">
        <f>E9</f>
        <v>50</v>
      </c>
      <c r="I9" s="21"/>
      <c r="K9" s="21"/>
    </row>
    <row r="10" spans="1:11" x14ac:dyDescent="0.25">
      <c r="A10" s="3" t="s">
        <v>4</v>
      </c>
      <c r="B10" s="11"/>
      <c r="C10" s="12">
        <v>1</v>
      </c>
      <c r="D10" s="13">
        <v>2</v>
      </c>
      <c r="E10" s="13"/>
      <c r="F10" s="18" t="s">
        <v>35</v>
      </c>
      <c r="G10" s="27">
        <v>80</v>
      </c>
      <c r="H10" s="22">
        <f>G10*D10</f>
        <v>160</v>
      </c>
      <c r="I10" s="21"/>
      <c r="K10" s="21"/>
    </row>
    <row r="11" spans="1:11" x14ac:dyDescent="0.25">
      <c r="A11" s="3" t="s">
        <v>5</v>
      </c>
      <c r="B11" s="11"/>
      <c r="C11" s="12">
        <v>1</v>
      </c>
      <c r="D11" s="13">
        <v>2</v>
      </c>
      <c r="E11" s="13">
        <v>50</v>
      </c>
      <c r="F11" s="18" t="s">
        <v>36</v>
      </c>
      <c r="G11" s="27"/>
      <c r="H11" s="24">
        <f>E11</f>
        <v>50</v>
      </c>
      <c r="I11" s="21"/>
      <c r="K11" s="21"/>
    </row>
    <row r="12" spans="1:11" x14ac:dyDescent="0.25">
      <c r="A12" s="3" t="s">
        <v>6</v>
      </c>
      <c r="B12" s="11"/>
      <c r="C12" s="12">
        <v>1</v>
      </c>
      <c r="D12" s="13">
        <v>8</v>
      </c>
      <c r="E12" s="13"/>
      <c r="F12" s="18" t="s">
        <v>37</v>
      </c>
      <c r="G12" s="27">
        <v>6</v>
      </c>
      <c r="H12" s="22">
        <f>G12*D12</f>
        <v>48</v>
      </c>
      <c r="I12" s="21"/>
      <c r="K12" s="21"/>
    </row>
    <row r="13" spans="1:11" x14ac:dyDescent="0.25">
      <c r="A13" s="2" t="s">
        <v>69</v>
      </c>
      <c r="B13" s="8"/>
      <c r="C13" s="9">
        <v>1</v>
      </c>
      <c r="D13" s="10">
        <v>1</v>
      </c>
      <c r="E13" s="10">
        <v>50</v>
      </c>
      <c r="F13" s="17" t="s">
        <v>38</v>
      </c>
      <c r="G13" s="27"/>
      <c r="H13" s="24">
        <f>E13</f>
        <v>50</v>
      </c>
      <c r="I13" s="21"/>
      <c r="K13" s="21"/>
    </row>
    <row r="14" spans="1:11" x14ac:dyDescent="0.25">
      <c r="A14" s="3" t="s">
        <v>7</v>
      </c>
      <c r="B14" s="14" t="s">
        <v>17</v>
      </c>
      <c r="C14" s="12">
        <v>1</v>
      </c>
      <c r="D14" s="13">
        <v>15</v>
      </c>
      <c r="E14" s="13"/>
      <c r="F14" s="18" t="s">
        <v>39</v>
      </c>
      <c r="G14" s="27">
        <v>1</v>
      </c>
      <c r="H14" s="22">
        <f t="shared" ref="H14:H31" si="0">G14*D14</f>
        <v>15</v>
      </c>
      <c r="I14" s="21"/>
      <c r="K14" s="21"/>
    </row>
    <row r="15" spans="1:11" x14ac:dyDescent="0.25">
      <c r="A15" s="3" t="s">
        <v>7</v>
      </c>
      <c r="B15" s="14" t="s">
        <v>18</v>
      </c>
      <c r="C15" s="12">
        <v>1</v>
      </c>
      <c r="D15" s="13">
        <v>50</v>
      </c>
      <c r="E15" s="13"/>
      <c r="F15" s="18" t="s">
        <v>39</v>
      </c>
      <c r="G15" s="27">
        <v>1</v>
      </c>
      <c r="H15" s="22">
        <f t="shared" si="0"/>
        <v>50</v>
      </c>
      <c r="I15" s="21"/>
      <c r="K15" s="21"/>
    </row>
    <row r="16" spans="1:11" x14ac:dyDescent="0.25">
      <c r="A16" s="3" t="s">
        <v>7</v>
      </c>
      <c r="B16" s="14" t="s">
        <v>70</v>
      </c>
      <c r="C16" s="12">
        <v>1</v>
      </c>
      <c r="D16" s="13">
        <v>75</v>
      </c>
      <c r="E16" s="13"/>
      <c r="F16" s="18" t="s">
        <v>39</v>
      </c>
      <c r="G16" s="27">
        <v>1</v>
      </c>
      <c r="H16" s="22">
        <f t="shared" si="0"/>
        <v>75</v>
      </c>
      <c r="I16" s="21"/>
      <c r="K16" s="21"/>
    </row>
    <row r="17" spans="1:12" x14ac:dyDescent="0.25">
      <c r="A17" s="2" t="s">
        <v>8</v>
      </c>
      <c r="B17" s="15" t="s">
        <v>19</v>
      </c>
      <c r="C17" s="9">
        <v>1</v>
      </c>
      <c r="D17" s="10">
        <v>1</v>
      </c>
      <c r="E17" s="10"/>
      <c r="F17" s="17" t="s">
        <v>40</v>
      </c>
      <c r="G17" s="27">
        <v>1</v>
      </c>
      <c r="H17" s="22">
        <f t="shared" si="0"/>
        <v>1</v>
      </c>
      <c r="I17" s="21"/>
      <c r="K17" s="21"/>
    </row>
    <row r="18" spans="1:12" x14ac:dyDescent="0.25">
      <c r="A18" s="2" t="s">
        <v>8</v>
      </c>
      <c r="B18" s="15" t="s">
        <v>20</v>
      </c>
      <c r="C18" s="9">
        <v>1</v>
      </c>
      <c r="D18" s="10">
        <v>2</v>
      </c>
      <c r="E18" s="10"/>
      <c r="F18" s="17" t="s">
        <v>40</v>
      </c>
      <c r="G18" s="27">
        <v>1</v>
      </c>
      <c r="H18" s="22">
        <f t="shared" si="0"/>
        <v>2</v>
      </c>
      <c r="I18" s="21"/>
      <c r="K18" s="21"/>
    </row>
    <row r="19" spans="1:12" x14ac:dyDescent="0.25">
      <c r="A19" s="2" t="s">
        <v>8</v>
      </c>
      <c r="B19" s="15" t="s">
        <v>21</v>
      </c>
      <c r="C19" s="9">
        <v>1</v>
      </c>
      <c r="D19" s="10">
        <v>8</v>
      </c>
      <c r="E19" s="10"/>
      <c r="F19" s="17" t="s">
        <v>40</v>
      </c>
      <c r="G19" s="27">
        <v>1</v>
      </c>
      <c r="H19" s="22">
        <f t="shared" si="0"/>
        <v>8</v>
      </c>
      <c r="I19" s="21"/>
      <c r="K19" s="21"/>
    </row>
    <row r="20" spans="1:12" x14ac:dyDescent="0.25">
      <c r="A20" s="2" t="s">
        <v>8</v>
      </c>
      <c r="B20" s="15" t="s">
        <v>22</v>
      </c>
      <c r="C20" s="9">
        <v>1</v>
      </c>
      <c r="D20" s="10">
        <v>40</v>
      </c>
      <c r="E20" s="10"/>
      <c r="F20" s="17" t="s">
        <v>40</v>
      </c>
      <c r="G20" s="27">
        <v>1</v>
      </c>
      <c r="H20" s="22">
        <f t="shared" si="0"/>
        <v>40</v>
      </c>
      <c r="I20" s="21"/>
      <c r="K20" s="21"/>
    </row>
    <row r="21" spans="1:12" x14ac:dyDescent="0.25">
      <c r="A21" s="2" t="s">
        <v>8</v>
      </c>
      <c r="B21" s="15" t="s">
        <v>23</v>
      </c>
      <c r="C21" s="9">
        <v>1</v>
      </c>
      <c r="D21" s="10">
        <v>75</v>
      </c>
      <c r="E21" s="10"/>
      <c r="F21" s="17" t="s">
        <v>40</v>
      </c>
      <c r="G21" s="27">
        <v>1</v>
      </c>
      <c r="H21" s="22">
        <f t="shared" si="0"/>
        <v>75</v>
      </c>
      <c r="I21" s="21"/>
      <c r="K21" s="21"/>
    </row>
    <row r="22" spans="1:12" x14ac:dyDescent="0.25">
      <c r="A22" s="2" t="s">
        <v>8</v>
      </c>
      <c r="B22" s="15" t="s">
        <v>24</v>
      </c>
      <c r="C22" s="9">
        <v>1</v>
      </c>
      <c r="D22" s="10">
        <v>150</v>
      </c>
      <c r="E22" s="10"/>
      <c r="F22" s="17" t="s">
        <v>40</v>
      </c>
      <c r="G22" s="27">
        <v>1</v>
      </c>
      <c r="H22" s="22">
        <f t="shared" si="0"/>
        <v>150</v>
      </c>
      <c r="I22" s="21"/>
      <c r="K22" s="21"/>
    </row>
    <row r="23" spans="1:12" x14ac:dyDescent="0.25">
      <c r="A23" s="2" t="s">
        <v>8</v>
      </c>
      <c r="B23" s="15" t="s">
        <v>25</v>
      </c>
      <c r="C23" s="9">
        <v>1</v>
      </c>
      <c r="D23" s="10">
        <v>225</v>
      </c>
      <c r="E23" s="10"/>
      <c r="F23" s="17" t="s">
        <v>40</v>
      </c>
      <c r="G23" s="27">
        <v>1</v>
      </c>
      <c r="H23" s="22">
        <f t="shared" si="0"/>
        <v>225</v>
      </c>
      <c r="I23" s="21"/>
      <c r="K23" s="21"/>
    </row>
    <row r="24" spans="1:12" x14ac:dyDescent="0.25">
      <c r="A24" s="2" t="s">
        <v>8</v>
      </c>
      <c r="B24" s="15" t="s">
        <v>26</v>
      </c>
      <c r="C24" s="9">
        <v>1</v>
      </c>
      <c r="D24" s="10">
        <v>300</v>
      </c>
      <c r="E24" s="10"/>
      <c r="F24" s="17" t="s">
        <v>40</v>
      </c>
      <c r="G24" s="27">
        <v>1</v>
      </c>
      <c r="H24" s="22">
        <f t="shared" si="0"/>
        <v>300</v>
      </c>
      <c r="I24" s="21"/>
      <c r="K24" s="21"/>
    </row>
    <row r="25" spans="1:12" x14ac:dyDescent="0.25">
      <c r="A25" s="3" t="s">
        <v>9</v>
      </c>
      <c r="B25" s="14" t="s">
        <v>19</v>
      </c>
      <c r="C25" s="12">
        <v>1</v>
      </c>
      <c r="D25" s="13">
        <v>1</v>
      </c>
      <c r="E25" s="13"/>
      <c r="F25" s="18" t="s">
        <v>41</v>
      </c>
      <c r="G25" s="27">
        <v>1</v>
      </c>
      <c r="H25" s="22">
        <f t="shared" si="0"/>
        <v>1</v>
      </c>
      <c r="I25" s="21"/>
      <c r="K25" s="21"/>
    </row>
    <row r="26" spans="1:12" x14ac:dyDescent="0.25">
      <c r="A26" s="3" t="s">
        <v>9</v>
      </c>
      <c r="B26" s="14" t="s">
        <v>20</v>
      </c>
      <c r="C26" s="12">
        <v>1</v>
      </c>
      <c r="D26" s="13">
        <v>2</v>
      </c>
      <c r="E26" s="13"/>
      <c r="F26" s="18" t="s">
        <v>41</v>
      </c>
      <c r="G26" s="27">
        <v>1</v>
      </c>
      <c r="H26" s="22">
        <f t="shared" si="0"/>
        <v>2</v>
      </c>
      <c r="I26" s="21"/>
      <c r="K26" s="21"/>
      <c r="L26" s="21"/>
    </row>
    <row r="27" spans="1:12" x14ac:dyDescent="0.25">
      <c r="A27" s="3" t="s">
        <v>9</v>
      </c>
      <c r="B27" s="14" t="s">
        <v>21</v>
      </c>
      <c r="C27" s="12">
        <v>1</v>
      </c>
      <c r="D27" s="13">
        <v>6</v>
      </c>
      <c r="E27" s="13"/>
      <c r="F27" s="18" t="s">
        <v>41</v>
      </c>
      <c r="G27" s="27">
        <v>1</v>
      </c>
      <c r="H27" s="22">
        <f t="shared" si="0"/>
        <v>6</v>
      </c>
      <c r="I27" s="21"/>
      <c r="K27" s="21"/>
      <c r="L27" s="21"/>
    </row>
    <row r="28" spans="1:12" x14ac:dyDescent="0.25">
      <c r="A28" s="3" t="s">
        <v>9</v>
      </c>
      <c r="B28" s="14" t="s">
        <v>22</v>
      </c>
      <c r="C28" s="12">
        <v>1</v>
      </c>
      <c r="D28" s="13">
        <v>11</v>
      </c>
      <c r="E28" s="13"/>
      <c r="F28" s="18" t="s">
        <v>41</v>
      </c>
      <c r="G28" s="27">
        <v>1</v>
      </c>
      <c r="H28" s="22">
        <f t="shared" si="0"/>
        <v>11</v>
      </c>
      <c r="I28" s="21"/>
      <c r="K28" s="21"/>
      <c r="L28" s="21"/>
    </row>
    <row r="29" spans="1:12" x14ac:dyDescent="0.25">
      <c r="A29" s="3" t="s">
        <v>9</v>
      </c>
      <c r="B29" s="14" t="s">
        <v>23</v>
      </c>
      <c r="C29" s="12">
        <v>1</v>
      </c>
      <c r="D29" s="13">
        <v>25</v>
      </c>
      <c r="E29" s="13"/>
      <c r="F29" s="18" t="s">
        <v>41</v>
      </c>
      <c r="G29" s="27">
        <v>1</v>
      </c>
      <c r="H29" s="22">
        <f t="shared" si="0"/>
        <v>25</v>
      </c>
      <c r="I29" s="21"/>
      <c r="K29" s="21"/>
      <c r="L29" s="21"/>
    </row>
    <row r="30" spans="1:12" x14ac:dyDescent="0.25">
      <c r="A30" s="3" t="s">
        <v>9</v>
      </c>
      <c r="B30" s="14" t="s">
        <v>24</v>
      </c>
      <c r="C30" s="12">
        <v>1</v>
      </c>
      <c r="D30" s="13">
        <v>1</v>
      </c>
      <c r="E30" s="13"/>
      <c r="F30" s="18" t="s">
        <v>41</v>
      </c>
      <c r="G30" s="27">
        <v>1</v>
      </c>
      <c r="H30" s="22">
        <f t="shared" si="0"/>
        <v>1</v>
      </c>
      <c r="I30" s="21"/>
      <c r="K30" s="21"/>
    </row>
    <row r="31" spans="1:12" x14ac:dyDescent="0.25">
      <c r="A31" s="46" t="s">
        <v>103</v>
      </c>
      <c r="B31" s="14"/>
      <c r="C31" s="12">
        <v>1</v>
      </c>
      <c r="D31" s="13">
        <v>3</v>
      </c>
      <c r="E31" s="13"/>
      <c r="F31" s="18" t="s">
        <v>132</v>
      </c>
      <c r="G31" s="27">
        <v>3</v>
      </c>
      <c r="H31" s="22">
        <f t="shared" si="0"/>
        <v>9</v>
      </c>
      <c r="I31" s="21"/>
      <c r="K31" s="21"/>
    </row>
    <row r="32" spans="1:12" x14ac:dyDescent="0.25">
      <c r="A32" s="22" t="s">
        <v>133</v>
      </c>
      <c r="B32" s="14" t="s">
        <v>104</v>
      </c>
      <c r="C32" s="12">
        <v>1</v>
      </c>
      <c r="D32" s="13">
        <v>1</v>
      </c>
      <c r="E32" s="13"/>
      <c r="F32" s="18" t="s">
        <v>134</v>
      </c>
      <c r="G32" s="27">
        <v>1</v>
      </c>
      <c r="H32" s="22">
        <f>G32*D32</f>
        <v>1</v>
      </c>
      <c r="I32" s="21"/>
      <c r="K32" s="21"/>
    </row>
    <row r="33" spans="1:11" x14ac:dyDescent="0.25">
      <c r="A33" s="47" t="s">
        <v>133</v>
      </c>
      <c r="B33" s="14" t="s">
        <v>105</v>
      </c>
      <c r="C33" s="12">
        <v>1</v>
      </c>
      <c r="D33" s="13">
        <v>2</v>
      </c>
      <c r="E33" s="13"/>
      <c r="F33" s="18" t="s">
        <v>135</v>
      </c>
      <c r="G33" s="27">
        <v>1</v>
      </c>
      <c r="H33" s="22">
        <f t="shared" ref="H33:H63" si="1">G33*D33</f>
        <v>2</v>
      </c>
      <c r="I33" s="21"/>
      <c r="K33" s="21"/>
    </row>
    <row r="34" spans="1:11" x14ac:dyDescent="0.25">
      <c r="A34" s="22" t="s">
        <v>133</v>
      </c>
      <c r="B34" s="14" t="s">
        <v>106</v>
      </c>
      <c r="C34" s="12">
        <v>1</v>
      </c>
      <c r="D34" s="13">
        <v>2</v>
      </c>
      <c r="E34" s="13"/>
      <c r="F34" s="18" t="s">
        <v>136</v>
      </c>
      <c r="G34" s="27">
        <v>1</v>
      </c>
      <c r="H34" s="22">
        <f t="shared" si="1"/>
        <v>2</v>
      </c>
      <c r="I34" s="21"/>
      <c r="K34" s="21"/>
    </row>
    <row r="35" spans="1:11" x14ac:dyDescent="0.25">
      <c r="A35" s="47" t="s">
        <v>133</v>
      </c>
      <c r="B35" s="14" t="s">
        <v>107</v>
      </c>
      <c r="C35" s="12">
        <v>1</v>
      </c>
      <c r="D35" s="13">
        <v>2</v>
      </c>
      <c r="E35" s="13"/>
      <c r="F35" s="18" t="s">
        <v>137</v>
      </c>
      <c r="G35" s="27">
        <v>1</v>
      </c>
      <c r="H35" s="22">
        <f t="shared" si="1"/>
        <v>2</v>
      </c>
      <c r="I35" s="21"/>
      <c r="K35" s="21"/>
    </row>
    <row r="36" spans="1:11" x14ac:dyDescent="0.25">
      <c r="A36" s="47" t="s">
        <v>133</v>
      </c>
      <c r="B36" s="14" t="s">
        <v>108</v>
      </c>
      <c r="C36" s="12">
        <v>1</v>
      </c>
      <c r="D36" s="13">
        <v>2</v>
      </c>
      <c r="E36" s="13"/>
      <c r="F36" s="18" t="s">
        <v>138</v>
      </c>
      <c r="G36" s="27">
        <v>1</v>
      </c>
      <c r="H36" s="22">
        <f t="shared" si="1"/>
        <v>2</v>
      </c>
      <c r="I36" s="21"/>
      <c r="K36" s="21"/>
    </row>
    <row r="37" spans="1:11" x14ac:dyDescent="0.25">
      <c r="A37" s="47" t="s">
        <v>133</v>
      </c>
      <c r="B37" s="14" t="s">
        <v>109</v>
      </c>
      <c r="C37" s="12">
        <v>1</v>
      </c>
      <c r="D37" s="13">
        <v>2</v>
      </c>
      <c r="E37" s="13"/>
      <c r="F37" s="18" t="s">
        <v>139</v>
      </c>
      <c r="G37" s="27">
        <v>1</v>
      </c>
      <c r="H37" s="22">
        <f t="shared" si="1"/>
        <v>2</v>
      </c>
      <c r="I37" s="21"/>
      <c r="K37" s="21"/>
    </row>
    <row r="38" spans="1:11" x14ac:dyDescent="0.25">
      <c r="A38" s="22" t="s">
        <v>133</v>
      </c>
      <c r="B38" s="14" t="s">
        <v>110</v>
      </c>
      <c r="C38" s="12">
        <v>1</v>
      </c>
      <c r="D38" s="13">
        <v>2</v>
      </c>
      <c r="E38" s="13"/>
      <c r="F38" s="18" t="s">
        <v>140</v>
      </c>
      <c r="G38" s="27">
        <v>1</v>
      </c>
      <c r="H38" s="22">
        <f t="shared" si="1"/>
        <v>2</v>
      </c>
      <c r="I38" s="21"/>
      <c r="K38" s="21"/>
    </row>
    <row r="39" spans="1:11" x14ac:dyDescent="0.25">
      <c r="A39" s="47" t="s">
        <v>133</v>
      </c>
      <c r="B39" s="14" t="s">
        <v>111</v>
      </c>
      <c r="C39" s="12">
        <v>1</v>
      </c>
      <c r="D39" s="13">
        <v>5</v>
      </c>
      <c r="E39" s="13"/>
      <c r="F39" s="18" t="s">
        <v>141</v>
      </c>
      <c r="G39" s="27">
        <v>1</v>
      </c>
      <c r="H39" s="22">
        <f t="shared" si="1"/>
        <v>5</v>
      </c>
      <c r="I39" s="21"/>
      <c r="K39" s="21"/>
    </row>
    <row r="40" spans="1:11" x14ac:dyDescent="0.25">
      <c r="A40" s="22" t="s">
        <v>133</v>
      </c>
      <c r="B40" s="14" t="s">
        <v>112</v>
      </c>
      <c r="C40" s="12">
        <v>1</v>
      </c>
      <c r="D40" s="13">
        <v>1</v>
      </c>
      <c r="E40" s="13"/>
      <c r="F40" s="18" t="s">
        <v>142</v>
      </c>
      <c r="G40" s="27">
        <v>1</v>
      </c>
      <c r="H40" s="22">
        <f t="shared" si="1"/>
        <v>1</v>
      </c>
      <c r="I40" s="21"/>
      <c r="K40" s="21"/>
    </row>
    <row r="41" spans="1:11" x14ac:dyDescent="0.25">
      <c r="A41" s="47" t="s">
        <v>133</v>
      </c>
      <c r="B41" s="14" t="s">
        <v>113</v>
      </c>
      <c r="C41" s="12">
        <v>1</v>
      </c>
      <c r="D41" s="13">
        <v>2</v>
      </c>
      <c r="E41" s="13"/>
      <c r="F41" s="18" t="s">
        <v>143</v>
      </c>
      <c r="G41" s="27">
        <v>1</v>
      </c>
      <c r="H41" s="22">
        <f t="shared" si="1"/>
        <v>2</v>
      </c>
      <c r="I41" s="21"/>
      <c r="K41" s="21"/>
    </row>
    <row r="42" spans="1:11" x14ac:dyDescent="0.25">
      <c r="A42" s="31" t="s">
        <v>133</v>
      </c>
      <c r="B42" s="14" t="s">
        <v>114</v>
      </c>
      <c r="C42" s="12">
        <v>1</v>
      </c>
      <c r="D42" s="13">
        <v>1</v>
      </c>
      <c r="E42" s="13"/>
      <c r="F42" s="18" t="s">
        <v>144</v>
      </c>
      <c r="G42" s="27">
        <v>1</v>
      </c>
      <c r="H42" s="22">
        <f t="shared" si="1"/>
        <v>1</v>
      </c>
      <c r="I42" s="21"/>
      <c r="K42" s="21"/>
    </row>
    <row r="43" spans="1:11" x14ac:dyDescent="0.25">
      <c r="A43" s="31" t="s">
        <v>133</v>
      </c>
      <c r="B43" s="14" t="s">
        <v>115</v>
      </c>
      <c r="C43" s="12">
        <v>1</v>
      </c>
      <c r="D43" s="13">
        <v>1</v>
      </c>
      <c r="E43" s="13"/>
      <c r="F43" s="18" t="s">
        <v>145</v>
      </c>
      <c r="G43" s="27">
        <v>1</v>
      </c>
      <c r="H43" s="22">
        <f t="shared" si="1"/>
        <v>1</v>
      </c>
      <c r="I43" s="21"/>
      <c r="K43" s="21"/>
    </row>
    <row r="44" spans="1:11" x14ac:dyDescent="0.25">
      <c r="A44" s="22" t="s">
        <v>133</v>
      </c>
      <c r="B44" s="14" t="s">
        <v>116</v>
      </c>
      <c r="C44" s="12">
        <v>1</v>
      </c>
      <c r="D44" s="13">
        <v>1</v>
      </c>
      <c r="E44" s="13"/>
      <c r="F44" s="18" t="s">
        <v>146</v>
      </c>
      <c r="G44" s="27">
        <v>1</v>
      </c>
      <c r="H44" s="22">
        <f t="shared" si="1"/>
        <v>1</v>
      </c>
      <c r="I44" s="21"/>
      <c r="K44" s="21"/>
    </row>
    <row r="45" spans="1:11" x14ac:dyDescent="0.25">
      <c r="A45" s="31" t="s">
        <v>133</v>
      </c>
      <c r="B45" s="14" t="s">
        <v>117</v>
      </c>
      <c r="C45" s="12">
        <v>1</v>
      </c>
      <c r="D45" s="13">
        <v>1</v>
      </c>
      <c r="E45" s="13"/>
      <c r="F45" s="18" t="s">
        <v>147</v>
      </c>
      <c r="G45" s="27">
        <v>1</v>
      </c>
      <c r="H45" s="22">
        <f t="shared" si="1"/>
        <v>1</v>
      </c>
      <c r="I45" s="21"/>
      <c r="K45" s="21"/>
    </row>
    <row r="46" spans="1:11" x14ac:dyDescent="0.25">
      <c r="A46" s="22" t="s">
        <v>133</v>
      </c>
      <c r="B46" s="14" t="s">
        <v>118</v>
      </c>
      <c r="C46" s="12">
        <v>1</v>
      </c>
      <c r="D46" s="13">
        <v>1</v>
      </c>
      <c r="E46" s="13"/>
      <c r="F46" s="18" t="s">
        <v>148</v>
      </c>
      <c r="G46" s="27">
        <v>1</v>
      </c>
      <c r="H46" s="22">
        <f t="shared" si="1"/>
        <v>1</v>
      </c>
      <c r="I46" s="21"/>
      <c r="K46" s="21"/>
    </row>
    <row r="47" spans="1:11" x14ac:dyDescent="0.25">
      <c r="A47" s="22" t="s">
        <v>133</v>
      </c>
      <c r="B47" s="14" t="s">
        <v>119</v>
      </c>
      <c r="C47" s="12">
        <v>1</v>
      </c>
      <c r="D47" s="13">
        <v>1</v>
      </c>
      <c r="E47" s="13"/>
      <c r="F47" s="18" t="s">
        <v>149</v>
      </c>
      <c r="G47" s="27">
        <v>1</v>
      </c>
      <c r="H47" s="22">
        <f t="shared" si="1"/>
        <v>1</v>
      </c>
      <c r="I47" s="21"/>
      <c r="K47" s="21"/>
    </row>
    <row r="48" spans="1:11" x14ac:dyDescent="0.25">
      <c r="A48" s="22" t="s">
        <v>133</v>
      </c>
      <c r="B48" s="14" t="s">
        <v>120</v>
      </c>
      <c r="C48" s="12">
        <v>1</v>
      </c>
      <c r="D48" s="13">
        <v>3</v>
      </c>
      <c r="E48" s="13"/>
      <c r="F48" s="18" t="s">
        <v>150</v>
      </c>
      <c r="G48" s="27">
        <v>1</v>
      </c>
      <c r="H48" s="22">
        <f t="shared" si="1"/>
        <v>3</v>
      </c>
      <c r="I48" s="21"/>
      <c r="K48" s="21"/>
    </row>
    <row r="49" spans="1:11" x14ac:dyDescent="0.25">
      <c r="A49" s="22" t="s">
        <v>133</v>
      </c>
      <c r="B49" s="14" t="s">
        <v>121</v>
      </c>
      <c r="C49" s="12">
        <v>1</v>
      </c>
      <c r="D49" s="13">
        <v>5</v>
      </c>
      <c r="E49" s="13"/>
      <c r="F49" s="18" t="s">
        <v>151</v>
      </c>
      <c r="G49" s="27">
        <v>1</v>
      </c>
      <c r="H49" s="22">
        <f t="shared" si="1"/>
        <v>5</v>
      </c>
      <c r="I49" s="21"/>
      <c r="K49" s="21"/>
    </row>
    <row r="50" spans="1:11" x14ac:dyDescent="0.25">
      <c r="A50" s="22" t="s">
        <v>133</v>
      </c>
      <c r="B50" s="14" t="s">
        <v>122</v>
      </c>
      <c r="C50" s="12">
        <v>1</v>
      </c>
      <c r="D50" s="13">
        <v>3</v>
      </c>
      <c r="E50" s="13"/>
      <c r="F50" s="18" t="s">
        <v>152</v>
      </c>
      <c r="G50" s="27">
        <v>1</v>
      </c>
      <c r="H50" s="22">
        <f t="shared" si="1"/>
        <v>3</v>
      </c>
      <c r="I50" s="21"/>
      <c r="K50" s="21"/>
    </row>
    <row r="51" spans="1:11" x14ac:dyDescent="0.25">
      <c r="A51" s="31" t="s">
        <v>133</v>
      </c>
      <c r="B51" s="14" t="s">
        <v>123</v>
      </c>
      <c r="C51" s="12">
        <v>1</v>
      </c>
      <c r="D51" s="13">
        <v>3</v>
      </c>
      <c r="E51" s="13"/>
      <c r="F51" s="18" t="s">
        <v>153</v>
      </c>
      <c r="G51" s="27">
        <v>1</v>
      </c>
      <c r="H51" s="22">
        <f t="shared" si="1"/>
        <v>3</v>
      </c>
      <c r="I51" s="21"/>
      <c r="K51" s="21"/>
    </row>
    <row r="52" spans="1:11" x14ac:dyDescent="0.25">
      <c r="A52" s="31" t="s">
        <v>133</v>
      </c>
      <c r="B52" s="14" t="s">
        <v>124</v>
      </c>
      <c r="C52" s="12">
        <v>1</v>
      </c>
      <c r="D52" s="13">
        <v>2</v>
      </c>
      <c r="E52" s="13"/>
      <c r="F52" s="18" t="s">
        <v>154</v>
      </c>
      <c r="G52" s="27">
        <v>1</v>
      </c>
      <c r="H52" s="22">
        <f t="shared" si="1"/>
        <v>2</v>
      </c>
      <c r="I52" s="21"/>
      <c r="K52" s="21"/>
    </row>
    <row r="53" spans="1:11" x14ac:dyDescent="0.25">
      <c r="A53" s="31" t="s">
        <v>133</v>
      </c>
      <c r="B53" s="14" t="s">
        <v>125</v>
      </c>
      <c r="C53" s="12">
        <v>1</v>
      </c>
      <c r="D53" s="13">
        <v>2</v>
      </c>
      <c r="E53" s="13"/>
      <c r="F53" s="18" t="s">
        <v>155</v>
      </c>
      <c r="G53" s="27">
        <v>1</v>
      </c>
      <c r="H53" s="22">
        <f t="shared" si="1"/>
        <v>2</v>
      </c>
      <c r="I53" s="21"/>
      <c r="K53" s="21"/>
    </row>
    <row r="54" spans="1:11" x14ac:dyDescent="0.25">
      <c r="A54" s="31" t="s">
        <v>133</v>
      </c>
      <c r="B54" s="14" t="s">
        <v>126</v>
      </c>
      <c r="C54" s="12">
        <v>1</v>
      </c>
      <c r="D54" s="13">
        <v>3</v>
      </c>
      <c r="E54" s="13"/>
      <c r="F54" s="18" t="s">
        <v>156</v>
      </c>
      <c r="G54" s="27">
        <v>1</v>
      </c>
      <c r="H54" s="22">
        <f t="shared" si="1"/>
        <v>3</v>
      </c>
      <c r="I54" s="21"/>
      <c r="K54" s="21"/>
    </row>
    <row r="55" spans="1:11" x14ac:dyDescent="0.25">
      <c r="A55" s="31" t="s">
        <v>133</v>
      </c>
      <c r="B55" s="14" t="s">
        <v>127</v>
      </c>
      <c r="C55" s="12">
        <v>1</v>
      </c>
      <c r="D55" s="13">
        <v>5</v>
      </c>
      <c r="E55" s="13"/>
      <c r="F55" s="18" t="s">
        <v>157</v>
      </c>
      <c r="G55" s="27">
        <v>1</v>
      </c>
      <c r="H55" s="22">
        <f t="shared" si="1"/>
        <v>5</v>
      </c>
      <c r="I55" s="21"/>
      <c r="K55" s="21"/>
    </row>
    <row r="56" spans="1:11" x14ac:dyDescent="0.25">
      <c r="A56" s="22" t="s">
        <v>133</v>
      </c>
      <c r="B56" s="14" t="s">
        <v>128</v>
      </c>
      <c r="C56" s="12">
        <v>1</v>
      </c>
      <c r="D56" s="13">
        <v>5</v>
      </c>
      <c r="E56" s="13"/>
      <c r="F56" s="18" t="s">
        <v>158</v>
      </c>
      <c r="G56" s="27">
        <v>1</v>
      </c>
      <c r="H56" s="22">
        <f t="shared" si="1"/>
        <v>5</v>
      </c>
      <c r="I56" s="21"/>
      <c r="K56" s="21"/>
    </row>
    <row r="57" spans="1:11" x14ac:dyDescent="0.25">
      <c r="A57" s="31" t="s">
        <v>133</v>
      </c>
      <c r="B57" s="14" t="s">
        <v>129</v>
      </c>
      <c r="C57" s="12">
        <v>1</v>
      </c>
      <c r="D57" s="13">
        <v>1</v>
      </c>
      <c r="E57" s="13"/>
      <c r="F57" s="18" t="s">
        <v>159</v>
      </c>
      <c r="G57" s="27">
        <v>1</v>
      </c>
      <c r="H57" s="22">
        <f t="shared" si="1"/>
        <v>1</v>
      </c>
      <c r="I57" s="21"/>
      <c r="K57" s="21"/>
    </row>
    <row r="58" spans="1:11" x14ac:dyDescent="0.25">
      <c r="A58" s="31" t="s">
        <v>133</v>
      </c>
      <c r="B58" s="14" t="s">
        <v>130</v>
      </c>
      <c r="C58" s="12">
        <v>1</v>
      </c>
      <c r="D58" s="13">
        <v>1</v>
      </c>
      <c r="E58" s="13"/>
      <c r="F58" s="18" t="s">
        <v>160</v>
      </c>
      <c r="G58" s="27">
        <v>1</v>
      </c>
      <c r="H58" s="22">
        <f t="shared" si="1"/>
        <v>1</v>
      </c>
      <c r="I58" s="21"/>
      <c r="K58" s="21"/>
    </row>
    <row r="59" spans="1:11" x14ac:dyDescent="0.25">
      <c r="A59" s="31" t="s">
        <v>133</v>
      </c>
      <c r="B59" s="14" t="s">
        <v>131</v>
      </c>
      <c r="C59" s="12">
        <v>1</v>
      </c>
      <c r="D59" s="13">
        <v>1</v>
      </c>
      <c r="E59" s="13"/>
      <c r="F59" s="18" t="s">
        <v>161</v>
      </c>
      <c r="G59" s="27">
        <v>1</v>
      </c>
      <c r="H59" s="22">
        <f t="shared" si="1"/>
        <v>1</v>
      </c>
      <c r="I59" s="21"/>
      <c r="K59" s="21"/>
    </row>
    <row r="60" spans="1:11" x14ac:dyDescent="0.25">
      <c r="A60" s="31" t="s">
        <v>133</v>
      </c>
      <c r="B60" s="14" t="s">
        <v>162</v>
      </c>
      <c r="C60" s="12">
        <v>1</v>
      </c>
      <c r="D60" s="13">
        <v>2</v>
      </c>
      <c r="E60" s="13"/>
      <c r="F60" s="18" t="s">
        <v>163</v>
      </c>
      <c r="G60" s="27">
        <v>1</v>
      </c>
      <c r="H60" s="22">
        <f t="shared" si="1"/>
        <v>2</v>
      </c>
      <c r="I60" s="21"/>
      <c r="K60" s="21"/>
    </row>
    <row r="61" spans="1:11" x14ac:dyDescent="0.25">
      <c r="A61" s="31" t="s">
        <v>133</v>
      </c>
      <c r="B61" s="14" t="s">
        <v>164</v>
      </c>
      <c r="C61" s="12">
        <v>1</v>
      </c>
      <c r="D61" s="13">
        <v>10</v>
      </c>
      <c r="E61" s="13"/>
      <c r="F61" s="18" t="s">
        <v>165</v>
      </c>
      <c r="G61" s="27">
        <v>1</v>
      </c>
      <c r="H61" s="22">
        <f t="shared" si="1"/>
        <v>10</v>
      </c>
      <c r="I61" s="21"/>
      <c r="K61" s="21"/>
    </row>
    <row r="62" spans="1:11" x14ac:dyDescent="0.25">
      <c r="A62" s="31" t="s">
        <v>401</v>
      </c>
      <c r="B62" s="14"/>
      <c r="C62" s="12">
        <v>1</v>
      </c>
      <c r="D62" s="13">
        <v>0</v>
      </c>
      <c r="E62" s="13"/>
      <c r="F62" s="18" t="s">
        <v>428</v>
      </c>
      <c r="G62" s="27">
        <v>0</v>
      </c>
      <c r="H62" s="22">
        <f t="shared" si="1"/>
        <v>0</v>
      </c>
      <c r="I62" s="21"/>
      <c r="K62" s="21"/>
    </row>
    <row r="63" spans="1:11" x14ac:dyDescent="0.25">
      <c r="A63" s="31" t="s">
        <v>338</v>
      </c>
      <c r="B63" s="14"/>
      <c r="C63" s="12">
        <v>1</v>
      </c>
      <c r="D63" s="13">
        <v>4</v>
      </c>
      <c r="E63" s="13"/>
      <c r="F63" s="18" t="s">
        <v>429</v>
      </c>
      <c r="G63" s="27">
        <v>3</v>
      </c>
      <c r="H63" s="22">
        <f t="shared" si="1"/>
        <v>12</v>
      </c>
      <c r="I63" s="21"/>
      <c r="K63" s="21"/>
    </row>
    <row r="64" spans="1:11" x14ac:dyDescent="0.25">
      <c r="A64" s="110" t="s">
        <v>193</v>
      </c>
      <c r="B64" s="111"/>
      <c r="C64" s="106">
        <v>0</v>
      </c>
      <c r="D64" s="107">
        <v>0</v>
      </c>
      <c r="E64" s="107"/>
      <c r="F64" s="108" t="s">
        <v>402</v>
      </c>
      <c r="G64" s="108"/>
      <c r="H64" s="110"/>
      <c r="I64" s="21"/>
      <c r="K64" s="21"/>
    </row>
    <row r="65" spans="3:8" x14ac:dyDescent="0.25">
      <c r="C65" s="48"/>
      <c r="G65" s="112" t="s">
        <v>430</v>
      </c>
      <c r="H65" s="21">
        <f>SUM(H2:H63)</f>
        <v>1594</v>
      </c>
    </row>
    <row r="66" spans="3:8" x14ac:dyDescent="0.25">
      <c r="C66" s="48"/>
      <c r="G66" s="28" t="s">
        <v>421</v>
      </c>
      <c r="H66" s="21">
        <f>H65-H30-H29-H28-H27-H26-H24-H23-H22-H21-H20-H19-H18-H16-H15-H14-H7-H48-H49-H50-H51-H53-H55-H57-H61</f>
        <v>538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workbookViewId="0">
      <selection activeCell="F14" sqref="F14"/>
    </sheetView>
  </sheetViews>
  <sheetFormatPr defaultRowHeight="15" x14ac:dyDescent="0.25"/>
  <cols>
    <col min="1" max="1" width="39.140625" style="20" customWidth="1"/>
    <col min="2" max="2" width="18.140625" style="20" customWidth="1"/>
    <col min="3" max="4" width="9.140625" style="20"/>
    <col min="5" max="5" width="10.85546875" bestFit="1" customWidth="1"/>
    <col min="6" max="6" width="12.7109375" style="20" bestFit="1" customWidth="1"/>
    <col min="7" max="16384" width="9.140625" style="20"/>
  </cols>
  <sheetData>
    <row r="1" spans="1:6" x14ac:dyDescent="0.25">
      <c r="A1" s="91" t="s">
        <v>42</v>
      </c>
      <c r="B1" s="91" t="s">
        <v>12</v>
      </c>
      <c r="C1" s="91" t="s">
        <v>43</v>
      </c>
      <c r="D1" s="91" t="s">
        <v>44</v>
      </c>
      <c r="E1" s="50" t="s">
        <v>96</v>
      </c>
      <c r="F1" s="50" t="s">
        <v>45</v>
      </c>
    </row>
    <row r="2" spans="1:6" x14ac:dyDescent="0.25">
      <c r="A2" s="92" t="s">
        <v>74</v>
      </c>
      <c r="B2" s="93">
        <v>0.05</v>
      </c>
      <c r="C2" s="93">
        <v>5</v>
      </c>
      <c r="D2" s="93">
        <v>10</v>
      </c>
      <c r="E2" s="36">
        <v>-1</v>
      </c>
      <c r="F2" s="36">
        <v>-1</v>
      </c>
    </row>
    <row r="3" spans="1:6" x14ac:dyDescent="0.25">
      <c r="A3" s="92" t="s">
        <v>75</v>
      </c>
      <c r="B3" s="93">
        <v>1</v>
      </c>
      <c r="C3" s="93">
        <v>5</v>
      </c>
      <c r="D3" s="93">
        <v>10</v>
      </c>
      <c r="E3" s="36">
        <v>-1</v>
      </c>
      <c r="F3" s="36">
        <v>-1</v>
      </c>
    </row>
    <row r="4" spans="1:6" x14ac:dyDescent="0.25">
      <c r="A4" s="94" t="s">
        <v>403</v>
      </c>
      <c r="B4" s="176">
        <v>0.65</v>
      </c>
      <c r="C4" s="36">
        <v>2</v>
      </c>
      <c r="D4" s="36">
        <v>3</v>
      </c>
      <c r="E4" s="36">
        <v>-1</v>
      </c>
      <c r="F4" s="36">
        <v>-1</v>
      </c>
    </row>
    <row r="5" spans="1:6" x14ac:dyDescent="0.25">
      <c r="A5" s="94" t="s">
        <v>404</v>
      </c>
      <c r="B5" s="176">
        <v>0.55000000000000004</v>
      </c>
      <c r="C5" s="36">
        <v>2</v>
      </c>
      <c r="D5" s="36">
        <v>3</v>
      </c>
      <c r="E5" s="36">
        <v>-1</v>
      </c>
      <c r="F5" s="36">
        <v>-1</v>
      </c>
    </row>
    <row r="6" spans="1:6" x14ac:dyDescent="0.25">
      <c r="A6" s="94" t="s">
        <v>405</v>
      </c>
      <c r="B6" s="176">
        <v>0.45</v>
      </c>
      <c r="C6" s="36">
        <v>1</v>
      </c>
      <c r="D6" s="36">
        <v>2</v>
      </c>
      <c r="E6" s="36">
        <v>-1</v>
      </c>
      <c r="F6" s="36">
        <v>-1</v>
      </c>
    </row>
    <row r="7" spans="1:6" customFormat="1" x14ac:dyDescent="0.25">
      <c r="A7" s="94" t="s">
        <v>406</v>
      </c>
      <c r="B7" s="176">
        <v>0.25</v>
      </c>
      <c r="C7" s="95">
        <v>1</v>
      </c>
      <c r="D7" s="95">
        <v>1</v>
      </c>
      <c r="E7" s="36">
        <v>-1</v>
      </c>
      <c r="F7" s="36">
        <v>-1</v>
      </c>
    </row>
    <row r="9" spans="1:6" x14ac:dyDescent="0.25">
      <c r="A9" s="179" t="s">
        <v>687</v>
      </c>
      <c r="B9" s="178">
        <v>0.6</v>
      </c>
    </row>
    <row r="10" spans="1:6" x14ac:dyDescent="0.25">
      <c r="B10" s="178">
        <v>0.5</v>
      </c>
    </row>
    <row r="11" spans="1:6" x14ac:dyDescent="0.25">
      <c r="B11" s="178">
        <v>0.4</v>
      </c>
    </row>
    <row r="12" spans="1:6" x14ac:dyDescent="0.25">
      <c r="B12" s="178">
        <v>0.2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5"/>
  <sheetViews>
    <sheetView workbookViewId="0">
      <selection activeCell="F65" sqref="F65"/>
    </sheetView>
  </sheetViews>
  <sheetFormatPr defaultRowHeight="15" x14ac:dyDescent="0.25"/>
  <cols>
    <col min="1" max="1" width="29" customWidth="1"/>
    <col min="2" max="2" width="20.42578125" customWidth="1"/>
    <col min="3" max="3" width="27" customWidth="1"/>
    <col min="4" max="4" width="25.140625" customWidth="1"/>
    <col min="5" max="5" width="18.42578125" customWidth="1"/>
    <col min="6" max="6" width="20.85546875" customWidth="1"/>
    <col min="7" max="7" width="18.85546875" customWidth="1"/>
    <col min="8" max="8" width="13.7109375" customWidth="1"/>
  </cols>
  <sheetData>
    <row r="1" spans="1:8" x14ac:dyDescent="0.25">
      <c r="A1" s="98" t="s">
        <v>10</v>
      </c>
      <c r="B1" s="91" t="s">
        <v>418</v>
      </c>
      <c r="C1" s="91" t="s">
        <v>42</v>
      </c>
      <c r="D1" s="91" t="s">
        <v>12</v>
      </c>
      <c r="E1" s="91" t="s">
        <v>43</v>
      </c>
      <c r="F1" s="91" t="s">
        <v>44</v>
      </c>
      <c r="G1" s="91" t="s">
        <v>419</v>
      </c>
      <c r="H1" s="116" t="s">
        <v>431</v>
      </c>
    </row>
    <row r="2" spans="1:8" x14ac:dyDescent="0.25">
      <c r="A2" s="87" t="s">
        <v>1</v>
      </c>
      <c r="B2" s="22"/>
      <c r="C2" s="22"/>
      <c r="D2" s="22"/>
      <c r="E2" s="22"/>
      <c r="F2" s="22"/>
      <c r="G2" s="22"/>
      <c r="H2" s="22"/>
    </row>
    <row r="3" spans="1:8" x14ac:dyDescent="0.25">
      <c r="A3" s="99"/>
      <c r="B3" s="100">
        <v>0</v>
      </c>
      <c r="C3" s="94" t="s">
        <v>403</v>
      </c>
      <c r="D3" s="101">
        <v>0.3</v>
      </c>
      <c r="E3" s="45">
        <v>0</v>
      </c>
      <c r="F3" s="45">
        <v>0</v>
      </c>
      <c r="G3" s="40">
        <v>100</v>
      </c>
      <c r="H3" s="22">
        <f>G3*Balancing!$B$2</f>
        <v>1500</v>
      </c>
    </row>
    <row r="4" spans="1:8" x14ac:dyDescent="0.25">
      <c r="A4" s="99"/>
      <c r="B4" s="100">
        <v>0</v>
      </c>
      <c r="C4" s="94" t="s">
        <v>404</v>
      </c>
      <c r="D4" s="101">
        <v>0.25</v>
      </c>
      <c r="E4" s="45">
        <v>0</v>
      </c>
      <c r="F4" s="45">
        <v>0</v>
      </c>
      <c r="G4" s="40">
        <v>80</v>
      </c>
      <c r="H4" s="22">
        <f>G4*Balancing!$B$2</f>
        <v>1200</v>
      </c>
    </row>
    <row r="5" spans="1:8" x14ac:dyDescent="0.25">
      <c r="A5" s="99"/>
      <c r="B5" s="100">
        <v>0</v>
      </c>
      <c r="C5" s="94" t="s">
        <v>405</v>
      </c>
      <c r="D5" s="101">
        <v>0.2</v>
      </c>
      <c r="E5" s="45">
        <v>0</v>
      </c>
      <c r="F5" s="45">
        <v>0</v>
      </c>
      <c r="G5" s="40">
        <v>50</v>
      </c>
      <c r="H5" s="22">
        <f>G5*Balancing!$B$2</f>
        <v>750</v>
      </c>
    </row>
    <row r="6" spans="1:8" x14ac:dyDescent="0.25">
      <c r="A6" s="99"/>
      <c r="B6" s="100">
        <v>0</v>
      </c>
      <c r="C6" s="94" t="s">
        <v>406</v>
      </c>
      <c r="D6" s="101">
        <v>0.15</v>
      </c>
      <c r="E6" s="45">
        <v>0</v>
      </c>
      <c r="F6" s="45">
        <v>0</v>
      </c>
      <c r="G6" s="40">
        <v>20</v>
      </c>
      <c r="H6" s="22">
        <f>G6*Balancing!$B$2</f>
        <v>300</v>
      </c>
    </row>
    <row r="7" spans="1:8" x14ac:dyDescent="0.25">
      <c r="A7" s="99"/>
      <c r="B7" s="100">
        <v>600</v>
      </c>
      <c r="C7" s="94" t="s">
        <v>403</v>
      </c>
      <c r="D7" s="101">
        <v>0.4</v>
      </c>
      <c r="E7" s="45">
        <v>1</v>
      </c>
      <c r="F7" s="45">
        <v>1</v>
      </c>
      <c r="G7" s="102">
        <v>-1</v>
      </c>
      <c r="H7" s="22"/>
    </row>
    <row r="8" spans="1:8" x14ac:dyDescent="0.25">
      <c r="A8" s="99"/>
      <c r="B8" s="100">
        <v>600</v>
      </c>
      <c r="C8" s="94" t="s">
        <v>404</v>
      </c>
      <c r="D8" s="101">
        <v>0.35</v>
      </c>
      <c r="E8" s="45">
        <v>1</v>
      </c>
      <c r="F8" s="45">
        <v>1</v>
      </c>
      <c r="G8" s="102">
        <v>-1</v>
      </c>
      <c r="H8" s="22"/>
    </row>
    <row r="9" spans="1:8" x14ac:dyDescent="0.25">
      <c r="A9" s="99"/>
      <c r="B9" s="100">
        <v>600</v>
      </c>
      <c r="C9" s="94" t="s">
        <v>405</v>
      </c>
      <c r="D9" s="101">
        <v>0.3</v>
      </c>
      <c r="E9" s="45">
        <v>1</v>
      </c>
      <c r="F9" s="45">
        <v>1</v>
      </c>
      <c r="G9" s="102">
        <v>-1</v>
      </c>
      <c r="H9" s="22"/>
    </row>
    <row r="10" spans="1:8" x14ac:dyDescent="0.25">
      <c r="A10" s="99"/>
      <c r="B10" s="100">
        <v>600</v>
      </c>
      <c r="C10" s="94" t="s">
        <v>406</v>
      </c>
      <c r="D10" s="101">
        <v>0.25</v>
      </c>
      <c r="E10" s="45">
        <v>1</v>
      </c>
      <c r="F10" s="45">
        <v>1</v>
      </c>
      <c r="G10" s="102">
        <v>-1</v>
      </c>
      <c r="H10" s="22"/>
    </row>
    <row r="11" spans="1:8" x14ac:dyDescent="0.25">
      <c r="A11" s="99"/>
      <c r="B11" s="100">
        <v>1800</v>
      </c>
      <c r="C11" s="94" t="s">
        <v>403</v>
      </c>
      <c r="D11" s="101">
        <v>0.5</v>
      </c>
      <c r="E11" s="45">
        <v>1</v>
      </c>
      <c r="F11" s="45">
        <v>1</v>
      </c>
      <c r="G11" s="102">
        <v>-1</v>
      </c>
      <c r="H11" s="22"/>
    </row>
    <row r="12" spans="1:8" x14ac:dyDescent="0.25">
      <c r="A12" s="99"/>
      <c r="B12" s="100">
        <v>1800</v>
      </c>
      <c r="C12" s="94" t="s">
        <v>404</v>
      </c>
      <c r="D12" s="101">
        <v>0.45</v>
      </c>
      <c r="E12" s="45">
        <v>1</v>
      </c>
      <c r="F12" s="45">
        <v>1</v>
      </c>
      <c r="G12" s="102">
        <v>-1</v>
      </c>
      <c r="H12" s="22"/>
    </row>
    <row r="13" spans="1:8" x14ac:dyDescent="0.25">
      <c r="A13" s="99"/>
      <c r="B13" s="100">
        <v>1800</v>
      </c>
      <c r="C13" s="94" t="s">
        <v>405</v>
      </c>
      <c r="D13" s="101">
        <v>0.4</v>
      </c>
      <c r="E13" s="45">
        <v>1</v>
      </c>
      <c r="F13" s="45">
        <v>1</v>
      </c>
      <c r="G13" s="102">
        <v>-1</v>
      </c>
      <c r="H13" s="22"/>
    </row>
    <row r="14" spans="1:8" x14ac:dyDescent="0.25">
      <c r="A14" s="99"/>
      <c r="B14" s="100">
        <v>1800</v>
      </c>
      <c r="C14" s="94" t="s">
        <v>406</v>
      </c>
      <c r="D14" s="101">
        <v>0.35</v>
      </c>
      <c r="E14" s="45">
        <v>1</v>
      </c>
      <c r="F14" s="45">
        <v>1</v>
      </c>
      <c r="G14" s="102">
        <v>-1</v>
      </c>
      <c r="H14" s="22"/>
    </row>
    <row r="15" spans="1:8" x14ac:dyDescent="0.25">
      <c r="A15" s="99"/>
      <c r="B15" s="100">
        <v>3600</v>
      </c>
      <c r="C15" s="94" t="s">
        <v>403</v>
      </c>
      <c r="D15" s="101">
        <v>0.6</v>
      </c>
      <c r="E15" s="45">
        <v>1</v>
      </c>
      <c r="F15" s="45">
        <v>1</v>
      </c>
      <c r="G15" s="102">
        <v>-1</v>
      </c>
      <c r="H15" s="22"/>
    </row>
    <row r="16" spans="1:8" x14ac:dyDescent="0.25">
      <c r="A16" s="99"/>
      <c r="B16" s="100">
        <v>3600</v>
      </c>
      <c r="C16" s="94" t="s">
        <v>404</v>
      </c>
      <c r="D16" s="101">
        <v>0.55000000000000004</v>
      </c>
      <c r="E16" s="45">
        <v>1</v>
      </c>
      <c r="F16" s="45">
        <v>1</v>
      </c>
      <c r="G16" s="102">
        <v>-1</v>
      </c>
      <c r="H16" s="22"/>
    </row>
    <row r="17" spans="1:8" x14ac:dyDescent="0.25">
      <c r="A17" s="99"/>
      <c r="B17" s="100">
        <v>3600</v>
      </c>
      <c r="C17" s="94" t="s">
        <v>405</v>
      </c>
      <c r="D17" s="101">
        <v>0.5</v>
      </c>
      <c r="E17" s="45">
        <v>1</v>
      </c>
      <c r="F17" s="45">
        <v>1</v>
      </c>
      <c r="G17" s="102">
        <v>-1</v>
      </c>
      <c r="H17" s="22"/>
    </row>
    <row r="18" spans="1:8" x14ac:dyDescent="0.25">
      <c r="A18" s="99"/>
      <c r="B18" s="100">
        <v>3600</v>
      </c>
      <c r="C18" s="94" t="s">
        <v>406</v>
      </c>
      <c r="D18" s="101">
        <v>0.45</v>
      </c>
      <c r="E18" s="45">
        <v>1</v>
      </c>
      <c r="F18" s="45">
        <v>1</v>
      </c>
      <c r="G18" s="102">
        <v>-1</v>
      </c>
      <c r="H18" s="22"/>
    </row>
    <row r="19" spans="1:8" x14ac:dyDescent="0.25">
      <c r="A19" s="99"/>
      <c r="B19" s="100">
        <v>7200</v>
      </c>
      <c r="C19" s="94" t="s">
        <v>403</v>
      </c>
      <c r="D19" s="101">
        <v>0.7</v>
      </c>
      <c r="E19" s="45">
        <v>1</v>
      </c>
      <c r="F19" s="45">
        <v>1</v>
      </c>
      <c r="G19" s="102">
        <v>-1</v>
      </c>
      <c r="H19" s="22"/>
    </row>
    <row r="20" spans="1:8" x14ac:dyDescent="0.25">
      <c r="A20" s="99"/>
      <c r="B20" s="100">
        <v>7200</v>
      </c>
      <c r="C20" s="94" t="s">
        <v>404</v>
      </c>
      <c r="D20" s="101">
        <v>0.65</v>
      </c>
      <c r="E20" s="45">
        <v>1</v>
      </c>
      <c r="F20" s="45">
        <v>1</v>
      </c>
      <c r="G20" s="102">
        <v>-1</v>
      </c>
      <c r="H20" s="22"/>
    </row>
    <row r="21" spans="1:8" x14ac:dyDescent="0.25">
      <c r="A21" s="99"/>
      <c r="B21" s="100">
        <v>7200</v>
      </c>
      <c r="C21" s="94" t="s">
        <v>405</v>
      </c>
      <c r="D21" s="101">
        <v>0.6</v>
      </c>
      <c r="E21" s="45">
        <v>1</v>
      </c>
      <c r="F21" s="45">
        <v>1</v>
      </c>
      <c r="G21" s="102">
        <v>-1</v>
      </c>
      <c r="H21" s="22"/>
    </row>
    <row r="22" spans="1:8" x14ac:dyDescent="0.25">
      <c r="A22" s="99"/>
      <c r="B22" s="100">
        <v>7200</v>
      </c>
      <c r="C22" s="94" t="s">
        <v>406</v>
      </c>
      <c r="D22" s="101">
        <v>0.55000000000000004</v>
      </c>
      <c r="E22" s="45">
        <v>1</v>
      </c>
      <c r="F22" s="45">
        <v>1</v>
      </c>
      <c r="G22" s="102">
        <v>-1</v>
      </c>
      <c r="H22" s="22"/>
    </row>
    <row r="23" spans="1:8" x14ac:dyDescent="0.25">
      <c r="A23" s="99"/>
      <c r="B23" s="100">
        <v>14400</v>
      </c>
      <c r="C23" s="94" t="s">
        <v>403</v>
      </c>
      <c r="D23" s="101">
        <v>0.8</v>
      </c>
      <c r="E23" s="45">
        <v>1</v>
      </c>
      <c r="F23" s="45">
        <v>1</v>
      </c>
      <c r="G23" s="102">
        <v>-1</v>
      </c>
      <c r="H23" s="22"/>
    </row>
    <row r="24" spans="1:8" x14ac:dyDescent="0.25">
      <c r="A24" s="99"/>
      <c r="B24" s="100">
        <v>14400</v>
      </c>
      <c r="C24" s="94" t="s">
        <v>404</v>
      </c>
      <c r="D24" s="101">
        <v>0.7</v>
      </c>
      <c r="E24" s="45">
        <v>1</v>
      </c>
      <c r="F24" s="45">
        <v>1</v>
      </c>
      <c r="G24" s="102">
        <v>-1</v>
      </c>
      <c r="H24" s="22"/>
    </row>
    <row r="25" spans="1:8" x14ac:dyDescent="0.25">
      <c r="A25" s="99"/>
      <c r="B25" s="100">
        <v>14400</v>
      </c>
      <c r="C25" s="94" t="s">
        <v>405</v>
      </c>
      <c r="D25" s="101">
        <v>0.6</v>
      </c>
      <c r="E25" s="45">
        <v>1</v>
      </c>
      <c r="F25" s="45">
        <v>1</v>
      </c>
      <c r="G25" s="102">
        <v>-1</v>
      </c>
      <c r="H25" s="22"/>
    </row>
    <row r="26" spans="1:8" x14ac:dyDescent="0.25">
      <c r="A26" s="99"/>
      <c r="B26" s="100">
        <v>14400</v>
      </c>
      <c r="C26" s="94" t="s">
        <v>406</v>
      </c>
      <c r="D26" s="101">
        <v>0.5</v>
      </c>
      <c r="E26" s="45">
        <v>1</v>
      </c>
      <c r="F26" s="45">
        <v>1</v>
      </c>
      <c r="G26" s="102">
        <v>-1</v>
      </c>
      <c r="H26" s="22"/>
    </row>
    <row r="27" spans="1:8" x14ac:dyDescent="0.25">
      <c r="A27" s="112" t="s">
        <v>193</v>
      </c>
      <c r="B27" s="103"/>
      <c r="C27" s="103"/>
      <c r="D27" s="103"/>
      <c r="E27" s="103"/>
      <c r="F27" s="103"/>
      <c r="G27" s="103"/>
      <c r="H27" s="22"/>
    </row>
    <row r="28" spans="1:8" x14ac:dyDescent="0.25">
      <c r="A28" s="99"/>
      <c r="B28" s="100">
        <v>0</v>
      </c>
      <c r="C28" s="94" t="s">
        <v>403</v>
      </c>
      <c r="D28" s="101">
        <v>0.3</v>
      </c>
      <c r="E28" s="45">
        <v>0</v>
      </c>
      <c r="F28" s="45">
        <v>0</v>
      </c>
      <c r="G28" s="40">
        <v>100</v>
      </c>
      <c r="H28" s="22">
        <f>G28*Balancing!$B$2</f>
        <v>1500</v>
      </c>
    </row>
    <row r="29" spans="1:8" x14ac:dyDescent="0.25">
      <c r="A29" s="99"/>
      <c r="B29" s="100">
        <v>0</v>
      </c>
      <c r="C29" s="94" t="s">
        <v>404</v>
      </c>
      <c r="D29" s="101">
        <v>0.25</v>
      </c>
      <c r="E29" s="45">
        <v>0</v>
      </c>
      <c r="F29" s="45">
        <v>0</v>
      </c>
      <c r="G29" s="40">
        <v>80</v>
      </c>
      <c r="H29" s="22">
        <f>G29*Balancing!$B$2</f>
        <v>1200</v>
      </c>
    </row>
    <row r="30" spans="1:8" x14ac:dyDescent="0.25">
      <c r="A30" s="99"/>
      <c r="B30" s="100">
        <v>0</v>
      </c>
      <c r="C30" s="94" t="s">
        <v>405</v>
      </c>
      <c r="D30" s="101">
        <v>0.2</v>
      </c>
      <c r="E30" s="45">
        <v>0</v>
      </c>
      <c r="F30" s="45">
        <v>0</v>
      </c>
      <c r="G30" s="40">
        <v>50</v>
      </c>
      <c r="H30" s="22">
        <f>G30*Balancing!$B$2</f>
        <v>750</v>
      </c>
    </row>
    <row r="31" spans="1:8" x14ac:dyDescent="0.25">
      <c r="A31" s="99"/>
      <c r="B31" s="100">
        <v>0</v>
      </c>
      <c r="C31" s="94" t="s">
        <v>406</v>
      </c>
      <c r="D31" s="101">
        <v>0.15</v>
      </c>
      <c r="E31" s="45">
        <v>0</v>
      </c>
      <c r="F31" s="45">
        <v>0</v>
      </c>
      <c r="G31" s="40">
        <v>20</v>
      </c>
      <c r="H31" s="22">
        <f>G31*Balancing!$B$2</f>
        <v>300</v>
      </c>
    </row>
    <row r="32" spans="1:8" x14ac:dyDescent="0.25">
      <c r="A32" s="99"/>
      <c r="B32" s="100">
        <v>600</v>
      </c>
      <c r="C32" s="94" t="s">
        <v>403</v>
      </c>
      <c r="D32" s="101">
        <v>0.4</v>
      </c>
      <c r="E32" s="45">
        <v>1</v>
      </c>
      <c r="F32" s="45">
        <v>1</v>
      </c>
      <c r="G32" s="102">
        <v>-1</v>
      </c>
      <c r="H32" s="22"/>
    </row>
    <row r="33" spans="1:8" x14ac:dyDescent="0.25">
      <c r="A33" s="99"/>
      <c r="B33" s="100">
        <v>600</v>
      </c>
      <c r="C33" s="94" t="s">
        <v>404</v>
      </c>
      <c r="D33" s="101">
        <v>0.35</v>
      </c>
      <c r="E33" s="45">
        <v>1</v>
      </c>
      <c r="F33" s="45">
        <v>1</v>
      </c>
      <c r="G33" s="102">
        <v>-1</v>
      </c>
      <c r="H33" s="22"/>
    </row>
    <row r="34" spans="1:8" x14ac:dyDescent="0.25">
      <c r="A34" s="99"/>
      <c r="B34" s="100">
        <v>600</v>
      </c>
      <c r="C34" s="94" t="s">
        <v>405</v>
      </c>
      <c r="D34" s="101">
        <v>0.3</v>
      </c>
      <c r="E34" s="45">
        <v>1</v>
      </c>
      <c r="F34" s="45">
        <v>1</v>
      </c>
      <c r="G34" s="102">
        <v>-1</v>
      </c>
      <c r="H34" s="22"/>
    </row>
    <row r="35" spans="1:8" x14ac:dyDescent="0.25">
      <c r="A35" s="99"/>
      <c r="B35" s="100">
        <v>600</v>
      </c>
      <c r="C35" s="94" t="s">
        <v>406</v>
      </c>
      <c r="D35" s="101">
        <v>0.25</v>
      </c>
      <c r="E35" s="45">
        <v>1</v>
      </c>
      <c r="F35" s="45">
        <v>1</v>
      </c>
      <c r="G35" s="102">
        <v>-1</v>
      </c>
      <c r="H35" s="22"/>
    </row>
    <row r="36" spans="1:8" x14ac:dyDescent="0.25">
      <c r="A36" s="99"/>
      <c r="B36" s="100">
        <v>1800</v>
      </c>
      <c r="C36" s="94" t="s">
        <v>403</v>
      </c>
      <c r="D36" s="101">
        <v>0.5</v>
      </c>
      <c r="E36" s="45">
        <v>1</v>
      </c>
      <c r="F36" s="45">
        <v>1</v>
      </c>
      <c r="G36" s="102">
        <v>-1</v>
      </c>
      <c r="H36" s="22"/>
    </row>
    <row r="37" spans="1:8" x14ac:dyDescent="0.25">
      <c r="A37" s="99"/>
      <c r="B37" s="100">
        <v>1800</v>
      </c>
      <c r="C37" s="94" t="s">
        <v>404</v>
      </c>
      <c r="D37" s="101">
        <v>0.45</v>
      </c>
      <c r="E37" s="45">
        <v>1</v>
      </c>
      <c r="F37" s="45">
        <v>1</v>
      </c>
      <c r="G37" s="102">
        <v>-1</v>
      </c>
      <c r="H37" s="22"/>
    </row>
    <row r="38" spans="1:8" x14ac:dyDescent="0.25">
      <c r="A38" s="99"/>
      <c r="B38" s="100">
        <v>1800</v>
      </c>
      <c r="C38" s="94" t="s">
        <v>405</v>
      </c>
      <c r="D38" s="101">
        <v>0.4</v>
      </c>
      <c r="E38" s="45">
        <v>1</v>
      </c>
      <c r="F38" s="45">
        <v>1</v>
      </c>
      <c r="G38" s="102">
        <v>-1</v>
      </c>
      <c r="H38" s="22"/>
    </row>
    <row r="39" spans="1:8" x14ac:dyDescent="0.25">
      <c r="A39" s="99"/>
      <c r="B39" s="100">
        <v>1800</v>
      </c>
      <c r="C39" s="94" t="s">
        <v>406</v>
      </c>
      <c r="D39" s="101">
        <v>0.35</v>
      </c>
      <c r="E39" s="45">
        <v>1</v>
      </c>
      <c r="F39" s="45">
        <v>1</v>
      </c>
      <c r="G39" s="102">
        <v>-1</v>
      </c>
      <c r="H39" s="22"/>
    </row>
    <row r="40" spans="1:8" x14ac:dyDescent="0.25">
      <c r="A40" s="99"/>
      <c r="B40" s="100">
        <v>3600</v>
      </c>
      <c r="C40" s="94" t="s">
        <v>403</v>
      </c>
      <c r="D40" s="101">
        <v>0.6</v>
      </c>
      <c r="E40" s="45">
        <v>1</v>
      </c>
      <c r="F40" s="45">
        <v>1</v>
      </c>
      <c r="G40" s="102">
        <v>-1</v>
      </c>
      <c r="H40" s="22"/>
    </row>
    <row r="41" spans="1:8" x14ac:dyDescent="0.25">
      <c r="A41" s="99"/>
      <c r="B41" s="100">
        <v>3600</v>
      </c>
      <c r="C41" s="94" t="s">
        <v>404</v>
      </c>
      <c r="D41" s="101">
        <v>0.55000000000000004</v>
      </c>
      <c r="E41" s="45">
        <v>1</v>
      </c>
      <c r="F41" s="45">
        <v>1</v>
      </c>
      <c r="G41" s="102">
        <v>-1</v>
      </c>
      <c r="H41" s="22"/>
    </row>
    <row r="42" spans="1:8" x14ac:dyDescent="0.25">
      <c r="A42" s="99"/>
      <c r="B42" s="100">
        <v>3600</v>
      </c>
      <c r="C42" s="94" t="s">
        <v>405</v>
      </c>
      <c r="D42" s="101">
        <v>0.5</v>
      </c>
      <c r="E42" s="45">
        <v>1</v>
      </c>
      <c r="F42" s="45">
        <v>1</v>
      </c>
      <c r="G42" s="102">
        <v>-1</v>
      </c>
      <c r="H42" s="22"/>
    </row>
    <row r="43" spans="1:8" x14ac:dyDescent="0.25">
      <c r="A43" s="99"/>
      <c r="B43" s="100">
        <v>3600</v>
      </c>
      <c r="C43" s="94" t="s">
        <v>406</v>
      </c>
      <c r="D43" s="101">
        <v>0.45</v>
      </c>
      <c r="E43" s="45">
        <v>1</v>
      </c>
      <c r="F43" s="45">
        <v>1</v>
      </c>
      <c r="G43" s="102">
        <v>-1</v>
      </c>
      <c r="H43" s="22"/>
    </row>
    <row r="44" spans="1:8" x14ac:dyDescent="0.25">
      <c r="A44" s="99"/>
      <c r="B44" s="100">
        <v>7200</v>
      </c>
      <c r="C44" s="94" t="s">
        <v>403</v>
      </c>
      <c r="D44" s="101">
        <v>0.7</v>
      </c>
      <c r="E44" s="45">
        <v>1</v>
      </c>
      <c r="F44" s="45">
        <v>1</v>
      </c>
      <c r="G44" s="102">
        <v>-1</v>
      </c>
      <c r="H44" s="22"/>
    </row>
    <row r="45" spans="1:8" x14ac:dyDescent="0.25">
      <c r="A45" s="99"/>
      <c r="B45" s="100">
        <v>7200</v>
      </c>
      <c r="C45" s="94" t="s">
        <v>404</v>
      </c>
      <c r="D45" s="101">
        <v>0.65</v>
      </c>
      <c r="E45" s="45">
        <v>1</v>
      </c>
      <c r="F45" s="45">
        <v>1</v>
      </c>
      <c r="G45" s="102">
        <v>-1</v>
      </c>
      <c r="H45" s="22"/>
    </row>
    <row r="46" spans="1:8" x14ac:dyDescent="0.25">
      <c r="A46" s="99"/>
      <c r="B46" s="100">
        <v>7200</v>
      </c>
      <c r="C46" s="94" t="s">
        <v>405</v>
      </c>
      <c r="D46" s="101">
        <v>0.6</v>
      </c>
      <c r="E46" s="45">
        <v>1</v>
      </c>
      <c r="F46" s="45">
        <v>1</v>
      </c>
      <c r="G46" s="102">
        <v>-1</v>
      </c>
      <c r="H46" s="22"/>
    </row>
    <row r="47" spans="1:8" x14ac:dyDescent="0.25">
      <c r="A47" s="99"/>
      <c r="B47" s="100">
        <v>7200</v>
      </c>
      <c r="C47" s="94" t="s">
        <v>406</v>
      </c>
      <c r="D47" s="101">
        <v>0.55000000000000004</v>
      </c>
      <c r="E47" s="45">
        <v>1</v>
      </c>
      <c r="F47" s="45">
        <v>1</v>
      </c>
      <c r="G47" s="102">
        <v>-1</v>
      </c>
      <c r="H47" s="22"/>
    </row>
    <row r="48" spans="1:8" x14ac:dyDescent="0.25">
      <c r="A48" s="99"/>
      <c r="B48" s="100">
        <v>14400</v>
      </c>
      <c r="C48" s="94" t="s">
        <v>403</v>
      </c>
      <c r="D48" s="101">
        <v>0.8</v>
      </c>
      <c r="E48" s="45">
        <v>1</v>
      </c>
      <c r="F48" s="45">
        <v>1</v>
      </c>
      <c r="G48" s="102">
        <v>-1</v>
      </c>
      <c r="H48" s="22"/>
    </row>
    <row r="49" spans="1:8" x14ac:dyDescent="0.25">
      <c r="A49" s="99"/>
      <c r="B49" s="100">
        <v>14400</v>
      </c>
      <c r="C49" s="94" t="s">
        <v>404</v>
      </c>
      <c r="D49" s="101">
        <v>0.7</v>
      </c>
      <c r="E49" s="45">
        <v>1</v>
      </c>
      <c r="F49" s="45">
        <v>1</v>
      </c>
      <c r="G49" s="102">
        <v>-1</v>
      </c>
      <c r="H49" s="22"/>
    </row>
    <row r="50" spans="1:8" x14ac:dyDescent="0.25">
      <c r="A50" s="99"/>
      <c r="B50" s="100">
        <v>14400</v>
      </c>
      <c r="C50" s="94" t="s">
        <v>405</v>
      </c>
      <c r="D50" s="101">
        <v>0.6</v>
      </c>
      <c r="E50" s="45">
        <v>1</v>
      </c>
      <c r="F50" s="45">
        <v>1</v>
      </c>
      <c r="G50" s="102">
        <v>-1</v>
      </c>
      <c r="H50" s="22"/>
    </row>
    <row r="51" spans="1:8" x14ac:dyDescent="0.25">
      <c r="A51" s="99"/>
      <c r="B51" s="100">
        <v>14400</v>
      </c>
      <c r="C51" s="94" t="s">
        <v>406</v>
      </c>
      <c r="D51" s="101">
        <v>0.5</v>
      </c>
      <c r="E51" s="45">
        <v>1</v>
      </c>
      <c r="F51" s="45">
        <v>1</v>
      </c>
      <c r="G51" s="102">
        <v>-1</v>
      </c>
      <c r="H51" s="22"/>
    </row>
    <row r="52" spans="1:8" x14ac:dyDescent="0.25">
      <c r="A52" s="99"/>
      <c r="B52" s="100">
        <v>28800</v>
      </c>
      <c r="C52" s="94" t="s">
        <v>403</v>
      </c>
      <c r="D52" s="101">
        <v>0.9</v>
      </c>
      <c r="E52" s="45">
        <v>1</v>
      </c>
      <c r="F52" s="45">
        <v>1</v>
      </c>
      <c r="G52" s="102">
        <v>-1</v>
      </c>
      <c r="H52" s="22"/>
    </row>
    <row r="53" spans="1:8" x14ac:dyDescent="0.25">
      <c r="A53" s="99"/>
      <c r="B53" s="100">
        <v>28800</v>
      </c>
      <c r="C53" s="94" t="s">
        <v>404</v>
      </c>
      <c r="D53" s="101">
        <v>0.85</v>
      </c>
      <c r="E53" s="45">
        <v>1</v>
      </c>
      <c r="F53" s="45">
        <v>1</v>
      </c>
      <c r="G53" s="102">
        <v>-1</v>
      </c>
      <c r="H53" s="22"/>
    </row>
    <row r="54" spans="1:8" x14ac:dyDescent="0.25">
      <c r="A54" s="99"/>
      <c r="B54" s="100">
        <v>28800</v>
      </c>
      <c r="C54" s="94" t="s">
        <v>405</v>
      </c>
      <c r="D54" s="101">
        <v>0.8</v>
      </c>
      <c r="E54" s="45">
        <v>1</v>
      </c>
      <c r="F54" s="45">
        <v>1</v>
      </c>
      <c r="G54" s="102">
        <v>-1</v>
      </c>
      <c r="H54" s="22"/>
    </row>
    <row r="55" spans="1:8" x14ac:dyDescent="0.25">
      <c r="A55" s="99"/>
      <c r="B55" s="100">
        <v>28800</v>
      </c>
      <c r="C55" s="94" t="s">
        <v>406</v>
      </c>
      <c r="D55" s="101">
        <v>0.75</v>
      </c>
      <c r="E55" s="45">
        <v>1</v>
      </c>
      <c r="F55" s="45">
        <v>1</v>
      </c>
      <c r="G55" s="102">
        <v>-1</v>
      </c>
      <c r="H55" s="22"/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26"/>
  <sheetViews>
    <sheetView workbookViewId="0">
      <selection activeCell="J22" sqref="J22"/>
    </sheetView>
  </sheetViews>
  <sheetFormatPr defaultRowHeight="15" x14ac:dyDescent="0.25"/>
  <cols>
    <col min="1" max="1" width="22.42578125" bestFit="1" customWidth="1"/>
    <col min="2" max="2" width="11.5703125" bestFit="1" customWidth="1"/>
    <col min="3" max="3" width="24" customWidth="1"/>
    <col min="4" max="4" width="13.28515625" bestFit="1" customWidth="1"/>
    <col min="5" max="5" width="14.42578125" bestFit="1" customWidth="1"/>
    <col min="6" max="6" width="14.42578125" customWidth="1"/>
    <col min="7" max="7" width="11" bestFit="1" customWidth="1"/>
    <col min="8" max="8" width="10.7109375" bestFit="1" customWidth="1"/>
    <col min="9" max="9" width="12.42578125" bestFit="1" customWidth="1"/>
    <col min="10" max="10" width="11.5703125" bestFit="1" customWidth="1"/>
    <col min="11" max="11" width="12" bestFit="1" customWidth="1"/>
    <col min="12" max="12" width="9.5703125" bestFit="1" customWidth="1"/>
    <col min="13" max="13" width="13.28515625" bestFit="1" customWidth="1"/>
    <col min="14" max="14" width="9.7109375" bestFit="1" customWidth="1"/>
    <col min="16" max="16" width="13.28515625" bestFit="1" customWidth="1"/>
  </cols>
  <sheetData>
    <row r="1" spans="1:15" x14ac:dyDescent="0.25">
      <c r="G1" s="153">
        <f>ROUNDUP($E$3/G3,0)</f>
        <v>1</v>
      </c>
      <c r="H1" s="153">
        <f>ROUNDUP($E$3/H3,0)</f>
        <v>1</v>
      </c>
      <c r="I1" s="153">
        <f>ROUNDUP($E$3/I3,0)</f>
        <v>2</v>
      </c>
      <c r="J1" s="153">
        <f>ROUNDUP($E$3/J3,0)</f>
        <v>4</v>
      </c>
      <c r="L1" s="198" t="s">
        <v>689</v>
      </c>
      <c r="M1" s="198"/>
      <c r="N1" s="198"/>
      <c r="O1" s="198"/>
    </row>
    <row r="2" spans="1:15" x14ac:dyDescent="0.25">
      <c r="A2" t="s">
        <v>46</v>
      </c>
      <c r="B2">
        <v>15</v>
      </c>
      <c r="C2" s="29" t="s">
        <v>47</v>
      </c>
      <c r="D2" s="114" t="s">
        <v>48</v>
      </c>
      <c r="E2" s="34" t="s">
        <v>210</v>
      </c>
      <c r="F2" s="114" t="s">
        <v>682</v>
      </c>
      <c r="G2" s="113" t="s">
        <v>422</v>
      </c>
      <c r="H2" s="113" t="s">
        <v>423</v>
      </c>
      <c r="I2" s="113" t="s">
        <v>424</v>
      </c>
      <c r="J2" s="113" t="s">
        <v>425</v>
      </c>
      <c r="L2" s="113" t="s">
        <v>422</v>
      </c>
      <c r="M2" s="113" t="s">
        <v>423</v>
      </c>
      <c r="N2" s="113" t="s">
        <v>424</v>
      </c>
      <c r="O2" s="113" t="s">
        <v>425</v>
      </c>
    </row>
    <row r="3" spans="1:15" x14ac:dyDescent="0.25">
      <c r="A3" s="196" t="s">
        <v>426</v>
      </c>
      <c r="B3" s="196"/>
      <c r="D3" s="112">
        <v>80</v>
      </c>
      <c r="E3" s="112">
        <v>60</v>
      </c>
      <c r="G3" s="33">
        <f>E3*'Event Plant Drop'!$B$4*AVERAGE('Event Plant Drop'!$C$4:$D$4)</f>
        <v>97.5</v>
      </c>
      <c r="H3" s="33">
        <f>E3*'Event Plant Drop'!$B$5*AVERAGE('Event Plant Drop'!$C$5:$D$5)</f>
        <v>82.5</v>
      </c>
      <c r="I3" s="33">
        <f>E3*'Event Plant Drop'!$B$6*AVERAGE('Event Plant Drop'!$C$6:$D$6)</f>
        <v>40.5</v>
      </c>
      <c r="J3" s="33">
        <f>E3*'Event Plant Drop'!$B$7*AVERAGE('Event Plant Drop'!$C$7:$D$7)</f>
        <v>15</v>
      </c>
    </row>
    <row r="4" spans="1:15" ht="15.75" customHeight="1" x14ac:dyDescent="0.25">
      <c r="A4" t="s">
        <v>77</v>
      </c>
      <c r="B4">
        <v>1000</v>
      </c>
      <c r="C4" s="30">
        <f>B4*$B$2</f>
        <v>15000</v>
      </c>
      <c r="D4" s="33">
        <f t="shared" ref="D4:D10" si="0">C4/100</f>
        <v>150</v>
      </c>
      <c r="E4" s="33">
        <f t="shared" ref="E4:E10" si="1">D4*$E$3/$D$3</f>
        <v>112.5</v>
      </c>
      <c r="F4" s="66"/>
      <c r="G4" s="33">
        <f>E4*'Event Plant Drop'!$B$4*AVERAGE('Event Plant Drop'!$C$4:$D$4)</f>
        <v>182.8125</v>
      </c>
      <c r="H4" s="33">
        <f>E4*'Event Plant Drop'!$B$5*AVERAGE('Event Plant Drop'!$C$5:$D$5)</f>
        <v>154.68750000000003</v>
      </c>
      <c r="I4" s="33">
        <f>E4*'Event Plant Drop'!$B$6*AVERAGE('Event Plant Drop'!$C$6:$D$6)</f>
        <v>75.9375</v>
      </c>
      <c r="J4" s="33">
        <f>E4*'Event Plant Drop'!$B$7*AVERAGE('Event Plant Drop'!$C$7:$D$7)</f>
        <v>28.125</v>
      </c>
      <c r="L4" s="33">
        <f>ROUNDUP(G4+($G$13/2.5)+$G$22,0)</f>
        <v>16379</v>
      </c>
      <c r="M4" s="33">
        <f t="shared" ref="M4:M10" si="2">ROUNDUP(H4+($H$13/2.5+$H$22),0)</f>
        <v>13804</v>
      </c>
      <c r="N4" s="33">
        <f t="shared" ref="N4:N10" si="3">ROUNDUP(I4+($I$13/2.5+$I$22),0)</f>
        <v>6905</v>
      </c>
      <c r="O4" s="33">
        <f t="shared" ref="O4:O9" si="4">ROUNDUP(J4+($J$13/2.5+$J$22),0)</f>
        <v>2576</v>
      </c>
    </row>
    <row r="5" spans="1:15" x14ac:dyDescent="0.25">
      <c r="B5">
        <v>5000</v>
      </c>
      <c r="C5" s="30">
        <f t="shared" ref="C5:C10" si="5">B5*$B$2</f>
        <v>75000</v>
      </c>
      <c r="D5" s="33">
        <f t="shared" si="0"/>
        <v>750</v>
      </c>
      <c r="E5" s="33">
        <f t="shared" si="1"/>
        <v>562.5</v>
      </c>
      <c r="F5" s="33"/>
      <c r="G5" s="33">
        <f>E5*'Event Plant Drop'!$B$4*AVERAGE('Event Plant Drop'!$C$4:$D$4)</f>
        <v>914.0625</v>
      </c>
      <c r="H5" s="33">
        <f>E5*'Event Plant Drop'!$B$5*AVERAGE('Event Plant Drop'!$C$5:$D$5)</f>
        <v>773.4375</v>
      </c>
      <c r="I5" s="33">
        <f>E5*'Event Plant Drop'!$B$6*AVERAGE('Event Plant Drop'!$C$6:$D$6)</f>
        <v>379.6875</v>
      </c>
      <c r="J5" s="33">
        <f>E5*'Event Plant Drop'!$B$7*AVERAGE('Event Plant Drop'!$C$7:$D$7)</f>
        <v>140.625</v>
      </c>
      <c r="L5" s="33">
        <f t="shared" ref="L5:L9" si="6">ROUNDUP(G5+($G$13/2.5)+$G$22,0)</f>
        <v>17110</v>
      </c>
      <c r="M5" s="33">
        <f t="shared" si="2"/>
        <v>14422</v>
      </c>
      <c r="N5" s="33">
        <f t="shared" si="3"/>
        <v>7209</v>
      </c>
      <c r="O5" s="33">
        <f t="shared" si="4"/>
        <v>2688</v>
      </c>
    </row>
    <row r="6" spans="1:15" x14ac:dyDescent="0.25">
      <c r="A6" t="s">
        <v>78</v>
      </c>
      <c r="B6">
        <v>10000</v>
      </c>
      <c r="C6" s="30">
        <f t="shared" si="5"/>
        <v>150000</v>
      </c>
      <c r="D6" s="33">
        <f t="shared" si="0"/>
        <v>1500</v>
      </c>
      <c r="E6" s="33">
        <f t="shared" si="1"/>
        <v>1125</v>
      </c>
      <c r="F6" s="33"/>
      <c r="G6" s="33">
        <f>E6*'Event Plant Drop'!$B$4*AVERAGE('Event Plant Drop'!$C$4:$D$4)</f>
        <v>1828.125</v>
      </c>
      <c r="H6" s="33">
        <f>E6*'Event Plant Drop'!$B$5*AVERAGE('Event Plant Drop'!$C$5:$D$5)</f>
        <v>1546.875</v>
      </c>
      <c r="I6" s="33">
        <f>E6*'Event Plant Drop'!$B$6*AVERAGE('Event Plant Drop'!$C$6:$D$6)</f>
        <v>759.375</v>
      </c>
      <c r="J6" s="33">
        <f>E6*'Event Plant Drop'!$B$7*AVERAGE('Event Plant Drop'!$C$7:$D$7)</f>
        <v>281.25</v>
      </c>
      <c r="L6" s="33">
        <f t="shared" si="6"/>
        <v>18024</v>
      </c>
      <c r="M6" s="33">
        <f t="shared" si="2"/>
        <v>15196</v>
      </c>
      <c r="N6" s="33">
        <f t="shared" si="3"/>
        <v>7589</v>
      </c>
      <c r="O6" s="33">
        <f t="shared" si="4"/>
        <v>2829</v>
      </c>
    </row>
    <row r="7" spans="1:15" x14ac:dyDescent="0.25">
      <c r="B7" s="30">
        <v>20000</v>
      </c>
      <c r="C7" s="30">
        <f t="shared" si="5"/>
        <v>300000</v>
      </c>
      <c r="D7" s="33">
        <f t="shared" si="0"/>
        <v>3000</v>
      </c>
      <c r="E7" s="33">
        <f t="shared" si="1"/>
        <v>2250</v>
      </c>
      <c r="F7" s="33"/>
      <c r="G7" s="33">
        <f>E7*'Event Plant Drop'!$B$4*AVERAGE('Event Plant Drop'!$C$4:$D$4)</f>
        <v>3656.25</v>
      </c>
      <c r="H7" s="33">
        <f>E7*'Event Plant Drop'!$B$5*AVERAGE('Event Plant Drop'!$C$5:$D$5)</f>
        <v>3093.75</v>
      </c>
      <c r="I7" s="33">
        <f>E7*'Event Plant Drop'!$B$6*AVERAGE('Event Plant Drop'!$C$6:$D$6)</f>
        <v>1518.75</v>
      </c>
      <c r="J7" s="33">
        <f>E7*'Event Plant Drop'!$B$7*AVERAGE('Event Plant Drop'!$C$7:$D$7)</f>
        <v>562.5</v>
      </c>
      <c r="L7" s="33">
        <f t="shared" si="6"/>
        <v>19852</v>
      </c>
      <c r="M7" s="33">
        <f t="shared" si="2"/>
        <v>16743</v>
      </c>
      <c r="N7" s="33">
        <f t="shared" si="3"/>
        <v>8348</v>
      </c>
      <c r="O7" s="33">
        <f t="shared" si="4"/>
        <v>3110</v>
      </c>
    </row>
    <row r="8" spans="1:15" x14ac:dyDescent="0.25">
      <c r="A8" t="s">
        <v>79</v>
      </c>
      <c r="B8" s="30">
        <v>50000</v>
      </c>
      <c r="C8" s="30">
        <f t="shared" si="5"/>
        <v>750000</v>
      </c>
      <c r="D8" s="33">
        <f t="shared" si="0"/>
        <v>7500</v>
      </c>
      <c r="E8" s="33">
        <f t="shared" si="1"/>
        <v>5625</v>
      </c>
      <c r="F8" s="33"/>
      <c r="G8" s="33">
        <f>E8*'Event Plant Drop'!$B$4*AVERAGE('Event Plant Drop'!$C$4:$D$4)</f>
        <v>9140.625</v>
      </c>
      <c r="H8" s="33">
        <f>E8*'Event Plant Drop'!$B$5*AVERAGE('Event Plant Drop'!$C$5:$D$5)</f>
        <v>7734.3750000000009</v>
      </c>
      <c r="I8" s="33">
        <f>E8*'Event Plant Drop'!$B$6*AVERAGE('Event Plant Drop'!$C$6:$D$6)</f>
        <v>3796.875</v>
      </c>
      <c r="J8" s="33">
        <f>E8*'Event Plant Drop'!$B$7*AVERAGE('Event Plant Drop'!$C$7:$D$7)</f>
        <v>1406.25</v>
      </c>
      <c r="L8" s="33">
        <f t="shared" si="6"/>
        <v>25337</v>
      </c>
      <c r="M8" s="33">
        <f t="shared" si="2"/>
        <v>21383</v>
      </c>
      <c r="N8" s="33">
        <f t="shared" si="3"/>
        <v>10626</v>
      </c>
      <c r="O8" s="33">
        <f t="shared" si="4"/>
        <v>3954</v>
      </c>
    </row>
    <row r="9" spans="1:15" x14ac:dyDescent="0.25">
      <c r="A9" s="197" t="s">
        <v>80</v>
      </c>
      <c r="B9" s="30">
        <v>60000</v>
      </c>
      <c r="C9" s="30">
        <f t="shared" si="5"/>
        <v>900000</v>
      </c>
      <c r="D9" s="33">
        <f t="shared" si="0"/>
        <v>9000</v>
      </c>
      <c r="E9" s="33">
        <f t="shared" si="1"/>
        <v>6750</v>
      </c>
      <c r="F9" s="66">
        <v>0.05</v>
      </c>
      <c r="G9" s="33">
        <f>E9*'Event Plant Drop'!$B$4*AVERAGE('Event Plant Drop'!$C$4:$D$4)</f>
        <v>10968.75</v>
      </c>
      <c r="H9" s="33">
        <f>E9*'Event Plant Drop'!$B$5*AVERAGE('Event Plant Drop'!$C$5:$D$5)</f>
        <v>9281.2500000000018</v>
      </c>
      <c r="I9" s="33">
        <f>E9*'Event Plant Drop'!$B$6*AVERAGE('Event Plant Drop'!$C$6:$D$6)</f>
        <v>4556.25</v>
      </c>
      <c r="J9" s="33">
        <f>E9*'Event Plant Drop'!$B$7*AVERAGE('Event Plant Drop'!$C$7:$D$7)</f>
        <v>1687.5</v>
      </c>
      <c r="L9" s="33">
        <f t="shared" si="6"/>
        <v>27165</v>
      </c>
      <c r="M9" s="33">
        <f t="shared" si="2"/>
        <v>22930</v>
      </c>
      <c r="N9" s="33">
        <f t="shared" si="3"/>
        <v>11386</v>
      </c>
      <c r="O9" s="33">
        <f t="shared" si="4"/>
        <v>4235</v>
      </c>
    </row>
    <row r="10" spans="1:15" x14ac:dyDescent="0.25">
      <c r="A10" s="197"/>
      <c r="B10" s="30">
        <v>80000</v>
      </c>
      <c r="C10" s="30">
        <f t="shared" si="5"/>
        <v>1200000</v>
      </c>
      <c r="D10" s="33">
        <f t="shared" si="0"/>
        <v>12000</v>
      </c>
      <c r="E10" s="33">
        <f t="shared" si="1"/>
        <v>9000</v>
      </c>
      <c r="F10" s="33">
        <f>E10*F9*AVERAGE(5,10)</f>
        <v>3375</v>
      </c>
      <c r="G10" s="33">
        <f>E10*'Event Plant Drop'!$B$4*AVERAGE('Event Plant Drop'!$C$4:$D$4)</f>
        <v>14625</v>
      </c>
      <c r="H10" s="33">
        <f>E10*'Event Plant Drop'!$B$5*AVERAGE('Event Plant Drop'!$C$5:$D$5)</f>
        <v>12375</v>
      </c>
      <c r="I10" s="33">
        <f>E10*'Event Plant Drop'!$B$6*AVERAGE('Event Plant Drop'!$C$6:$D$6)</f>
        <v>6075</v>
      </c>
      <c r="J10" s="33">
        <f>E10*'Event Plant Drop'!$B$7*AVERAGE('Event Plant Drop'!$C$7:$D$7)</f>
        <v>2250</v>
      </c>
      <c r="L10" s="172">
        <f>ROUNDUP(G10+($G$13/2.5)+$G$22,0)</f>
        <v>30821</v>
      </c>
      <c r="M10" s="172">
        <f t="shared" si="2"/>
        <v>26024</v>
      </c>
      <c r="N10" s="172">
        <f t="shared" si="3"/>
        <v>12904</v>
      </c>
      <c r="O10" s="172">
        <f>ROUNDUP(J10+($J$13/2.5+$J$22),0)</f>
        <v>4797</v>
      </c>
    </row>
    <row r="11" spans="1:15" x14ac:dyDescent="0.25">
      <c r="A11" s="117"/>
      <c r="B11" s="30"/>
      <c r="C11" s="30"/>
      <c r="D11" s="33"/>
      <c r="E11" s="33"/>
      <c r="F11" s="33"/>
      <c r="G11" s="33"/>
      <c r="H11" s="33"/>
      <c r="I11" s="33"/>
      <c r="J11" s="33"/>
      <c r="K11" s="173"/>
      <c r="L11" s="180">
        <f>L10/M10</f>
        <v>1.1843298493698124</v>
      </c>
      <c r="M11" s="180">
        <f>M10/N10</f>
        <v>2.0167389956602606</v>
      </c>
      <c r="N11" s="180">
        <f>N10/O10</f>
        <v>2.690014592453617</v>
      </c>
    </row>
    <row r="12" spans="1:15" x14ac:dyDescent="0.25">
      <c r="A12" s="28" t="s">
        <v>427</v>
      </c>
      <c r="E12" s="30">
        <f>'Feature Drop'!H66*B2</f>
        <v>8070</v>
      </c>
      <c r="G12" s="33">
        <f>E12*'Event Plant Drop'!$B$4*AVERAGE('Event Plant Drop'!$C$4:$D$4)</f>
        <v>13113.75</v>
      </c>
      <c r="H12" s="33">
        <f>E12*'Event Plant Drop'!$B$5*AVERAGE('Event Plant Drop'!$C$5:$D$5)</f>
        <v>11096.25</v>
      </c>
      <c r="I12" s="33">
        <f>E12*'Event Plant Drop'!$B$6*AVERAGE('Event Plant Drop'!$C$6:$D$6)</f>
        <v>5447.25</v>
      </c>
      <c r="J12" s="33">
        <f>E12*'Event Plant Drop'!$B$7*AVERAGE('Event Plant Drop'!$C$7:$D$7)</f>
        <v>2017.5</v>
      </c>
      <c r="K12" s="173" t="s">
        <v>681</v>
      </c>
      <c r="L12" s="130">
        <v>1.5</v>
      </c>
      <c r="M12" s="130">
        <v>2</v>
      </c>
      <c r="N12" s="130">
        <v>2.5</v>
      </c>
    </row>
    <row r="13" spans="1:15" x14ac:dyDescent="0.25">
      <c r="A13" s="28" t="s">
        <v>433</v>
      </c>
      <c r="G13" s="33">
        <f>G12+'Action Drop'!H3+'Action Drop'!H28</f>
        <v>16113.75</v>
      </c>
      <c r="H13" s="33">
        <f>H12+'Action Drop'!H4+'Action Drop'!H29</f>
        <v>13496.25</v>
      </c>
      <c r="I13" s="33">
        <f>I12+'Action Drop'!H5+'Action Drop'!H30</f>
        <v>6947.25</v>
      </c>
      <c r="J13" s="33">
        <f>J12+'Action Drop'!H6+'Action Drop'!H31</f>
        <v>2617.5</v>
      </c>
      <c r="L13" s="66">
        <f>J13/7</f>
        <v>373.92857142857144</v>
      </c>
      <c r="M13" s="33">
        <f>L13*2000</f>
        <v>747857.14285714284</v>
      </c>
    </row>
    <row r="14" spans="1:15" x14ac:dyDescent="0.25">
      <c r="A14" s="28" t="s">
        <v>434</v>
      </c>
      <c r="G14" s="120">
        <f>G13+G22</f>
        <v>25863.75</v>
      </c>
      <c r="H14" s="120">
        <f>H13+H22</f>
        <v>21746.25</v>
      </c>
      <c r="I14" s="120">
        <f>I13+I22</f>
        <v>10997.25</v>
      </c>
      <c r="J14" s="120">
        <f>J13+J22</f>
        <v>4117.5</v>
      </c>
      <c r="K14" t="s">
        <v>674</v>
      </c>
      <c r="L14" s="66">
        <f>J14/7</f>
        <v>588.21428571428567</v>
      </c>
      <c r="M14" s="33">
        <f>L14*2000</f>
        <v>1176428.5714285714</v>
      </c>
      <c r="N14" s="33">
        <f>M14-D22</f>
        <v>-156904.76190476189</v>
      </c>
    </row>
    <row r="15" spans="1:15" s="38" customFormat="1" x14ac:dyDescent="0.25">
      <c r="G15" s="76"/>
      <c r="H15" s="76"/>
      <c r="I15" s="76"/>
      <c r="J15" s="76"/>
    </row>
    <row r="16" spans="1:15" x14ac:dyDescent="0.25">
      <c r="A16" t="s">
        <v>435</v>
      </c>
      <c r="D16" s="35" t="s">
        <v>64</v>
      </c>
      <c r="E16" s="35" t="s">
        <v>211</v>
      </c>
      <c r="F16" s="35" t="s">
        <v>668</v>
      </c>
      <c r="G16" s="113" t="s">
        <v>422</v>
      </c>
      <c r="H16" s="113" t="s">
        <v>423</v>
      </c>
      <c r="I16" s="113" t="s">
        <v>424</v>
      </c>
      <c r="J16" s="113" t="s">
        <v>425</v>
      </c>
    </row>
    <row r="17" spans="3:16" x14ac:dyDescent="0.25">
      <c r="D17">
        <f>D3*500/2</f>
        <v>20000</v>
      </c>
      <c r="E17" s="30">
        <f>E3</f>
        <v>60</v>
      </c>
      <c r="F17" s="30"/>
    </row>
    <row r="18" spans="3:16" x14ac:dyDescent="0.25">
      <c r="C18" s="138">
        <f>D18/1.5</f>
        <v>4444.4444444444443</v>
      </c>
      <c r="D18" s="66">
        <f>E18*D17/E17</f>
        <v>6666.666666666667</v>
      </c>
      <c r="E18">
        <v>20</v>
      </c>
    </row>
    <row r="19" spans="3:16" x14ac:dyDescent="0.25">
      <c r="C19" s="137">
        <f>30*500</f>
        <v>15000</v>
      </c>
      <c r="D19" s="33"/>
      <c r="E19">
        <f>C19*E18/C18</f>
        <v>67.5</v>
      </c>
      <c r="G19" s="33">
        <f>E19*'Event Plant Drop'!$B$4*AVERAGE('Event Plant Drop'!$C$4:$D$4)</f>
        <v>109.6875</v>
      </c>
      <c r="H19" s="33">
        <f>E19*'Event Plant Drop'!$B$5*AVERAGE('Event Plant Drop'!$C$5:$D$5)</f>
        <v>92.8125</v>
      </c>
      <c r="I19" s="33">
        <f>E19*'Event Plant Drop'!$B$6*AVERAGE('Event Plant Drop'!$C$6:$D$6)</f>
        <v>45.5625</v>
      </c>
      <c r="J19" s="33">
        <f>E19*'Event Plant Drop'!$B$7*AVERAGE('Event Plant Drop'!$C$7:$D$7)</f>
        <v>16.875</v>
      </c>
    </row>
    <row r="20" spans="3:16" x14ac:dyDescent="0.25">
      <c r="C20" t="s">
        <v>66</v>
      </c>
      <c r="D20">
        <v>20</v>
      </c>
    </row>
    <row r="21" spans="3:16" x14ac:dyDescent="0.25">
      <c r="C21" t="s">
        <v>67</v>
      </c>
      <c r="D21">
        <f>D20*B2</f>
        <v>300</v>
      </c>
    </row>
    <row r="22" spans="3:16" ht="19.5" x14ac:dyDescent="0.3">
      <c r="C22" t="s">
        <v>212</v>
      </c>
      <c r="D22" s="33">
        <f>D21*C18</f>
        <v>1333333.3333333333</v>
      </c>
      <c r="E22" s="21">
        <f>D22*E18/C18</f>
        <v>6000</v>
      </c>
      <c r="F22" s="67"/>
      <c r="G22" s="171">
        <f>E22*'Event Plant Drop'!B4*AVERAGE('Event Plant Drop'!C4:D4)</f>
        <v>9750</v>
      </c>
      <c r="H22" s="171">
        <f>E22*'Event Plant Drop'!B5*AVERAGE('Event Plant Drop'!C5:D5)</f>
        <v>8250.0000000000018</v>
      </c>
      <c r="I22" s="171">
        <f>E22*'Event Plant Drop'!B6*AVERAGE('Event Plant Drop'!C6:D6)</f>
        <v>4050</v>
      </c>
      <c r="J22" s="171">
        <f>E22*'Event Plant Drop'!B7*AVERAGE('Event Plant Drop'!C7:D7)</f>
        <v>1500</v>
      </c>
    </row>
    <row r="23" spans="3:16" x14ac:dyDescent="0.25">
      <c r="C23" t="s">
        <v>677</v>
      </c>
      <c r="D23" s="66"/>
      <c r="E23" s="170"/>
      <c r="J23">
        <f>J22/7</f>
        <v>214.28571428571428</v>
      </c>
      <c r="K23" s="33">
        <f>J13/7</f>
        <v>373.92857142857144</v>
      </c>
    </row>
    <row r="24" spans="3:16" x14ac:dyDescent="0.25">
      <c r="J24" s="63">
        <f>J23*$J$25</f>
        <v>428571.42857142858</v>
      </c>
      <c r="K24" s="63">
        <f>K23*$J$25</f>
        <v>747857.14285714284</v>
      </c>
    </row>
    <row r="25" spans="3:16" x14ac:dyDescent="0.25">
      <c r="I25" t="s">
        <v>74</v>
      </c>
      <c r="J25">
        <v>2000</v>
      </c>
      <c r="K25">
        <f>J25/500</f>
        <v>4</v>
      </c>
      <c r="O25" s="66"/>
      <c r="P25" s="66"/>
    </row>
    <row r="26" spans="3:16" x14ac:dyDescent="0.25">
      <c r="I26" t="s">
        <v>75</v>
      </c>
      <c r="J26">
        <v>3000</v>
      </c>
      <c r="K26">
        <f>J26/250</f>
        <v>12</v>
      </c>
    </row>
  </sheetData>
  <mergeCells count="3">
    <mergeCell ref="A3:B3"/>
    <mergeCell ref="A9:A10"/>
    <mergeCell ref="L1:O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3"/>
  <sheetViews>
    <sheetView tabSelected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9" sqref="D9"/>
    </sheetView>
  </sheetViews>
  <sheetFormatPr defaultRowHeight="15" x14ac:dyDescent="0.25"/>
  <cols>
    <col min="1" max="1" width="12.7109375" bestFit="1" customWidth="1"/>
    <col min="2" max="3" width="20.140625" customWidth="1"/>
    <col min="4" max="4" width="95" customWidth="1"/>
    <col min="5" max="5" width="75.7109375" customWidth="1"/>
    <col min="6" max="6" width="21.28515625" customWidth="1"/>
    <col min="7" max="7" width="22" customWidth="1"/>
    <col min="8" max="8" width="18.42578125" customWidth="1"/>
    <col min="9" max="9" width="20.7109375" customWidth="1"/>
    <col min="10" max="10" width="13.85546875" customWidth="1"/>
    <col min="11" max="11" width="12.7109375" customWidth="1"/>
    <col min="12" max="12" width="12.42578125" customWidth="1"/>
    <col min="13" max="13" width="14.7109375" customWidth="1"/>
    <col min="14" max="14" width="16.7109375" customWidth="1"/>
    <col min="15" max="15" width="20.28515625" bestFit="1" customWidth="1"/>
    <col min="16" max="16" width="6.28515625" customWidth="1"/>
    <col min="17" max="17" width="11.7109375" customWidth="1"/>
    <col min="18" max="18" width="10.7109375" customWidth="1"/>
    <col min="19" max="19" width="13.28515625" bestFit="1" customWidth="1"/>
    <col min="20" max="23" width="14.7109375" customWidth="1"/>
    <col min="25" max="25" width="12.42578125" bestFit="1" customWidth="1"/>
  </cols>
  <sheetData>
    <row r="1" spans="1:25" s="97" customFormat="1" x14ac:dyDescent="0.25">
      <c r="A1" s="62" t="s">
        <v>169</v>
      </c>
      <c r="B1" s="62" t="s">
        <v>166</v>
      </c>
      <c r="C1" s="62" t="s">
        <v>407</v>
      </c>
      <c r="D1" s="62" t="s">
        <v>408</v>
      </c>
      <c r="E1" s="62" t="s">
        <v>409</v>
      </c>
      <c r="F1" s="135" t="s">
        <v>410</v>
      </c>
      <c r="G1" s="96" t="s">
        <v>411</v>
      </c>
      <c r="H1" s="183" t="s">
        <v>412</v>
      </c>
      <c r="I1" s="131" t="s">
        <v>413</v>
      </c>
      <c r="J1" s="185" t="s">
        <v>414</v>
      </c>
      <c r="K1" s="186" t="s">
        <v>415</v>
      </c>
      <c r="L1" s="186" t="s">
        <v>416</v>
      </c>
      <c r="M1" s="186" t="s">
        <v>417</v>
      </c>
      <c r="N1" s="174" t="s">
        <v>437</v>
      </c>
      <c r="O1" s="121" t="s">
        <v>688</v>
      </c>
      <c r="P1" s="121" t="s">
        <v>393</v>
      </c>
      <c r="Q1" s="175" t="s">
        <v>671</v>
      </c>
      <c r="R1" s="175" t="s">
        <v>672</v>
      </c>
      <c r="S1" s="174" t="s">
        <v>670</v>
      </c>
      <c r="T1" s="136" t="s">
        <v>693</v>
      </c>
      <c r="U1" s="136" t="s">
        <v>692</v>
      </c>
      <c r="V1" s="136" t="s">
        <v>691</v>
      </c>
      <c r="W1" s="136" t="s">
        <v>690</v>
      </c>
      <c r="X1" s="121" t="s">
        <v>74</v>
      </c>
      <c r="Y1" s="121" t="s">
        <v>75</v>
      </c>
    </row>
    <row r="2" spans="1:25" x14ac:dyDescent="0.25">
      <c r="A2" s="22">
        <v>1</v>
      </c>
      <c r="B2" s="31">
        <v>-1</v>
      </c>
      <c r="C2" s="31">
        <v>1</v>
      </c>
      <c r="D2" s="22" t="s">
        <v>673</v>
      </c>
      <c r="E2" s="17" t="str">
        <f>"E2T1:"&amp;J2&amp;":E2T2:"&amp;K2&amp;":E2T3:"&amp;L2&amp;":E2T4:"&amp;M2&amp;""</f>
        <v>E2T1:24:E2T2:16:E2T3:8:E2T4:3</v>
      </c>
      <c r="F2" s="132">
        <v>0</v>
      </c>
      <c r="G2" s="31" t="str">
        <f t="shared" ref="G2:G27" si="0">$P$1&amp;":"&amp;N2</f>
        <v>E2PO:1</v>
      </c>
      <c r="H2" s="31">
        <v>6</v>
      </c>
      <c r="I2" s="132"/>
      <c r="J2" s="31">
        <f>ROUNDUP(K2*1.5,0)</f>
        <v>24</v>
      </c>
      <c r="K2" s="31">
        <f>ROUNDUP(L2*2,0)</f>
        <v>16</v>
      </c>
      <c r="L2" s="31">
        <f>ROUNDUP(M2*2.5,0)</f>
        <v>8</v>
      </c>
      <c r="M2" s="31">
        <v>3</v>
      </c>
      <c r="N2" s="184">
        <v>1</v>
      </c>
      <c r="O2" s="22">
        <f>N2*H2</f>
        <v>6</v>
      </c>
      <c r="Q2" s="31">
        <v>15</v>
      </c>
      <c r="R2" s="31">
        <f>ROUNDUP(Q2/2,0)</f>
        <v>8</v>
      </c>
      <c r="S2" s="177">
        <f>ROUNDUP(R2*500*Balancing!$E$18/Balancing!$C$18*'Event Plant Drop'!$B$7*AVERAGE('Event Plant Drop'!$C$7:$D$7),0)</f>
        <v>5</v>
      </c>
      <c r="T2" s="31">
        <f>J2*$H$2</f>
        <v>144</v>
      </c>
      <c r="U2" s="31">
        <f>K2*$H$2</f>
        <v>96</v>
      </c>
      <c r="V2" s="31">
        <f>L2*$H$2</f>
        <v>48</v>
      </c>
      <c r="W2" s="31">
        <f>M2*$H$2</f>
        <v>18</v>
      </c>
    </row>
    <row r="3" spans="1:25" x14ac:dyDescent="0.25">
      <c r="A3" s="22">
        <v>2</v>
      </c>
      <c r="B3" s="49">
        <v>30</v>
      </c>
      <c r="C3" s="49">
        <v>2</v>
      </c>
      <c r="D3" s="134" t="s">
        <v>698</v>
      </c>
      <c r="E3" s="17" t="str">
        <f t="shared" ref="E3:E27" si="1">"E2T1:"&amp;J3&amp;":E2T2:"&amp;K3&amp;":E2T3:"&amp;L3&amp;":E2T4:"&amp;M3&amp;""</f>
        <v>E2T1:54:E2T2:36:E2T3:18:E2T4:7</v>
      </c>
      <c r="F3" s="132">
        <v>0</v>
      </c>
      <c r="G3" s="31" t="str">
        <f t="shared" si="0"/>
        <v>E2PO:3</v>
      </c>
      <c r="H3" s="31">
        <v>1500</v>
      </c>
      <c r="I3" s="132"/>
      <c r="J3" s="31">
        <f t="shared" ref="J3:J27" si="2">ROUNDUP(K3*1.5,0)</f>
        <v>54</v>
      </c>
      <c r="K3" s="31">
        <f t="shared" ref="K3:K27" si="3">ROUNDUP(L3*2,0)</f>
        <v>36</v>
      </c>
      <c r="L3" s="31">
        <f t="shared" ref="L3:L27" si="4">ROUNDUP(M3*2.5,0)</f>
        <v>18</v>
      </c>
      <c r="M3" s="31">
        <v>7</v>
      </c>
      <c r="N3" s="22">
        <f>ROUNDUP(M3/$M$2*$N$2,0)</f>
        <v>3</v>
      </c>
      <c r="O3" s="22">
        <f t="shared" ref="O3:O26" si="5">N3*H3</f>
        <v>4500</v>
      </c>
      <c r="Q3" s="31">
        <v>30</v>
      </c>
      <c r="R3" s="31">
        <f t="shared" ref="R3:R26" si="6">ROUNDUP(Q3/2,0)</f>
        <v>15</v>
      </c>
      <c r="S3" s="177">
        <f>ROUNDUP(R3*500*Balancing!$E$18/Balancing!$C$18*'Event Plant Drop'!$B$7*AVERAGE('Event Plant Drop'!$C$7:$D$7),0)</f>
        <v>9</v>
      </c>
      <c r="T3" s="31">
        <f t="shared" ref="T3:W4" si="7">J3*$H$3</f>
        <v>81000</v>
      </c>
      <c r="U3" s="31">
        <f t="shared" si="7"/>
        <v>54000</v>
      </c>
      <c r="V3" s="31">
        <f t="shared" si="7"/>
        <v>27000</v>
      </c>
      <c r="W3" s="31">
        <f t="shared" si="7"/>
        <v>10500</v>
      </c>
      <c r="X3">
        <v>1000</v>
      </c>
      <c r="Y3">
        <v>1500</v>
      </c>
    </row>
    <row r="4" spans="1:25" x14ac:dyDescent="0.25">
      <c r="A4" s="22">
        <v>3</v>
      </c>
      <c r="B4" s="49">
        <v>-1</v>
      </c>
      <c r="C4" s="49">
        <v>2</v>
      </c>
      <c r="D4" s="134" t="s">
        <v>631</v>
      </c>
      <c r="E4" s="17" t="str">
        <f t="shared" si="1"/>
        <v>E2T1:54:E2T2:36:E2T3:18:E2T4:7</v>
      </c>
      <c r="F4" s="132">
        <v>0</v>
      </c>
      <c r="G4" s="31" t="str">
        <f t="shared" si="0"/>
        <v>E2PO:3</v>
      </c>
      <c r="H4" s="31">
        <v>1500</v>
      </c>
      <c r="I4" s="132"/>
      <c r="J4" s="31">
        <f t="shared" si="2"/>
        <v>54</v>
      </c>
      <c r="K4" s="31">
        <f t="shared" si="3"/>
        <v>36</v>
      </c>
      <c r="L4" s="31">
        <f t="shared" si="4"/>
        <v>18</v>
      </c>
      <c r="M4" s="31">
        <v>7</v>
      </c>
      <c r="N4" s="22">
        <f>ROUNDUP(M4/$M$2*$N$2,0)</f>
        <v>3</v>
      </c>
      <c r="O4" s="22">
        <f t="shared" si="5"/>
        <v>4500</v>
      </c>
      <c r="Q4" s="31">
        <v>30</v>
      </c>
      <c r="R4" s="31">
        <f t="shared" si="6"/>
        <v>15</v>
      </c>
      <c r="S4" s="177">
        <f>ROUNDUP(R4*500*Balancing!$E$18/Balancing!$C$18*'Event Plant Drop'!$B$7*AVERAGE('Event Plant Drop'!$C$7:$D$7),0)</f>
        <v>9</v>
      </c>
      <c r="T4" s="31">
        <f t="shared" si="7"/>
        <v>81000</v>
      </c>
      <c r="U4" s="31">
        <f t="shared" si="7"/>
        <v>54000</v>
      </c>
      <c r="V4" s="31">
        <f t="shared" si="7"/>
        <v>27000</v>
      </c>
      <c r="W4" s="31">
        <f t="shared" si="7"/>
        <v>10500</v>
      </c>
      <c r="X4">
        <v>2000</v>
      </c>
      <c r="Y4">
        <v>3000</v>
      </c>
    </row>
    <row r="5" spans="1:25" x14ac:dyDescent="0.25">
      <c r="A5" s="22">
        <v>4</v>
      </c>
      <c r="B5" s="75">
        <v>-1</v>
      </c>
      <c r="C5" s="31">
        <v>3</v>
      </c>
      <c r="D5" s="22" t="s">
        <v>684</v>
      </c>
      <c r="E5" s="17" t="str">
        <f t="shared" si="1"/>
        <v>E2T1:114:E2T2:76:E2T3:38:E2T4:15</v>
      </c>
      <c r="F5" s="132">
        <v>0</v>
      </c>
      <c r="G5" s="31" t="str">
        <f t="shared" si="0"/>
        <v>E2PO:5</v>
      </c>
      <c r="H5" s="31">
        <v>5</v>
      </c>
      <c r="I5" s="132"/>
      <c r="J5" s="31">
        <f t="shared" si="2"/>
        <v>114</v>
      </c>
      <c r="K5" s="31">
        <f t="shared" si="3"/>
        <v>76</v>
      </c>
      <c r="L5" s="31">
        <f t="shared" si="4"/>
        <v>38</v>
      </c>
      <c r="M5" s="31">
        <v>15</v>
      </c>
      <c r="N5" s="22">
        <f t="shared" ref="N5:N27" si="8">ROUNDUP(M5/$M$2*$N$2,0)</f>
        <v>5</v>
      </c>
      <c r="O5" s="22">
        <f t="shared" si="5"/>
        <v>25</v>
      </c>
      <c r="Q5" s="31">
        <f>5*3*5</f>
        <v>75</v>
      </c>
      <c r="R5" s="31">
        <f t="shared" si="6"/>
        <v>38</v>
      </c>
      <c r="S5" s="177">
        <f>ROUNDUP(R5*500*Balancing!$E$18/Balancing!$C$18*'Event Plant Drop'!$B$7*AVERAGE('Event Plant Drop'!$C$7:$D$7),0)</f>
        <v>22</v>
      </c>
      <c r="T5" s="31">
        <f>J5*$H$5</f>
        <v>570</v>
      </c>
      <c r="U5" s="31">
        <f>K5*$H$5</f>
        <v>380</v>
      </c>
      <c r="V5" s="31">
        <f>L5*$H$5</f>
        <v>190</v>
      </c>
      <c r="W5" s="31">
        <f>M5*$H$5</f>
        <v>75</v>
      </c>
    </row>
    <row r="6" spans="1:25" x14ac:dyDescent="0.25">
      <c r="A6" s="22">
        <v>5</v>
      </c>
      <c r="B6" s="75">
        <v>-1</v>
      </c>
      <c r="C6" s="75">
        <v>4</v>
      </c>
      <c r="D6" s="22" t="s">
        <v>685</v>
      </c>
      <c r="E6" s="17" t="str">
        <f t="shared" si="1"/>
        <v>E2T1:114:E2T2:76:E2T3:38:E2T4:15</v>
      </c>
      <c r="F6" s="132">
        <v>0</v>
      </c>
      <c r="G6" s="31" t="str">
        <f t="shared" si="0"/>
        <v>E2PO:5</v>
      </c>
      <c r="H6" s="31">
        <v>5</v>
      </c>
      <c r="I6" s="132"/>
      <c r="J6" s="31">
        <f t="shared" si="2"/>
        <v>114</v>
      </c>
      <c r="K6" s="31">
        <f t="shared" si="3"/>
        <v>76</v>
      </c>
      <c r="L6" s="31">
        <f t="shared" si="4"/>
        <v>38</v>
      </c>
      <c r="M6" s="31">
        <v>15</v>
      </c>
      <c r="N6" s="22">
        <f t="shared" si="8"/>
        <v>5</v>
      </c>
      <c r="O6" s="22">
        <f t="shared" si="5"/>
        <v>25</v>
      </c>
      <c r="Q6" s="31">
        <f>5*3*5</f>
        <v>75</v>
      </c>
      <c r="R6" s="31">
        <f t="shared" si="6"/>
        <v>38</v>
      </c>
      <c r="S6" s="177">
        <f>ROUNDUP(R6*500*Balancing!$E$18/Balancing!$C$18*'Event Plant Drop'!$B$7*AVERAGE('Event Plant Drop'!$C$7:$D$7),0)</f>
        <v>22</v>
      </c>
      <c r="T6" s="31">
        <f>$H$6*J6</f>
        <v>570</v>
      </c>
      <c r="U6" s="31">
        <f>$H$6*K6</f>
        <v>380</v>
      </c>
      <c r="V6" s="31">
        <f>$H$6*L6</f>
        <v>190</v>
      </c>
      <c r="W6" s="31">
        <f>$H$6*M6</f>
        <v>75</v>
      </c>
    </row>
    <row r="7" spans="1:25" x14ac:dyDescent="0.25">
      <c r="A7" s="22">
        <v>6</v>
      </c>
      <c r="B7" s="75">
        <v>-1</v>
      </c>
      <c r="C7" s="31">
        <v>5</v>
      </c>
      <c r="D7" s="22" t="s">
        <v>686</v>
      </c>
      <c r="E7" s="17" t="str">
        <f t="shared" si="1"/>
        <v>E2T1:114:E2T2:76:E2T3:38:E2T4:15</v>
      </c>
      <c r="F7" s="132">
        <v>0</v>
      </c>
      <c r="G7" s="31" t="str">
        <f t="shared" si="0"/>
        <v>E2PO:5</v>
      </c>
      <c r="H7" s="31">
        <v>5</v>
      </c>
      <c r="I7" s="132"/>
      <c r="J7" s="31">
        <f t="shared" si="2"/>
        <v>114</v>
      </c>
      <c r="K7" s="31">
        <f t="shared" si="3"/>
        <v>76</v>
      </c>
      <c r="L7" s="31">
        <f t="shared" si="4"/>
        <v>38</v>
      </c>
      <c r="M7" s="31">
        <v>15</v>
      </c>
      <c r="N7" s="22">
        <f t="shared" si="8"/>
        <v>5</v>
      </c>
      <c r="O7" s="22">
        <f t="shared" si="5"/>
        <v>25</v>
      </c>
      <c r="Q7" s="31">
        <f>5*3*5</f>
        <v>75</v>
      </c>
      <c r="R7" s="31">
        <f t="shared" si="6"/>
        <v>38</v>
      </c>
      <c r="S7" s="177">
        <f>ROUNDUP(R7*500*Balancing!$E$18/Balancing!$C$18*'Event Plant Drop'!$B$7*AVERAGE('Event Plant Drop'!$C$7:$D$7),0)</f>
        <v>22</v>
      </c>
      <c r="T7" s="31">
        <f>$H$7*J7</f>
        <v>570</v>
      </c>
      <c r="U7" s="31">
        <f>$H$7*K7</f>
        <v>380</v>
      </c>
      <c r="V7" s="31">
        <f>$H$7*L7</f>
        <v>190</v>
      </c>
      <c r="W7" s="31">
        <f>$H$7*M7</f>
        <v>75</v>
      </c>
    </row>
    <row r="8" spans="1:25" x14ac:dyDescent="0.25">
      <c r="A8" s="22">
        <v>7</v>
      </c>
      <c r="B8" s="75">
        <v>-1</v>
      </c>
      <c r="C8" s="75">
        <v>6</v>
      </c>
      <c r="D8" s="31" t="s">
        <v>694</v>
      </c>
      <c r="E8" s="17" t="str">
        <f t="shared" si="1"/>
        <v>E2T1:225:E2T2:150:E2T3:75:E2T4:30</v>
      </c>
      <c r="F8" s="132">
        <v>0</v>
      </c>
      <c r="G8" s="31" t="str">
        <f t="shared" si="0"/>
        <v>E2PO:10</v>
      </c>
      <c r="H8" s="31">
        <v>10</v>
      </c>
      <c r="I8" s="132"/>
      <c r="J8" s="31">
        <f t="shared" si="2"/>
        <v>225</v>
      </c>
      <c r="K8" s="31">
        <f t="shared" si="3"/>
        <v>150</v>
      </c>
      <c r="L8" s="31">
        <f t="shared" si="4"/>
        <v>75</v>
      </c>
      <c r="M8" s="31">
        <v>30</v>
      </c>
      <c r="N8" s="22">
        <f t="shared" si="8"/>
        <v>10</v>
      </c>
      <c r="O8" s="22">
        <f t="shared" si="5"/>
        <v>100</v>
      </c>
      <c r="Q8" s="31">
        <f>10*10+10*20</f>
        <v>300</v>
      </c>
      <c r="R8" s="31">
        <f t="shared" si="6"/>
        <v>150</v>
      </c>
      <c r="S8" s="177">
        <f>ROUNDUP(R8*500*Balancing!$E$18/Balancing!$C$18*'Event Plant Drop'!$B$7*AVERAGE('Event Plant Drop'!$C$7:$D$7),0)</f>
        <v>85</v>
      </c>
      <c r="T8" s="31">
        <f>$H$8*J8</f>
        <v>2250</v>
      </c>
      <c r="U8" s="31">
        <f>$H$8*K8</f>
        <v>1500</v>
      </c>
      <c r="V8" s="31">
        <f>$H$8*L8</f>
        <v>750</v>
      </c>
      <c r="W8" s="31">
        <f>$H$8*M8</f>
        <v>300</v>
      </c>
      <c r="X8">
        <v>8000</v>
      </c>
      <c r="Y8">
        <v>10000</v>
      </c>
    </row>
    <row r="9" spans="1:25" x14ac:dyDescent="0.25">
      <c r="A9" s="22">
        <v>8</v>
      </c>
      <c r="B9" s="75">
        <v>-1</v>
      </c>
      <c r="C9" s="31">
        <v>7</v>
      </c>
      <c r="D9" s="22" t="s">
        <v>436</v>
      </c>
      <c r="E9" s="17" t="str">
        <f>"E2T1:"&amp;J9&amp;":E2T2:"&amp;K9&amp;":E2T3:"&amp;L9&amp;":E2T4:"&amp;M9&amp;""</f>
        <v>E2T1:450:E2T2:300:E2T3:150:E2T4:60</v>
      </c>
      <c r="F9" s="132">
        <v>0</v>
      </c>
      <c r="G9" s="31" t="str">
        <f t="shared" si="0"/>
        <v>E2PO:20</v>
      </c>
      <c r="H9" s="31">
        <v>5</v>
      </c>
      <c r="I9" s="132"/>
      <c r="J9" s="31">
        <f t="shared" si="2"/>
        <v>450</v>
      </c>
      <c r="K9" s="31">
        <f t="shared" si="3"/>
        <v>300</v>
      </c>
      <c r="L9" s="31">
        <f t="shared" si="4"/>
        <v>150</v>
      </c>
      <c r="M9" s="31">
        <v>60</v>
      </c>
      <c r="N9" s="22">
        <f t="shared" si="8"/>
        <v>20</v>
      </c>
      <c r="O9" s="22">
        <f t="shared" si="5"/>
        <v>100</v>
      </c>
      <c r="Q9" s="31">
        <f>10*2*5+200+300</f>
        <v>600</v>
      </c>
      <c r="R9" s="31">
        <f t="shared" si="6"/>
        <v>300</v>
      </c>
      <c r="S9" s="177">
        <f>ROUNDUP(R9*500*Balancing!$E$18/Balancing!$C$18*'Event Plant Drop'!$B$7*AVERAGE('Event Plant Drop'!$C$7:$D$7),0)</f>
        <v>169</v>
      </c>
      <c r="T9" s="31">
        <f>$H$9*J9</f>
        <v>2250</v>
      </c>
      <c r="U9" s="31">
        <f>$H$9*K9</f>
        <v>1500</v>
      </c>
      <c r="V9" s="31">
        <f>$H$9*L9</f>
        <v>750</v>
      </c>
      <c r="W9" s="31">
        <f>$H$9*M9</f>
        <v>300</v>
      </c>
    </row>
    <row r="10" spans="1:25" x14ac:dyDescent="0.25">
      <c r="A10" s="22">
        <v>9</v>
      </c>
      <c r="B10" s="75">
        <v>-1</v>
      </c>
      <c r="C10" s="75">
        <v>8</v>
      </c>
      <c r="D10" s="31" t="s">
        <v>695</v>
      </c>
      <c r="E10" s="17" t="str">
        <f t="shared" si="1"/>
        <v>E2T1:525:E2T2:350:E2T3:175:E2T4:70</v>
      </c>
      <c r="F10" s="132">
        <v>0</v>
      </c>
      <c r="G10" s="31" t="str">
        <f t="shared" si="0"/>
        <v>E2PO:24</v>
      </c>
      <c r="H10" s="31">
        <v>10</v>
      </c>
      <c r="I10" s="132"/>
      <c r="J10" s="31">
        <f t="shared" si="2"/>
        <v>525</v>
      </c>
      <c r="K10" s="31">
        <f t="shared" si="3"/>
        <v>350</v>
      </c>
      <c r="L10" s="31">
        <f t="shared" si="4"/>
        <v>175</v>
      </c>
      <c r="M10" s="31">
        <v>70</v>
      </c>
      <c r="N10" s="22">
        <f t="shared" si="8"/>
        <v>24</v>
      </c>
      <c r="O10" s="22">
        <f t="shared" si="5"/>
        <v>240</v>
      </c>
      <c r="Q10" s="31">
        <f>10*30+10*40</f>
        <v>700</v>
      </c>
      <c r="R10" s="31">
        <f t="shared" si="6"/>
        <v>350</v>
      </c>
      <c r="S10" s="177">
        <f>ROUNDUP(R10*500*Balancing!$E$18/Balancing!$C$18*'Event Plant Drop'!$B$7*AVERAGE('Event Plant Drop'!$C$7:$D$7),0)</f>
        <v>197</v>
      </c>
      <c r="T10" s="31">
        <f>$H$10*J10</f>
        <v>5250</v>
      </c>
      <c r="U10" s="31">
        <f>$H$10*K10</f>
        <v>3500</v>
      </c>
      <c r="V10" s="31">
        <f>$H$10*L10</f>
        <v>1750</v>
      </c>
      <c r="W10" s="31">
        <f>$H$10*M10</f>
        <v>700</v>
      </c>
      <c r="X10">
        <v>15000</v>
      </c>
      <c r="Y10">
        <v>20000</v>
      </c>
    </row>
    <row r="11" spans="1:25" x14ac:dyDescent="0.25">
      <c r="A11" s="22">
        <v>10</v>
      </c>
      <c r="B11" s="75">
        <v>-1</v>
      </c>
      <c r="C11" s="31">
        <v>9</v>
      </c>
      <c r="D11" s="22" t="s">
        <v>669</v>
      </c>
      <c r="E11" s="17" t="str">
        <f t="shared" si="1"/>
        <v>E2T1:525:E2T2:350:E2T3:175:E2T4:70</v>
      </c>
      <c r="F11" s="132">
        <v>0</v>
      </c>
      <c r="G11" s="31" t="str">
        <f t="shared" si="0"/>
        <v>E2PO:24</v>
      </c>
      <c r="H11" s="31">
        <v>10</v>
      </c>
      <c r="I11" s="132"/>
      <c r="J11" s="31">
        <f t="shared" si="2"/>
        <v>525</v>
      </c>
      <c r="K11" s="31">
        <f t="shared" si="3"/>
        <v>350</v>
      </c>
      <c r="L11" s="31">
        <f t="shared" si="4"/>
        <v>175</v>
      </c>
      <c r="M11" s="31">
        <v>70</v>
      </c>
      <c r="N11" s="22">
        <f t="shared" si="8"/>
        <v>24</v>
      </c>
      <c r="O11" s="22">
        <f t="shared" si="5"/>
        <v>240</v>
      </c>
      <c r="Q11" s="31">
        <f>9*15+14*15+17*15+100</f>
        <v>700</v>
      </c>
      <c r="R11" s="31">
        <f t="shared" si="6"/>
        <v>350</v>
      </c>
      <c r="S11" s="177">
        <f>ROUNDUP(R11*500*Balancing!$E$18/Balancing!$C$18*'Event Plant Drop'!$B$7*AVERAGE('Event Plant Drop'!$C$7:$D$7),0)</f>
        <v>197</v>
      </c>
      <c r="T11" s="31">
        <f>$H$11*J11</f>
        <v>5250</v>
      </c>
      <c r="U11" s="31">
        <f>$H$11*K11</f>
        <v>3500</v>
      </c>
      <c r="V11" s="31">
        <f>$H$11*L11</f>
        <v>1750</v>
      </c>
      <c r="W11" s="31">
        <f>$H$11*M11</f>
        <v>700</v>
      </c>
    </row>
    <row r="12" spans="1:25" x14ac:dyDescent="0.25">
      <c r="A12" s="22">
        <v>11</v>
      </c>
      <c r="B12" s="72">
        <v>30</v>
      </c>
      <c r="C12" s="72">
        <v>10</v>
      </c>
      <c r="D12" s="133" t="s">
        <v>696</v>
      </c>
      <c r="E12" s="17" t="str">
        <f t="shared" si="1"/>
        <v>E2T1:600:E2T2:400:E2T3:200:E2T4:80</v>
      </c>
      <c r="F12" s="132">
        <v>0</v>
      </c>
      <c r="G12" s="31" t="str">
        <f t="shared" si="0"/>
        <v>E2PO:27</v>
      </c>
      <c r="H12" s="31">
        <v>4</v>
      </c>
      <c r="I12" s="132"/>
      <c r="J12" s="31">
        <f t="shared" si="2"/>
        <v>600</v>
      </c>
      <c r="K12" s="31">
        <f t="shared" si="3"/>
        <v>400</v>
      </c>
      <c r="L12" s="31">
        <f t="shared" si="4"/>
        <v>200</v>
      </c>
      <c r="M12" s="31">
        <v>80</v>
      </c>
      <c r="N12" s="22">
        <f t="shared" si="8"/>
        <v>27</v>
      </c>
      <c r="O12" s="22">
        <f t="shared" si="5"/>
        <v>108</v>
      </c>
      <c r="Q12" s="31">
        <v>1000</v>
      </c>
      <c r="R12" s="31">
        <f t="shared" si="6"/>
        <v>500</v>
      </c>
      <c r="S12" s="177">
        <f>ROUNDUP(R12*500*Balancing!$E$18/Balancing!$C$18*'Event Plant Drop'!$B$7*AVERAGE('Event Plant Drop'!$C$7:$D$7),0)</f>
        <v>282</v>
      </c>
      <c r="T12" s="31">
        <f>$H$12*J12</f>
        <v>2400</v>
      </c>
      <c r="U12" s="31">
        <f>$H$12*K12</f>
        <v>1600</v>
      </c>
      <c r="V12" s="31">
        <f>$H$12*L12</f>
        <v>800</v>
      </c>
      <c r="W12" s="31">
        <f>$H$12*M12</f>
        <v>320</v>
      </c>
      <c r="X12">
        <v>20000</v>
      </c>
    </row>
    <row r="13" spans="1:25" x14ac:dyDescent="0.25">
      <c r="A13" s="22">
        <v>12</v>
      </c>
      <c r="B13" s="72">
        <v>-1</v>
      </c>
      <c r="C13" s="72">
        <v>10</v>
      </c>
      <c r="D13" s="133" t="s">
        <v>697</v>
      </c>
      <c r="E13" s="17" t="str">
        <f t="shared" si="1"/>
        <v>E2T1:600:E2T2:400:E2T3:200:E2T4:80</v>
      </c>
      <c r="F13" s="132">
        <v>0</v>
      </c>
      <c r="G13" s="31" t="str">
        <f t="shared" si="0"/>
        <v>E2PO:27</v>
      </c>
      <c r="H13" s="31">
        <v>4</v>
      </c>
      <c r="I13" s="132"/>
      <c r="J13" s="31">
        <f t="shared" si="2"/>
        <v>600</v>
      </c>
      <c r="K13" s="31">
        <f t="shared" si="3"/>
        <v>400</v>
      </c>
      <c r="L13" s="31">
        <f t="shared" si="4"/>
        <v>200</v>
      </c>
      <c r="M13" s="31">
        <v>80</v>
      </c>
      <c r="N13" s="22">
        <f t="shared" si="8"/>
        <v>27</v>
      </c>
      <c r="O13" s="22">
        <f t="shared" si="5"/>
        <v>108</v>
      </c>
      <c r="Q13" s="31">
        <v>1700</v>
      </c>
      <c r="R13" s="31">
        <f t="shared" si="6"/>
        <v>850</v>
      </c>
      <c r="S13" s="177">
        <f>ROUNDUP(R13*500*Balancing!$E$18/Balancing!$C$18*'Event Plant Drop'!$B$7*AVERAGE('Event Plant Drop'!$C$7:$D$7),0)</f>
        <v>479</v>
      </c>
      <c r="T13" s="31">
        <f>$H$13*J13</f>
        <v>2400</v>
      </c>
      <c r="U13" s="31">
        <f>$H$13*K13</f>
        <v>1600</v>
      </c>
      <c r="V13" s="31">
        <f>$H$13*L13</f>
        <v>800</v>
      </c>
      <c r="W13" s="31">
        <f>$H$13*M13</f>
        <v>320</v>
      </c>
    </row>
    <row r="14" spans="1:25" x14ac:dyDescent="0.25">
      <c r="A14" s="22">
        <v>13</v>
      </c>
      <c r="B14" s="75">
        <v>-1</v>
      </c>
      <c r="C14" s="75">
        <v>11</v>
      </c>
      <c r="D14" s="22" t="s">
        <v>432</v>
      </c>
      <c r="E14" s="17" t="str">
        <f>"E2T1:"&amp;J14&amp;":E2T2:"&amp;K14&amp;":E2T3:"&amp;L14&amp;":E2T4:"&amp;M14&amp;""</f>
        <v>E2T1:900:E2T2:600:E2T3:300:E2T4:120</v>
      </c>
      <c r="F14" s="132">
        <v>0</v>
      </c>
      <c r="G14" s="31" t="str">
        <f t="shared" si="0"/>
        <v>E2PO:40</v>
      </c>
      <c r="H14" s="31">
        <v>8</v>
      </c>
      <c r="I14" s="132"/>
      <c r="J14" s="31">
        <f t="shared" si="2"/>
        <v>900</v>
      </c>
      <c r="K14" s="31">
        <f t="shared" si="3"/>
        <v>600</v>
      </c>
      <c r="L14" s="31">
        <f t="shared" si="4"/>
        <v>300</v>
      </c>
      <c r="M14" s="31">
        <v>120</v>
      </c>
      <c r="N14" s="22">
        <f t="shared" si="8"/>
        <v>40</v>
      </c>
      <c r="O14" s="22">
        <f t="shared" si="5"/>
        <v>320</v>
      </c>
      <c r="Q14" s="31">
        <f>38*10+51*10+62*10</f>
        <v>1510</v>
      </c>
      <c r="R14" s="31">
        <f t="shared" si="6"/>
        <v>755</v>
      </c>
      <c r="S14" s="177">
        <f>ROUNDUP(R14*500*Balancing!$E$18/Balancing!$C$18*'Event Plant Drop'!$B$7*AVERAGE('Event Plant Drop'!$C$7:$D$7),0)</f>
        <v>425</v>
      </c>
      <c r="T14" s="31">
        <f t="shared" ref="T14:W14" si="9">$H$14*J14</f>
        <v>7200</v>
      </c>
      <c r="U14" s="31">
        <f t="shared" si="9"/>
        <v>4800</v>
      </c>
      <c r="V14" s="31">
        <f t="shared" si="9"/>
        <v>2400</v>
      </c>
      <c r="W14" s="31">
        <f t="shared" si="9"/>
        <v>960</v>
      </c>
    </row>
    <row r="15" spans="1:25" x14ac:dyDescent="0.25">
      <c r="A15" s="22">
        <v>14</v>
      </c>
      <c r="B15" s="49">
        <v>30</v>
      </c>
      <c r="C15" s="49">
        <v>12</v>
      </c>
      <c r="D15" s="134" t="s">
        <v>679</v>
      </c>
      <c r="E15" s="17" t="str">
        <f t="shared" si="1"/>
        <v>E2T1:1125:E2T2:750:E2T3:375:E2T4:150</v>
      </c>
      <c r="F15" s="132">
        <v>0</v>
      </c>
      <c r="G15" s="31" t="str">
        <f t="shared" si="0"/>
        <v>E2PO:50</v>
      </c>
      <c r="H15" s="31">
        <v>3</v>
      </c>
      <c r="I15" s="132"/>
      <c r="J15" s="31">
        <f t="shared" si="2"/>
        <v>1125</v>
      </c>
      <c r="K15" s="31">
        <f t="shared" si="3"/>
        <v>750</v>
      </c>
      <c r="L15" s="31">
        <f t="shared" si="4"/>
        <v>375</v>
      </c>
      <c r="M15" s="31">
        <v>150</v>
      </c>
      <c r="N15" s="22">
        <f t="shared" si="8"/>
        <v>50</v>
      </c>
      <c r="O15" s="22">
        <f t="shared" si="5"/>
        <v>150</v>
      </c>
      <c r="Q15" s="31">
        <v>1400</v>
      </c>
      <c r="R15" s="31">
        <f t="shared" si="6"/>
        <v>700</v>
      </c>
      <c r="S15" s="177">
        <f>ROUNDUP(R15*500*Balancing!$E$18/Balancing!$C$18*'Event Plant Drop'!$B$7*AVERAGE('Event Plant Drop'!$C$7:$D$7),0)</f>
        <v>394</v>
      </c>
      <c r="T15" s="31">
        <f>$H$15*J15</f>
        <v>3375</v>
      </c>
      <c r="U15" s="31">
        <f>$H$15*K15</f>
        <v>2250</v>
      </c>
      <c r="V15" s="31">
        <f>$H$15*L15</f>
        <v>1125</v>
      </c>
      <c r="W15" s="31">
        <f>$H$15*M15</f>
        <v>450</v>
      </c>
      <c r="Y15">
        <v>40000</v>
      </c>
    </row>
    <row r="16" spans="1:25" x14ac:dyDescent="0.25">
      <c r="A16" s="22">
        <v>15</v>
      </c>
      <c r="B16" s="49">
        <v>-1</v>
      </c>
      <c r="C16" s="49">
        <v>12</v>
      </c>
      <c r="D16" s="134" t="s">
        <v>680</v>
      </c>
      <c r="E16" s="17" t="str">
        <f t="shared" si="1"/>
        <v>E2T1:1125:E2T2:750:E2T3:375:E2T4:150</v>
      </c>
      <c r="F16" s="132">
        <v>0</v>
      </c>
      <c r="G16" s="31" t="str">
        <f t="shared" si="0"/>
        <v>E2PO:50</v>
      </c>
      <c r="H16" s="31">
        <v>3</v>
      </c>
      <c r="I16" s="132"/>
      <c r="J16" s="31">
        <f t="shared" si="2"/>
        <v>1125</v>
      </c>
      <c r="K16" s="31">
        <f t="shared" si="3"/>
        <v>750</v>
      </c>
      <c r="L16" s="31">
        <f t="shared" si="4"/>
        <v>375</v>
      </c>
      <c r="M16" s="31">
        <v>150</v>
      </c>
      <c r="N16" s="22">
        <f t="shared" si="8"/>
        <v>50</v>
      </c>
      <c r="O16" s="22">
        <f t="shared" si="5"/>
        <v>150</v>
      </c>
      <c r="Q16" s="31">
        <v>2500</v>
      </c>
      <c r="R16" s="31">
        <f t="shared" si="6"/>
        <v>1250</v>
      </c>
      <c r="S16" s="177">
        <f>ROUNDUP(R16*500*Balancing!$E$18/Balancing!$C$18*'Event Plant Drop'!$B$7*AVERAGE('Event Plant Drop'!$C$7:$D$7),0)</f>
        <v>704</v>
      </c>
      <c r="T16" s="31">
        <f>$H$16*J16</f>
        <v>3375</v>
      </c>
      <c r="U16" s="31">
        <f>$H$16*K16</f>
        <v>2250</v>
      </c>
      <c r="V16" s="31">
        <f>$H$16*L16</f>
        <v>1125</v>
      </c>
      <c r="W16" s="31">
        <f>$H$16*M16</f>
        <v>450</v>
      </c>
    </row>
    <row r="17" spans="1:25" x14ac:dyDescent="0.25">
      <c r="A17" s="22">
        <v>16</v>
      </c>
      <c r="B17" s="75">
        <v>-1</v>
      </c>
      <c r="C17" s="75">
        <v>13</v>
      </c>
      <c r="D17" s="40" t="s">
        <v>728</v>
      </c>
      <c r="E17" s="17" t="str">
        <f>"E2T1:"&amp;J17&amp;":E2T2:"&amp;K17&amp;":E2T3:"&amp;L17&amp;":E2T4:"&amp;M17&amp;""</f>
        <v>E2T1:1500:E2T2:1000:E2T3:500:E2T4:200</v>
      </c>
      <c r="F17" s="132">
        <v>0</v>
      </c>
      <c r="G17" s="31" t="str">
        <f>$P$1&amp;":"&amp;N17</f>
        <v>E2PO:67</v>
      </c>
      <c r="H17" s="31">
        <v>2</v>
      </c>
      <c r="I17" s="132"/>
      <c r="J17" s="31">
        <f>ROUNDUP(K17*1.5,0)</f>
        <v>1500</v>
      </c>
      <c r="K17" s="31">
        <f>ROUNDUP(L17*2,0)</f>
        <v>1000</v>
      </c>
      <c r="L17" s="31">
        <f>ROUNDUP(M17*2.5,0)</f>
        <v>500</v>
      </c>
      <c r="M17" s="31">
        <v>200</v>
      </c>
      <c r="N17" s="22">
        <f>ROUNDUP(M17/$M$2*$N$2,0)</f>
        <v>67</v>
      </c>
      <c r="O17" s="22">
        <f>N17*H17</f>
        <v>134</v>
      </c>
      <c r="Q17" s="31">
        <v>2500</v>
      </c>
      <c r="R17" s="31">
        <f>ROUNDUP(Q17/2,0)</f>
        <v>1250</v>
      </c>
      <c r="S17" s="177">
        <f>ROUNDUP(R17*500*Balancing!$E$18/Balancing!$C$18*'Event Plant Drop'!$B$7*AVERAGE('Event Plant Drop'!$C$7:$D$7),0)</f>
        <v>704</v>
      </c>
      <c r="T17" s="31">
        <f>$H$14*J17</f>
        <v>12000</v>
      </c>
      <c r="U17" s="31">
        <f>$H$14*K17</f>
        <v>8000</v>
      </c>
      <c r="V17" s="31">
        <f>$H$14*L17</f>
        <v>4000</v>
      </c>
      <c r="W17" s="31">
        <f>$H$14*M17</f>
        <v>1600</v>
      </c>
      <c r="X17">
        <v>30000</v>
      </c>
    </row>
    <row r="18" spans="1:25" x14ac:dyDescent="0.25">
      <c r="A18" s="22">
        <v>17</v>
      </c>
      <c r="B18" s="72">
        <v>30</v>
      </c>
      <c r="C18" s="72">
        <v>14</v>
      </c>
      <c r="D18" s="133" t="s">
        <v>738</v>
      </c>
      <c r="E18" s="17" t="str">
        <f t="shared" si="1"/>
        <v>E2T1:2250:E2T2:1500:E2T3:750:E2T4:300</v>
      </c>
      <c r="F18" s="132">
        <v>0</v>
      </c>
      <c r="G18" s="31" t="str">
        <f t="shared" si="0"/>
        <v>E2PO:100</v>
      </c>
      <c r="H18" s="31">
        <v>3</v>
      </c>
      <c r="I18" s="132"/>
      <c r="J18" s="31">
        <f t="shared" si="2"/>
        <v>2250</v>
      </c>
      <c r="K18" s="31">
        <f t="shared" si="3"/>
        <v>1500</v>
      </c>
      <c r="L18" s="31">
        <f t="shared" si="4"/>
        <v>750</v>
      </c>
      <c r="M18" s="31">
        <v>300</v>
      </c>
      <c r="N18" s="22">
        <f t="shared" si="8"/>
        <v>100</v>
      </c>
      <c r="O18" s="22">
        <f t="shared" si="5"/>
        <v>300</v>
      </c>
      <c r="Q18" s="31">
        <v>1700</v>
      </c>
      <c r="R18" s="31">
        <f t="shared" si="6"/>
        <v>850</v>
      </c>
      <c r="S18" s="177">
        <f>ROUNDUP(R18*500*Balancing!$E$18/Balancing!$C$18*'Event Plant Drop'!$B$7*AVERAGE('Event Plant Drop'!$C$7:$D$7),0)</f>
        <v>479</v>
      </c>
      <c r="T18" s="31">
        <f>$H$18*J18</f>
        <v>6750</v>
      </c>
      <c r="U18" s="31">
        <f>$H$18*K18</f>
        <v>4500</v>
      </c>
      <c r="V18" s="31">
        <f>$H$18*L18</f>
        <v>2250</v>
      </c>
      <c r="W18" s="31">
        <f>$H$18*M18</f>
        <v>900</v>
      </c>
      <c r="X18">
        <v>35000</v>
      </c>
    </row>
    <row r="19" spans="1:25" x14ac:dyDescent="0.25">
      <c r="A19" s="22">
        <v>18</v>
      </c>
      <c r="B19" s="72">
        <v>-1</v>
      </c>
      <c r="C19" s="72">
        <v>14</v>
      </c>
      <c r="D19" s="133" t="s">
        <v>739</v>
      </c>
      <c r="E19" s="17" t="str">
        <f t="shared" si="1"/>
        <v>E2T1:2250:E2T2:1500:E2T3:750:E2T4:300</v>
      </c>
      <c r="F19" s="132">
        <v>0</v>
      </c>
      <c r="G19" s="31" t="str">
        <f t="shared" si="0"/>
        <v>E2PO:100</v>
      </c>
      <c r="H19" s="31">
        <v>3</v>
      </c>
      <c r="I19" s="132"/>
      <c r="J19" s="31">
        <f t="shared" si="2"/>
        <v>2250</v>
      </c>
      <c r="K19" s="31">
        <f t="shared" si="3"/>
        <v>1500</v>
      </c>
      <c r="L19" s="31">
        <f t="shared" si="4"/>
        <v>750</v>
      </c>
      <c r="M19" s="31">
        <v>300</v>
      </c>
      <c r="N19" s="22">
        <f t="shared" si="8"/>
        <v>100</v>
      </c>
      <c r="O19" s="22">
        <f t="shared" si="5"/>
        <v>300</v>
      </c>
      <c r="Q19" s="31">
        <v>4900</v>
      </c>
      <c r="R19" s="31">
        <f t="shared" si="6"/>
        <v>2450</v>
      </c>
      <c r="S19" s="177">
        <f>ROUNDUP(R19*500*Balancing!$E$18/Balancing!$C$18*'Event Plant Drop'!$B$7*AVERAGE('Event Plant Drop'!$C$7:$D$7),0)</f>
        <v>1379</v>
      </c>
      <c r="T19" s="31">
        <f>$H$19*J19</f>
        <v>6750</v>
      </c>
      <c r="U19" s="31">
        <f>$H$19*K19</f>
        <v>4500</v>
      </c>
      <c r="V19" s="31">
        <f>$H$19*L19</f>
        <v>2250</v>
      </c>
      <c r="W19" s="31">
        <f>$H$19*M19</f>
        <v>900</v>
      </c>
    </row>
    <row r="20" spans="1:25" x14ac:dyDescent="0.25">
      <c r="A20" s="22">
        <v>19</v>
      </c>
      <c r="B20" s="49">
        <v>30</v>
      </c>
      <c r="C20" s="49">
        <v>15</v>
      </c>
      <c r="D20" s="134" t="s">
        <v>736</v>
      </c>
      <c r="E20" s="17" t="str">
        <f t="shared" si="1"/>
        <v>E2T1:3375:E2T2:2250:E2T3:1125:E2T4:450</v>
      </c>
      <c r="F20" s="132">
        <v>0</v>
      </c>
      <c r="G20" s="31" t="str">
        <f t="shared" si="0"/>
        <v>E2PO:150</v>
      </c>
      <c r="H20" s="31">
        <v>3</v>
      </c>
      <c r="I20" s="132"/>
      <c r="J20" s="31">
        <f t="shared" si="2"/>
        <v>3375</v>
      </c>
      <c r="K20" s="31">
        <f t="shared" si="3"/>
        <v>2250</v>
      </c>
      <c r="L20" s="31">
        <f t="shared" si="4"/>
        <v>1125</v>
      </c>
      <c r="M20" s="40">
        <v>450</v>
      </c>
      <c r="N20" s="22">
        <f t="shared" si="8"/>
        <v>150</v>
      </c>
      <c r="O20" s="22">
        <f t="shared" si="5"/>
        <v>450</v>
      </c>
      <c r="Q20" s="31">
        <v>2500</v>
      </c>
      <c r="R20" s="31">
        <f t="shared" si="6"/>
        <v>1250</v>
      </c>
      <c r="S20" s="177">
        <f>ROUNDUP(R20*500*Balancing!$E$18/Balancing!$C$18*'Event Plant Drop'!$B$7*AVERAGE('Event Plant Drop'!$C$7:$D$7),0)</f>
        <v>704</v>
      </c>
      <c r="T20" s="31">
        <f>$H$20*J20</f>
        <v>10125</v>
      </c>
      <c r="U20" s="31">
        <f>$H$20*K20</f>
        <v>6750</v>
      </c>
      <c r="V20" s="31">
        <f>$H$20*L20</f>
        <v>3375</v>
      </c>
      <c r="W20" s="31">
        <f>$H$20*M20</f>
        <v>1350</v>
      </c>
      <c r="Y20">
        <v>50000</v>
      </c>
    </row>
    <row r="21" spans="1:25" x14ac:dyDescent="0.25">
      <c r="A21" s="22">
        <v>20</v>
      </c>
      <c r="B21" s="49">
        <v>-1</v>
      </c>
      <c r="C21" s="49">
        <v>15</v>
      </c>
      <c r="D21" s="134" t="s">
        <v>737</v>
      </c>
      <c r="E21" s="17" t="str">
        <f t="shared" si="1"/>
        <v>E2T1:3375:E2T2:2250:E2T3:1125:E2T4:450</v>
      </c>
      <c r="F21" s="132">
        <v>0</v>
      </c>
      <c r="G21" s="31" t="str">
        <f t="shared" si="0"/>
        <v>E2PO:150</v>
      </c>
      <c r="H21" s="31">
        <v>3</v>
      </c>
      <c r="I21" s="132"/>
      <c r="J21" s="31">
        <f t="shared" si="2"/>
        <v>3375</v>
      </c>
      <c r="K21" s="31">
        <f t="shared" si="3"/>
        <v>2250</v>
      </c>
      <c r="L21" s="31">
        <f t="shared" si="4"/>
        <v>1125</v>
      </c>
      <c r="M21" s="40">
        <v>450</v>
      </c>
      <c r="N21" s="22">
        <f t="shared" si="8"/>
        <v>150</v>
      </c>
      <c r="O21" s="22">
        <f t="shared" si="5"/>
        <v>450</v>
      </c>
      <c r="Q21" s="31">
        <v>6000</v>
      </c>
      <c r="R21" s="31">
        <f t="shared" si="6"/>
        <v>3000</v>
      </c>
      <c r="S21" s="177">
        <f>ROUNDUP(R21*500*Balancing!$E$18/Balancing!$C$18*'Event Plant Drop'!$B$7*AVERAGE('Event Plant Drop'!$C$7:$D$7),0)</f>
        <v>1688</v>
      </c>
      <c r="T21" s="31">
        <f>$H$21*J21</f>
        <v>10125</v>
      </c>
      <c r="U21" s="31">
        <f>$H$21*K21</f>
        <v>6750</v>
      </c>
      <c r="V21" s="31">
        <f>$H$21*L21</f>
        <v>3375</v>
      </c>
      <c r="W21" s="31">
        <f>$H$21*M21</f>
        <v>1350</v>
      </c>
    </row>
    <row r="22" spans="1:25" x14ac:dyDescent="0.25">
      <c r="A22" s="22">
        <v>21</v>
      </c>
      <c r="B22" s="72">
        <v>30</v>
      </c>
      <c r="C22" s="72">
        <v>16</v>
      </c>
      <c r="D22" s="187" t="s">
        <v>734</v>
      </c>
      <c r="E22" s="17" t="str">
        <f>"E2T1:"&amp;J22&amp;":E2T2:"&amp;K22&amp;":E2T3:"&amp;L22&amp;":E2T4:"&amp;M22&amp;""</f>
        <v>E2T1:3750:E2T2:2500:E2T3:1250:E2T4:500</v>
      </c>
      <c r="F22" s="132">
        <v>0</v>
      </c>
      <c r="G22" s="31" t="str">
        <f t="shared" si="0"/>
        <v>E2PO:167</v>
      </c>
      <c r="H22" s="22">
        <v>3</v>
      </c>
      <c r="I22" s="132"/>
      <c r="J22" s="31">
        <f t="shared" si="2"/>
        <v>3750</v>
      </c>
      <c r="K22" s="31">
        <f t="shared" si="3"/>
        <v>2500</v>
      </c>
      <c r="L22" s="31">
        <f t="shared" si="4"/>
        <v>1250</v>
      </c>
      <c r="M22" s="40">
        <v>500</v>
      </c>
      <c r="N22" s="22">
        <f t="shared" si="8"/>
        <v>167</v>
      </c>
      <c r="O22" s="22">
        <f t="shared" si="5"/>
        <v>501</v>
      </c>
      <c r="Q22" s="31">
        <v>3000</v>
      </c>
      <c r="R22" s="31">
        <f t="shared" si="6"/>
        <v>1500</v>
      </c>
      <c r="S22" s="177">
        <f>ROUNDUP(R22*500*Balancing!$E$18/Balancing!$C$18*'Event Plant Drop'!$B$7*AVERAGE('Event Plant Drop'!$C$7:$D$7),0)</f>
        <v>844</v>
      </c>
      <c r="T22" s="31">
        <f>$H$22*J22</f>
        <v>11250</v>
      </c>
      <c r="U22" s="31">
        <f>$H$22*K22</f>
        <v>7500</v>
      </c>
      <c r="V22" s="31">
        <f>$H$22*L22</f>
        <v>3750</v>
      </c>
      <c r="W22" s="31">
        <f>$H$22*M22</f>
        <v>1500</v>
      </c>
      <c r="X22">
        <v>40000</v>
      </c>
      <c r="Y22">
        <v>60000</v>
      </c>
    </row>
    <row r="23" spans="1:25" x14ac:dyDescent="0.25">
      <c r="A23" s="22">
        <v>22</v>
      </c>
      <c r="B23" s="72">
        <v>-1</v>
      </c>
      <c r="C23" s="72">
        <v>16</v>
      </c>
      <c r="D23" s="187" t="s">
        <v>735</v>
      </c>
      <c r="E23" s="17" t="str">
        <f>"E2T1:"&amp;J23&amp;":E2T2:"&amp;K23&amp;":E2T3:"&amp;L23&amp;":E2T4:"&amp;M23&amp;""</f>
        <v>E2T1:3750:E2T2:2500:E2T3:1250:E2T4:500</v>
      </c>
      <c r="F23" s="132">
        <v>0</v>
      </c>
      <c r="G23" s="31" t="str">
        <f t="shared" si="0"/>
        <v>E2PO:167</v>
      </c>
      <c r="H23" s="22">
        <v>3</v>
      </c>
      <c r="I23" s="132"/>
      <c r="J23" s="31">
        <f t="shared" si="2"/>
        <v>3750</v>
      </c>
      <c r="K23" s="31">
        <f t="shared" si="3"/>
        <v>2500</v>
      </c>
      <c r="L23" s="31">
        <f t="shared" si="4"/>
        <v>1250</v>
      </c>
      <c r="M23" s="40">
        <v>500</v>
      </c>
      <c r="N23" s="22">
        <f t="shared" si="8"/>
        <v>167</v>
      </c>
      <c r="O23" s="22">
        <f t="shared" si="5"/>
        <v>501</v>
      </c>
      <c r="Q23" s="31">
        <v>4000</v>
      </c>
      <c r="R23" s="31">
        <f t="shared" si="6"/>
        <v>2000</v>
      </c>
      <c r="S23" s="177">
        <f>ROUNDUP(R23*500*Balancing!$E$18/Balancing!$C$18*'Event Plant Drop'!$B$7*AVERAGE('Event Plant Drop'!$C$7:$D$7),0)</f>
        <v>1125</v>
      </c>
      <c r="T23" s="31">
        <f>$H$23*J23</f>
        <v>11250</v>
      </c>
      <c r="U23" s="31">
        <f>$H$23*K23</f>
        <v>7500</v>
      </c>
      <c r="V23" s="31">
        <f>$H$23*L23</f>
        <v>3750</v>
      </c>
      <c r="W23" s="31">
        <f>$H$23*M23</f>
        <v>1500</v>
      </c>
    </row>
    <row r="24" spans="1:25" x14ac:dyDescent="0.25">
      <c r="A24" s="22">
        <v>23</v>
      </c>
      <c r="B24" s="49">
        <v>30</v>
      </c>
      <c r="C24" s="49">
        <v>17</v>
      </c>
      <c r="D24" s="187" t="s">
        <v>732</v>
      </c>
      <c r="E24" s="17" t="str">
        <f t="shared" si="1"/>
        <v>E2T1:6750:E2T2:4500:E2T3:2250:E2T4:900</v>
      </c>
      <c r="F24" s="132">
        <v>0</v>
      </c>
      <c r="G24" s="31" t="str">
        <f t="shared" si="0"/>
        <v>E2PO:300</v>
      </c>
      <c r="H24" s="31">
        <v>3</v>
      </c>
      <c r="I24" s="132"/>
      <c r="J24" s="31">
        <f t="shared" si="2"/>
        <v>6750</v>
      </c>
      <c r="K24" s="31">
        <f t="shared" si="3"/>
        <v>4500</v>
      </c>
      <c r="L24" s="31">
        <f t="shared" si="4"/>
        <v>2250</v>
      </c>
      <c r="M24" s="40">
        <v>900</v>
      </c>
      <c r="N24" s="22">
        <f>ROUNDUP(M24/$M$2*$N$2,0)</f>
        <v>300</v>
      </c>
      <c r="O24" s="22">
        <f t="shared" si="5"/>
        <v>900</v>
      </c>
      <c r="Q24" s="31">
        <v>4900</v>
      </c>
      <c r="R24" s="31">
        <f t="shared" si="6"/>
        <v>2450</v>
      </c>
      <c r="S24" s="177">
        <f>ROUNDUP(R24*500*Balancing!$E$18/Balancing!$C$18*'Event Plant Drop'!$B$7*AVERAGE('Event Plant Drop'!$C$7:$D$7),0)</f>
        <v>1379</v>
      </c>
      <c r="T24" s="31">
        <f>$H$24*J24</f>
        <v>20250</v>
      </c>
      <c r="U24" s="31">
        <f>$H$24*K24</f>
        <v>13500</v>
      </c>
      <c r="V24" s="31">
        <f>$H$24*L24</f>
        <v>6750</v>
      </c>
      <c r="W24" s="31">
        <f>$H$24*M24</f>
        <v>2700</v>
      </c>
      <c r="X24">
        <v>50000</v>
      </c>
    </row>
    <row r="25" spans="1:25" x14ac:dyDescent="0.25">
      <c r="A25" s="22">
        <v>24</v>
      </c>
      <c r="B25" s="49">
        <v>-1</v>
      </c>
      <c r="C25" s="49">
        <v>17</v>
      </c>
      <c r="D25" s="187" t="s">
        <v>733</v>
      </c>
      <c r="E25" s="17" t="str">
        <f t="shared" si="1"/>
        <v>E2T1:6750:E2T2:4500:E2T3:2250:E2T4:900</v>
      </c>
      <c r="F25" s="132">
        <v>0</v>
      </c>
      <c r="G25" s="31" t="str">
        <f t="shared" si="0"/>
        <v>E2PO:300</v>
      </c>
      <c r="H25" s="31">
        <v>3</v>
      </c>
      <c r="I25" s="132"/>
      <c r="J25" s="31">
        <f t="shared" si="2"/>
        <v>6750</v>
      </c>
      <c r="K25" s="31">
        <f t="shared" si="3"/>
        <v>4500</v>
      </c>
      <c r="L25" s="31">
        <f t="shared" si="4"/>
        <v>2250</v>
      </c>
      <c r="M25" s="40">
        <v>900</v>
      </c>
      <c r="N25" s="22">
        <f t="shared" si="8"/>
        <v>300</v>
      </c>
      <c r="O25" s="22">
        <f t="shared" si="5"/>
        <v>900</v>
      </c>
      <c r="Q25" s="31">
        <v>11000</v>
      </c>
      <c r="R25" s="31">
        <f t="shared" si="6"/>
        <v>5500</v>
      </c>
      <c r="S25" s="177">
        <f>ROUNDUP(R25*500*Balancing!$E$18/Balancing!$C$18*'Event Plant Drop'!$B$7*AVERAGE('Event Plant Drop'!$C$7:$D$7),0)</f>
        <v>3094</v>
      </c>
      <c r="T25" s="31">
        <f>$H$25*J25</f>
        <v>20250</v>
      </c>
      <c r="U25" s="31">
        <f>$H$25*K25</f>
        <v>13500</v>
      </c>
      <c r="V25" s="31">
        <f>$H$25*L25</f>
        <v>6750</v>
      </c>
      <c r="W25" s="31">
        <f>$H$25*M25</f>
        <v>2700</v>
      </c>
    </row>
    <row r="26" spans="1:25" x14ac:dyDescent="0.25">
      <c r="A26" s="22">
        <v>25</v>
      </c>
      <c r="B26" s="72">
        <v>30</v>
      </c>
      <c r="C26" s="72">
        <v>18</v>
      </c>
      <c r="D26" s="187" t="s">
        <v>730</v>
      </c>
      <c r="E26" s="17" t="str">
        <f t="shared" si="1"/>
        <v>E2T1:11250:E2T2:7500:E2T3:3750:E2T4:1500</v>
      </c>
      <c r="F26" s="132">
        <v>0</v>
      </c>
      <c r="G26" s="31" t="str">
        <f t="shared" si="0"/>
        <v>E2PO:500</v>
      </c>
      <c r="H26" s="31">
        <v>3</v>
      </c>
      <c r="I26" s="132"/>
      <c r="J26" s="31">
        <f t="shared" si="2"/>
        <v>11250</v>
      </c>
      <c r="K26" s="31">
        <f t="shared" si="3"/>
        <v>7500</v>
      </c>
      <c r="L26" s="31">
        <f t="shared" si="4"/>
        <v>3750</v>
      </c>
      <c r="M26" s="40">
        <v>1500</v>
      </c>
      <c r="N26" s="22">
        <f t="shared" si="8"/>
        <v>500</v>
      </c>
      <c r="O26" s="22">
        <f t="shared" si="5"/>
        <v>1500</v>
      </c>
      <c r="Q26" s="31">
        <v>10000</v>
      </c>
      <c r="R26" s="31">
        <f t="shared" si="6"/>
        <v>5000</v>
      </c>
      <c r="S26" s="177">
        <f>ROUNDUP(R26*500*Balancing!$E$18/Balancing!$C$18*'Event Plant Drop'!$B$7*AVERAGE('Event Plant Drop'!$C$7:$D$7),0)</f>
        <v>2813</v>
      </c>
      <c r="T26" s="31">
        <f>$H$26*J26</f>
        <v>33750</v>
      </c>
      <c r="U26" s="31">
        <f>$H$26*K26</f>
        <v>22500</v>
      </c>
      <c r="V26" s="31">
        <f>$H$26*L26</f>
        <v>11250</v>
      </c>
      <c r="W26" s="31">
        <f>$H$26*M26</f>
        <v>4500</v>
      </c>
      <c r="X26">
        <v>60000</v>
      </c>
      <c r="Y26">
        <v>70000</v>
      </c>
    </row>
    <row r="27" spans="1:25" x14ac:dyDescent="0.25">
      <c r="A27" s="22">
        <v>26</v>
      </c>
      <c r="B27" s="72">
        <v>-1</v>
      </c>
      <c r="C27" s="72">
        <v>18</v>
      </c>
      <c r="D27" s="187" t="s">
        <v>731</v>
      </c>
      <c r="E27" s="17" t="str">
        <f t="shared" si="1"/>
        <v>E2T1:11250:E2T2:7500:E2T3:3750:E2T4:1500</v>
      </c>
      <c r="F27" s="132">
        <v>0</v>
      </c>
      <c r="G27" s="31" t="str">
        <f t="shared" si="0"/>
        <v>E2PO:500</v>
      </c>
      <c r="H27" s="31">
        <v>3</v>
      </c>
      <c r="I27" s="132"/>
      <c r="J27" s="31">
        <f t="shared" si="2"/>
        <v>11250</v>
      </c>
      <c r="K27" s="31">
        <f t="shared" si="3"/>
        <v>7500</v>
      </c>
      <c r="L27" s="31">
        <f t="shared" si="4"/>
        <v>3750</v>
      </c>
      <c r="M27" s="40">
        <v>1500</v>
      </c>
      <c r="N27" s="22">
        <f t="shared" si="8"/>
        <v>500</v>
      </c>
      <c r="O27" s="22">
        <f>N27*H27</f>
        <v>1500</v>
      </c>
      <c r="Q27" s="31">
        <v>22000</v>
      </c>
      <c r="R27" s="31">
        <f>ROUNDUP(Q27/2,0)</f>
        <v>11000</v>
      </c>
      <c r="S27" s="177">
        <f>ROUNDUP(R27*500*Balancing!$E$18/Balancing!$C$18*'Event Plant Drop'!$B$7*AVERAGE('Event Plant Drop'!$C$7:$D$7),0)</f>
        <v>6188</v>
      </c>
      <c r="T27" s="31">
        <f>$H$27*J27</f>
        <v>33750</v>
      </c>
      <c r="U27" s="31">
        <f>$H$27*K27</f>
        <v>22500</v>
      </c>
      <c r="V27" s="31">
        <f>$H$27*L27</f>
        <v>11250</v>
      </c>
      <c r="W27" s="31">
        <f>$H$27*M27</f>
        <v>4500</v>
      </c>
    </row>
    <row r="28" spans="1:25" ht="17.25" x14ac:dyDescent="0.3">
      <c r="I28" t="s">
        <v>678</v>
      </c>
      <c r="J28" s="154">
        <f t="shared" ref="J28:O28" si="10">SUM(J2:J12)+J13+J14+J17+J16+J19+J21+J25+J27+J23-J4</f>
        <v>34245</v>
      </c>
      <c r="K28" s="154">
        <f t="shared" si="10"/>
        <v>22830</v>
      </c>
      <c r="L28" s="154">
        <f t="shared" si="10"/>
        <v>11415</v>
      </c>
      <c r="M28" s="154">
        <f t="shared" si="10"/>
        <v>4565</v>
      </c>
      <c r="N28" s="154">
        <f>SUM(N2:N12)+N13+N14+N17+N16+N19+N21+N25+N27+N23-N4</f>
        <v>1525</v>
      </c>
      <c r="O28" s="154">
        <f t="shared" si="10"/>
        <v>9732</v>
      </c>
      <c r="Q28" s="154">
        <f>SUM(Q2:Q27)</f>
        <v>83210</v>
      </c>
      <c r="R28" s="154">
        <f>SUM(R2:R27)</f>
        <v>41607</v>
      </c>
      <c r="S28" s="154"/>
      <c r="T28" s="154">
        <f>SUM(T2:T12)+T13+T14+T16+T19+T21+T25+T27+T23</f>
        <v>276354</v>
      </c>
      <c r="U28" s="154">
        <f>SUM(U2:U12)+U13+U14+U16+U19+U21+U25+U27+U23</f>
        <v>184236</v>
      </c>
      <c r="V28" s="154">
        <f>SUM(V2:V12)+V13+V14+V16+V19+V21+V25+V27+V23</f>
        <v>92118</v>
      </c>
      <c r="W28" s="154">
        <f>SUM(W2:W12)+W13+W14+W16+W19+W21+W25+W27+W23</f>
        <v>36243</v>
      </c>
    </row>
    <row r="29" spans="1:25" ht="17.25" x14ac:dyDescent="0.3">
      <c r="J29" s="118"/>
      <c r="K29" s="118"/>
      <c r="L29" s="118"/>
      <c r="N29" s="190">
        <f>N28*1.4</f>
        <v>2135</v>
      </c>
    </row>
    <row r="30" spans="1:25" x14ac:dyDescent="0.25">
      <c r="I30" s="112" t="s">
        <v>675</v>
      </c>
      <c r="J30" s="112">
        <f>SUM(J2:J11)+J12+J14+J15+J18+J20+J24+J22</f>
        <v>20949</v>
      </c>
      <c r="K30" s="112">
        <f>SUM(K2:K11)+K12+K14+K15+K18+K20+K24+K22</f>
        <v>13966</v>
      </c>
      <c r="L30" s="112">
        <f>SUM(L2:L11)+L12+L14+L15+L18+L20+L24+L22</f>
        <v>6983</v>
      </c>
      <c r="M30" s="112">
        <f>SUM(M2:M11)+M12+M14+M15+M18+M20+M24+M22</f>
        <v>2792</v>
      </c>
    </row>
    <row r="31" spans="1:25" x14ac:dyDescent="0.25">
      <c r="I31" s="112" t="s">
        <v>676</v>
      </c>
      <c r="J31" s="138">
        <f>J28</f>
        <v>34245</v>
      </c>
      <c r="K31" s="138">
        <f>K28</f>
        <v>22830</v>
      </c>
      <c r="L31" s="138">
        <f>L28</f>
        <v>11415</v>
      </c>
      <c r="M31" s="138">
        <f>M28</f>
        <v>4565</v>
      </c>
    </row>
    <row r="33" spans="10:10" x14ac:dyDescent="0.25">
      <c r="J33" s="115"/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5"/>
  <sheetViews>
    <sheetView workbookViewId="0">
      <selection activeCell="M9" sqref="M9"/>
    </sheetView>
  </sheetViews>
  <sheetFormatPr defaultRowHeight="15" x14ac:dyDescent="0.25"/>
  <cols>
    <col min="1" max="1" width="11.28515625" customWidth="1"/>
    <col min="2" max="2" width="21.42578125" customWidth="1"/>
    <col min="3" max="3" width="18.28515625" customWidth="1"/>
    <col min="4" max="4" width="19.28515625" customWidth="1"/>
    <col min="5" max="5" width="27.140625" customWidth="1"/>
    <col min="6" max="6" width="8.85546875" customWidth="1"/>
    <col min="7" max="7" width="25.28515625" bestFit="1" customWidth="1"/>
    <col min="8" max="8" width="10.42578125" customWidth="1"/>
    <col min="9" max="9" width="22.140625" customWidth="1"/>
    <col min="10" max="10" width="10.28515625" customWidth="1"/>
    <col min="11" max="11" width="22.28515625" bestFit="1" customWidth="1"/>
    <col min="12" max="12" width="7.5703125" customWidth="1"/>
    <col min="13" max="13" width="22.28515625" bestFit="1" customWidth="1"/>
    <col min="14" max="14" width="8.5703125" customWidth="1"/>
    <col min="15" max="15" width="19.28515625" bestFit="1" customWidth="1"/>
    <col min="16" max="16" width="7.42578125" bestFit="1" customWidth="1"/>
  </cols>
  <sheetData>
    <row r="1" spans="1:16" s="97" customFormat="1" x14ac:dyDescent="0.25">
      <c r="A1" s="4" t="s">
        <v>169</v>
      </c>
      <c r="B1" s="4" t="s">
        <v>49</v>
      </c>
      <c r="C1" s="188" t="s">
        <v>166</v>
      </c>
      <c r="D1" s="4" t="s">
        <v>50</v>
      </c>
      <c r="E1" s="4" t="s">
        <v>51</v>
      </c>
      <c r="F1" s="4" t="s">
        <v>52</v>
      </c>
      <c r="G1" s="4" t="s">
        <v>53</v>
      </c>
      <c r="H1" s="4" t="s">
        <v>54</v>
      </c>
      <c r="I1" s="4" t="s">
        <v>55</v>
      </c>
      <c r="J1" s="4" t="s">
        <v>56</v>
      </c>
      <c r="K1" s="4" t="s">
        <v>57</v>
      </c>
      <c r="L1" s="4" t="s">
        <v>58</v>
      </c>
      <c r="M1" s="4" t="s">
        <v>59</v>
      </c>
      <c r="N1" s="4" t="s">
        <v>60</v>
      </c>
      <c r="O1" s="4" t="s">
        <v>61</v>
      </c>
      <c r="P1" s="119" t="s">
        <v>62</v>
      </c>
    </row>
    <row r="2" spans="1:16" s="71" customFormat="1" x14ac:dyDescent="0.25">
      <c r="A2" s="68">
        <v>1</v>
      </c>
      <c r="B2" s="40">
        <v>50</v>
      </c>
      <c r="C2" s="68">
        <v>30</v>
      </c>
      <c r="D2" s="73"/>
      <c r="E2" s="74" t="s">
        <v>702</v>
      </c>
      <c r="F2" s="73"/>
      <c r="G2" s="68" t="s">
        <v>246</v>
      </c>
      <c r="H2" s="68"/>
      <c r="I2" s="68" t="s">
        <v>705</v>
      </c>
      <c r="J2" s="73"/>
      <c r="K2" s="73" t="s">
        <v>170</v>
      </c>
      <c r="L2" s="68"/>
      <c r="M2" s="73"/>
      <c r="N2" s="73"/>
      <c r="O2" s="73" t="s">
        <v>243</v>
      </c>
      <c r="P2" s="122"/>
    </row>
    <row r="3" spans="1:16" s="71" customFormat="1" x14ac:dyDescent="0.25">
      <c r="A3" s="68">
        <v>2</v>
      </c>
      <c r="B3" s="40">
        <v>50</v>
      </c>
      <c r="C3" s="72">
        <v>-1</v>
      </c>
      <c r="D3" s="73"/>
      <c r="E3" s="74" t="s">
        <v>703</v>
      </c>
      <c r="F3" s="73"/>
      <c r="G3" s="68" t="s">
        <v>245</v>
      </c>
      <c r="H3" s="73"/>
      <c r="I3" s="68" t="s">
        <v>705</v>
      </c>
      <c r="J3" s="73"/>
      <c r="K3" s="68" t="s">
        <v>170</v>
      </c>
      <c r="L3" s="73"/>
      <c r="M3" s="73"/>
      <c r="N3" s="73"/>
      <c r="O3" s="73" t="s">
        <v>244</v>
      </c>
      <c r="P3" s="122"/>
    </row>
    <row r="4" spans="1:16" s="128" customFormat="1" x14ac:dyDescent="0.25">
      <c r="A4" s="123">
        <v>3</v>
      </c>
      <c r="B4" s="40">
        <v>100</v>
      </c>
      <c r="C4" s="124">
        <v>30</v>
      </c>
      <c r="D4" s="125"/>
      <c r="E4" s="126" t="s">
        <v>703</v>
      </c>
      <c r="F4" s="125"/>
      <c r="G4" s="123" t="s">
        <v>245</v>
      </c>
      <c r="H4" s="125"/>
      <c r="I4" s="125"/>
      <c r="J4" s="123"/>
      <c r="K4" s="123" t="s">
        <v>247</v>
      </c>
      <c r="L4" s="125"/>
      <c r="M4" s="123" t="s">
        <v>76</v>
      </c>
      <c r="N4" s="125"/>
      <c r="O4" s="125" t="s">
        <v>167</v>
      </c>
      <c r="P4" s="127"/>
    </row>
    <row r="5" spans="1:16" s="128" customFormat="1" x14ac:dyDescent="0.25">
      <c r="A5" s="123">
        <v>4</v>
      </c>
      <c r="B5" s="40">
        <v>100</v>
      </c>
      <c r="C5" s="124">
        <v>-1</v>
      </c>
      <c r="D5" s="125"/>
      <c r="E5" s="123" t="s">
        <v>704</v>
      </c>
      <c r="F5" s="125"/>
      <c r="G5" s="123" t="s">
        <v>168</v>
      </c>
      <c r="H5" s="125"/>
      <c r="I5" s="125"/>
      <c r="J5" s="123"/>
      <c r="K5" s="123" t="s">
        <v>247</v>
      </c>
      <c r="L5" s="125"/>
      <c r="M5" s="125" t="s">
        <v>98</v>
      </c>
      <c r="N5" s="125"/>
      <c r="O5" s="125" t="s">
        <v>440</v>
      </c>
      <c r="P5" s="127"/>
    </row>
    <row r="6" spans="1:16" s="71" customFormat="1" x14ac:dyDescent="0.25">
      <c r="A6" s="68">
        <v>5</v>
      </c>
      <c r="B6" s="40">
        <v>300</v>
      </c>
      <c r="C6" s="72">
        <v>30</v>
      </c>
      <c r="D6" s="73"/>
      <c r="E6" s="68" t="s">
        <v>704</v>
      </c>
      <c r="F6" s="73"/>
      <c r="G6" s="68" t="s">
        <v>168</v>
      </c>
      <c r="H6" s="73"/>
      <c r="I6" s="73"/>
      <c r="J6" s="73"/>
      <c r="K6" s="73" t="s">
        <v>71</v>
      </c>
      <c r="L6" s="73"/>
      <c r="M6" s="73"/>
      <c r="N6" s="73"/>
      <c r="O6" s="73" t="s">
        <v>244</v>
      </c>
      <c r="P6" s="122"/>
    </row>
    <row r="7" spans="1:16" s="71" customFormat="1" x14ac:dyDescent="0.25">
      <c r="A7" s="68">
        <v>6</v>
      </c>
      <c r="B7" s="40">
        <v>300</v>
      </c>
      <c r="C7" s="72">
        <v>-1</v>
      </c>
      <c r="D7" s="73"/>
      <c r="E7" s="68" t="s">
        <v>97</v>
      </c>
      <c r="F7" s="73"/>
      <c r="G7" s="68" t="s">
        <v>65</v>
      </c>
      <c r="H7" s="73"/>
      <c r="I7" s="73"/>
      <c r="J7" s="73"/>
      <c r="K7" s="73" t="s">
        <v>71</v>
      </c>
      <c r="L7" s="73"/>
      <c r="M7" s="73"/>
      <c r="N7" s="73"/>
      <c r="O7" s="73" t="s">
        <v>248</v>
      </c>
      <c r="P7" s="73"/>
    </row>
    <row r="8" spans="1:16" s="128" customFormat="1" x14ac:dyDescent="0.25">
      <c r="A8" s="123">
        <v>7</v>
      </c>
      <c r="B8" s="40">
        <v>700</v>
      </c>
      <c r="C8" s="124">
        <v>30</v>
      </c>
      <c r="D8" s="125"/>
      <c r="E8" s="123" t="s">
        <v>97</v>
      </c>
      <c r="F8" s="125"/>
      <c r="G8" s="125"/>
      <c r="H8" s="125"/>
      <c r="I8" s="125" t="s">
        <v>72</v>
      </c>
      <c r="J8" s="125"/>
      <c r="K8" s="125" t="s">
        <v>73</v>
      </c>
      <c r="L8" s="125"/>
      <c r="M8" s="125" t="s">
        <v>98</v>
      </c>
      <c r="N8" s="125"/>
      <c r="O8" s="125" t="s">
        <v>440</v>
      </c>
      <c r="P8" s="125"/>
    </row>
    <row r="9" spans="1:16" s="128" customFormat="1" x14ac:dyDescent="0.25">
      <c r="A9" s="123">
        <v>8</v>
      </c>
      <c r="B9" s="40">
        <v>700</v>
      </c>
      <c r="C9" s="124">
        <v>-1</v>
      </c>
      <c r="D9" s="125"/>
      <c r="E9" s="123" t="s">
        <v>65</v>
      </c>
      <c r="F9" s="125"/>
      <c r="G9" s="125"/>
      <c r="H9" s="125"/>
      <c r="I9" s="125" t="s">
        <v>72</v>
      </c>
      <c r="J9" s="125"/>
      <c r="K9" s="125" t="s">
        <v>73</v>
      </c>
      <c r="L9" s="125"/>
      <c r="M9" s="125" t="s">
        <v>99</v>
      </c>
      <c r="N9" s="125"/>
      <c r="O9" s="125" t="s">
        <v>439</v>
      </c>
      <c r="P9" s="125"/>
    </row>
    <row r="10" spans="1:16" s="71" customFormat="1" x14ac:dyDescent="0.25">
      <c r="A10" s="68">
        <v>9</v>
      </c>
      <c r="B10" s="40">
        <v>1000</v>
      </c>
      <c r="C10" s="72">
        <v>30</v>
      </c>
      <c r="D10" s="73"/>
      <c r="E10" s="68" t="s">
        <v>65</v>
      </c>
      <c r="F10" s="73"/>
      <c r="G10" s="68"/>
      <c r="H10" s="73"/>
      <c r="I10" s="73"/>
      <c r="J10" s="73"/>
      <c r="K10" s="73" t="s">
        <v>740</v>
      </c>
      <c r="L10" s="73"/>
      <c r="M10" s="73" t="s">
        <v>700</v>
      </c>
      <c r="N10" s="73"/>
      <c r="O10" s="73" t="s">
        <v>701</v>
      </c>
      <c r="P10" s="122"/>
    </row>
    <row r="11" spans="1:16" s="71" customFormat="1" x14ac:dyDescent="0.25">
      <c r="A11" s="68">
        <v>10</v>
      </c>
      <c r="B11" s="40">
        <v>1000</v>
      </c>
      <c r="C11" s="72">
        <v>-1</v>
      </c>
      <c r="D11" s="73"/>
      <c r="E11" s="68" t="s">
        <v>100</v>
      </c>
      <c r="F11" s="73"/>
      <c r="G11" s="68" t="s">
        <v>706</v>
      </c>
      <c r="H11" s="73"/>
      <c r="I11" s="73"/>
      <c r="J11" s="73"/>
      <c r="K11" s="73" t="s">
        <v>740</v>
      </c>
      <c r="L11" s="73"/>
      <c r="M11" s="73" t="s">
        <v>700</v>
      </c>
      <c r="N11" s="73"/>
      <c r="O11" s="73" t="s">
        <v>701</v>
      </c>
      <c r="P11" s="73"/>
    </row>
    <row r="12" spans="1:16" s="128" customFormat="1" x14ac:dyDescent="0.25">
      <c r="A12" s="123">
        <v>11</v>
      </c>
      <c r="B12" s="40">
        <v>1500</v>
      </c>
      <c r="C12" s="124">
        <v>30</v>
      </c>
      <c r="D12" s="125"/>
      <c r="E12" s="123" t="s">
        <v>100</v>
      </c>
      <c r="F12" s="125"/>
      <c r="G12" s="125" t="s">
        <v>706</v>
      </c>
      <c r="H12" s="125"/>
      <c r="I12" s="125" t="s">
        <v>170</v>
      </c>
      <c r="J12" s="125"/>
      <c r="K12" s="125"/>
      <c r="L12" s="125"/>
      <c r="M12" s="125" t="s">
        <v>699</v>
      </c>
      <c r="N12" s="125"/>
      <c r="O12" s="125" t="s">
        <v>438</v>
      </c>
      <c r="P12" s="125"/>
    </row>
    <row r="13" spans="1:16" s="128" customFormat="1" x14ac:dyDescent="0.25">
      <c r="A13" s="123">
        <v>12</v>
      </c>
      <c r="B13" s="40">
        <v>1500</v>
      </c>
      <c r="C13" s="124">
        <v>-1</v>
      </c>
      <c r="D13" s="125"/>
      <c r="E13" s="123" t="s">
        <v>101</v>
      </c>
      <c r="F13" s="125"/>
      <c r="G13" s="125"/>
      <c r="H13" s="125"/>
      <c r="I13" s="125" t="s">
        <v>170</v>
      </c>
      <c r="J13" s="125"/>
      <c r="K13" s="125"/>
      <c r="L13" s="125"/>
      <c r="M13" s="125" t="s">
        <v>699</v>
      </c>
      <c r="N13" s="125"/>
      <c r="O13" s="125" t="s">
        <v>438</v>
      </c>
      <c r="P13" s="125"/>
    </row>
    <row r="14" spans="1:16" x14ac:dyDescent="0.25">
      <c r="A14" s="22">
        <v>13</v>
      </c>
      <c r="B14" s="40">
        <v>2000</v>
      </c>
      <c r="C14" s="22">
        <v>30</v>
      </c>
      <c r="D14" s="22"/>
      <c r="E14" s="22" t="s">
        <v>101</v>
      </c>
      <c r="F14" s="22"/>
      <c r="G14" s="182" t="s">
        <v>100</v>
      </c>
      <c r="H14" s="22"/>
      <c r="I14" s="22"/>
      <c r="J14" s="22"/>
      <c r="K14" s="22" t="s">
        <v>740</v>
      </c>
      <c r="L14" s="22"/>
      <c r="M14" s="22" t="s">
        <v>699</v>
      </c>
      <c r="N14" s="22"/>
      <c r="O14" s="22" t="s">
        <v>438</v>
      </c>
      <c r="P14" s="22"/>
    </row>
    <row r="15" spans="1:16" x14ac:dyDescent="0.25">
      <c r="A15" s="31">
        <v>14</v>
      </c>
      <c r="B15" s="40">
        <v>2000</v>
      </c>
      <c r="C15" s="22">
        <v>-1</v>
      </c>
      <c r="D15" s="22"/>
      <c r="E15" s="22" t="s">
        <v>102</v>
      </c>
      <c r="F15" s="22"/>
      <c r="G15" s="22" t="s">
        <v>100</v>
      </c>
      <c r="H15" s="22"/>
      <c r="I15" s="22"/>
      <c r="J15" s="22"/>
      <c r="K15" s="22" t="s">
        <v>740</v>
      </c>
      <c r="L15" s="22"/>
      <c r="M15" s="22" t="s">
        <v>699</v>
      </c>
      <c r="N15" s="22"/>
      <c r="O15" s="22" t="s">
        <v>438</v>
      </c>
      <c r="P15" s="22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0"/>
  <sheetViews>
    <sheetView topLeftCell="A40" workbookViewId="0">
      <selection activeCell="K60" sqref="K60"/>
    </sheetView>
  </sheetViews>
  <sheetFormatPr defaultRowHeight="15" x14ac:dyDescent="0.25"/>
  <cols>
    <col min="1" max="1" width="5.5703125" bestFit="1" customWidth="1"/>
    <col min="2" max="2" width="9.85546875" bestFit="1" customWidth="1"/>
    <col min="3" max="3" width="9.5703125" bestFit="1" customWidth="1"/>
    <col min="4" max="4" width="31.42578125" bestFit="1" customWidth="1"/>
    <col min="5" max="5" width="14.5703125" bestFit="1" customWidth="1"/>
    <col min="6" max="6" width="14.7109375" bestFit="1" customWidth="1"/>
    <col min="7" max="7" width="10.5703125" bestFit="1" customWidth="1"/>
    <col min="8" max="8" width="11" bestFit="1" customWidth="1"/>
    <col min="9" max="9" width="11.140625" bestFit="1" customWidth="1"/>
    <col min="10" max="10" width="23.7109375" customWidth="1"/>
    <col min="11" max="11" width="33.5703125" bestFit="1" customWidth="1"/>
    <col min="12" max="12" width="33" bestFit="1" customWidth="1"/>
    <col min="13" max="13" width="9.5703125" bestFit="1" customWidth="1"/>
  </cols>
  <sheetData>
    <row r="1" spans="1:13" x14ac:dyDescent="0.25">
      <c r="A1" s="4" t="s">
        <v>441</v>
      </c>
      <c r="B1" s="4" t="s">
        <v>82</v>
      </c>
      <c r="C1" s="4" t="s">
        <v>442</v>
      </c>
      <c r="D1" s="4" t="s">
        <v>443</v>
      </c>
      <c r="E1" s="4" t="s">
        <v>444</v>
      </c>
      <c r="F1" s="4" t="s">
        <v>445</v>
      </c>
      <c r="G1" s="4" t="s">
        <v>446</v>
      </c>
      <c r="H1" s="4" t="s">
        <v>447</v>
      </c>
      <c r="I1" s="4" t="s">
        <v>448</v>
      </c>
      <c r="J1" s="4" t="s">
        <v>449</v>
      </c>
      <c r="K1" s="139" t="s">
        <v>450</v>
      </c>
      <c r="L1" s="4" t="s">
        <v>451</v>
      </c>
      <c r="M1" s="4" t="s">
        <v>452</v>
      </c>
    </row>
    <row r="2" spans="1:13" x14ac:dyDescent="0.25">
      <c r="A2" s="140" t="s">
        <v>453</v>
      </c>
      <c r="B2" s="141" t="s">
        <v>454</v>
      </c>
      <c r="C2" s="141"/>
      <c r="D2" s="141" t="s">
        <v>455</v>
      </c>
      <c r="E2" s="141">
        <v>-1</v>
      </c>
      <c r="F2" s="141">
        <v>-1</v>
      </c>
      <c r="G2" s="141">
        <v>-1</v>
      </c>
      <c r="H2" s="141">
        <v>-1</v>
      </c>
      <c r="I2" s="141">
        <v>-1</v>
      </c>
      <c r="J2" s="141">
        <v>-1</v>
      </c>
      <c r="K2" s="142" t="s">
        <v>456</v>
      </c>
      <c r="L2" s="141" t="s">
        <v>457</v>
      </c>
      <c r="M2" s="141" t="s">
        <v>88</v>
      </c>
    </row>
    <row r="3" spans="1:13" x14ac:dyDescent="0.25">
      <c r="A3" s="1" t="s">
        <v>458</v>
      </c>
      <c r="B3" s="143" t="s">
        <v>454</v>
      </c>
      <c r="C3" s="143" t="s">
        <v>459</v>
      </c>
      <c r="D3" s="143" t="s">
        <v>460</v>
      </c>
      <c r="E3" s="143">
        <v>-1</v>
      </c>
      <c r="F3" s="143">
        <v>-1</v>
      </c>
      <c r="G3" s="143">
        <v>-1</v>
      </c>
      <c r="H3" s="143">
        <v>-1</v>
      </c>
      <c r="I3" s="143">
        <v>-1</v>
      </c>
      <c r="J3" s="143">
        <v>32</v>
      </c>
      <c r="K3" s="142" t="s">
        <v>456</v>
      </c>
      <c r="L3" s="143" t="s">
        <v>461</v>
      </c>
      <c r="M3" s="143" t="s">
        <v>88</v>
      </c>
    </row>
    <row r="4" spans="1:13" x14ac:dyDescent="0.25">
      <c r="A4" s="1" t="s">
        <v>462</v>
      </c>
      <c r="B4" s="143" t="s">
        <v>454</v>
      </c>
      <c r="C4" s="143" t="s">
        <v>459</v>
      </c>
      <c r="D4" s="143" t="s">
        <v>463</v>
      </c>
      <c r="E4" s="143">
        <v>-1</v>
      </c>
      <c r="F4" s="143">
        <v>-1</v>
      </c>
      <c r="G4" s="143">
        <v>-1</v>
      </c>
      <c r="H4" s="143">
        <v>-1</v>
      </c>
      <c r="I4" s="143">
        <v>-1</v>
      </c>
      <c r="J4" s="143">
        <v>37</v>
      </c>
      <c r="K4" s="142" t="s">
        <v>456</v>
      </c>
      <c r="L4" s="143" t="s">
        <v>464</v>
      </c>
      <c r="M4" s="143" t="s">
        <v>88</v>
      </c>
    </row>
    <row r="5" spans="1:13" x14ac:dyDescent="0.25">
      <c r="A5" s="1" t="s">
        <v>465</v>
      </c>
      <c r="B5" s="143" t="s">
        <v>454</v>
      </c>
      <c r="C5" s="143" t="s">
        <v>459</v>
      </c>
      <c r="D5" s="143" t="s">
        <v>466</v>
      </c>
      <c r="E5" s="143">
        <v>-1</v>
      </c>
      <c r="F5" s="143">
        <v>-1</v>
      </c>
      <c r="G5" s="143">
        <v>-1</v>
      </c>
      <c r="H5" s="143">
        <v>-1</v>
      </c>
      <c r="I5" s="143">
        <v>-1</v>
      </c>
      <c r="J5" s="143">
        <v>44</v>
      </c>
      <c r="K5" s="142" t="s">
        <v>456</v>
      </c>
      <c r="L5" s="143" t="s">
        <v>467</v>
      </c>
      <c r="M5" s="143" t="s">
        <v>88</v>
      </c>
    </row>
    <row r="6" spans="1:13" x14ac:dyDescent="0.25">
      <c r="A6" s="1" t="s">
        <v>468</v>
      </c>
      <c r="B6" s="143" t="s">
        <v>454</v>
      </c>
      <c r="C6" s="143" t="s">
        <v>459</v>
      </c>
      <c r="D6" s="143" t="s">
        <v>469</v>
      </c>
      <c r="E6" s="143">
        <v>-1</v>
      </c>
      <c r="F6" s="143">
        <v>-1</v>
      </c>
      <c r="G6" s="143">
        <v>-1</v>
      </c>
      <c r="H6" s="143">
        <v>-1</v>
      </c>
      <c r="I6" s="143">
        <v>-1</v>
      </c>
      <c r="J6" s="143">
        <v>53</v>
      </c>
      <c r="K6" s="142" t="s">
        <v>456</v>
      </c>
      <c r="L6" s="143" t="s">
        <v>470</v>
      </c>
      <c r="M6" s="143" t="s">
        <v>88</v>
      </c>
    </row>
    <row r="7" spans="1:13" x14ac:dyDescent="0.25">
      <c r="A7" s="144" t="s">
        <v>471</v>
      </c>
      <c r="B7" s="141" t="s">
        <v>454</v>
      </c>
      <c r="C7" s="141" t="s">
        <v>459</v>
      </c>
      <c r="D7" s="141" t="s">
        <v>472</v>
      </c>
      <c r="E7" s="141">
        <v>-1</v>
      </c>
      <c r="F7" s="141">
        <v>-1</v>
      </c>
      <c r="G7" s="141">
        <v>-1</v>
      </c>
      <c r="H7" s="141">
        <v>-1</v>
      </c>
      <c r="I7" s="141">
        <v>-1</v>
      </c>
      <c r="J7" s="141">
        <v>32</v>
      </c>
      <c r="K7" s="142" t="s">
        <v>456</v>
      </c>
      <c r="L7" s="141" t="s">
        <v>473</v>
      </c>
      <c r="M7" s="141" t="s">
        <v>88</v>
      </c>
    </row>
    <row r="8" spans="1:13" x14ac:dyDescent="0.25">
      <c r="A8" s="144" t="s">
        <v>474</v>
      </c>
      <c r="B8" s="141" t="s">
        <v>454</v>
      </c>
      <c r="C8" s="141" t="s">
        <v>459</v>
      </c>
      <c r="D8" s="141" t="s">
        <v>475</v>
      </c>
      <c r="E8" s="141">
        <v>-1</v>
      </c>
      <c r="F8" s="141">
        <v>-1</v>
      </c>
      <c r="G8" s="141">
        <v>-1</v>
      </c>
      <c r="H8" s="141">
        <v>-1</v>
      </c>
      <c r="I8" s="141">
        <v>-1</v>
      </c>
      <c r="J8" s="141">
        <v>37</v>
      </c>
      <c r="K8" s="142" t="s">
        <v>456</v>
      </c>
      <c r="L8" s="141" t="s">
        <v>476</v>
      </c>
      <c r="M8" s="141" t="s">
        <v>88</v>
      </c>
    </row>
    <row r="9" spans="1:13" x14ac:dyDescent="0.25">
      <c r="A9" s="144" t="s">
        <v>477</v>
      </c>
      <c r="B9" s="141" t="s">
        <v>454</v>
      </c>
      <c r="C9" s="141" t="s">
        <v>459</v>
      </c>
      <c r="D9" s="141" t="s">
        <v>478</v>
      </c>
      <c r="E9" s="141">
        <v>-1</v>
      </c>
      <c r="F9" s="141">
        <v>-1</v>
      </c>
      <c r="G9" s="141">
        <v>-1</v>
      </c>
      <c r="H9" s="141">
        <v>-1</v>
      </c>
      <c r="I9" s="141">
        <v>-1</v>
      </c>
      <c r="J9" s="141">
        <v>44</v>
      </c>
      <c r="K9" s="142" t="s">
        <v>456</v>
      </c>
      <c r="L9" s="141" t="s">
        <v>479</v>
      </c>
      <c r="M9" s="141" t="s">
        <v>88</v>
      </c>
    </row>
    <row r="10" spans="1:13" x14ac:dyDescent="0.25">
      <c r="A10" s="144" t="s">
        <v>480</v>
      </c>
      <c r="B10" s="141" t="s">
        <v>454</v>
      </c>
      <c r="C10" s="141" t="s">
        <v>459</v>
      </c>
      <c r="D10" s="141" t="s">
        <v>481</v>
      </c>
      <c r="E10" s="141">
        <v>-1</v>
      </c>
      <c r="F10" s="141">
        <v>-1</v>
      </c>
      <c r="G10" s="141">
        <v>-1</v>
      </c>
      <c r="H10" s="141">
        <v>-1</v>
      </c>
      <c r="I10" s="141">
        <v>-1</v>
      </c>
      <c r="J10" s="141">
        <v>53</v>
      </c>
      <c r="K10" s="142" t="s">
        <v>456</v>
      </c>
      <c r="L10" s="141" t="s">
        <v>482</v>
      </c>
      <c r="M10" s="141" t="s">
        <v>88</v>
      </c>
    </row>
    <row r="11" spans="1:13" x14ac:dyDescent="0.25">
      <c r="A11" s="1" t="s">
        <v>483</v>
      </c>
      <c r="B11" s="143" t="s">
        <v>454</v>
      </c>
      <c r="C11" s="143" t="s">
        <v>459</v>
      </c>
      <c r="D11" s="143" t="s">
        <v>484</v>
      </c>
      <c r="E11" s="143">
        <v>-1</v>
      </c>
      <c r="F11" s="143">
        <v>-1</v>
      </c>
      <c r="G11" s="143">
        <v>-1</v>
      </c>
      <c r="H11" s="143">
        <v>-1</v>
      </c>
      <c r="I11" s="143">
        <v>-1</v>
      </c>
      <c r="J11" s="143">
        <v>53</v>
      </c>
      <c r="K11" s="142" t="s">
        <v>456</v>
      </c>
      <c r="L11" s="143" t="s">
        <v>485</v>
      </c>
      <c r="M11" s="143" t="s">
        <v>88</v>
      </c>
    </row>
    <row r="12" spans="1:13" x14ac:dyDescent="0.25">
      <c r="A12" s="1" t="s">
        <v>486</v>
      </c>
      <c r="B12" s="143" t="s">
        <v>454</v>
      </c>
      <c r="C12" s="143" t="s">
        <v>459</v>
      </c>
      <c r="D12" s="143" t="s">
        <v>487</v>
      </c>
      <c r="E12" s="143">
        <v>-1</v>
      </c>
      <c r="F12" s="143">
        <v>-1</v>
      </c>
      <c r="G12" s="143">
        <v>-1</v>
      </c>
      <c r="H12" s="143">
        <v>-1</v>
      </c>
      <c r="I12" s="143">
        <v>-1</v>
      </c>
      <c r="J12" s="143">
        <v>32</v>
      </c>
      <c r="K12" s="142" t="s">
        <v>456</v>
      </c>
      <c r="L12" s="143" t="s">
        <v>488</v>
      </c>
      <c r="M12" s="143" t="s">
        <v>88</v>
      </c>
    </row>
    <row r="13" spans="1:13" x14ac:dyDescent="0.25">
      <c r="A13" s="1" t="s">
        <v>489</v>
      </c>
      <c r="B13" s="143" t="s">
        <v>454</v>
      </c>
      <c r="C13" s="143" t="s">
        <v>459</v>
      </c>
      <c r="D13" s="143" t="s">
        <v>490</v>
      </c>
      <c r="E13" s="143">
        <v>-1</v>
      </c>
      <c r="F13" s="143">
        <v>-1</v>
      </c>
      <c r="G13" s="143">
        <v>-1</v>
      </c>
      <c r="H13" s="143">
        <v>-1</v>
      </c>
      <c r="I13" s="143">
        <v>-1</v>
      </c>
      <c r="J13" s="143">
        <v>37</v>
      </c>
      <c r="K13" s="142" t="s">
        <v>456</v>
      </c>
      <c r="L13" s="143" t="s">
        <v>491</v>
      </c>
      <c r="M13" s="143" t="s">
        <v>88</v>
      </c>
    </row>
    <row r="14" spans="1:13" x14ac:dyDescent="0.25">
      <c r="A14" s="1" t="s">
        <v>492</v>
      </c>
      <c r="B14" s="143" t="s">
        <v>454</v>
      </c>
      <c r="C14" s="143" t="s">
        <v>459</v>
      </c>
      <c r="D14" s="143" t="s">
        <v>493</v>
      </c>
      <c r="E14" s="143">
        <v>-1</v>
      </c>
      <c r="F14" s="143">
        <v>-1</v>
      </c>
      <c r="G14" s="143">
        <v>-1</v>
      </c>
      <c r="H14" s="143">
        <v>-1</v>
      </c>
      <c r="I14" s="143">
        <v>-1</v>
      </c>
      <c r="J14" s="143">
        <v>44</v>
      </c>
      <c r="K14" s="142" t="s">
        <v>456</v>
      </c>
      <c r="L14" s="143" t="s">
        <v>494</v>
      </c>
      <c r="M14" s="143" t="s">
        <v>88</v>
      </c>
    </row>
    <row r="15" spans="1:13" x14ac:dyDescent="0.25">
      <c r="A15" s="144" t="s">
        <v>495</v>
      </c>
      <c r="B15" s="141" t="s">
        <v>454</v>
      </c>
      <c r="C15" s="141" t="s">
        <v>459</v>
      </c>
      <c r="D15" s="141" t="s">
        <v>496</v>
      </c>
      <c r="E15" s="141">
        <v>-1</v>
      </c>
      <c r="F15" s="141">
        <v>-1</v>
      </c>
      <c r="G15" s="141">
        <v>-1</v>
      </c>
      <c r="H15" s="141">
        <v>-1</v>
      </c>
      <c r="I15" s="141">
        <v>-1</v>
      </c>
      <c r="J15" s="141">
        <v>53</v>
      </c>
      <c r="K15" s="142" t="s">
        <v>456</v>
      </c>
      <c r="L15" s="141" t="s">
        <v>497</v>
      </c>
      <c r="M15" s="141" t="s">
        <v>88</v>
      </c>
    </row>
    <row r="16" spans="1:13" x14ac:dyDescent="0.25">
      <c r="A16" s="144" t="s">
        <v>498</v>
      </c>
      <c r="B16" s="141" t="s">
        <v>454</v>
      </c>
      <c r="C16" s="141" t="s">
        <v>459</v>
      </c>
      <c r="D16" s="141" t="s">
        <v>499</v>
      </c>
      <c r="E16" s="141">
        <v>-1</v>
      </c>
      <c r="F16" s="141">
        <v>-1</v>
      </c>
      <c r="G16" s="141">
        <v>-1</v>
      </c>
      <c r="H16" s="141">
        <v>-1</v>
      </c>
      <c r="I16" s="141">
        <v>-1</v>
      </c>
      <c r="J16" s="141">
        <v>32</v>
      </c>
      <c r="K16" s="142" t="s">
        <v>456</v>
      </c>
      <c r="L16" s="141" t="s">
        <v>500</v>
      </c>
      <c r="M16" s="141" t="s">
        <v>88</v>
      </c>
    </row>
    <row r="17" spans="1:13" x14ac:dyDescent="0.25">
      <c r="A17" s="144" t="s">
        <v>501</v>
      </c>
      <c r="B17" s="141" t="s">
        <v>454</v>
      </c>
      <c r="C17" s="141" t="s">
        <v>459</v>
      </c>
      <c r="D17" s="141" t="s">
        <v>502</v>
      </c>
      <c r="E17" s="141">
        <v>-1</v>
      </c>
      <c r="F17" s="141">
        <v>-1</v>
      </c>
      <c r="G17" s="141">
        <v>-1</v>
      </c>
      <c r="H17" s="141">
        <v>-1</v>
      </c>
      <c r="I17" s="141">
        <v>-1</v>
      </c>
      <c r="J17" s="141">
        <v>37</v>
      </c>
      <c r="K17" s="142" t="s">
        <v>456</v>
      </c>
      <c r="L17" s="141" t="s">
        <v>503</v>
      </c>
      <c r="M17" s="141" t="s">
        <v>88</v>
      </c>
    </row>
    <row r="18" spans="1:13" x14ac:dyDescent="0.25">
      <c r="A18" s="144" t="s">
        <v>504</v>
      </c>
      <c r="B18" s="141" t="s">
        <v>454</v>
      </c>
      <c r="C18" s="141" t="s">
        <v>459</v>
      </c>
      <c r="D18" s="141" t="s">
        <v>505</v>
      </c>
      <c r="E18" s="141">
        <v>-1</v>
      </c>
      <c r="F18" s="141">
        <v>-1</v>
      </c>
      <c r="G18" s="141">
        <v>-1</v>
      </c>
      <c r="H18" s="141">
        <v>-1</v>
      </c>
      <c r="I18" s="141">
        <v>-1</v>
      </c>
      <c r="J18" s="141">
        <v>44</v>
      </c>
      <c r="K18" s="142" t="s">
        <v>456</v>
      </c>
      <c r="L18" s="141" t="s">
        <v>506</v>
      </c>
      <c r="M18" s="141" t="s">
        <v>88</v>
      </c>
    </row>
    <row r="19" spans="1:13" x14ac:dyDescent="0.25">
      <c r="A19" s="1" t="s">
        <v>507</v>
      </c>
      <c r="B19" s="143" t="s">
        <v>454</v>
      </c>
      <c r="C19" s="143" t="s">
        <v>459</v>
      </c>
      <c r="D19" s="143" t="s">
        <v>508</v>
      </c>
      <c r="E19" s="143">
        <v>-1</v>
      </c>
      <c r="F19" s="143">
        <v>-1</v>
      </c>
      <c r="G19" s="143">
        <v>-1</v>
      </c>
      <c r="H19" s="143">
        <v>-1</v>
      </c>
      <c r="I19" s="143">
        <v>-1</v>
      </c>
      <c r="J19" s="143">
        <v>10</v>
      </c>
      <c r="K19" s="142" t="s">
        <v>456</v>
      </c>
      <c r="L19" s="143" t="s">
        <v>509</v>
      </c>
      <c r="M19" s="143" t="s">
        <v>88</v>
      </c>
    </row>
    <row r="20" spans="1:13" x14ac:dyDescent="0.25">
      <c r="A20" s="1" t="s">
        <v>510</v>
      </c>
      <c r="B20" s="143" t="s">
        <v>454</v>
      </c>
      <c r="C20" s="143" t="s">
        <v>459</v>
      </c>
      <c r="D20" s="143" t="s">
        <v>511</v>
      </c>
      <c r="E20" s="143">
        <v>-1</v>
      </c>
      <c r="F20" s="143">
        <v>-1</v>
      </c>
      <c r="G20" s="143">
        <v>-1</v>
      </c>
      <c r="H20" s="143">
        <v>-1</v>
      </c>
      <c r="I20" s="143">
        <v>-1</v>
      </c>
      <c r="J20" s="143">
        <v>10</v>
      </c>
      <c r="K20" s="142" t="s">
        <v>456</v>
      </c>
      <c r="L20" s="143" t="s">
        <v>512</v>
      </c>
      <c r="M20" s="143" t="s">
        <v>88</v>
      </c>
    </row>
    <row r="21" spans="1:13" x14ac:dyDescent="0.25">
      <c r="A21" s="1" t="s">
        <v>513</v>
      </c>
      <c r="B21" s="143" t="s">
        <v>454</v>
      </c>
      <c r="C21" s="143" t="s">
        <v>459</v>
      </c>
      <c r="D21" s="143" t="s">
        <v>514</v>
      </c>
      <c r="E21" s="143">
        <v>-1</v>
      </c>
      <c r="F21" s="143">
        <v>-1</v>
      </c>
      <c r="G21" s="143">
        <v>-1</v>
      </c>
      <c r="H21" s="143">
        <v>-1</v>
      </c>
      <c r="I21" s="143">
        <v>-1</v>
      </c>
      <c r="J21" s="143">
        <v>10</v>
      </c>
      <c r="K21" s="142" t="s">
        <v>456</v>
      </c>
      <c r="L21" s="143" t="s">
        <v>515</v>
      </c>
      <c r="M21" s="143" t="s">
        <v>88</v>
      </c>
    </row>
    <row r="22" spans="1:13" x14ac:dyDescent="0.25">
      <c r="A22" s="1" t="s">
        <v>516</v>
      </c>
      <c r="B22" s="143" t="s">
        <v>454</v>
      </c>
      <c r="C22" s="143" t="s">
        <v>459</v>
      </c>
      <c r="D22" s="143" t="s">
        <v>517</v>
      </c>
      <c r="E22" s="143">
        <v>-1</v>
      </c>
      <c r="F22" s="143">
        <v>-1</v>
      </c>
      <c r="G22" s="143">
        <v>-1</v>
      </c>
      <c r="H22" s="143">
        <v>-1</v>
      </c>
      <c r="I22" s="143">
        <v>-1</v>
      </c>
      <c r="J22" s="143">
        <v>10</v>
      </c>
      <c r="K22" s="142" t="s">
        <v>456</v>
      </c>
      <c r="L22" s="143" t="s">
        <v>518</v>
      </c>
      <c r="M22" s="143" t="s">
        <v>88</v>
      </c>
    </row>
    <row r="23" spans="1:13" x14ac:dyDescent="0.25">
      <c r="A23" s="145" t="s">
        <v>519</v>
      </c>
      <c r="B23" s="146" t="s">
        <v>454</v>
      </c>
      <c r="C23" s="146"/>
      <c r="D23" s="146" t="s">
        <v>520</v>
      </c>
      <c r="E23" s="146">
        <v>-1</v>
      </c>
      <c r="F23" s="146">
        <v>-1</v>
      </c>
      <c r="G23" s="146">
        <v>-1</v>
      </c>
      <c r="H23" s="146">
        <v>-1</v>
      </c>
      <c r="I23" s="146">
        <v>-1</v>
      </c>
      <c r="J23" s="146">
        <v>-1</v>
      </c>
      <c r="K23" s="142" t="s">
        <v>521</v>
      </c>
      <c r="L23" s="146" t="s">
        <v>522</v>
      </c>
      <c r="M23" s="146" t="s">
        <v>88</v>
      </c>
    </row>
    <row r="24" spans="1:13" x14ac:dyDescent="0.25">
      <c r="A24" s="141" t="s">
        <v>523</v>
      </c>
      <c r="B24" s="141" t="s">
        <v>454</v>
      </c>
      <c r="C24" s="141" t="s">
        <v>459</v>
      </c>
      <c r="D24" s="141" t="s">
        <v>524</v>
      </c>
      <c r="E24" s="141">
        <v>-1</v>
      </c>
      <c r="F24" s="141">
        <v>-1</v>
      </c>
      <c r="G24" s="141">
        <v>-1</v>
      </c>
      <c r="H24" s="141">
        <v>-1</v>
      </c>
      <c r="I24" s="141">
        <v>-1</v>
      </c>
      <c r="J24" s="141">
        <v>32</v>
      </c>
      <c r="K24" s="142" t="s">
        <v>456</v>
      </c>
      <c r="L24" s="141" t="s">
        <v>525</v>
      </c>
      <c r="M24" s="141" t="s">
        <v>88</v>
      </c>
    </row>
    <row r="25" spans="1:13" x14ac:dyDescent="0.25">
      <c r="A25" s="141" t="s">
        <v>526</v>
      </c>
      <c r="B25" s="141" t="s">
        <v>454</v>
      </c>
      <c r="C25" s="141" t="s">
        <v>459</v>
      </c>
      <c r="D25" s="141" t="s">
        <v>527</v>
      </c>
      <c r="E25" s="141">
        <v>-1</v>
      </c>
      <c r="F25" s="141">
        <v>-1</v>
      </c>
      <c r="G25" s="141">
        <v>-1</v>
      </c>
      <c r="H25" s="141">
        <v>-1</v>
      </c>
      <c r="I25" s="141">
        <v>-1</v>
      </c>
      <c r="J25" s="141">
        <v>53</v>
      </c>
      <c r="K25" s="142" t="s">
        <v>456</v>
      </c>
      <c r="L25" s="141" t="s">
        <v>528</v>
      </c>
      <c r="M25" s="141" t="s">
        <v>88</v>
      </c>
    </row>
    <row r="26" spans="1:13" x14ac:dyDescent="0.25">
      <c r="A26" s="141" t="s">
        <v>529</v>
      </c>
      <c r="B26" s="141" t="s">
        <v>454</v>
      </c>
      <c r="C26" s="141" t="s">
        <v>459</v>
      </c>
      <c r="D26" s="141" t="s">
        <v>530</v>
      </c>
      <c r="E26" s="141">
        <v>-1</v>
      </c>
      <c r="F26" s="141">
        <v>-1</v>
      </c>
      <c r="G26" s="141">
        <v>-1</v>
      </c>
      <c r="H26" s="141">
        <v>-1</v>
      </c>
      <c r="I26" s="141">
        <v>-1</v>
      </c>
      <c r="J26" s="141">
        <v>37</v>
      </c>
      <c r="K26" s="142" t="s">
        <v>456</v>
      </c>
      <c r="L26" s="141" t="s">
        <v>531</v>
      </c>
      <c r="M26" s="141" t="s">
        <v>88</v>
      </c>
    </row>
    <row r="27" spans="1:13" x14ac:dyDescent="0.25">
      <c r="A27" s="141" t="s">
        <v>532</v>
      </c>
      <c r="B27" s="141" t="s">
        <v>454</v>
      </c>
      <c r="C27" s="141" t="s">
        <v>459</v>
      </c>
      <c r="D27" s="141" t="s">
        <v>533</v>
      </c>
      <c r="E27" s="141">
        <v>-1</v>
      </c>
      <c r="F27" s="141">
        <v>-1</v>
      </c>
      <c r="G27" s="141">
        <v>-1</v>
      </c>
      <c r="H27" s="141">
        <v>-1</v>
      </c>
      <c r="I27" s="141">
        <v>-1</v>
      </c>
      <c r="J27" s="141">
        <v>44</v>
      </c>
      <c r="K27" s="142" t="s">
        <v>456</v>
      </c>
      <c r="L27" s="141" t="s">
        <v>534</v>
      </c>
      <c r="M27" s="141" t="s">
        <v>88</v>
      </c>
    </row>
    <row r="28" spans="1:13" x14ac:dyDescent="0.25">
      <c r="A28" s="143" t="s">
        <v>535</v>
      </c>
      <c r="B28" s="143" t="s">
        <v>454</v>
      </c>
      <c r="C28" s="143" t="s">
        <v>459</v>
      </c>
      <c r="D28" s="143" t="s">
        <v>536</v>
      </c>
      <c r="E28" s="143">
        <v>-1</v>
      </c>
      <c r="F28" s="143">
        <v>-1</v>
      </c>
      <c r="G28" s="143">
        <v>-1</v>
      </c>
      <c r="H28" s="143">
        <v>-1</v>
      </c>
      <c r="I28" s="143">
        <v>-1</v>
      </c>
      <c r="J28" s="143">
        <v>32</v>
      </c>
      <c r="K28" s="142" t="s">
        <v>456</v>
      </c>
      <c r="L28" s="143" t="s">
        <v>537</v>
      </c>
      <c r="M28" s="143" t="s">
        <v>88</v>
      </c>
    </row>
    <row r="29" spans="1:13" x14ac:dyDescent="0.25">
      <c r="A29" s="143" t="s">
        <v>538</v>
      </c>
      <c r="B29" s="143" t="s">
        <v>454</v>
      </c>
      <c r="C29" s="143" t="s">
        <v>459</v>
      </c>
      <c r="D29" s="143" t="s">
        <v>539</v>
      </c>
      <c r="E29" s="143">
        <v>-1</v>
      </c>
      <c r="F29" s="143">
        <v>-1</v>
      </c>
      <c r="G29" s="143">
        <v>-1</v>
      </c>
      <c r="H29" s="143">
        <v>-1</v>
      </c>
      <c r="I29" s="143">
        <v>-1</v>
      </c>
      <c r="J29" s="143">
        <v>37</v>
      </c>
      <c r="K29" s="142" t="s">
        <v>456</v>
      </c>
      <c r="L29" s="143" t="s">
        <v>540</v>
      </c>
      <c r="M29" s="143" t="s">
        <v>88</v>
      </c>
    </row>
    <row r="30" spans="1:13" x14ac:dyDescent="0.25">
      <c r="A30" s="143" t="s">
        <v>541</v>
      </c>
      <c r="B30" s="143" t="s">
        <v>454</v>
      </c>
      <c r="C30" s="143" t="s">
        <v>459</v>
      </c>
      <c r="D30" s="143" t="s">
        <v>542</v>
      </c>
      <c r="E30" s="143">
        <v>-1</v>
      </c>
      <c r="F30" s="143">
        <v>-1</v>
      </c>
      <c r="G30" s="143">
        <v>-1</v>
      </c>
      <c r="H30" s="143">
        <v>-1</v>
      </c>
      <c r="I30" s="143">
        <v>-1</v>
      </c>
      <c r="J30" s="143">
        <v>53</v>
      </c>
      <c r="K30" s="142" t="s">
        <v>456</v>
      </c>
      <c r="L30" s="143" t="s">
        <v>543</v>
      </c>
      <c r="M30" s="143" t="s">
        <v>88</v>
      </c>
    </row>
    <row r="31" spans="1:13" x14ac:dyDescent="0.25">
      <c r="A31" s="143" t="s">
        <v>544</v>
      </c>
      <c r="B31" s="143" t="s">
        <v>454</v>
      </c>
      <c r="C31" s="143" t="s">
        <v>459</v>
      </c>
      <c r="D31" s="143" t="s">
        <v>545</v>
      </c>
      <c r="E31" s="143">
        <v>-1</v>
      </c>
      <c r="F31" s="143">
        <v>-1</v>
      </c>
      <c r="G31" s="143">
        <v>-1</v>
      </c>
      <c r="H31" s="143">
        <v>-1</v>
      </c>
      <c r="I31" s="143">
        <v>-1</v>
      </c>
      <c r="J31" s="143">
        <v>44</v>
      </c>
      <c r="K31" s="142" t="s">
        <v>456</v>
      </c>
      <c r="L31" s="143" t="s">
        <v>546</v>
      </c>
      <c r="M31" s="143" t="s">
        <v>88</v>
      </c>
    </row>
    <row r="32" spans="1:13" x14ac:dyDescent="0.25">
      <c r="A32" s="141" t="s">
        <v>547</v>
      </c>
      <c r="B32" s="141" t="s">
        <v>454</v>
      </c>
      <c r="C32" s="141" t="s">
        <v>459</v>
      </c>
      <c r="D32" s="141" t="s">
        <v>548</v>
      </c>
      <c r="E32" s="141">
        <v>-1</v>
      </c>
      <c r="F32" s="141">
        <v>-1</v>
      </c>
      <c r="G32" s="141">
        <v>-1</v>
      </c>
      <c r="H32" s="141">
        <v>-1</v>
      </c>
      <c r="I32" s="141">
        <v>-1</v>
      </c>
      <c r="J32" s="141">
        <v>32</v>
      </c>
      <c r="K32" s="142" t="s">
        <v>456</v>
      </c>
      <c r="L32" s="141" t="s">
        <v>549</v>
      </c>
      <c r="M32" s="141" t="s">
        <v>88</v>
      </c>
    </row>
    <row r="33" spans="1:13" x14ac:dyDescent="0.25">
      <c r="A33" s="141" t="s">
        <v>550</v>
      </c>
      <c r="B33" s="141" t="s">
        <v>454</v>
      </c>
      <c r="C33" s="141" t="s">
        <v>459</v>
      </c>
      <c r="D33" s="141" t="s">
        <v>551</v>
      </c>
      <c r="E33" s="141">
        <v>-1</v>
      </c>
      <c r="F33" s="141">
        <v>-1</v>
      </c>
      <c r="G33" s="141">
        <v>-1</v>
      </c>
      <c r="H33" s="141">
        <v>-1</v>
      </c>
      <c r="I33" s="141">
        <v>-1</v>
      </c>
      <c r="J33" s="141">
        <v>37</v>
      </c>
      <c r="K33" s="142" t="s">
        <v>456</v>
      </c>
      <c r="L33" s="141" t="s">
        <v>552</v>
      </c>
      <c r="M33" s="141" t="s">
        <v>88</v>
      </c>
    </row>
    <row r="34" spans="1:13" x14ac:dyDescent="0.25">
      <c r="A34" s="141" t="s">
        <v>553</v>
      </c>
      <c r="B34" s="141" t="s">
        <v>454</v>
      </c>
      <c r="C34" s="141" t="s">
        <v>459</v>
      </c>
      <c r="D34" s="141" t="s">
        <v>554</v>
      </c>
      <c r="E34" s="141">
        <v>-1</v>
      </c>
      <c r="F34" s="141">
        <v>-1</v>
      </c>
      <c r="G34" s="141">
        <v>-1</v>
      </c>
      <c r="H34" s="141">
        <v>-1</v>
      </c>
      <c r="I34" s="141">
        <v>-1</v>
      </c>
      <c r="J34" s="141">
        <v>53</v>
      </c>
      <c r="K34" s="142" t="s">
        <v>456</v>
      </c>
      <c r="L34" s="141" t="s">
        <v>555</v>
      </c>
      <c r="M34" s="141" t="s">
        <v>88</v>
      </c>
    </row>
    <row r="35" spans="1:13" x14ac:dyDescent="0.25">
      <c r="A35" s="141" t="s">
        <v>556</v>
      </c>
      <c r="B35" s="141" t="s">
        <v>454</v>
      </c>
      <c r="C35" s="141" t="s">
        <v>459</v>
      </c>
      <c r="D35" s="141" t="s">
        <v>557</v>
      </c>
      <c r="E35" s="141">
        <v>-1</v>
      </c>
      <c r="F35" s="141">
        <v>-1</v>
      </c>
      <c r="G35" s="141">
        <v>-1</v>
      </c>
      <c r="H35" s="141">
        <v>-1</v>
      </c>
      <c r="I35" s="141">
        <v>-1</v>
      </c>
      <c r="J35" s="141">
        <v>44</v>
      </c>
      <c r="K35" s="142" t="s">
        <v>456</v>
      </c>
      <c r="L35" s="141" t="s">
        <v>558</v>
      </c>
      <c r="M35" s="141" t="s">
        <v>88</v>
      </c>
    </row>
    <row r="36" spans="1:13" x14ac:dyDescent="0.25">
      <c r="A36" s="143" t="s">
        <v>559</v>
      </c>
      <c r="B36" s="143" t="s">
        <v>454</v>
      </c>
      <c r="C36" s="143" t="s">
        <v>459</v>
      </c>
      <c r="D36" s="143" t="s">
        <v>560</v>
      </c>
      <c r="E36" s="143">
        <v>-1</v>
      </c>
      <c r="F36" s="143">
        <v>-1</v>
      </c>
      <c r="G36" s="143">
        <v>-1</v>
      </c>
      <c r="H36" s="143">
        <v>-1</v>
      </c>
      <c r="I36" s="143">
        <v>-1</v>
      </c>
      <c r="J36" s="143">
        <v>34</v>
      </c>
      <c r="K36" s="142" t="s">
        <v>456</v>
      </c>
      <c r="L36" s="143" t="s">
        <v>561</v>
      </c>
      <c r="M36" s="143" t="s">
        <v>88</v>
      </c>
    </row>
    <row r="37" spans="1:13" x14ac:dyDescent="0.25">
      <c r="A37" s="143" t="s">
        <v>562</v>
      </c>
      <c r="B37" s="143" t="s">
        <v>454</v>
      </c>
      <c r="C37" s="143" t="s">
        <v>459</v>
      </c>
      <c r="D37" s="143" t="s">
        <v>563</v>
      </c>
      <c r="E37" s="143">
        <v>-1</v>
      </c>
      <c r="F37" s="143">
        <v>-1</v>
      </c>
      <c r="G37" s="143">
        <v>-1</v>
      </c>
      <c r="H37" s="143">
        <v>-1</v>
      </c>
      <c r="I37" s="143">
        <v>-1</v>
      </c>
      <c r="J37" s="143">
        <v>40</v>
      </c>
      <c r="K37" s="142" t="s">
        <v>456</v>
      </c>
      <c r="L37" s="143" t="s">
        <v>564</v>
      </c>
      <c r="M37" s="143" t="s">
        <v>88</v>
      </c>
    </row>
    <row r="38" spans="1:13" x14ac:dyDescent="0.25">
      <c r="A38" s="143" t="s">
        <v>565</v>
      </c>
      <c r="B38" s="143" t="s">
        <v>454</v>
      </c>
      <c r="C38" s="143" t="s">
        <v>459</v>
      </c>
      <c r="D38" s="143" t="s">
        <v>566</v>
      </c>
      <c r="E38" s="143">
        <v>-1</v>
      </c>
      <c r="F38" s="143">
        <v>-1</v>
      </c>
      <c r="G38" s="143">
        <v>-1</v>
      </c>
      <c r="H38" s="143">
        <v>-1</v>
      </c>
      <c r="I38" s="143">
        <v>-1</v>
      </c>
      <c r="J38" s="143">
        <v>60</v>
      </c>
      <c r="K38" s="142" t="s">
        <v>456</v>
      </c>
      <c r="L38" s="143" t="s">
        <v>567</v>
      </c>
      <c r="M38" s="143" t="s">
        <v>88</v>
      </c>
    </row>
    <row r="39" spans="1:13" x14ac:dyDescent="0.25">
      <c r="A39" s="143" t="s">
        <v>568</v>
      </c>
      <c r="B39" s="143" t="s">
        <v>454</v>
      </c>
      <c r="C39" s="143" t="s">
        <v>459</v>
      </c>
      <c r="D39" s="143" t="s">
        <v>569</v>
      </c>
      <c r="E39" s="143">
        <v>-1</v>
      </c>
      <c r="F39" s="143">
        <v>-1</v>
      </c>
      <c r="G39" s="143">
        <v>-1</v>
      </c>
      <c r="H39" s="143">
        <v>-1</v>
      </c>
      <c r="I39" s="143">
        <v>-1</v>
      </c>
      <c r="J39" s="143">
        <v>48</v>
      </c>
      <c r="K39" s="142" t="s">
        <v>456</v>
      </c>
      <c r="L39" s="143" t="s">
        <v>570</v>
      </c>
      <c r="M39" s="143" t="s">
        <v>88</v>
      </c>
    </row>
    <row r="40" spans="1:13" x14ac:dyDescent="0.25">
      <c r="A40" s="141" t="s">
        <v>571</v>
      </c>
      <c r="B40" s="141" t="s">
        <v>454</v>
      </c>
      <c r="C40" s="141" t="s">
        <v>459</v>
      </c>
      <c r="D40" s="141" t="s">
        <v>572</v>
      </c>
      <c r="E40" s="141">
        <v>-1</v>
      </c>
      <c r="F40" s="141">
        <v>-1</v>
      </c>
      <c r="G40" s="141">
        <v>-1</v>
      </c>
      <c r="H40" s="141">
        <v>-1</v>
      </c>
      <c r="I40" s="141">
        <v>-1</v>
      </c>
      <c r="J40" s="141">
        <v>48</v>
      </c>
      <c r="K40" s="142" t="s">
        <v>456</v>
      </c>
      <c r="L40" s="141" t="s">
        <v>573</v>
      </c>
      <c r="M40" s="141" t="s">
        <v>88</v>
      </c>
    </row>
    <row r="41" spans="1:13" x14ac:dyDescent="0.25">
      <c r="A41" s="141" t="s">
        <v>574</v>
      </c>
      <c r="B41" s="141" t="s">
        <v>454</v>
      </c>
      <c r="C41" s="141" t="s">
        <v>459</v>
      </c>
      <c r="D41" s="141" t="s">
        <v>575</v>
      </c>
      <c r="E41" s="141">
        <v>-1</v>
      </c>
      <c r="F41" s="141">
        <v>-1</v>
      </c>
      <c r="G41" s="141">
        <v>-1</v>
      </c>
      <c r="H41" s="141">
        <v>-1</v>
      </c>
      <c r="I41" s="141">
        <v>-1</v>
      </c>
      <c r="J41" s="141">
        <v>114</v>
      </c>
      <c r="K41" s="142" t="s">
        <v>456</v>
      </c>
      <c r="L41" s="141" t="s">
        <v>576</v>
      </c>
      <c r="M41" s="141" t="s">
        <v>88</v>
      </c>
    </row>
    <row r="42" spans="1:13" x14ac:dyDescent="0.25">
      <c r="A42" s="141" t="s">
        <v>577</v>
      </c>
      <c r="B42" s="141" t="s">
        <v>454</v>
      </c>
      <c r="C42" s="141" t="s">
        <v>459</v>
      </c>
      <c r="D42" s="141" t="s">
        <v>578</v>
      </c>
      <c r="E42" s="141">
        <v>-1</v>
      </c>
      <c r="F42" s="141">
        <v>-1</v>
      </c>
      <c r="G42" s="141">
        <v>-1</v>
      </c>
      <c r="H42" s="141">
        <v>-1</v>
      </c>
      <c r="I42" s="141">
        <v>-1</v>
      </c>
      <c r="J42" s="141">
        <v>80</v>
      </c>
      <c r="K42" s="142" t="s">
        <v>456</v>
      </c>
      <c r="L42" s="141" t="s">
        <v>579</v>
      </c>
      <c r="M42" s="141" t="s">
        <v>88</v>
      </c>
    </row>
    <row r="43" spans="1:13" x14ac:dyDescent="0.25">
      <c r="A43" s="141" t="s">
        <v>580</v>
      </c>
      <c r="B43" s="141" t="s">
        <v>454</v>
      </c>
      <c r="C43" s="141" t="s">
        <v>459</v>
      </c>
      <c r="D43" s="141" t="s">
        <v>581</v>
      </c>
      <c r="E43" s="141">
        <v>-1</v>
      </c>
      <c r="F43" s="141">
        <v>-1</v>
      </c>
      <c r="G43" s="141">
        <v>-1</v>
      </c>
      <c r="H43" s="141">
        <v>-1</v>
      </c>
      <c r="I43" s="141">
        <v>-1</v>
      </c>
      <c r="J43" s="141">
        <v>60</v>
      </c>
      <c r="K43" s="142" t="s">
        <v>456</v>
      </c>
      <c r="L43" s="141" t="s">
        <v>582</v>
      </c>
      <c r="M43" s="141" t="s">
        <v>88</v>
      </c>
    </row>
    <row r="44" spans="1:13" x14ac:dyDescent="0.25">
      <c r="A44" s="143" t="s">
        <v>583</v>
      </c>
      <c r="B44" s="143" t="s">
        <v>454</v>
      </c>
      <c r="C44" s="143" t="s">
        <v>459</v>
      </c>
      <c r="D44" s="143" t="s">
        <v>584</v>
      </c>
      <c r="E44" s="143">
        <v>-1</v>
      </c>
      <c r="F44" s="143">
        <v>-1</v>
      </c>
      <c r="G44" s="143">
        <v>-1</v>
      </c>
      <c r="H44" s="143">
        <v>-1</v>
      </c>
      <c r="I44" s="143">
        <v>-1</v>
      </c>
      <c r="J44" s="143">
        <v>48</v>
      </c>
      <c r="K44" s="142" t="s">
        <v>456</v>
      </c>
      <c r="L44" s="143" t="s">
        <v>585</v>
      </c>
      <c r="M44" s="143" t="s">
        <v>88</v>
      </c>
    </row>
    <row r="45" spans="1:13" x14ac:dyDescent="0.25">
      <c r="A45" s="143" t="s">
        <v>586</v>
      </c>
      <c r="B45" s="143" t="s">
        <v>454</v>
      </c>
      <c r="C45" s="143" t="s">
        <v>459</v>
      </c>
      <c r="D45" s="143" t="s">
        <v>587</v>
      </c>
      <c r="E45" s="143">
        <v>-1</v>
      </c>
      <c r="F45" s="143">
        <v>-1</v>
      </c>
      <c r="G45" s="143">
        <v>-1</v>
      </c>
      <c r="H45" s="143">
        <v>-1</v>
      </c>
      <c r="I45" s="143">
        <v>-1</v>
      </c>
      <c r="J45" s="143">
        <v>114</v>
      </c>
      <c r="K45" s="142" t="s">
        <v>456</v>
      </c>
      <c r="L45" s="143" t="s">
        <v>588</v>
      </c>
      <c r="M45" s="143" t="s">
        <v>88</v>
      </c>
    </row>
    <row r="46" spans="1:13" x14ac:dyDescent="0.25">
      <c r="A46" s="143" t="s">
        <v>589</v>
      </c>
      <c r="B46" s="143" t="s">
        <v>454</v>
      </c>
      <c r="C46" s="143" t="s">
        <v>459</v>
      </c>
      <c r="D46" s="143" t="s">
        <v>590</v>
      </c>
      <c r="E46" s="143">
        <v>-1</v>
      </c>
      <c r="F46" s="143">
        <v>-1</v>
      </c>
      <c r="G46" s="143">
        <v>-1</v>
      </c>
      <c r="H46" s="143">
        <v>-1</v>
      </c>
      <c r="I46" s="143">
        <v>-1</v>
      </c>
      <c r="J46" s="143">
        <v>80</v>
      </c>
      <c r="K46" s="142" t="s">
        <v>456</v>
      </c>
      <c r="L46" s="143" t="s">
        <v>591</v>
      </c>
      <c r="M46" s="143" t="s">
        <v>88</v>
      </c>
    </row>
    <row r="47" spans="1:13" x14ac:dyDescent="0.25">
      <c r="A47" s="143" t="s">
        <v>592</v>
      </c>
      <c r="B47" s="143" t="s">
        <v>454</v>
      </c>
      <c r="C47" s="143" t="s">
        <v>459</v>
      </c>
      <c r="D47" s="143" t="s">
        <v>593</v>
      </c>
      <c r="E47" s="143">
        <v>-1</v>
      </c>
      <c r="F47" s="143">
        <v>-1</v>
      </c>
      <c r="G47" s="143">
        <v>-1</v>
      </c>
      <c r="H47" s="143">
        <v>-1</v>
      </c>
      <c r="I47" s="143">
        <v>-1</v>
      </c>
      <c r="J47" s="143">
        <v>60</v>
      </c>
      <c r="K47" s="142" t="s">
        <v>456</v>
      </c>
      <c r="L47" s="143" t="s">
        <v>594</v>
      </c>
      <c r="M47" s="143" t="s">
        <v>88</v>
      </c>
    </row>
    <row r="48" spans="1:13" x14ac:dyDescent="0.25">
      <c r="A48" s="141" t="s">
        <v>595</v>
      </c>
      <c r="B48" s="141" t="s">
        <v>454</v>
      </c>
      <c r="C48" s="141" t="s">
        <v>459</v>
      </c>
      <c r="D48" s="141" t="s">
        <v>596</v>
      </c>
      <c r="E48" s="141">
        <v>-1</v>
      </c>
      <c r="F48" s="141">
        <v>-1</v>
      </c>
      <c r="G48" s="141">
        <v>-1</v>
      </c>
      <c r="H48" s="141">
        <v>-1</v>
      </c>
      <c r="I48" s="141">
        <v>-1</v>
      </c>
      <c r="J48" s="141">
        <v>247</v>
      </c>
      <c r="K48" s="142" t="s">
        <v>456</v>
      </c>
      <c r="L48" s="141" t="s">
        <v>597</v>
      </c>
      <c r="M48" s="141" t="s">
        <v>88</v>
      </c>
    </row>
    <row r="49" spans="1:14" x14ac:dyDescent="0.25">
      <c r="A49" s="141" t="s">
        <v>598</v>
      </c>
      <c r="B49" s="141" t="s">
        <v>454</v>
      </c>
      <c r="C49" s="141" t="s">
        <v>459</v>
      </c>
      <c r="D49" s="141" t="s">
        <v>599</v>
      </c>
      <c r="E49" s="141">
        <v>-1</v>
      </c>
      <c r="F49" s="141">
        <v>-1</v>
      </c>
      <c r="G49" s="141">
        <v>-1</v>
      </c>
      <c r="H49" s="141">
        <v>-1</v>
      </c>
      <c r="I49" s="141">
        <v>-1</v>
      </c>
      <c r="J49" s="141">
        <v>119</v>
      </c>
      <c r="K49" s="142" t="s">
        <v>456</v>
      </c>
      <c r="L49" s="141" t="s">
        <v>600</v>
      </c>
      <c r="M49" s="141" t="s">
        <v>88</v>
      </c>
    </row>
    <row r="50" spans="1:14" x14ac:dyDescent="0.25">
      <c r="A50" s="141" t="s">
        <v>601</v>
      </c>
      <c r="B50" s="141" t="s">
        <v>454</v>
      </c>
      <c r="C50" s="141" t="s">
        <v>459</v>
      </c>
      <c r="D50" s="141" t="s">
        <v>602</v>
      </c>
      <c r="E50" s="141">
        <v>-1</v>
      </c>
      <c r="F50" s="141">
        <v>-1</v>
      </c>
      <c r="G50" s="141">
        <v>-1</v>
      </c>
      <c r="H50" s="141">
        <v>-1</v>
      </c>
      <c r="I50" s="141">
        <v>-1</v>
      </c>
      <c r="J50" s="141">
        <v>80</v>
      </c>
      <c r="K50" s="142" t="s">
        <v>456</v>
      </c>
      <c r="L50" s="141" t="s">
        <v>603</v>
      </c>
      <c r="M50" s="141" t="s">
        <v>88</v>
      </c>
    </row>
    <row r="51" spans="1:14" x14ac:dyDescent="0.25">
      <c r="A51" s="141" t="s">
        <v>604</v>
      </c>
      <c r="B51" s="141" t="s">
        <v>454</v>
      </c>
      <c r="C51" s="141" t="s">
        <v>459</v>
      </c>
      <c r="D51" s="141" t="s">
        <v>605</v>
      </c>
      <c r="E51" s="141">
        <v>-1</v>
      </c>
      <c r="F51" s="141">
        <v>-1</v>
      </c>
      <c r="G51" s="141">
        <v>-1</v>
      </c>
      <c r="H51" s="141">
        <v>-1</v>
      </c>
      <c r="I51" s="141">
        <v>-1</v>
      </c>
      <c r="J51" s="141">
        <v>60</v>
      </c>
      <c r="K51" s="142" t="s">
        <v>456</v>
      </c>
      <c r="L51" s="141" t="s">
        <v>606</v>
      </c>
      <c r="M51" s="141" t="s">
        <v>88</v>
      </c>
    </row>
    <row r="52" spans="1:14" x14ac:dyDescent="0.25">
      <c r="A52" s="143" t="s">
        <v>607</v>
      </c>
      <c r="B52" s="143" t="s">
        <v>454</v>
      </c>
      <c r="C52" s="143" t="s">
        <v>459</v>
      </c>
      <c r="D52" s="143" t="s">
        <v>608</v>
      </c>
      <c r="E52" s="143">
        <v>-1</v>
      </c>
      <c r="F52" s="143">
        <v>-1</v>
      </c>
      <c r="G52" s="143">
        <v>-1</v>
      </c>
      <c r="H52" s="143">
        <v>-1</v>
      </c>
      <c r="I52" s="143">
        <v>-1</v>
      </c>
      <c r="J52" s="143">
        <v>247</v>
      </c>
      <c r="K52" s="142" t="s">
        <v>456</v>
      </c>
      <c r="L52" s="143" t="s">
        <v>609</v>
      </c>
      <c r="M52" s="143" t="s">
        <v>88</v>
      </c>
    </row>
    <row r="53" spans="1:14" x14ac:dyDescent="0.25">
      <c r="A53" s="143" t="s">
        <v>610</v>
      </c>
      <c r="B53" s="143" t="s">
        <v>454</v>
      </c>
      <c r="C53" s="143" t="s">
        <v>459</v>
      </c>
      <c r="D53" s="143" t="s">
        <v>611</v>
      </c>
      <c r="E53" s="143">
        <v>-1</v>
      </c>
      <c r="F53" s="143">
        <v>-1</v>
      </c>
      <c r="G53" s="143">
        <v>-1</v>
      </c>
      <c r="H53" s="143">
        <v>-1</v>
      </c>
      <c r="I53" s="143">
        <v>-1</v>
      </c>
      <c r="J53" s="143">
        <v>119</v>
      </c>
      <c r="K53" s="142" t="s">
        <v>456</v>
      </c>
      <c r="L53" s="143" t="s">
        <v>612</v>
      </c>
      <c r="M53" s="143" t="s">
        <v>88</v>
      </c>
    </row>
    <row r="54" spans="1:14" x14ac:dyDescent="0.25">
      <c r="A54" s="143" t="s">
        <v>613</v>
      </c>
      <c r="B54" s="143" t="s">
        <v>454</v>
      </c>
      <c r="C54" s="143" t="s">
        <v>459</v>
      </c>
      <c r="D54" s="143" t="s">
        <v>614</v>
      </c>
      <c r="E54" s="143">
        <v>-1</v>
      </c>
      <c r="F54" s="143">
        <v>-1</v>
      </c>
      <c r="G54" s="143">
        <v>-1</v>
      </c>
      <c r="H54" s="143">
        <v>-1</v>
      </c>
      <c r="I54" s="143">
        <v>-1</v>
      </c>
      <c r="J54" s="143">
        <v>80</v>
      </c>
      <c r="K54" s="142" t="s">
        <v>456</v>
      </c>
      <c r="L54" s="143" t="s">
        <v>615</v>
      </c>
      <c r="M54" s="143" t="s">
        <v>88</v>
      </c>
    </row>
    <row r="55" spans="1:14" x14ac:dyDescent="0.25">
      <c r="A55" s="143" t="s">
        <v>616</v>
      </c>
      <c r="B55" s="143" t="s">
        <v>454</v>
      </c>
      <c r="C55" s="143" t="s">
        <v>459</v>
      </c>
      <c r="D55" s="143" t="s">
        <v>617</v>
      </c>
      <c r="E55" s="143">
        <v>-1</v>
      </c>
      <c r="F55" s="143">
        <v>-1</v>
      </c>
      <c r="G55" s="143">
        <v>-1</v>
      </c>
      <c r="H55" s="143">
        <v>-1</v>
      </c>
      <c r="I55" s="143">
        <v>-1</v>
      </c>
      <c r="J55" s="143">
        <v>60</v>
      </c>
      <c r="K55" s="142" t="s">
        <v>456</v>
      </c>
      <c r="L55" s="143" t="s">
        <v>618</v>
      </c>
      <c r="M55" s="143" t="s">
        <v>88</v>
      </c>
    </row>
    <row r="56" spans="1:14" s="149" customFormat="1" x14ac:dyDescent="0.25">
      <c r="A56" s="147" t="s">
        <v>393</v>
      </c>
      <c r="B56" s="147" t="s">
        <v>454</v>
      </c>
      <c r="C56" s="148"/>
      <c r="D56" s="148" t="s">
        <v>619</v>
      </c>
      <c r="E56" s="148">
        <v>-1</v>
      </c>
      <c r="F56" s="148">
        <v>-1</v>
      </c>
      <c r="G56" s="148">
        <v>-1</v>
      </c>
      <c r="H56" s="148">
        <v>-1</v>
      </c>
      <c r="I56" s="148">
        <v>-1</v>
      </c>
      <c r="J56" s="148"/>
      <c r="K56" s="148" t="s">
        <v>620</v>
      </c>
      <c r="L56" s="148" t="s">
        <v>621</v>
      </c>
      <c r="M56" s="148" t="s">
        <v>388</v>
      </c>
    </row>
    <row r="57" spans="1:14" x14ac:dyDescent="0.25">
      <c r="A57" s="150" t="s">
        <v>622</v>
      </c>
      <c r="B57" s="150" t="s">
        <v>454</v>
      </c>
      <c r="C57" s="143" t="s">
        <v>459</v>
      </c>
      <c r="D57" s="151" t="s">
        <v>403</v>
      </c>
      <c r="E57" s="152">
        <v>1</v>
      </c>
      <c r="F57" s="152">
        <f>E57*5</f>
        <v>5</v>
      </c>
      <c r="G57" s="152">
        <v>5</v>
      </c>
      <c r="H57" s="152">
        <v>5</v>
      </c>
      <c r="I57" s="152">
        <v>-1</v>
      </c>
      <c r="J57" s="152">
        <v>-1</v>
      </c>
      <c r="K57" s="151" t="s">
        <v>623</v>
      </c>
      <c r="L57" s="151" t="s">
        <v>624</v>
      </c>
      <c r="M57" s="151" t="s">
        <v>388</v>
      </c>
      <c r="N57" s="112"/>
    </row>
    <row r="58" spans="1:14" x14ac:dyDescent="0.25">
      <c r="A58" s="150" t="s">
        <v>625</v>
      </c>
      <c r="B58" s="150" t="s">
        <v>454</v>
      </c>
      <c r="C58" s="143" t="s">
        <v>459</v>
      </c>
      <c r="D58" s="151" t="s">
        <v>404</v>
      </c>
      <c r="E58" s="152">
        <v>1</v>
      </c>
      <c r="F58" s="152">
        <v>10</v>
      </c>
      <c r="G58" s="152">
        <v>10</v>
      </c>
      <c r="H58" s="152">
        <v>10</v>
      </c>
      <c r="I58" s="152">
        <v>-1</v>
      </c>
      <c r="J58" s="152">
        <v>-1</v>
      </c>
      <c r="K58" s="151" t="s">
        <v>623</v>
      </c>
      <c r="L58" s="151" t="s">
        <v>626</v>
      </c>
      <c r="M58" s="151" t="s">
        <v>388</v>
      </c>
      <c r="N58" s="112"/>
    </row>
    <row r="59" spans="1:14" x14ac:dyDescent="0.25">
      <c r="A59" s="150" t="s">
        <v>627</v>
      </c>
      <c r="B59" s="150" t="s">
        <v>454</v>
      </c>
      <c r="C59" s="143" t="s">
        <v>459</v>
      </c>
      <c r="D59" s="151" t="s">
        <v>405</v>
      </c>
      <c r="E59" s="152">
        <v>2</v>
      </c>
      <c r="F59" s="152">
        <v>20</v>
      </c>
      <c r="G59" s="152">
        <v>20</v>
      </c>
      <c r="H59" s="152">
        <v>20</v>
      </c>
      <c r="I59" s="152">
        <v>-1</v>
      </c>
      <c r="J59" s="152">
        <v>-1</v>
      </c>
      <c r="K59" s="151" t="s">
        <v>623</v>
      </c>
      <c r="L59" s="151" t="s">
        <v>628</v>
      </c>
      <c r="M59" s="151" t="s">
        <v>388</v>
      </c>
      <c r="N59" s="112"/>
    </row>
    <row r="60" spans="1:14" x14ac:dyDescent="0.25">
      <c r="A60" s="150" t="s">
        <v>629</v>
      </c>
      <c r="B60" s="150" t="s">
        <v>454</v>
      </c>
      <c r="C60" s="143" t="s">
        <v>459</v>
      </c>
      <c r="D60" s="151" t="s">
        <v>406</v>
      </c>
      <c r="E60" s="152">
        <v>3</v>
      </c>
      <c r="F60" s="152">
        <v>60</v>
      </c>
      <c r="G60" s="152">
        <v>60</v>
      </c>
      <c r="H60" s="152">
        <v>60</v>
      </c>
      <c r="I60" s="152">
        <v>-1</v>
      </c>
      <c r="J60" s="152">
        <v>-1</v>
      </c>
      <c r="K60" s="151" t="s">
        <v>623</v>
      </c>
      <c r="L60" s="151" t="s">
        <v>630</v>
      </c>
      <c r="M60" s="151" t="s">
        <v>388</v>
      </c>
      <c r="N60" s="112"/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3" sqref="F13"/>
    </sheetView>
  </sheetViews>
  <sheetFormatPr defaultRowHeight="15" x14ac:dyDescent="0.25"/>
  <cols>
    <col min="2" max="2" width="6" bestFit="1" customWidth="1"/>
    <col min="3" max="3" width="10.5703125" customWidth="1"/>
    <col min="4" max="4" width="79.140625" bestFit="1" customWidth="1"/>
    <col min="5" max="5" width="7.5703125" bestFit="1" customWidth="1"/>
    <col min="6" max="6" width="79.140625" bestFit="1" customWidth="1"/>
    <col min="7" max="7" width="7.5703125" bestFit="1" customWidth="1"/>
    <col min="8" max="8" width="80.28515625" bestFit="1" customWidth="1"/>
    <col min="9" max="9" width="7.5703125" bestFit="1" customWidth="1"/>
    <col min="10" max="10" width="76" bestFit="1" customWidth="1"/>
    <col min="11" max="11" width="7.5703125" bestFit="1" customWidth="1"/>
    <col min="12" max="12" width="79.5703125" bestFit="1" customWidth="1"/>
    <col min="13" max="13" width="7.5703125" bestFit="1" customWidth="1"/>
    <col min="14" max="14" width="80.28515625" bestFit="1" customWidth="1"/>
    <col min="15" max="15" width="7.5703125" bestFit="1" customWidth="1"/>
    <col min="16" max="16" width="83" bestFit="1" customWidth="1"/>
    <col min="17" max="17" width="7.5703125" bestFit="1" customWidth="1"/>
    <col min="18" max="18" width="81.7109375" bestFit="1" customWidth="1"/>
    <col min="19" max="19" width="7.5703125" bestFit="1" customWidth="1"/>
    <col min="20" max="20" width="11.85546875" bestFit="1" customWidth="1"/>
    <col min="21" max="21" width="7.5703125" bestFit="1" customWidth="1"/>
    <col min="22" max="22" width="11.85546875" bestFit="1" customWidth="1"/>
  </cols>
  <sheetData>
    <row r="1" spans="1:22" x14ac:dyDescent="0.25">
      <c r="A1" s="62" t="s">
        <v>192</v>
      </c>
      <c r="B1" s="62" t="s">
        <v>171</v>
      </c>
      <c r="C1" s="51" t="s">
        <v>172</v>
      </c>
      <c r="D1" s="52" t="s">
        <v>173</v>
      </c>
      <c r="E1" s="51" t="s">
        <v>174</v>
      </c>
      <c r="F1" s="52" t="s">
        <v>175</v>
      </c>
      <c r="G1" s="53" t="s">
        <v>176</v>
      </c>
      <c r="H1" s="53" t="s">
        <v>177</v>
      </c>
      <c r="I1" s="51" t="s">
        <v>178</v>
      </c>
      <c r="J1" s="52" t="s">
        <v>179</v>
      </c>
      <c r="K1" s="51" t="s">
        <v>180</v>
      </c>
      <c r="L1" s="52" t="s">
        <v>181</v>
      </c>
      <c r="M1" s="53" t="s">
        <v>182</v>
      </c>
      <c r="N1" s="53" t="s">
        <v>183</v>
      </c>
      <c r="O1" s="51" t="s">
        <v>184</v>
      </c>
      <c r="P1" s="52" t="s">
        <v>185</v>
      </c>
      <c r="Q1" s="53" t="s">
        <v>186</v>
      </c>
      <c r="R1" s="53" t="s">
        <v>187</v>
      </c>
      <c r="S1" s="51" t="s">
        <v>188</v>
      </c>
      <c r="T1" s="52" t="s">
        <v>189</v>
      </c>
      <c r="U1" s="53" t="s">
        <v>190</v>
      </c>
      <c r="V1" s="52" t="s">
        <v>191</v>
      </c>
    </row>
    <row r="2" spans="1:22" x14ac:dyDescent="0.25">
      <c r="A2" s="54" t="s">
        <v>88</v>
      </c>
      <c r="B2" s="54">
        <v>20</v>
      </c>
      <c r="C2" s="55">
        <v>5</v>
      </c>
      <c r="D2" s="56" t="s">
        <v>198</v>
      </c>
      <c r="E2" s="55">
        <v>10</v>
      </c>
      <c r="F2" s="56" t="s">
        <v>197</v>
      </c>
      <c r="G2" s="55">
        <v>20</v>
      </c>
      <c r="H2" s="56" t="s">
        <v>196</v>
      </c>
      <c r="I2" s="55">
        <v>50</v>
      </c>
      <c r="J2" s="56" t="s">
        <v>195</v>
      </c>
      <c r="K2" s="55">
        <v>100</v>
      </c>
      <c r="L2" s="56" t="s">
        <v>194</v>
      </c>
      <c r="M2" s="55"/>
      <c r="N2" s="56"/>
      <c r="O2" s="55"/>
      <c r="P2" s="56"/>
      <c r="Q2" s="55"/>
      <c r="R2" s="57"/>
      <c r="S2" s="55"/>
      <c r="T2" s="57"/>
      <c r="U2" s="55"/>
      <c r="V2" s="56"/>
    </row>
    <row r="3" spans="1:22" x14ac:dyDescent="0.25">
      <c r="A3" s="54" t="s">
        <v>88</v>
      </c>
      <c r="B3" s="54">
        <v>30</v>
      </c>
      <c r="C3" s="55">
        <v>5</v>
      </c>
      <c r="D3" s="56" t="s">
        <v>203</v>
      </c>
      <c r="E3" s="55">
        <v>10</v>
      </c>
      <c r="F3" s="56" t="s">
        <v>202</v>
      </c>
      <c r="G3" s="55">
        <v>20</v>
      </c>
      <c r="H3" s="56" t="s">
        <v>201</v>
      </c>
      <c r="I3" s="55">
        <v>50</v>
      </c>
      <c r="J3" s="56" t="s">
        <v>200</v>
      </c>
      <c r="K3" s="55">
        <v>100</v>
      </c>
      <c r="L3" s="56" t="s">
        <v>199</v>
      </c>
      <c r="M3" s="55"/>
      <c r="N3" s="56"/>
      <c r="O3" s="55"/>
      <c r="P3" s="56"/>
      <c r="Q3" s="55"/>
      <c r="R3" s="59"/>
      <c r="S3" s="55"/>
      <c r="T3" s="59"/>
      <c r="U3" s="55"/>
      <c r="V3" s="58"/>
    </row>
    <row r="4" spans="1:22" x14ac:dyDescent="0.25">
      <c r="A4" s="54" t="s">
        <v>88</v>
      </c>
      <c r="B4" s="54">
        <v>40</v>
      </c>
      <c r="C4" s="55">
        <v>5</v>
      </c>
      <c r="D4" s="56" t="s">
        <v>233</v>
      </c>
      <c r="E4" s="55">
        <v>10</v>
      </c>
      <c r="F4" s="56" t="s">
        <v>207</v>
      </c>
      <c r="G4" s="55">
        <v>20</v>
      </c>
      <c r="H4" s="56" t="s">
        <v>206</v>
      </c>
      <c r="I4" s="55">
        <v>50</v>
      </c>
      <c r="J4" s="56" t="s">
        <v>205</v>
      </c>
      <c r="K4" s="55">
        <v>100</v>
      </c>
      <c r="L4" s="56" t="s">
        <v>204</v>
      </c>
      <c r="M4" s="55"/>
      <c r="N4" s="56"/>
      <c r="O4" s="55"/>
      <c r="P4" s="56"/>
      <c r="Q4" s="55"/>
      <c r="R4" s="57"/>
      <c r="S4" s="55"/>
      <c r="T4" s="57"/>
      <c r="U4" s="55"/>
      <c r="V4" s="56"/>
    </row>
    <row r="5" spans="1:22" x14ac:dyDescent="0.25">
      <c r="A5" s="54" t="s">
        <v>88</v>
      </c>
      <c r="B5" s="54">
        <v>50</v>
      </c>
      <c r="C5" s="55">
        <v>5</v>
      </c>
      <c r="D5" s="56" t="s">
        <v>234</v>
      </c>
      <c r="E5" s="55">
        <v>10</v>
      </c>
      <c r="F5" s="56" t="s">
        <v>229</v>
      </c>
      <c r="G5" s="55">
        <v>20</v>
      </c>
      <c r="H5" s="56" t="s">
        <v>219</v>
      </c>
      <c r="I5" s="55">
        <v>50</v>
      </c>
      <c r="J5" s="56" t="s">
        <v>218</v>
      </c>
      <c r="K5" s="55">
        <v>100</v>
      </c>
      <c r="L5" s="56" t="s">
        <v>208</v>
      </c>
      <c r="M5" s="55"/>
      <c r="N5" s="56"/>
      <c r="O5" s="55"/>
      <c r="P5" s="56"/>
      <c r="Q5" s="55"/>
      <c r="R5" s="59"/>
      <c r="S5" s="55"/>
      <c r="T5" s="59"/>
      <c r="U5" s="55"/>
      <c r="V5" s="58"/>
    </row>
    <row r="6" spans="1:22" x14ac:dyDescent="0.25">
      <c r="A6" s="54" t="s">
        <v>88</v>
      </c>
      <c r="B6" s="54">
        <v>60</v>
      </c>
      <c r="C6" s="55">
        <v>5</v>
      </c>
      <c r="D6" s="56" t="s">
        <v>235</v>
      </c>
      <c r="E6" s="55">
        <v>10</v>
      </c>
      <c r="F6" s="56" t="s">
        <v>230</v>
      </c>
      <c r="G6" s="55">
        <v>20</v>
      </c>
      <c r="H6" s="56" t="s">
        <v>225</v>
      </c>
      <c r="I6" s="55">
        <v>50</v>
      </c>
      <c r="J6" s="56" t="s">
        <v>219</v>
      </c>
      <c r="K6" s="55">
        <v>100</v>
      </c>
      <c r="L6" s="56" t="s">
        <v>209</v>
      </c>
      <c r="M6" s="55"/>
      <c r="N6" s="56"/>
      <c r="O6" s="55"/>
      <c r="P6" s="56"/>
      <c r="Q6" s="55"/>
      <c r="R6" s="59"/>
      <c r="S6" s="55"/>
      <c r="T6" s="59"/>
      <c r="U6" s="55"/>
      <c r="V6" s="58"/>
    </row>
    <row r="7" spans="1:22" x14ac:dyDescent="0.25">
      <c r="A7" s="54" t="s">
        <v>88</v>
      </c>
      <c r="B7" s="54">
        <v>70</v>
      </c>
      <c r="C7" s="55">
        <v>5</v>
      </c>
      <c r="D7" s="56" t="s">
        <v>236</v>
      </c>
      <c r="E7" s="55">
        <v>10</v>
      </c>
      <c r="F7" s="56" t="s">
        <v>226</v>
      </c>
      <c r="G7" s="55">
        <v>20</v>
      </c>
      <c r="H7" s="56" t="s">
        <v>221</v>
      </c>
      <c r="I7" s="55">
        <v>50</v>
      </c>
      <c r="J7" s="56" t="s">
        <v>220</v>
      </c>
      <c r="K7" s="55">
        <v>100</v>
      </c>
      <c r="L7" s="56" t="s">
        <v>217</v>
      </c>
      <c r="M7" s="55"/>
      <c r="N7" s="56"/>
      <c r="O7" s="55"/>
      <c r="P7" s="56"/>
      <c r="Q7" s="55"/>
      <c r="R7" s="59"/>
      <c r="S7" s="55"/>
      <c r="T7" s="59"/>
      <c r="U7" s="55"/>
      <c r="V7" s="58"/>
    </row>
    <row r="8" spans="1:22" x14ac:dyDescent="0.25">
      <c r="A8" s="54" t="s">
        <v>88</v>
      </c>
      <c r="B8" s="54">
        <v>80</v>
      </c>
      <c r="C8" s="55">
        <v>5</v>
      </c>
      <c r="D8" s="56" t="s">
        <v>237</v>
      </c>
      <c r="E8" s="55">
        <v>10</v>
      </c>
      <c r="F8" s="56" t="s">
        <v>231</v>
      </c>
      <c r="G8" s="55">
        <v>20</v>
      </c>
      <c r="H8" s="56" t="s">
        <v>226</v>
      </c>
      <c r="I8" s="55">
        <v>50</v>
      </c>
      <c r="J8" s="56" t="s">
        <v>221</v>
      </c>
      <c r="K8" s="55">
        <v>100</v>
      </c>
      <c r="L8" s="56" t="s">
        <v>216</v>
      </c>
      <c r="M8" s="55"/>
      <c r="N8" s="56"/>
      <c r="O8" s="55"/>
      <c r="P8" s="56"/>
      <c r="Q8" s="55"/>
      <c r="R8" s="59"/>
      <c r="S8" s="55"/>
      <c r="T8" s="59"/>
      <c r="U8" s="55"/>
      <c r="V8" s="58"/>
    </row>
    <row r="9" spans="1:22" x14ac:dyDescent="0.25">
      <c r="A9" s="54" t="s">
        <v>88</v>
      </c>
      <c r="B9" s="54">
        <v>90</v>
      </c>
      <c r="C9" s="55">
        <v>5</v>
      </c>
      <c r="D9" s="56" t="s">
        <v>238</v>
      </c>
      <c r="E9" s="55">
        <v>10</v>
      </c>
      <c r="F9" s="56" t="s">
        <v>232</v>
      </c>
      <c r="G9" s="55">
        <v>20</v>
      </c>
      <c r="H9" s="56" t="s">
        <v>223</v>
      </c>
      <c r="I9" s="55">
        <v>50</v>
      </c>
      <c r="J9" s="56" t="s">
        <v>222</v>
      </c>
      <c r="K9" s="55">
        <v>100</v>
      </c>
      <c r="L9" s="56" t="s">
        <v>215</v>
      </c>
      <c r="M9" s="55"/>
      <c r="N9" s="56"/>
      <c r="O9" s="55"/>
      <c r="P9" s="56"/>
      <c r="Q9" s="55"/>
      <c r="R9" s="59"/>
      <c r="S9" s="55"/>
      <c r="T9" s="59"/>
      <c r="U9" s="55"/>
      <c r="V9" s="58"/>
    </row>
    <row r="10" spans="1:22" x14ac:dyDescent="0.25">
      <c r="A10" s="54" t="s">
        <v>88</v>
      </c>
      <c r="B10" s="54">
        <v>100</v>
      </c>
      <c r="C10" s="55">
        <v>5</v>
      </c>
      <c r="D10" s="56" t="s">
        <v>239</v>
      </c>
      <c r="E10" s="55">
        <v>10</v>
      </c>
      <c r="F10" s="56" t="s">
        <v>241</v>
      </c>
      <c r="G10" s="55">
        <v>20</v>
      </c>
      <c r="H10" s="56" t="s">
        <v>227</v>
      </c>
      <c r="I10" s="55">
        <v>50</v>
      </c>
      <c r="J10" s="56" t="s">
        <v>223</v>
      </c>
      <c r="K10" s="55">
        <v>100</v>
      </c>
      <c r="L10" s="56" t="s">
        <v>214</v>
      </c>
      <c r="M10" s="55"/>
      <c r="N10" s="56"/>
      <c r="O10" s="55"/>
      <c r="P10" s="56"/>
      <c r="Q10" s="55"/>
      <c r="R10" s="61"/>
      <c r="S10" s="55"/>
      <c r="T10" s="61"/>
      <c r="U10" s="55"/>
      <c r="V10" s="60"/>
    </row>
    <row r="11" spans="1:22" x14ac:dyDescent="0.25">
      <c r="A11" s="54" t="s">
        <v>88</v>
      </c>
      <c r="B11" s="54">
        <v>-1</v>
      </c>
      <c r="C11" s="55">
        <v>5</v>
      </c>
      <c r="D11" s="56" t="s">
        <v>240</v>
      </c>
      <c r="E11" s="55">
        <v>10</v>
      </c>
      <c r="F11" s="56" t="s">
        <v>242</v>
      </c>
      <c r="G11" s="55">
        <v>20</v>
      </c>
      <c r="H11" s="56" t="s">
        <v>228</v>
      </c>
      <c r="I11" s="55">
        <v>50</v>
      </c>
      <c r="J11" s="56" t="s">
        <v>224</v>
      </c>
      <c r="K11" s="55">
        <v>100</v>
      </c>
      <c r="L11" s="56" t="s">
        <v>213</v>
      </c>
      <c r="M11" s="55"/>
      <c r="N11" s="56"/>
      <c r="O11" s="55"/>
      <c r="P11" s="56"/>
      <c r="Q11" s="55"/>
      <c r="R11" s="61"/>
      <c r="S11" s="55"/>
      <c r="T11" s="61"/>
      <c r="U11" s="55"/>
      <c r="V11" s="60"/>
    </row>
    <row r="12" spans="1:22" x14ac:dyDescent="0.25">
      <c r="A12" s="62" t="s">
        <v>192</v>
      </c>
      <c r="B12" s="62" t="s">
        <v>171</v>
      </c>
      <c r="C12" s="51" t="s">
        <v>172</v>
      </c>
      <c r="D12" s="52" t="s">
        <v>173</v>
      </c>
      <c r="E12" s="51" t="s">
        <v>174</v>
      </c>
      <c r="F12" s="52" t="s">
        <v>175</v>
      </c>
      <c r="G12" s="53" t="s">
        <v>176</v>
      </c>
      <c r="H12" s="53" t="s">
        <v>177</v>
      </c>
      <c r="I12" s="51" t="s">
        <v>178</v>
      </c>
      <c r="J12" s="52" t="s">
        <v>179</v>
      </c>
      <c r="K12" s="51" t="s">
        <v>180</v>
      </c>
      <c r="L12" s="52" t="s">
        <v>181</v>
      </c>
      <c r="M12" s="53" t="s">
        <v>182</v>
      </c>
      <c r="N12" s="53" t="s">
        <v>183</v>
      </c>
      <c r="O12" s="51" t="s">
        <v>184</v>
      </c>
      <c r="P12" s="52" t="s">
        <v>185</v>
      </c>
      <c r="Q12" s="53" t="s">
        <v>186</v>
      </c>
      <c r="R12" s="53" t="s">
        <v>187</v>
      </c>
      <c r="S12" s="51" t="s">
        <v>188</v>
      </c>
      <c r="T12" s="52" t="s">
        <v>189</v>
      </c>
      <c r="U12" s="53" t="s">
        <v>190</v>
      </c>
      <c r="V12" s="52" t="s">
        <v>191</v>
      </c>
    </row>
    <row r="13" spans="1:22" x14ac:dyDescent="0.25">
      <c r="A13" s="54" t="s">
        <v>88</v>
      </c>
      <c r="B13" s="54">
        <v>20</v>
      </c>
      <c r="C13" s="55">
        <v>5</v>
      </c>
      <c r="D13" s="56" t="s">
        <v>266</v>
      </c>
      <c r="E13" s="55">
        <v>10</v>
      </c>
      <c r="F13" s="56" t="s">
        <v>263</v>
      </c>
      <c r="G13" s="55">
        <v>20</v>
      </c>
      <c r="H13" s="56" t="s">
        <v>260</v>
      </c>
      <c r="I13" s="55">
        <v>50</v>
      </c>
      <c r="J13" s="56" t="s">
        <v>255</v>
      </c>
      <c r="K13" s="55">
        <v>100</v>
      </c>
      <c r="L13" s="56" t="s">
        <v>249</v>
      </c>
      <c r="M13" s="55"/>
      <c r="N13" s="56"/>
      <c r="O13" s="55"/>
      <c r="P13" s="56"/>
      <c r="Q13" s="55"/>
      <c r="R13" s="59"/>
      <c r="S13" s="55"/>
      <c r="T13" s="59"/>
      <c r="U13" s="55"/>
      <c r="V13" s="58"/>
    </row>
    <row r="14" spans="1:22" x14ac:dyDescent="0.25">
      <c r="A14" s="54" t="s">
        <v>88</v>
      </c>
      <c r="B14" s="54">
        <v>30</v>
      </c>
      <c r="C14" s="55">
        <v>5</v>
      </c>
      <c r="D14" s="56" t="s">
        <v>267</v>
      </c>
      <c r="E14" s="55">
        <v>10</v>
      </c>
      <c r="F14" s="56" t="s">
        <v>264</v>
      </c>
      <c r="G14" s="55">
        <v>20</v>
      </c>
      <c r="H14" s="56" t="s">
        <v>261</v>
      </c>
      <c r="I14" s="55">
        <v>50</v>
      </c>
      <c r="J14" s="56" t="s">
        <v>256</v>
      </c>
      <c r="K14" s="55">
        <v>100</v>
      </c>
      <c r="L14" s="56" t="s">
        <v>250</v>
      </c>
      <c r="M14" s="55"/>
      <c r="N14" s="56"/>
      <c r="O14" s="55"/>
      <c r="P14" s="56"/>
      <c r="Q14" s="55"/>
      <c r="R14" s="57"/>
      <c r="S14" s="55"/>
      <c r="T14" s="57"/>
      <c r="U14" s="55"/>
      <c r="V14" s="56"/>
    </row>
    <row r="15" spans="1:22" x14ac:dyDescent="0.25">
      <c r="A15" s="54" t="s">
        <v>88</v>
      </c>
      <c r="B15" s="54">
        <v>40</v>
      </c>
      <c r="C15" s="55">
        <v>5</v>
      </c>
      <c r="D15" s="56" t="s">
        <v>280</v>
      </c>
      <c r="E15" s="55">
        <v>10</v>
      </c>
      <c r="F15" s="56" t="s">
        <v>265</v>
      </c>
      <c r="G15" s="55">
        <v>20</v>
      </c>
      <c r="H15" s="56" t="s">
        <v>258</v>
      </c>
      <c r="I15" s="55">
        <v>50</v>
      </c>
      <c r="J15" s="56" t="s">
        <v>257</v>
      </c>
      <c r="K15" s="55">
        <v>100</v>
      </c>
      <c r="L15" s="56" t="s">
        <v>251</v>
      </c>
      <c r="M15" s="55"/>
      <c r="N15" s="56"/>
      <c r="O15" s="55"/>
      <c r="P15" s="56"/>
      <c r="Q15" s="55"/>
      <c r="R15" s="59"/>
      <c r="S15" s="55"/>
      <c r="T15" s="59"/>
      <c r="U15" s="55"/>
      <c r="V15" s="58"/>
    </row>
    <row r="16" spans="1:22" x14ac:dyDescent="0.25">
      <c r="A16" s="54" t="s">
        <v>88</v>
      </c>
      <c r="B16" s="54">
        <v>50</v>
      </c>
      <c r="C16" s="55">
        <v>5</v>
      </c>
      <c r="D16" s="56" t="s">
        <v>281</v>
      </c>
      <c r="E16" s="55">
        <v>10</v>
      </c>
      <c r="F16" s="56" t="s">
        <v>275</v>
      </c>
      <c r="G16" s="55">
        <v>20</v>
      </c>
      <c r="H16" s="56" t="s">
        <v>262</v>
      </c>
      <c r="I16" s="55">
        <v>50</v>
      </c>
      <c r="J16" s="56" t="s">
        <v>258</v>
      </c>
      <c r="K16" s="55">
        <v>100</v>
      </c>
      <c r="L16" s="56" t="s">
        <v>252</v>
      </c>
      <c r="M16" s="55"/>
      <c r="N16" s="56"/>
      <c r="O16" s="55"/>
      <c r="P16" s="56"/>
      <c r="Q16" s="55"/>
      <c r="R16" s="59"/>
      <c r="S16" s="55"/>
      <c r="T16" s="59"/>
      <c r="U16" s="55"/>
      <c r="V16" s="58"/>
    </row>
    <row r="17" spans="1:22" x14ac:dyDescent="0.25">
      <c r="A17" s="54" t="s">
        <v>88</v>
      </c>
      <c r="B17" s="54">
        <v>60</v>
      </c>
      <c r="C17" s="55">
        <v>5</v>
      </c>
      <c r="D17" s="56" t="s">
        <v>276</v>
      </c>
      <c r="E17" s="55">
        <v>10</v>
      </c>
      <c r="F17" s="56" t="s">
        <v>274</v>
      </c>
      <c r="G17" s="55">
        <v>20</v>
      </c>
      <c r="H17" s="56" t="s">
        <v>270</v>
      </c>
      <c r="I17" s="55">
        <v>50</v>
      </c>
      <c r="J17" s="56" t="s">
        <v>259</v>
      </c>
      <c r="K17" s="55">
        <v>100</v>
      </c>
      <c r="L17" s="56" t="s">
        <v>253</v>
      </c>
      <c r="M17" s="55"/>
      <c r="N17" s="56"/>
      <c r="O17" s="55"/>
      <c r="P17" s="56"/>
      <c r="Q17" s="55"/>
      <c r="R17" s="59"/>
      <c r="S17" s="55"/>
      <c r="T17" s="59"/>
      <c r="U17" s="55"/>
      <c r="V17" s="58"/>
    </row>
    <row r="18" spans="1:22" x14ac:dyDescent="0.25">
      <c r="A18" s="54" t="s">
        <v>88</v>
      </c>
      <c r="B18" s="54">
        <v>70</v>
      </c>
      <c r="C18" s="55">
        <v>5</v>
      </c>
      <c r="D18" s="56" t="s">
        <v>282</v>
      </c>
      <c r="E18" s="55">
        <v>10</v>
      </c>
      <c r="F18" s="56" t="s">
        <v>276</v>
      </c>
      <c r="G18" s="55">
        <v>20</v>
      </c>
      <c r="H18" s="56" t="s">
        <v>274</v>
      </c>
      <c r="I18" s="55">
        <v>50</v>
      </c>
      <c r="J18" s="56" t="s">
        <v>270</v>
      </c>
      <c r="K18" s="55">
        <v>100</v>
      </c>
      <c r="L18" s="56" t="s">
        <v>254</v>
      </c>
      <c r="M18" s="55"/>
      <c r="N18" s="56"/>
      <c r="O18" s="55"/>
      <c r="P18" s="56"/>
      <c r="Q18" s="55"/>
      <c r="R18" s="59"/>
      <c r="S18" s="55"/>
      <c r="T18" s="59"/>
      <c r="U18" s="55"/>
      <c r="V18" s="58"/>
    </row>
    <row r="19" spans="1:22" x14ac:dyDescent="0.25">
      <c r="A19" s="54" t="s">
        <v>88</v>
      </c>
      <c r="B19" s="54">
        <v>80</v>
      </c>
      <c r="C19" s="55">
        <v>5</v>
      </c>
      <c r="D19" s="56" t="s">
        <v>241</v>
      </c>
      <c r="E19" s="55">
        <v>10</v>
      </c>
      <c r="F19" s="56" t="s">
        <v>232</v>
      </c>
      <c r="G19" s="55">
        <v>20</v>
      </c>
      <c r="H19" s="56" t="s">
        <v>273</v>
      </c>
      <c r="I19" s="55">
        <v>50</v>
      </c>
      <c r="J19" s="56" t="s">
        <v>271</v>
      </c>
      <c r="K19" s="55">
        <v>100</v>
      </c>
      <c r="L19" s="56" t="s">
        <v>268</v>
      </c>
      <c r="M19" s="55"/>
      <c r="N19" s="56"/>
      <c r="O19" s="55"/>
      <c r="P19" s="56"/>
      <c r="Q19" s="55"/>
      <c r="R19" s="59"/>
      <c r="S19" s="55"/>
      <c r="T19" s="59"/>
      <c r="U19" s="55"/>
      <c r="V19" s="58"/>
    </row>
    <row r="20" spans="1:22" x14ac:dyDescent="0.25">
      <c r="A20" s="54" t="s">
        <v>88</v>
      </c>
      <c r="B20" s="54">
        <v>90</v>
      </c>
      <c r="C20" s="55">
        <v>5</v>
      </c>
      <c r="D20" s="56" t="s">
        <v>278</v>
      </c>
      <c r="E20" s="55">
        <v>10</v>
      </c>
      <c r="F20" s="56" t="s">
        <v>241</v>
      </c>
      <c r="G20" s="55">
        <v>20</v>
      </c>
      <c r="H20" s="56" t="s">
        <v>227</v>
      </c>
      <c r="I20" s="55">
        <v>50</v>
      </c>
      <c r="J20" s="56" t="s">
        <v>273</v>
      </c>
      <c r="K20" s="55">
        <v>100</v>
      </c>
      <c r="L20" s="56" t="s">
        <v>269</v>
      </c>
      <c r="M20" s="55"/>
      <c r="N20" s="56"/>
      <c r="O20" s="55"/>
      <c r="P20" s="56"/>
      <c r="Q20" s="55"/>
      <c r="R20" s="61"/>
      <c r="S20" s="55"/>
      <c r="T20" s="61"/>
      <c r="U20" s="55"/>
      <c r="V20" s="60"/>
    </row>
    <row r="21" spans="1:22" ht="14.25" customHeight="1" x14ac:dyDescent="0.25">
      <c r="A21" s="54" t="s">
        <v>88</v>
      </c>
      <c r="B21" s="54">
        <v>-1</v>
      </c>
      <c r="C21" s="55">
        <v>5</v>
      </c>
      <c r="D21" s="56" t="s">
        <v>279</v>
      </c>
      <c r="E21" s="55">
        <v>10</v>
      </c>
      <c r="F21" s="56" t="s">
        <v>277</v>
      </c>
      <c r="G21" s="55">
        <v>20</v>
      </c>
      <c r="H21" s="56" t="s">
        <v>228</v>
      </c>
      <c r="I21" s="55">
        <v>50</v>
      </c>
      <c r="J21" s="56" t="s">
        <v>224</v>
      </c>
      <c r="K21" s="55">
        <v>100</v>
      </c>
      <c r="L21" s="56" t="s">
        <v>272</v>
      </c>
      <c r="M21" s="55"/>
      <c r="N21" s="56"/>
      <c r="O21" s="55"/>
      <c r="P21" s="56"/>
      <c r="Q21" s="55"/>
      <c r="R21" s="61"/>
      <c r="S21" s="55"/>
      <c r="T21" s="61"/>
      <c r="U21" s="55"/>
      <c r="V21" s="60"/>
    </row>
    <row r="22" spans="1:22" x14ac:dyDescent="0.25">
      <c r="A22" s="62" t="s">
        <v>192</v>
      </c>
      <c r="B22" s="62" t="s">
        <v>171</v>
      </c>
      <c r="C22" s="51" t="s">
        <v>172</v>
      </c>
      <c r="D22" s="52" t="s">
        <v>173</v>
      </c>
      <c r="E22" s="51" t="s">
        <v>174</v>
      </c>
      <c r="F22" s="52" t="s">
        <v>175</v>
      </c>
      <c r="G22" s="53" t="s">
        <v>176</v>
      </c>
      <c r="H22" s="53" t="s">
        <v>177</v>
      </c>
      <c r="I22" s="51" t="s">
        <v>178</v>
      </c>
      <c r="J22" s="52" t="s">
        <v>179</v>
      </c>
      <c r="K22" s="51" t="s">
        <v>180</v>
      </c>
      <c r="L22" s="52" t="s">
        <v>181</v>
      </c>
      <c r="M22" s="53" t="s">
        <v>182</v>
      </c>
      <c r="N22" s="53" t="s">
        <v>183</v>
      </c>
      <c r="O22" s="51" t="s">
        <v>184</v>
      </c>
      <c r="P22" s="52" t="s">
        <v>185</v>
      </c>
      <c r="Q22" s="53" t="s">
        <v>186</v>
      </c>
      <c r="R22" s="53" t="s">
        <v>187</v>
      </c>
      <c r="S22" s="51" t="s">
        <v>188</v>
      </c>
      <c r="T22" s="52" t="s">
        <v>189</v>
      </c>
      <c r="U22" s="53" t="s">
        <v>190</v>
      </c>
      <c r="V22" s="52" t="s">
        <v>191</v>
      </c>
    </row>
    <row r="23" spans="1:22" x14ac:dyDescent="0.25">
      <c r="A23" s="54" t="s">
        <v>88</v>
      </c>
      <c r="B23" s="54">
        <v>20</v>
      </c>
      <c r="C23" s="77">
        <v>1</v>
      </c>
      <c r="D23" s="79" t="s">
        <v>284</v>
      </c>
      <c r="E23" s="78">
        <v>2</v>
      </c>
      <c r="F23" s="79" t="s">
        <v>288</v>
      </c>
      <c r="G23" s="80">
        <v>3</v>
      </c>
      <c r="H23" s="81" t="s">
        <v>295</v>
      </c>
      <c r="I23" s="82">
        <v>10</v>
      </c>
      <c r="J23" s="83" t="s">
        <v>297</v>
      </c>
      <c r="K23" s="69">
        <v>20</v>
      </c>
      <c r="L23" s="70" t="s">
        <v>299</v>
      </c>
      <c r="M23" s="69">
        <v>50</v>
      </c>
      <c r="N23" s="70" t="s">
        <v>303</v>
      </c>
      <c r="O23" s="55">
        <v>80</v>
      </c>
      <c r="P23" s="56" t="s">
        <v>337</v>
      </c>
      <c r="Q23" s="55">
        <v>100</v>
      </c>
      <c r="R23" s="56" t="s">
        <v>310</v>
      </c>
      <c r="S23" s="55"/>
      <c r="T23" s="56"/>
      <c r="U23" s="55"/>
      <c r="V23" s="58"/>
    </row>
    <row r="24" spans="1:22" x14ac:dyDescent="0.25">
      <c r="A24" s="54" t="s">
        <v>88</v>
      </c>
      <c r="B24" s="54">
        <v>30</v>
      </c>
      <c r="C24" s="77">
        <v>1</v>
      </c>
      <c r="D24" s="79" t="s">
        <v>285</v>
      </c>
      <c r="E24" s="78">
        <v>2</v>
      </c>
      <c r="F24" s="79" t="s">
        <v>289</v>
      </c>
      <c r="G24" s="80">
        <v>3</v>
      </c>
      <c r="H24" s="81" t="s">
        <v>294</v>
      </c>
      <c r="I24" s="82">
        <v>10</v>
      </c>
      <c r="J24" s="83" t="s">
        <v>296</v>
      </c>
      <c r="K24" s="69">
        <v>20</v>
      </c>
      <c r="L24" s="70" t="s">
        <v>298</v>
      </c>
      <c r="M24" s="69">
        <v>50</v>
      </c>
      <c r="N24" s="70" t="s">
        <v>302</v>
      </c>
      <c r="O24" s="55">
        <v>80</v>
      </c>
      <c r="P24" s="56" t="s">
        <v>309</v>
      </c>
      <c r="Q24" s="55">
        <v>100</v>
      </c>
      <c r="R24" s="56" t="s">
        <v>311</v>
      </c>
      <c r="S24" s="55"/>
      <c r="T24" s="56"/>
      <c r="U24" s="55"/>
      <c r="V24" s="56"/>
    </row>
    <row r="25" spans="1:22" x14ac:dyDescent="0.25">
      <c r="A25" s="54" t="s">
        <v>88</v>
      </c>
      <c r="B25" s="54">
        <v>40</v>
      </c>
      <c r="C25" s="77">
        <v>1</v>
      </c>
      <c r="D25" s="79" t="s">
        <v>286</v>
      </c>
      <c r="E25" s="78">
        <v>2</v>
      </c>
      <c r="F25" s="79" t="s">
        <v>290</v>
      </c>
      <c r="G25" s="80">
        <v>3</v>
      </c>
      <c r="H25" s="81" t="s">
        <v>293</v>
      </c>
      <c r="I25" s="82">
        <v>10</v>
      </c>
      <c r="J25" s="83" t="s">
        <v>328</v>
      </c>
      <c r="K25" s="69">
        <v>20</v>
      </c>
      <c r="L25" s="70" t="s">
        <v>234</v>
      </c>
      <c r="M25" s="69">
        <v>50</v>
      </c>
      <c r="N25" s="70" t="s">
        <v>229</v>
      </c>
      <c r="O25" s="55">
        <v>80</v>
      </c>
      <c r="P25" s="56" t="s">
        <v>308</v>
      </c>
      <c r="Q25" s="55">
        <v>100</v>
      </c>
      <c r="R25" s="56" t="s">
        <v>218</v>
      </c>
      <c r="S25" s="55"/>
      <c r="T25" s="56"/>
      <c r="U25" s="55"/>
      <c r="V25" s="58"/>
    </row>
    <row r="26" spans="1:22" x14ac:dyDescent="0.25">
      <c r="A26" s="54" t="s">
        <v>88</v>
      </c>
      <c r="B26" s="54">
        <v>50</v>
      </c>
      <c r="C26" s="77">
        <v>1</v>
      </c>
      <c r="D26" s="79" t="s">
        <v>287</v>
      </c>
      <c r="E26" s="78">
        <v>2</v>
      </c>
      <c r="F26" s="79" t="s">
        <v>291</v>
      </c>
      <c r="G26" s="80">
        <v>3</v>
      </c>
      <c r="H26" s="81" t="s">
        <v>292</v>
      </c>
      <c r="I26" s="82">
        <v>10</v>
      </c>
      <c r="J26" s="83" t="s">
        <v>327</v>
      </c>
      <c r="K26" s="69">
        <v>20</v>
      </c>
      <c r="L26" s="70" t="s">
        <v>328</v>
      </c>
      <c r="M26" s="69">
        <v>50</v>
      </c>
      <c r="N26" s="70" t="s">
        <v>329</v>
      </c>
      <c r="O26" s="55">
        <v>80</v>
      </c>
      <c r="P26" s="56" t="s">
        <v>229</v>
      </c>
      <c r="Q26" s="55">
        <v>100</v>
      </c>
      <c r="R26" s="56" t="s">
        <v>219</v>
      </c>
      <c r="S26" s="55"/>
      <c r="T26" s="56"/>
      <c r="U26" s="55"/>
      <c r="V26" s="58"/>
    </row>
    <row r="27" spans="1:22" x14ac:dyDescent="0.25">
      <c r="A27" s="54" t="s">
        <v>88</v>
      </c>
      <c r="B27" s="54">
        <v>60</v>
      </c>
      <c r="C27" s="77">
        <v>1</v>
      </c>
      <c r="D27" s="79" t="s">
        <v>326</v>
      </c>
      <c r="E27" s="78">
        <v>2</v>
      </c>
      <c r="F27" s="79" t="s">
        <v>325</v>
      </c>
      <c r="G27" s="80">
        <v>3</v>
      </c>
      <c r="H27" s="81" t="s">
        <v>324</v>
      </c>
      <c r="I27" s="82">
        <v>10</v>
      </c>
      <c r="J27" s="83" t="s">
        <v>283</v>
      </c>
      <c r="K27" s="69">
        <v>20</v>
      </c>
      <c r="L27" s="70" t="s">
        <v>301</v>
      </c>
      <c r="M27" s="69">
        <v>50</v>
      </c>
      <c r="N27" s="70" t="s">
        <v>306</v>
      </c>
      <c r="O27" s="55">
        <v>80</v>
      </c>
      <c r="P27" s="56" t="s">
        <v>307</v>
      </c>
      <c r="Q27" s="55">
        <v>100</v>
      </c>
      <c r="R27" s="56" t="s">
        <v>220</v>
      </c>
      <c r="S27" s="55"/>
      <c r="T27" s="56"/>
      <c r="U27" s="55"/>
      <c r="V27" s="58"/>
    </row>
    <row r="28" spans="1:22" x14ac:dyDescent="0.25">
      <c r="A28" s="54" t="s">
        <v>88</v>
      </c>
      <c r="B28" s="54">
        <v>70</v>
      </c>
      <c r="C28" s="77">
        <v>1</v>
      </c>
      <c r="D28" s="79" t="s">
        <v>323</v>
      </c>
      <c r="E28" s="78">
        <v>2</v>
      </c>
      <c r="F28" s="79" t="s">
        <v>322</v>
      </c>
      <c r="G28" s="80">
        <v>3</v>
      </c>
      <c r="H28" s="81" t="s">
        <v>321</v>
      </c>
      <c r="I28" s="82">
        <v>10</v>
      </c>
      <c r="J28" s="83" t="s">
        <v>320</v>
      </c>
      <c r="K28" s="69">
        <v>20</v>
      </c>
      <c r="L28" s="70" t="s">
        <v>283</v>
      </c>
      <c r="M28" s="69">
        <v>50</v>
      </c>
      <c r="N28" s="70" t="s">
        <v>236</v>
      </c>
      <c r="O28" s="55">
        <v>80</v>
      </c>
      <c r="P28" s="56" t="s">
        <v>306</v>
      </c>
      <c r="Q28" s="55">
        <v>100</v>
      </c>
      <c r="R28" s="56" t="s">
        <v>221</v>
      </c>
      <c r="S28" s="55"/>
      <c r="T28" s="56"/>
      <c r="U28" s="55"/>
      <c r="V28" s="58"/>
    </row>
    <row r="29" spans="1:22" x14ac:dyDescent="0.25">
      <c r="A29" s="54" t="s">
        <v>88</v>
      </c>
      <c r="B29" s="54">
        <v>80</v>
      </c>
      <c r="C29" s="77">
        <v>1</v>
      </c>
      <c r="D29" s="79" t="s">
        <v>331</v>
      </c>
      <c r="E29" s="78">
        <v>2</v>
      </c>
      <c r="F29" s="79" t="s">
        <v>332</v>
      </c>
      <c r="G29" s="80">
        <v>3</v>
      </c>
      <c r="H29" s="81" t="s">
        <v>333</v>
      </c>
      <c r="I29" s="82">
        <v>10</v>
      </c>
      <c r="J29" s="83" t="s">
        <v>316</v>
      </c>
      <c r="K29" s="69">
        <v>20</v>
      </c>
      <c r="L29" s="70" t="s">
        <v>300</v>
      </c>
      <c r="M29" s="69">
        <v>50</v>
      </c>
      <c r="N29" s="70" t="s">
        <v>232</v>
      </c>
      <c r="O29" s="55">
        <v>80</v>
      </c>
      <c r="P29" s="56" t="s">
        <v>305</v>
      </c>
      <c r="Q29" s="55">
        <v>100</v>
      </c>
      <c r="R29" s="56" t="s">
        <v>222</v>
      </c>
      <c r="S29" s="55"/>
      <c r="T29" s="56"/>
      <c r="U29" s="55"/>
      <c r="V29" s="58"/>
    </row>
    <row r="30" spans="1:22" x14ac:dyDescent="0.25">
      <c r="A30" s="54" t="s">
        <v>88</v>
      </c>
      <c r="B30" s="54">
        <v>90</v>
      </c>
      <c r="C30" s="77">
        <v>1</v>
      </c>
      <c r="D30" s="79" t="s">
        <v>319</v>
      </c>
      <c r="E30" s="78">
        <v>2</v>
      </c>
      <c r="F30" s="79" t="s">
        <v>318</v>
      </c>
      <c r="G30" s="80">
        <v>3</v>
      </c>
      <c r="H30" s="81" t="s">
        <v>330</v>
      </c>
      <c r="I30" s="82">
        <v>10</v>
      </c>
      <c r="J30" s="83" t="s">
        <v>317</v>
      </c>
      <c r="K30" s="69">
        <v>20</v>
      </c>
      <c r="L30" s="70" t="s">
        <v>316</v>
      </c>
      <c r="M30" s="69">
        <v>50</v>
      </c>
      <c r="N30" s="70" t="s">
        <v>315</v>
      </c>
      <c r="O30" s="55">
        <v>80</v>
      </c>
      <c r="P30" s="56" t="s">
        <v>232</v>
      </c>
      <c r="Q30" s="55">
        <v>100</v>
      </c>
      <c r="R30" s="56" t="s">
        <v>223</v>
      </c>
      <c r="S30" s="55"/>
      <c r="T30" s="56"/>
      <c r="U30" s="55"/>
      <c r="V30" s="60"/>
    </row>
    <row r="31" spans="1:22" x14ac:dyDescent="0.25">
      <c r="A31" s="54" t="s">
        <v>88</v>
      </c>
      <c r="B31" s="54">
        <v>-1</v>
      </c>
      <c r="C31" s="77">
        <v>1</v>
      </c>
      <c r="D31" s="79" t="s">
        <v>336</v>
      </c>
      <c r="E31" s="78">
        <v>2</v>
      </c>
      <c r="F31" s="79" t="s">
        <v>335</v>
      </c>
      <c r="G31" s="80">
        <v>3</v>
      </c>
      <c r="H31" s="81" t="s">
        <v>334</v>
      </c>
      <c r="I31" s="82">
        <v>10</v>
      </c>
      <c r="J31" s="83" t="s">
        <v>314</v>
      </c>
      <c r="K31" s="69">
        <v>20</v>
      </c>
      <c r="L31" s="70" t="s">
        <v>313</v>
      </c>
      <c r="M31" s="69">
        <v>50</v>
      </c>
      <c r="N31" s="70" t="s">
        <v>312</v>
      </c>
      <c r="O31" s="55">
        <v>80</v>
      </c>
      <c r="P31" s="56" t="s">
        <v>304</v>
      </c>
      <c r="Q31" s="55">
        <v>100</v>
      </c>
      <c r="R31" s="56" t="s">
        <v>224</v>
      </c>
      <c r="S31" s="55"/>
      <c r="T31" s="56"/>
      <c r="U31" s="55"/>
      <c r="V31" s="60"/>
    </row>
    <row r="32" spans="1:22" x14ac:dyDescent="0.25">
      <c r="A32" s="62" t="s">
        <v>192</v>
      </c>
      <c r="B32" s="62" t="s">
        <v>171</v>
      </c>
      <c r="C32" s="51" t="s">
        <v>172</v>
      </c>
      <c r="D32" s="52" t="s">
        <v>173</v>
      </c>
      <c r="E32" s="51" t="s">
        <v>174</v>
      </c>
      <c r="F32" s="52" t="s">
        <v>175</v>
      </c>
      <c r="G32" s="53" t="s">
        <v>176</v>
      </c>
      <c r="H32" s="53" t="s">
        <v>177</v>
      </c>
      <c r="I32" s="51" t="s">
        <v>178</v>
      </c>
      <c r="J32" s="52" t="s">
        <v>179</v>
      </c>
      <c r="K32" s="51" t="s">
        <v>180</v>
      </c>
      <c r="L32" s="52" t="s">
        <v>181</v>
      </c>
      <c r="M32" s="53" t="s">
        <v>182</v>
      </c>
      <c r="N32" s="53" t="s">
        <v>183</v>
      </c>
      <c r="O32" s="51" t="s">
        <v>184</v>
      </c>
      <c r="P32" s="52" t="s">
        <v>185</v>
      </c>
      <c r="Q32" s="53" t="s">
        <v>186</v>
      </c>
      <c r="R32" s="53" t="s">
        <v>187</v>
      </c>
      <c r="S32" s="51" t="s">
        <v>188</v>
      </c>
      <c r="T32" s="52" t="s">
        <v>189</v>
      </c>
      <c r="U32" s="53" t="s">
        <v>190</v>
      </c>
      <c r="V32" s="52" t="s">
        <v>191</v>
      </c>
    </row>
    <row r="33" spans="1:22" x14ac:dyDescent="0.25">
      <c r="A33" s="54" t="s">
        <v>88</v>
      </c>
      <c r="B33" s="54">
        <v>20</v>
      </c>
      <c r="C33" s="77">
        <v>1</v>
      </c>
      <c r="D33" s="79" t="s">
        <v>376</v>
      </c>
      <c r="E33" s="78">
        <v>2</v>
      </c>
      <c r="F33" s="79" t="s">
        <v>372</v>
      </c>
      <c r="G33" s="80">
        <v>3</v>
      </c>
      <c r="H33" s="81" t="s">
        <v>368</v>
      </c>
      <c r="I33" s="82">
        <v>10</v>
      </c>
      <c r="J33" s="83" t="s">
        <v>360</v>
      </c>
      <c r="K33" s="69">
        <v>20</v>
      </c>
      <c r="L33" s="70" t="s">
        <v>356</v>
      </c>
      <c r="M33" s="69">
        <v>50</v>
      </c>
      <c r="N33" s="70" t="s">
        <v>350</v>
      </c>
      <c r="O33" s="55">
        <v>80</v>
      </c>
      <c r="P33" s="56" t="s">
        <v>344</v>
      </c>
      <c r="Q33" s="55">
        <v>100</v>
      </c>
      <c r="R33" s="56" t="s">
        <v>339</v>
      </c>
      <c r="S33" s="55"/>
      <c r="T33" s="56"/>
      <c r="U33" s="55"/>
      <c r="V33" s="58"/>
    </row>
    <row r="34" spans="1:22" x14ac:dyDescent="0.25">
      <c r="A34" s="54" t="s">
        <v>88</v>
      </c>
      <c r="B34" s="54">
        <v>30</v>
      </c>
      <c r="C34" s="77">
        <v>1</v>
      </c>
      <c r="D34" s="79" t="s">
        <v>377</v>
      </c>
      <c r="E34" s="78">
        <v>2</v>
      </c>
      <c r="F34" s="79" t="s">
        <v>373</v>
      </c>
      <c r="G34" s="80">
        <v>3</v>
      </c>
      <c r="H34" s="81" t="s">
        <v>369</v>
      </c>
      <c r="I34" s="82">
        <v>10</v>
      </c>
      <c r="J34" s="83" t="s">
        <v>361</v>
      </c>
      <c r="K34" s="69">
        <v>20</v>
      </c>
      <c r="L34" s="70" t="s">
        <v>357</v>
      </c>
      <c r="M34" s="69">
        <v>50</v>
      </c>
      <c r="N34" s="70" t="s">
        <v>351</v>
      </c>
      <c r="O34" s="55">
        <v>80</v>
      </c>
      <c r="P34" s="56" t="s">
        <v>345</v>
      </c>
      <c r="Q34" s="55">
        <v>100</v>
      </c>
      <c r="R34" s="56" t="s">
        <v>340</v>
      </c>
      <c r="S34" s="55"/>
      <c r="T34" s="56"/>
      <c r="U34" s="55"/>
      <c r="V34" s="56"/>
    </row>
    <row r="35" spans="1:22" x14ac:dyDescent="0.25">
      <c r="A35" s="54" t="s">
        <v>88</v>
      </c>
      <c r="B35" s="54">
        <v>40</v>
      </c>
      <c r="C35" s="77">
        <v>1</v>
      </c>
      <c r="D35" s="79" t="s">
        <v>378</v>
      </c>
      <c r="E35" s="78">
        <v>2</v>
      </c>
      <c r="F35" s="79" t="s">
        <v>374</v>
      </c>
      <c r="G35" s="80">
        <v>3</v>
      </c>
      <c r="H35" s="81" t="s">
        <v>363</v>
      </c>
      <c r="I35" s="82">
        <v>10</v>
      </c>
      <c r="J35" s="83" t="s">
        <v>362</v>
      </c>
      <c r="K35" s="69">
        <v>20</v>
      </c>
      <c r="L35" s="70" t="s">
        <v>280</v>
      </c>
      <c r="M35" s="69">
        <v>50</v>
      </c>
      <c r="N35" s="70" t="s">
        <v>265</v>
      </c>
      <c r="O35" s="55">
        <v>80</v>
      </c>
      <c r="P35" s="56" t="s">
        <v>346</v>
      </c>
      <c r="Q35" s="55">
        <v>100</v>
      </c>
      <c r="R35" s="56" t="s">
        <v>257</v>
      </c>
      <c r="S35" s="55"/>
      <c r="T35" s="56"/>
      <c r="U35" s="55"/>
      <c r="V35" s="58"/>
    </row>
    <row r="36" spans="1:22" x14ac:dyDescent="0.25">
      <c r="A36" s="54" t="s">
        <v>88</v>
      </c>
      <c r="B36" s="54">
        <v>50</v>
      </c>
      <c r="C36" s="77">
        <v>1</v>
      </c>
      <c r="D36" s="79" t="s">
        <v>366</v>
      </c>
      <c r="E36" s="78">
        <v>2</v>
      </c>
      <c r="F36" s="79" t="s">
        <v>365</v>
      </c>
      <c r="G36" s="80">
        <v>3</v>
      </c>
      <c r="H36" s="81" t="s">
        <v>364</v>
      </c>
      <c r="I36" s="82">
        <v>10</v>
      </c>
      <c r="J36" s="83" t="s">
        <v>363</v>
      </c>
      <c r="K36" s="69">
        <v>20</v>
      </c>
      <c r="L36" s="70" t="s">
        <v>352</v>
      </c>
      <c r="M36" s="69">
        <v>50</v>
      </c>
      <c r="N36" s="70" t="s">
        <v>280</v>
      </c>
      <c r="O36" s="55">
        <v>80</v>
      </c>
      <c r="P36" s="56" t="s">
        <v>265</v>
      </c>
      <c r="Q36" s="55">
        <v>100</v>
      </c>
      <c r="R36" s="56" t="s">
        <v>258</v>
      </c>
      <c r="S36" s="55"/>
      <c r="T36" s="56"/>
      <c r="U36" s="55"/>
      <c r="V36" s="58"/>
    </row>
    <row r="37" spans="1:22" x14ac:dyDescent="0.25">
      <c r="A37" s="54" t="s">
        <v>88</v>
      </c>
      <c r="B37" s="54">
        <v>60</v>
      </c>
      <c r="C37" s="77">
        <v>1</v>
      </c>
      <c r="D37" s="79" t="s">
        <v>370</v>
      </c>
      <c r="E37" s="78">
        <v>2</v>
      </c>
      <c r="F37" s="79" t="s">
        <v>366</v>
      </c>
      <c r="G37" s="80">
        <v>3</v>
      </c>
      <c r="H37" s="81" t="s">
        <v>365</v>
      </c>
      <c r="I37" s="82">
        <v>10</v>
      </c>
      <c r="J37" s="83" t="s">
        <v>364</v>
      </c>
      <c r="K37" s="69">
        <v>20</v>
      </c>
      <c r="L37" s="70" t="s">
        <v>353</v>
      </c>
      <c r="M37" s="69">
        <v>50</v>
      </c>
      <c r="N37" s="70" t="s">
        <v>352</v>
      </c>
      <c r="O37" s="55">
        <v>80</v>
      </c>
      <c r="P37" s="56" t="s">
        <v>280</v>
      </c>
      <c r="Q37" s="55">
        <v>100</v>
      </c>
      <c r="R37" s="56" t="s">
        <v>262</v>
      </c>
      <c r="S37" s="55"/>
      <c r="T37" s="56"/>
      <c r="U37" s="55"/>
      <c r="V37" s="58"/>
    </row>
    <row r="38" spans="1:22" x14ac:dyDescent="0.25">
      <c r="A38" s="54" t="s">
        <v>88</v>
      </c>
      <c r="B38" s="54">
        <v>70</v>
      </c>
      <c r="C38" s="77">
        <v>1</v>
      </c>
      <c r="D38" s="79" t="s">
        <v>379</v>
      </c>
      <c r="E38" s="78">
        <v>2</v>
      </c>
      <c r="F38" s="79" t="s">
        <v>370</v>
      </c>
      <c r="G38" s="80">
        <v>3</v>
      </c>
      <c r="H38" s="81" t="s">
        <v>366</v>
      </c>
      <c r="I38" s="82">
        <v>10</v>
      </c>
      <c r="J38" s="83" t="s">
        <v>365</v>
      </c>
      <c r="K38" s="69">
        <v>20</v>
      </c>
      <c r="L38" s="70" t="s">
        <v>354</v>
      </c>
      <c r="M38" s="69">
        <v>50</v>
      </c>
      <c r="N38" s="70" t="s">
        <v>353</v>
      </c>
      <c r="O38" s="55">
        <v>80</v>
      </c>
      <c r="P38" s="56" t="s">
        <v>347</v>
      </c>
      <c r="Q38" s="55">
        <v>100</v>
      </c>
      <c r="R38" s="56" t="s">
        <v>341</v>
      </c>
      <c r="S38" s="55"/>
      <c r="T38" s="56"/>
      <c r="U38" s="55"/>
      <c r="V38" s="58"/>
    </row>
    <row r="39" spans="1:22" x14ac:dyDescent="0.25">
      <c r="A39" s="54" t="s">
        <v>88</v>
      </c>
      <c r="B39" s="54">
        <v>80</v>
      </c>
      <c r="C39" s="77">
        <v>1</v>
      </c>
      <c r="D39" s="79" t="s">
        <v>375</v>
      </c>
      <c r="E39" s="78">
        <v>2</v>
      </c>
      <c r="F39" s="79" t="s">
        <v>371</v>
      </c>
      <c r="G39" s="80">
        <v>3</v>
      </c>
      <c r="H39" s="81" t="s">
        <v>370</v>
      </c>
      <c r="I39" s="82">
        <v>10</v>
      </c>
      <c r="J39" s="83" t="s">
        <v>366</v>
      </c>
      <c r="K39" s="69">
        <v>20</v>
      </c>
      <c r="L39" s="70" t="s">
        <v>358</v>
      </c>
      <c r="M39" s="69">
        <v>50</v>
      </c>
      <c r="N39" s="70" t="s">
        <v>354</v>
      </c>
      <c r="O39" s="55">
        <v>80</v>
      </c>
      <c r="P39" s="56" t="s">
        <v>348</v>
      </c>
      <c r="Q39" s="55">
        <v>100</v>
      </c>
      <c r="R39" s="56" t="s">
        <v>342</v>
      </c>
      <c r="S39" s="55"/>
      <c r="T39" s="56"/>
      <c r="U39" s="55"/>
      <c r="V39" s="58"/>
    </row>
    <row r="40" spans="1:22" x14ac:dyDescent="0.25">
      <c r="A40" s="54" t="s">
        <v>88</v>
      </c>
      <c r="B40" s="54">
        <v>-1</v>
      </c>
      <c r="C40" s="77">
        <v>1</v>
      </c>
      <c r="D40" s="79" t="s">
        <v>382</v>
      </c>
      <c r="E40" s="78">
        <v>2</v>
      </c>
      <c r="F40" s="79" t="s">
        <v>381</v>
      </c>
      <c r="G40" s="80">
        <v>3</v>
      </c>
      <c r="H40" s="81" t="s">
        <v>380</v>
      </c>
      <c r="I40" s="82">
        <v>10</v>
      </c>
      <c r="J40" s="83" t="s">
        <v>367</v>
      </c>
      <c r="K40" s="69">
        <v>20</v>
      </c>
      <c r="L40" s="70" t="s">
        <v>359</v>
      </c>
      <c r="M40" s="69">
        <v>50</v>
      </c>
      <c r="N40" s="70" t="s">
        <v>355</v>
      </c>
      <c r="O40" s="55">
        <v>80</v>
      </c>
      <c r="P40" s="56" t="s">
        <v>349</v>
      </c>
      <c r="Q40" s="55">
        <v>100</v>
      </c>
      <c r="R40" s="56" t="s">
        <v>343</v>
      </c>
      <c r="S40" s="55"/>
      <c r="T40" s="56"/>
      <c r="U40" s="55"/>
      <c r="V40" s="60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Misc Info</vt:lpstr>
      <vt:lpstr>Feature Drop</vt:lpstr>
      <vt:lpstr>Event Plant Drop</vt:lpstr>
      <vt:lpstr>Action Drop</vt:lpstr>
      <vt:lpstr>Balancing</vt:lpstr>
      <vt:lpstr>Rewards Pack</vt:lpstr>
      <vt:lpstr>Rewards</vt:lpstr>
      <vt:lpstr>Items</vt:lpstr>
      <vt:lpstr>Top Event Reward</vt:lpstr>
      <vt:lpstr>PLANT</vt:lpstr>
      <vt:lpstr>Sheet1</vt:lpstr>
    </vt:vector>
  </TitlesOfParts>
  <Company>Vina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CPU10698-local</dc:creator>
  <cp:lastModifiedBy>CPU10698-local</cp:lastModifiedBy>
  <dcterms:created xsi:type="dcterms:W3CDTF">2019-04-22T02:36:48Z</dcterms:created>
  <dcterms:modified xsi:type="dcterms:W3CDTF">2020-02-03T06:36:32Z</dcterms:modified>
</cp:coreProperties>
</file>