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10230" yWindow="0" windowWidth="19350" windowHeight="9000" firstSheet="2" activeTab="6"/>
  </bookViews>
  <sheets>
    <sheet name="19. Daily_paid_order" sheetId="12" r:id="rId1"/>
    <sheet name="Plant" sheetId="1" r:id="rId2"/>
    <sheet name="Plant_Const" sheetId="2" r:id="rId3"/>
    <sheet name="Công thức tính" sheetId="3" r:id="rId4"/>
    <sheet name="PRODUCT" sheetId="5" r:id="rId5"/>
    <sheet name="Product_Const" sheetId="4" r:id="rId6"/>
    <sheet name="PEARL" sheetId="6" r:id="rId7"/>
    <sheet name="Pearl_Const" sheetId="8" r:id="rId8"/>
    <sheet name="PEST" sheetId="7" r:id="rId9"/>
    <sheet name="Pest_Const" sheetId="9" r:id="rId10"/>
  </sheets>
  <definedNames>
    <definedName name="_xlnm._FilterDatabase" localSheetId="6" hidden="1">PEARL!$A$1:$S$8</definedName>
    <definedName name="_xlnm._FilterDatabase" localSheetId="4" hidden="1">PRODUCT!$A$1:$P$79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2" i="6"/>
  <c r="H3" i="7" l="1"/>
  <c r="H4" i="7"/>
  <c r="H5" i="7"/>
  <c r="H6" i="7"/>
  <c r="H7" i="7"/>
  <c r="H8" i="7"/>
  <c r="H2" i="7"/>
  <c r="F2" i="7"/>
  <c r="K2" i="5"/>
  <c r="AW6" i="2" l="1"/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" i="2"/>
  <c r="AK2" i="2" s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2" i="5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2" i="5"/>
  <c r="J2" i="5" s="1"/>
  <c r="AE19" i="9" l="1"/>
  <c r="AP5" i="2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" i="9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" i="8"/>
  <c r="AG8" i="8"/>
  <c r="AE8" i="9" l="1"/>
  <c r="AH2" i="2"/>
  <c r="AJ2" i="2"/>
  <c r="AD3" i="2" l="1"/>
  <c r="AB3" i="2" s="1"/>
  <c r="R4" i="1"/>
  <c r="R5" i="1"/>
  <c r="H5" i="1" s="1"/>
  <c r="R6" i="1"/>
  <c r="R7" i="1"/>
  <c r="R8" i="1"/>
  <c r="H8" i="1" s="1"/>
  <c r="R9" i="1"/>
  <c r="R10" i="1"/>
  <c r="R11" i="1"/>
  <c r="R12" i="1"/>
  <c r="R13" i="1"/>
  <c r="H13" i="1" s="1"/>
  <c r="R14" i="1"/>
  <c r="R15" i="1"/>
  <c r="R16" i="1"/>
  <c r="H16" i="1" s="1"/>
  <c r="R17" i="1"/>
  <c r="R18" i="1"/>
  <c r="R19" i="1"/>
  <c r="R20" i="1"/>
  <c r="R21" i="1"/>
  <c r="H21" i="1" s="1"/>
  <c r="R22" i="1"/>
  <c r="R3" i="1"/>
  <c r="H3" i="1" s="1"/>
  <c r="P4" i="1"/>
  <c r="G4" i="1" s="1"/>
  <c r="P5" i="1"/>
  <c r="P6" i="1"/>
  <c r="P7" i="1"/>
  <c r="P8" i="1"/>
  <c r="G8" i="1" s="1"/>
  <c r="P9" i="1"/>
  <c r="P10" i="1"/>
  <c r="P11" i="1"/>
  <c r="G11" i="1" s="1"/>
  <c r="P12" i="1"/>
  <c r="G12" i="1" s="1"/>
  <c r="P13" i="1"/>
  <c r="P14" i="1"/>
  <c r="P15" i="1"/>
  <c r="P16" i="1"/>
  <c r="P17" i="1"/>
  <c r="P18" i="1"/>
  <c r="G18" i="1" s="1"/>
  <c r="P19" i="1"/>
  <c r="P20" i="1"/>
  <c r="G20" i="1" s="1"/>
  <c r="P21" i="1"/>
  <c r="P22" i="1"/>
  <c r="P3" i="1"/>
  <c r="G3" i="1" s="1"/>
  <c r="G19" i="1"/>
  <c r="H4" i="1"/>
  <c r="H6" i="1"/>
  <c r="H7" i="1"/>
  <c r="H9" i="1"/>
  <c r="H10" i="1"/>
  <c r="H11" i="1"/>
  <c r="H12" i="1"/>
  <c r="H14" i="1"/>
  <c r="H15" i="1"/>
  <c r="H17" i="1"/>
  <c r="H18" i="1"/>
  <c r="H19" i="1"/>
  <c r="H20" i="1"/>
  <c r="H22" i="1"/>
  <c r="H2" i="1"/>
  <c r="G5" i="1"/>
  <c r="G6" i="1"/>
  <c r="G7" i="1"/>
  <c r="G9" i="1"/>
  <c r="G10" i="1"/>
  <c r="G13" i="1"/>
  <c r="G14" i="1"/>
  <c r="G15" i="1"/>
  <c r="G16" i="1"/>
  <c r="G17" i="1"/>
  <c r="G21" i="1"/>
  <c r="G22" i="1"/>
  <c r="G2" i="1"/>
  <c r="AA3" i="2"/>
  <c r="Y3" i="2" s="1"/>
  <c r="R2" i="1"/>
  <c r="P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F3" i="1"/>
  <c r="N3" i="1"/>
  <c r="AD13" i="4" l="1"/>
  <c r="D17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K51" i="5"/>
  <c r="J51" i="5"/>
  <c r="K4" i="6"/>
  <c r="E3" i="1" l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AK5" i="2"/>
  <c r="AK9" i="2"/>
  <c r="AK10" i="2"/>
  <c r="AK13" i="2"/>
  <c r="AK17" i="2"/>
  <c r="AK18" i="2"/>
  <c r="AK21" i="2"/>
  <c r="AK25" i="2"/>
  <c r="AK26" i="2"/>
  <c r="AK29" i="2"/>
  <c r="AK30" i="2"/>
  <c r="AK33" i="2"/>
  <c r="AK34" i="2"/>
  <c r="AK37" i="2"/>
  <c r="AK41" i="2"/>
  <c r="AK45" i="2"/>
  <c r="AK49" i="2"/>
  <c r="AK50" i="2"/>
  <c r="AK53" i="2"/>
  <c r="AK57" i="2"/>
  <c r="AK58" i="2"/>
  <c r="AK61" i="2"/>
  <c r="AK62" i="2"/>
  <c r="AK66" i="2"/>
  <c r="AK69" i="2"/>
  <c r="AK73" i="2"/>
  <c r="AK74" i="2"/>
  <c r="AK75" i="2"/>
  <c r="AK77" i="2"/>
  <c r="AK81" i="2"/>
  <c r="AK82" i="2"/>
  <c r="AK85" i="2"/>
  <c r="AK87" i="2"/>
  <c r="AK90" i="2"/>
  <c r="AK91" i="2"/>
  <c r="AK93" i="2"/>
  <c r="AK95" i="2"/>
  <c r="AK97" i="2"/>
  <c r="AK98" i="2"/>
  <c r="AK99" i="2"/>
  <c r="AK101" i="2"/>
  <c r="AK103" i="2"/>
  <c r="AK105" i="2"/>
  <c r="AK106" i="2"/>
  <c r="AK107" i="2"/>
  <c r="AK109" i="2"/>
  <c r="AK111" i="2"/>
  <c r="AK114" i="2"/>
  <c r="AK115" i="2"/>
  <c r="AK117" i="2"/>
  <c r="AK118" i="2"/>
  <c r="AK121" i="2"/>
  <c r="AK122" i="2"/>
  <c r="AK125" i="2"/>
  <c r="AK126" i="2"/>
  <c r="AK129" i="2"/>
  <c r="AK130" i="2"/>
  <c r="AK131" i="2"/>
  <c r="AK133" i="2"/>
  <c r="AK134" i="2"/>
  <c r="AK135" i="2"/>
  <c r="AK137" i="2"/>
  <c r="AK138" i="2"/>
  <c r="AK139" i="2"/>
  <c r="AK141" i="2"/>
  <c r="AK143" i="2"/>
  <c r="AK145" i="2"/>
  <c r="AK146" i="2"/>
  <c r="AK147" i="2"/>
  <c r="AK149" i="2"/>
  <c r="AK151" i="2"/>
  <c r="AK154" i="2"/>
  <c r="AK155" i="2"/>
  <c r="AK157" i="2"/>
  <c r="AK159" i="2"/>
  <c r="AK161" i="2"/>
  <c r="AK162" i="2"/>
  <c r="AK165" i="2"/>
  <c r="AK167" i="2"/>
  <c r="AK169" i="2"/>
  <c r="AK170" i="2"/>
  <c r="AK171" i="2"/>
  <c r="AK173" i="2"/>
  <c r="AK174" i="2"/>
  <c r="AK175" i="2"/>
  <c r="AK178" i="2"/>
  <c r="AK179" i="2"/>
  <c r="AK181" i="2"/>
  <c r="AK182" i="2"/>
  <c r="AK185" i="2"/>
  <c r="AK186" i="2"/>
  <c r="AK187" i="2"/>
  <c r="AK189" i="2"/>
  <c r="AK190" i="2"/>
  <c r="AK193" i="2"/>
  <c r="AK194" i="2"/>
  <c r="AK195" i="2"/>
  <c r="AK197" i="2"/>
  <c r="AK198" i="2"/>
  <c r="AK202" i="2"/>
  <c r="AK203" i="2"/>
  <c r="AK205" i="2"/>
  <c r="AK209" i="2"/>
  <c r="AK210" i="2"/>
  <c r="AK211" i="2"/>
  <c r="AK213" i="2"/>
  <c r="AK217" i="2"/>
  <c r="AK218" i="2"/>
  <c r="AK219" i="2"/>
  <c r="AK221" i="2"/>
  <c r="AK223" i="2"/>
  <c r="AK225" i="2"/>
  <c r="AK226" i="2"/>
  <c r="AK227" i="2"/>
  <c r="AK229" i="2"/>
  <c r="AK230" i="2"/>
  <c r="AK233" i="2"/>
  <c r="AK234" i="2"/>
  <c r="AK235" i="2"/>
  <c r="AK237" i="2"/>
  <c r="AK238" i="2"/>
  <c r="AK239" i="2"/>
  <c r="AK242" i="2"/>
  <c r="AK243" i="2"/>
  <c r="AK245" i="2"/>
  <c r="AK246" i="2"/>
  <c r="AK249" i="2"/>
  <c r="AK250" i="2"/>
  <c r="AK251" i="2"/>
  <c r="AK253" i="2"/>
  <c r="AK254" i="2"/>
  <c r="AK257" i="2"/>
  <c r="AK258" i="2"/>
  <c r="AK259" i="2"/>
  <c r="AK261" i="2"/>
  <c r="AK262" i="2"/>
  <c r="AK266" i="2"/>
  <c r="AK267" i="2"/>
  <c r="AK269" i="2"/>
  <c r="AK273" i="2"/>
  <c r="AK274" i="2"/>
  <c r="AK275" i="2"/>
  <c r="AK277" i="2"/>
  <c r="AK281" i="2"/>
  <c r="AK282" i="2"/>
  <c r="AK3" i="2"/>
  <c r="AB3" i="4" s="1"/>
  <c r="AK42" i="2"/>
  <c r="AK123" i="2"/>
  <c r="AK163" i="2"/>
  <c r="AK4" i="2"/>
  <c r="AB4" i="4" s="1"/>
  <c r="AK6" i="2"/>
  <c r="AK7" i="2"/>
  <c r="AK8" i="2"/>
  <c r="AK11" i="2"/>
  <c r="AK12" i="2"/>
  <c r="AK14" i="2"/>
  <c r="AK15" i="2"/>
  <c r="AK16" i="2"/>
  <c r="AK19" i="2"/>
  <c r="AK20" i="2"/>
  <c r="AK22" i="2"/>
  <c r="AK23" i="2"/>
  <c r="AK24" i="2"/>
  <c r="AK27" i="2"/>
  <c r="AK28" i="2"/>
  <c r="AK31" i="2"/>
  <c r="AK32" i="2"/>
  <c r="AK35" i="2"/>
  <c r="AK36" i="2"/>
  <c r="AK38" i="2"/>
  <c r="AK39" i="2"/>
  <c r="AK40" i="2"/>
  <c r="AK43" i="2"/>
  <c r="AK44" i="2"/>
  <c r="AK46" i="2"/>
  <c r="AK47" i="2"/>
  <c r="AK48" i="2"/>
  <c r="AK51" i="2"/>
  <c r="AK52" i="2"/>
  <c r="AK54" i="2"/>
  <c r="AK55" i="2"/>
  <c r="AK56" i="2"/>
  <c r="AK59" i="2"/>
  <c r="AK60" i="2"/>
  <c r="AK63" i="2"/>
  <c r="AK64" i="2"/>
  <c r="AK65" i="2"/>
  <c r="AK67" i="2"/>
  <c r="AK68" i="2"/>
  <c r="AK70" i="2"/>
  <c r="AK71" i="2"/>
  <c r="AK72" i="2"/>
  <c r="AK76" i="2"/>
  <c r="AK78" i="2"/>
  <c r="AK79" i="2"/>
  <c r="AK80" i="2"/>
  <c r="AK83" i="2"/>
  <c r="AK84" i="2"/>
  <c r="AK86" i="2"/>
  <c r="AK88" i="2"/>
  <c r="AK89" i="2"/>
  <c r="AK92" i="2"/>
  <c r="AK94" i="2"/>
  <c r="AK96" i="2"/>
  <c r="AK100" i="2"/>
  <c r="AK102" i="2"/>
  <c r="AK104" i="2"/>
  <c r="AK108" i="2"/>
  <c r="AK110" i="2"/>
  <c r="AK112" i="2"/>
  <c r="AK113" i="2"/>
  <c r="AK116" i="2"/>
  <c r="AK119" i="2"/>
  <c r="AK120" i="2"/>
  <c r="AK124" i="2"/>
  <c r="AK127" i="2"/>
  <c r="AK128" i="2"/>
  <c r="AK132" i="2"/>
  <c r="AK136" i="2"/>
  <c r="AK140" i="2"/>
  <c r="AK142" i="2"/>
  <c r="AK144" i="2"/>
  <c r="AK148" i="2"/>
  <c r="AK150" i="2"/>
  <c r="AK152" i="2"/>
  <c r="AK153" i="2"/>
  <c r="AK156" i="2"/>
  <c r="AK158" i="2"/>
  <c r="AK160" i="2"/>
  <c r="AK164" i="2"/>
  <c r="AK166" i="2"/>
  <c r="AK168" i="2"/>
  <c r="AK172" i="2"/>
  <c r="AK176" i="2"/>
  <c r="AK177" i="2"/>
  <c r="AK180" i="2"/>
  <c r="AK183" i="2"/>
  <c r="AK184" i="2"/>
  <c r="AK188" i="2"/>
  <c r="AK191" i="2"/>
  <c r="AK192" i="2"/>
  <c r="AK196" i="2"/>
  <c r="AK199" i="2"/>
  <c r="AK200" i="2"/>
  <c r="AK201" i="2"/>
  <c r="AK204" i="2"/>
  <c r="AK206" i="2"/>
  <c r="AK207" i="2"/>
  <c r="AK208" i="2"/>
  <c r="AK212" i="2"/>
  <c r="AK214" i="2"/>
  <c r="AK215" i="2"/>
  <c r="AK216" i="2"/>
  <c r="AK220" i="2"/>
  <c r="AK222" i="2"/>
  <c r="AK224" i="2"/>
  <c r="AK228" i="2"/>
  <c r="AK231" i="2"/>
  <c r="AK232" i="2"/>
  <c r="AK236" i="2"/>
  <c r="AK240" i="2"/>
  <c r="AK241" i="2"/>
  <c r="AK244" i="2"/>
  <c r="AK247" i="2"/>
  <c r="AK248" i="2"/>
  <c r="AK252" i="2"/>
  <c r="AK255" i="2"/>
  <c r="AK256" i="2"/>
  <c r="AK260" i="2"/>
  <c r="AK263" i="2"/>
  <c r="AK264" i="2"/>
  <c r="AK265" i="2"/>
  <c r="AK268" i="2"/>
  <c r="AK270" i="2"/>
  <c r="AK271" i="2"/>
  <c r="AK272" i="2"/>
  <c r="AK276" i="2"/>
  <c r="AK278" i="2"/>
  <c r="AK279" i="2"/>
  <c r="AK280" i="2"/>
  <c r="AB2" i="4"/>
  <c r="AJ3" i="2"/>
  <c r="AH3" i="2" s="1"/>
  <c r="AJ4" i="2"/>
  <c r="AH4" i="2" s="1"/>
  <c r="AJ5" i="2"/>
  <c r="AH5" i="2" s="1"/>
  <c r="AJ6" i="2"/>
  <c r="AH6" i="2" s="1"/>
  <c r="AJ7" i="2"/>
  <c r="AH7" i="2" s="1"/>
  <c r="AJ8" i="2"/>
  <c r="AH8" i="2" s="1"/>
  <c r="AJ9" i="2"/>
  <c r="AH9" i="2" s="1"/>
  <c r="AJ10" i="2"/>
  <c r="AH10" i="2" s="1"/>
  <c r="AJ11" i="2"/>
  <c r="AH11" i="2" s="1"/>
  <c r="AJ12" i="2"/>
  <c r="AH12" i="2" s="1"/>
  <c r="AJ13" i="2"/>
  <c r="AH13" i="2" s="1"/>
  <c r="AJ14" i="2"/>
  <c r="AH14" i="2" s="1"/>
  <c r="AJ15" i="2"/>
  <c r="AH15" i="2" s="1"/>
  <c r="AJ16" i="2"/>
  <c r="AH16" i="2" s="1"/>
  <c r="AJ17" i="2"/>
  <c r="AH17" i="2" s="1"/>
  <c r="AJ18" i="2"/>
  <c r="AH18" i="2" s="1"/>
  <c r="AJ19" i="2"/>
  <c r="AH19" i="2" s="1"/>
  <c r="AJ20" i="2"/>
  <c r="AH20" i="2" s="1"/>
  <c r="AJ21" i="2"/>
  <c r="AH21" i="2" s="1"/>
  <c r="AJ22" i="2"/>
  <c r="AH22" i="2" s="1"/>
  <c r="AJ23" i="2"/>
  <c r="AH23" i="2" s="1"/>
  <c r="AJ24" i="2"/>
  <c r="AH24" i="2" s="1"/>
  <c r="AJ25" i="2"/>
  <c r="AH25" i="2" s="1"/>
  <c r="AJ26" i="2"/>
  <c r="AH26" i="2" s="1"/>
  <c r="AJ27" i="2"/>
  <c r="AH27" i="2" s="1"/>
  <c r="AJ28" i="2"/>
  <c r="AH28" i="2" s="1"/>
  <c r="AJ29" i="2"/>
  <c r="AH29" i="2" s="1"/>
  <c r="AJ30" i="2"/>
  <c r="AH30" i="2" s="1"/>
  <c r="AJ31" i="2"/>
  <c r="AH31" i="2" s="1"/>
  <c r="AJ32" i="2"/>
  <c r="AH32" i="2" s="1"/>
  <c r="AJ33" i="2"/>
  <c r="AH33" i="2" s="1"/>
  <c r="AJ34" i="2"/>
  <c r="AH34" i="2" s="1"/>
  <c r="AJ35" i="2"/>
  <c r="AH35" i="2" s="1"/>
  <c r="AJ36" i="2"/>
  <c r="AH36" i="2" s="1"/>
  <c r="AJ37" i="2"/>
  <c r="AH37" i="2" s="1"/>
  <c r="AJ38" i="2"/>
  <c r="AH38" i="2" s="1"/>
  <c r="AJ39" i="2"/>
  <c r="AH39" i="2" s="1"/>
  <c r="AJ40" i="2"/>
  <c r="AH40" i="2" s="1"/>
  <c r="AJ41" i="2"/>
  <c r="AH41" i="2" s="1"/>
  <c r="AJ42" i="2"/>
  <c r="AH42" i="2" s="1"/>
  <c r="AJ43" i="2"/>
  <c r="AH43" i="2" s="1"/>
  <c r="AJ44" i="2"/>
  <c r="AH44" i="2" s="1"/>
  <c r="AJ45" i="2"/>
  <c r="AH45" i="2" s="1"/>
  <c r="AJ46" i="2"/>
  <c r="AH46" i="2" s="1"/>
  <c r="AJ47" i="2"/>
  <c r="AH47" i="2" s="1"/>
  <c r="AJ48" i="2"/>
  <c r="AH48" i="2" s="1"/>
  <c r="AJ49" i="2"/>
  <c r="AH49" i="2" s="1"/>
  <c r="AJ50" i="2"/>
  <c r="AH50" i="2" s="1"/>
  <c r="AJ51" i="2"/>
  <c r="AH51" i="2" s="1"/>
  <c r="AJ52" i="2"/>
  <c r="AH52" i="2" s="1"/>
  <c r="AJ53" i="2"/>
  <c r="AH53" i="2" s="1"/>
  <c r="AJ54" i="2"/>
  <c r="AH54" i="2" s="1"/>
  <c r="AJ55" i="2"/>
  <c r="AH55" i="2" s="1"/>
  <c r="AJ56" i="2"/>
  <c r="AH56" i="2" s="1"/>
  <c r="AJ57" i="2"/>
  <c r="AH57" i="2" s="1"/>
  <c r="AJ58" i="2"/>
  <c r="AH58" i="2" s="1"/>
  <c r="AJ59" i="2"/>
  <c r="AH59" i="2" s="1"/>
  <c r="AJ60" i="2"/>
  <c r="AH60" i="2" s="1"/>
  <c r="AJ61" i="2"/>
  <c r="AH61" i="2" s="1"/>
  <c r="AJ62" i="2"/>
  <c r="AH62" i="2" s="1"/>
  <c r="AJ63" i="2"/>
  <c r="AH63" i="2" s="1"/>
  <c r="AJ64" i="2"/>
  <c r="AH64" i="2" s="1"/>
  <c r="AJ65" i="2"/>
  <c r="AH65" i="2" s="1"/>
  <c r="AJ66" i="2"/>
  <c r="AH66" i="2" s="1"/>
  <c r="AJ67" i="2"/>
  <c r="AH67" i="2" s="1"/>
  <c r="AJ68" i="2"/>
  <c r="AH68" i="2" s="1"/>
  <c r="AJ69" i="2"/>
  <c r="AH69" i="2" s="1"/>
  <c r="AJ70" i="2"/>
  <c r="AH70" i="2" s="1"/>
  <c r="AJ71" i="2"/>
  <c r="AH71" i="2" s="1"/>
  <c r="AJ72" i="2"/>
  <c r="AH72" i="2" s="1"/>
  <c r="AJ73" i="2"/>
  <c r="AH73" i="2" s="1"/>
  <c r="AJ74" i="2"/>
  <c r="AH74" i="2" s="1"/>
  <c r="AJ75" i="2"/>
  <c r="AH75" i="2" s="1"/>
  <c r="AJ76" i="2"/>
  <c r="AH76" i="2" s="1"/>
  <c r="AJ77" i="2"/>
  <c r="AH77" i="2" s="1"/>
  <c r="AJ78" i="2"/>
  <c r="AH78" i="2" s="1"/>
  <c r="AJ79" i="2"/>
  <c r="AH79" i="2" s="1"/>
  <c r="AJ80" i="2"/>
  <c r="AH80" i="2" s="1"/>
  <c r="AJ81" i="2"/>
  <c r="AH81" i="2" s="1"/>
  <c r="AJ82" i="2"/>
  <c r="AH82" i="2" s="1"/>
  <c r="AJ83" i="2"/>
  <c r="AH83" i="2" s="1"/>
  <c r="AJ84" i="2"/>
  <c r="AH84" i="2" s="1"/>
  <c r="AJ85" i="2"/>
  <c r="AH85" i="2" s="1"/>
  <c r="AJ86" i="2"/>
  <c r="AH86" i="2" s="1"/>
  <c r="AJ87" i="2"/>
  <c r="AH87" i="2" s="1"/>
  <c r="AJ88" i="2"/>
  <c r="AH88" i="2" s="1"/>
  <c r="AJ89" i="2"/>
  <c r="AH89" i="2" s="1"/>
  <c r="AJ90" i="2"/>
  <c r="AH90" i="2" s="1"/>
  <c r="AJ91" i="2"/>
  <c r="AH91" i="2" s="1"/>
  <c r="AJ92" i="2"/>
  <c r="AH92" i="2" s="1"/>
  <c r="AJ93" i="2"/>
  <c r="AH93" i="2" s="1"/>
  <c r="AJ94" i="2"/>
  <c r="AH94" i="2" s="1"/>
  <c r="AJ95" i="2"/>
  <c r="AH95" i="2" s="1"/>
  <c r="AJ96" i="2"/>
  <c r="AH96" i="2" s="1"/>
  <c r="AJ97" i="2"/>
  <c r="AH97" i="2" s="1"/>
  <c r="AJ98" i="2"/>
  <c r="AH98" i="2" s="1"/>
  <c r="AJ99" i="2"/>
  <c r="AH99" i="2" s="1"/>
  <c r="AJ100" i="2"/>
  <c r="AH100" i="2" s="1"/>
  <c r="AJ101" i="2"/>
  <c r="AH101" i="2" s="1"/>
  <c r="AJ102" i="2"/>
  <c r="AH102" i="2" s="1"/>
  <c r="AJ103" i="2"/>
  <c r="AH103" i="2" s="1"/>
  <c r="AJ104" i="2"/>
  <c r="AH104" i="2" s="1"/>
  <c r="AJ105" i="2"/>
  <c r="AH105" i="2" s="1"/>
  <c r="AJ106" i="2"/>
  <c r="AH106" i="2" s="1"/>
  <c r="AJ107" i="2"/>
  <c r="AH107" i="2" s="1"/>
  <c r="AJ108" i="2"/>
  <c r="AH108" i="2" s="1"/>
  <c r="AJ109" i="2"/>
  <c r="AH109" i="2" s="1"/>
  <c r="AJ110" i="2"/>
  <c r="AH110" i="2" s="1"/>
  <c r="AJ111" i="2"/>
  <c r="AH111" i="2" s="1"/>
  <c r="AJ112" i="2"/>
  <c r="AH112" i="2" s="1"/>
  <c r="AJ113" i="2"/>
  <c r="AH113" i="2" s="1"/>
  <c r="AJ114" i="2"/>
  <c r="AH114" i="2" s="1"/>
  <c r="AJ115" i="2"/>
  <c r="AH115" i="2" s="1"/>
  <c r="AJ116" i="2"/>
  <c r="AH116" i="2" s="1"/>
  <c r="AJ117" i="2"/>
  <c r="AH117" i="2" s="1"/>
  <c r="AJ118" i="2"/>
  <c r="AH118" i="2" s="1"/>
  <c r="AJ119" i="2"/>
  <c r="AH119" i="2" s="1"/>
  <c r="AJ120" i="2"/>
  <c r="AH120" i="2" s="1"/>
  <c r="AJ121" i="2"/>
  <c r="AH121" i="2" s="1"/>
  <c r="AJ122" i="2"/>
  <c r="AH122" i="2" s="1"/>
  <c r="AJ123" i="2"/>
  <c r="AH123" i="2" s="1"/>
  <c r="AJ124" i="2"/>
  <c r="AH124" i="2" s="1"/>
  <c r="AJ125" i="2"/>
  <c r="AH125" i="2" s="1"/>
  <c r="AJ126" i="2"/>
  <c r="AH126" i="2" s="1"/>
  <c r="AJ127" i="2"/>
  <c r="AH127" i="2" s="1"/>
  <c r="AJ128" i="2"/>
  <c r="AH128" i="2" s="1"/>
  <c r="AJ129" i="2"/>
  <c r="AH129" i="2" s="1"/>
  <c r="AJ130" i="2"/>
  <c r="AH130" i="2" s="1"/>
  <c r="AJ131" i="2"/>
  <c r="AH131" i="2" s="1"/>
  <c r="AJ132" i="2"/>
  <c r="AH132" i="2" s="1"/>
  <c r="AJ133" i="2"/>
  <c r="AH133" i="2" s="1"/>
  <c r="AJ134" i="2"/>
  <c r="AH134" i="2" s="1"/>
  <c r="AJ135" i="2"/>
  <c r="AH135" i="2" s="1"/>
  <c r="AJ136" i="2"/>
  <c r="AH136" i="2" s="1"/>
  <c r="AJ137" i="2"/>
  <c r="AH137" i="2" s="1"/>
  <c r="AJ138" i="2"/>
  <c r="AH138" i="2" s="1"/>
  <c r="AJ139" i="2"/>
  <c r="AH139" i="2" s="1"/>
  <c r="AJ140" i="2"/>
  <c r="AH140" i="2" s="1"/>
  <c r="AJ141" i="2"/>
  <c r="AH141" i="2" s="1"/>
  <c r="AJ142" i="2"/>
  <c r="AH142" i="2" s="1"/>
  <c r="AJ143" i="2"/>
  <c r="AH143" i="2" s="1"/>
  <c r="AJ144" i="2"/>
  <c r="AH144" i="2" s="1"/>
  <c r="AJ145" i="2"/>
  <c r="AH145" i="2" s="1"/>
  <c r="AJ146" i="2"/>
  <c r="AH146" i="2" s="1"/>
  <c r="AJ147" i="2"/>
  <c r="AH147" i="2" s="1"/>
  <c r="AJ148" i="2"/>
  <c r="AH148" i="2" s="1"/>
  <c r="AJ149" i="2"/>
  <c r="AH149" i="2" s="1"/>
  <c r="AJ150" i="2"/>
  <c r="AH150" i="2" s="1"/>
  <c r="AJ151" i="2"/>
  <c r="AH151" i="2" s="1"/>
  <c r="AJ152" i="2"/>
  <c r="AH152" i="2" s="1"/>
  <c r="AJ153" i="2"/>
  <c r="AH153" i="2" s="1"/>
  <c r="AJ154" i="2"/>
  <c r="AH154" i="2" s="1"/>
  <c r="AJ155" i="2"/>
  <c r="AH155" i="2" s="1"/>
  <c r="AJ156" i="2"/>
  <c r="AH156" i="2" s="1"/>
  <c r="AJ157" i="2"/>
  <c r="AH157" i="2" s="1"/>
  <c r="AJ158" i="2"/>
  <c r="AH158" i="2" s="1"/>
  <c r="AJ159" i="2"/>
  <c r="AH159" i="2" s="1"/>
  <c r="AJ160" i="2"/>
  <c r="AH160" i="2" s="1"/>
  <c r="AJ161" i="2"/>
  <c r="AH161" i="2" s="1"/>
  <c r="AJ162" i="2"/>
  <c r="AH162" i="2" s="1"/>
  <c r="AJ163" i="2"/>
  <c r="AH163" i="2" s="1"/>
  <c r="AJ164" i="2"/>
  <c r="AH164" i="2" s="1"/>
  <c r="AJ165" i="2"/>
  <c r="AH165" i="2" s="1"/>
  <c r="AJ166" i="2"/>
  <c r="AH166" i="2" s="1"/>
  <c r="AJ167" i="2"/>
  <c r="AH167" i="2" s="1"/>
  <c r="AJ168" i="2"/>
  <c r="AH168" i="2" s="1"/>
  <c r="AJ169" i="2"/>
  <c r="AH169" i="2" s="1"/>
  <c r="AJ170" i="2"/>
  <c r="AH170" i="2" s="1"/>
  <c r="AJ171" i="2"/>
  <c r="AH171" i="2" s="1"/>
  <c r="AJ172" i="2"/>
  <c r="AH172" i="2" s="1"/>
  <c r="AJ173" i="2"/>
  <c r="AH173" i="2" s="1"/>
  <c r="AJ174" i="2"/>
  <c r="AH174" i="2" s="1"/>
  <c r="AJ175" i="2"/>
  <c r="AH175" i="2" s="1"/>
  <c r="AJ176" i="2"/>
  <c r="AH176" i="2" s="1"/>
  <c r="AJ177" i="2"/>
  <c r="AH177" i="2" s="1"/>
  <c r="AJ178" i="2"/>
  <c r="AH178" i="2" s="1"/>
  <c r="AJ179" i="2"/>
  <c r="AH179" i="2" s="1"/>
  <c r="AJ180" i="2"/>
  <c r="AH180" i="2" s="1"/>
  <c r="AJ181" i="2"/>
  <c r="AH181" i="2" s="1"/>
  <c r="AJ182" i="2"/>
  <c r="AH182" i="2" s="1"/>
  <c r="AJ183" i="2"/>
  <c r="AH183" i="2" s="1"/>
  <c r="AJ184" i="2"/>
  <c r="AH184" i="2" s="1"/>
  <c r="AJ185" i="2"/>
  <c r="AH185" i="2" s="1"/>
  <c r="AJ186" i="2"/>
  <c r="AH186" i="2" s="1"/>
  <c r="AJ187" i="2"/>
  <c r="AH187" i="2" s="1"/>
  <c r="AJ188" i="2"/>
  <c r="AH188" i="2" s="1"/>
  <c r="AJ189" i="2"/>
  <c r="AH189" i="2" s="1"/>
  <c r="AJ190" i="2"/>
  <c r="AH190" i="2" s="1"/>
  <c r="AJ191" i="2"/>
  <c r="AH191" i="2" s="1"/>
  <c r="AJ192" i="2"/>
  <c r="AH192" i="2" s="1"/>
  <c r="AJ193" i="2"/>
  <c r="AH193" i="2" s="1"/>
  <c r="AJ194" i="2"/>
  <c r="AH194" i="2" s="1"/>
  <c r="AJ195" i="2"/>
  <c r="AH195" i="2" s="1"/>
  <c r="AJ196" i="2"/>
  <c r="AH196" i="2" s="1"/>
  <c r="AJ197" i="2"/>
  <c r="AH197" i="2" s="1"/>
  <c r="AJ198" i="2"/>
  <c r="AH198" i="2" s="1"/>
  <c r="AJ199" i="2"/>
  <c r="AH199" i="2" s="1"/>
  <c r="AJ200" i="2"/>
  <c r="AH200" i="2" s="1"/>
  <c r="AJ201" i="2"/>
  <c r="AH201" i="2" s="1"/>
  <c r="AJ202" i="2"/>
  <c r="AH202" i="2" s="1"/>
  <c r="AJ203" i="2"/>
  <c r="AH203" i="2" s="1"/>
  <c r="AJ204" i="2"/>
  <c r="AH204" i="2" s="1"/>
  <c r="AJ205" i="2"/>
  <c r="AH205" i="2" s="1"/>
  <c r="AJ206" i="2"/>
  <c r="AH206" i="2" s="1"/>
  <c r="AJ207" i="2"/>
  <c r="AH207" i="2" s="1"/>
  <c r="AJ208" i="2"/>
  <c r="AH208" i="2" s="1"/>
  <c r="AJ209" i="2"/>
  <c r="AH209" i="2" s="1"/>
  <c r="AJ210" i="2"/>
  <c r="AH210" i="2" s="1"/>
  <c r="AJ211" i="2"/>
  <c r="AH211" i="2" s="1"/>
  <c r="AJ212" i="2"/>
  <c r="AH212" i="2" s="1"/>
  <c r="AJ213" i="2"/>
  <c r="AH213" i="2" s="1"/>
  <c r="AJ214" i="2"/>
  <c r="AH214" i="2" s="1"/>
  <c r="AJ215" i="2"/>
  <c r="AH215" i="2" s="1"/>
  <c r="AJ216" i="2"/>
  <c r="AH216" i="2" s="1"/>
  <c r="AJ217" i="2"/>
  <c r="AH217" i="2" s="1"/>
  <c r="AJ218" i="2"/>
  <c r="AH218" i="2" s="1"/>
  <c r="AJ219" i="2"/>
  <c r="AH219" i="2" s="1"/>
  <c r="AJ220" i="2"/>
  <c r="AH220" i="2" s="1"/>
  <c r="AJ221" i="2"/>
  <c r="AH221" i="2" s="1"/>
  <c r="AJ222" i="2"/>
  <c r="AH222" i="2" s="1"/>
  <c r="AJ223" i="2"/>
  <c r="AH223" i="2" s="1"/>
  <c r="AJ224" i="2"/>
  <c r="AH224" i="2" s="1"/>
  <c r="AJ225" i="2"/>
  <c r="AH225" i="2" s="1"/>
  <c r="AJ226" i="2"/>
  <c r="AH226" i="2" s="1"/>
  <c r="AJ227" i="2"/>
  <c r="AH227" i="2" s="1"/>
  <c r="AJ228" i="2"/>
  <c r="AH228" i="2" s="1"/>
  <c r="AJ229" i="2"/>
  <c r="AH229" i="2" s="1"/>
  <c r="AJ230" i="2"/>
  <c r="AH230" i="2" s="1"/>
  <c r="AJ231" i="2"/>
  <c r="AH231" i="2" s="1"/>
  <c r="AJ232" i="2"/>
  <c r="AH232" i="2" s="1"/>
  <c r="AJ233" i="2"/>
  <c r="AH233" i="2" s="1"/>
  <c r="AJ234" i="2"/>
  <c r="AH234" i="2" s="1"/>
  <c r="AJ235" i="2"/>
  <c r="AH235" i="2" s="1"/>
  <c r="AJ236" i="2"/>
  <c r="AH236" i="2" s="1"/>
  <c r="AJ237" i="2"/>
  <c r="AH237" i="2" s="1"/>
  <c r="AJ238" i="2"/>
  <c r="AH238" i="2" s="1"/>
  <c r="AJ239" i="2"/>
  <c r="AH239" i="2" s="1"/>
  <c r="AJ240" i="2"/>
  <c r="AH240" i="2" s="1"/>
  <c r="AJ241" i="2"/>
  <c r="AH241" i="2" s="1"/>
  <c r="AJ242" i="2"/>
  <c r="AH242" i="2" s="1"/>
  <c r="AJ243" i="2"/>
  <c r="AH243" i="2" s="1"/>
  <c r="AJ244" i="2"/>
  <c r="AH244" i="2" s="1"/>
  <c r="AJ245" i="2"/>
  <c r="AH245" i="2" s="1"/>
  <c r="AJ246" i="2"/>
  <c r="AH246" i="2" s="1"/>
  <c r="AJ247" i="2"/>
  <c r="AH247" i="2" s="1"/>
  <c r="AJ248" i="2"/>
  <c r="AH248" i="2" s="1"/>
  <c r="AJ249" i="2"/>
  <c r="AH249" i="2" s="1"/>
  <c r="AJ250" i="2"/>
  <c r="AH250" i="2" s="1"/>
  <c r="AJ251" i="2"/>
  <c r="AH251" i="2" s="1"/>
  <c r="AJ252" i="2"/>
  <c r="AH252" i="2" s="1"/>
  <c r="AJ253" i="2"/>
  <c r="AH253" i="2" s="1"/>
  <c r="AJ254" i="2"/>
  <c r="AH254" i="2" s="1"/>
  <c r="AJ255" i="2"/>
  <c r="AH255" i="2" s="1"/>
  <c r="AJ256" i="2"/>
  <c r="AH256" i="2" s="1"/>
  <c r="AJ257" i="2"/>
  <c r="AH257" i="2" s="1"/>
  <c r="AJ258" i="2"/>
  <c r="AH258" i="2" s="1"/>
  <c r="AJ259" i="2"/>
  <c r="AH259" i="2" s="1"/>
  <c r="AJ260" i="2"/>
  <c r="AH260" i="2" s="1"/>
  <c r="AJ261" i="2"/>
  <c r="AH261" i="2" s="1"/>
  <c r="AJ262" i="2"/>
  <c r="AH262" i="2" s="1"/>
  <c r="AJ263" i="2"/>
  <c r="AH263" i="2" s="1"/>
  <c r="AJ264" i="2"/>
  <c r="AH264" i="2" s="1"/>
  <c r="AJ265" i="2"/>
  <c r="AH265" i="2" s="1"/>
  <c r="AJ266" i="2"/>
  <c r="AH266" i="2" s="1"/>
  <c r="AJ267" i="2"/>
  <c r="AH267" i="2" s="1"/>
  <c r="AJ268" i="2"/>
  <c r="AH268" i="2" s="1"/>
  <c r="AJ269" i="2"/>
  <c r="AH269" i="2" s="1"/>
  <c r="AJ270" i="2"/>
  <c r="AH270" i="2" s="1"/>
  <c r="AJ271" i="2"/>
  <c r="AH271" i="2" s="1"/>
  <c r="AJ272" i="2"/>
  <c r="AH272" i="2" s="1"/>
  <c r="AJ273" i="2"/>
  <c r="AH273" i="2" s="1"/>
  <c r="AJ274" i="2"/>
  <c r="AH274" i="2" s="1"/>
  <c r="AJ275" i="2"/>
  <c r="AH275" i="2" s="1"/>
  <c r="AJ276" i="2"/>
  <c r="AH276" i="2" s="1"/>
  <c r="AJ277" i="2"/>
  <c r="AH277" i="2" s="1"/>
  <c r="AJ278" i="2"/>
  <c r="AH278" i="2" s="1"/>
  <c r="AJ279" i="2"/>
  <c r="AH279" i="2" s="1"/>
  <c r="AJ280" i="2"/>
  <c r="AH280" i="2" s="1"/>
  <c r="AJ281" i="2"/>
  <c r="AH281" i="2" s="1"/>
  <c r="AJ282" i="2"/>
  <c r="AH282" i="2" s="1"/>
  <c r="AA2" i="4"/>
  <c r="AA3" i="4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3" i="2"/>
  <c r="AB181" i="4" l="1"/>
  <c r="AU181" i="2"/>
  <c r="AB267" i="4"/>
  <c r="AU267" i="2"/>
  <c r="AA278" i="4"/>
  <c r="AT278" i="2"/>
  <c r="AA264" i="4"/>
  <c r="AT264" i="2"/>
  <c r="AA249" i="4"/>
  <c r="AT249" i="2"/>
  <c r="AA233" i="4"/>
  <c r="AT233" i="2"/>
  <c r="AA218" i="4"/>
  <c r="AT218" i="2"/>
  <c r="AA206" i="4"/>
  <c r="AT206" i="2"/>
  <c r="AA193" i="4"/>
  <c r="AT193" i="2"/>
  <c r="AA179" i="4"/>
  <c r="AT179" i="2"/>
  <c r="AA166" i="4"/>
  <c r="AT166" i="2"/>
  <c r="AA153" i="4"/>
  <c r="AT153" i="2"/>
  <c r="AA141" i="4"/>
  <c r="AT141" i="2"/>
  <c r="AA128" i="4"/>
  <c r="AT128" i="2"/>
  <c r="AA115" i="4"/>
  <c r="AT115" i="2"/>
  <c r="AA102" i="4"/>
  <c r="AT102" i="2"/>
  <c r="AA89" i="4"/>
  <c r="AT89" i="2"/>
  <c r="AA77" i="4"/>
  <c r="AT77" i="2"/>
  <c r="AA64" i="4"/>
  <c r="AT64" i="2"/>
  <c r="AA51" i="4"/>
  <c r="AT51" i="2"/>
  <c r="AA38" i="4"/>
  <c r="AT38" i="2"/>
  <c r="AA25" i="4"/>
  <c r="AT25" i="2"/>
  <c r="AA13" i="4"/>
  <c r="AT13" i="2"/>
  <c r="AB268" i="4"/>
  <c r="AU268" i="2"/>
  <c r="AB248" i="4"/>
  <c r="AU248" i="2"/>
  <c r="AB228" i="4"/>
  <c r="AU228" i="2"/>
  <c r="AB208" i="4"/>
  <c r="AU208" i="2"/>
  <c r="AB192" i="4"/>
  <c r="AU192" i="2"/>
  <c r="AB172" i="4"/>
  <c r="AU172" i="2"/>
  <c r="AB152" i="4"/>
  <c r="AU152" i="2"/>
  <c r="AB128" i="4"/>
  <c r="AU128" i="2"/>
  <c r="AB110" i="4"/>
  <c r="AU110" i="2"/>
  <c r="AB89" i="4"/>
  <c r="AU89" i="2"/>
  <c r="AB76" i="4"/>
  <c r="AU76" i="2"/>
  <c r="AB63" i="4"/>
  <c r="AU63" i="2"/>
  <c r="AB48" i="4"/>
  <c r="AU48" i="2"/>
  <c r="AB36" i="4"/>
  <c r="AU36" i="2"/>
  <c r="AB22" i="4"/>
  <c r="AU22" i="2"/>
  <c r="AB11" i="4"/>
  <c r="AU11" i="2"/>
  <c r="AB123" i="4"/>
  <c r="AU123" i="2"/>
  <c r="AB277" i="4"/>
  <c r="AU277" i="2"/>
  <c r="AB269" i="4"/>
  <c r="AU269" i="2"/>
  <c r="AB261" i="4"/>
  <c r="AU261" i="2"/>
  <c r="AB253" i="4"/>
  <c r="AU253" i="2"/>
  <c r="AB245" i="4"/>
  <c r="AU245" i="2"/>
  <c r="AB237" i="4"/>
  <c r="AU237" i="2"/>
  <c r="AB229" i="4"/>
  <c r="AU229" i="2"/>
  <c r="AB221" i="4"/>
  <c r="AU221" i="2"/>
  <c r="AB213" i="4"/>
  <c r="AU213" i="2"/>
  <c r="AB205" i="4"/>
  <c r="AU205" i="2"/>
  <c r="AB197" i="4"/>
  <c r="AU197" i="2"/>
  <c r="AB189" i="4"/>
  <c r="AU189" i="2"/>
  <c r="AB173" i="4"/>
  <c r="AU173" i="2"/>
  <c r="AB165" i="4"/>
  <c r="AU165" i="2"/>
  <c r="AB157" i="4"/>
  <c r="AU157" i="2"/>
  <c r="AB149" i="4"/>
  <c r="AU149" i="2"/>
  <c r="AB141" i="4"/>
  <c r="AU141" i="2"/>
  <c r="AB133" i="4"/>
  <c r="AU133" i="2"/>
  <c r="AB125" i="4"/>
  <c r="AU125" i="2"/>
  <c r="AB117" i="4"/>
  <c r="AU117" i="2"/>
  <c r="AB109" i="4"/>
  <c r="AU109" i="2"/>
  <c r="AB101" i="4"/>
  <c r="AU101" i="2"/>
  <c r="AB93" i="4"/>
  <c r="AU93" i="2"/>
  <c r="AB85" i="4"/>
  <c r="AU85" i="2"/>
  <c r="AB77" i="4"/>
  <c r="AU77" i="2"/>
  <c r="AB69" i="4"/>
  <c r="AU69" i="2"/>
  <c r="AB61" i="4"/>
  <c r="AU61" i="2"/>
  <c r="AB53" i="4"/>
  <c r="AU53" i="2"/>
  <c r="AB45" i="4"/>
  <c r="AU45" i="2"/>
  <c r="AB37" i="4"/>
  <c r="AU37" i="2"/>
  <c r="AB29" i="4"/>
  <c r="AU29" i="2"/>
  <c r="AB13" i="4"/>
  <c r="AU13" i="2"/>
  <c r="AB5" i="4"/>
  <c r="AU5" i="2"/>
  <c r="AA277" i="4"/>
  <c r="AT277" i="2"/>
  <c r="AA232" i="4"/>
  <c r="AT232" i="2"/>
  <c r="AA217" i="4"/>
  <c r="AT217" i="2"/>
  <c r="AA203" i="4"/>
  <c r="AT203" i="2"/>
  <c r="AA192" i="4"/>
  <c r="AT192" i="2"/>
  <c r="AA165" i="4"/>
  <c r="AT165" i="2"/>
  <c r="AA152" i="4"/>
  <c r="AT152" i="2"/>
  <c r="AA126" i="4"/>
  <c r="AT126" i="2"/>
  <c r="AA101" i="4"/>
  <c r="AT101" i="2"/>
  <c r="AA88" i="4"/>
  <c r="AT88" i="2"/>
  <c r="AA62" i="4"/>
  <c r="AT62" i="2"/>
  <c r="AA50" i="4"/>
  <c r="AT50" i="2"/>
  <c r="AA37" i="4"/>
  <c r="AT37" i="2"/>
  <c r="AA24" i="4"/>
  <c r="AT24" i="2"/>
  <c r="AA10" i="4"/>
  <c r="AT10" i="2"/>
  <c r="AB280" i="4"/>
  <c r="AU280" i="2"/>
  <c r="AB265" i="4"/>
  <c r="AU265" i="2"/>
  <c r="AB247" i="4"/>
  <c r="AU247" i="2"/>
  <c r="AB224" i="4"/>
  <c r="AU224" i="2"/>
  <c r="AB207" i="4"/>
  <c r="AU207" i="2"/>
  <c r="AB191" i="4"/>
  <c r="AU191" i="2"/>
  <c r="AB168" i="4"/>
  <c r="AU168" i="2"/>
  <c r="AB150" i="4"/>
  <c r="AU150" i="2"/>
  <c r="AB127" i="4"/>
  <c r="AU127" i="2"/>
  <c r="AB108" i="4"/>
  <c r="AU108" i="2"/>
  <c r="AB88" i="4"/>
  <c r="AU88" i="2"/>
  <c r="AB72" i="4"/>
  <c r="AU72" i="2"/>
  <c r="AB60" i="4"/>
  <c r="AU60" i="2"/>
  <c r="AB47" i="4"/>
  <c r="AU47" i="2"/>
  <c r="AB35" i="4"/>
  <c r="AU35" i="2"/>
  <c r="AB21" i="4"/>
  <c r="AU21" i="2"/>
  <c r="AB8" i="4"/>
  <c r="AU8" i="2"/>
  <c r="AB42" i="4"/>
  <c r="AU42" i="2"/>
  <c r="AA274" i="4"/>
  <c r="AT274" i="2"/>
  <c r="AA258" i="4"/>
  <c r="AT258" i="2"/>
  <c r="AA245" i="4"/>
  <c r="AT245" i="2"/>
  <c r="AA230" i="4"/>
  <c r="AT230" i="2"/>
  <c r="AA214" i="4"/>
  <c r="AT214" i="2"/>
  <c r="AA202" i="4"/>
  <c r="AT202" i="2"/>
  <c r="AA190" i="4"/>
  <c r="AT190" i="2"/>
  <c r="AA176" i="4"/>
  <c r="AT176" i="2"/>
  <c r="AA163" i="4"/>
  <c r="AT163" i="2"/>
  <c r="AA150" i="4"/>
  <c r="AT150" i="2"/>
  <c r="AA137" i="4"/>
  <c r="AT137" i="2"/>
  <c r="AA125" i="4"/>
  <c r="AT125" i="2"/>
  <c r="AA112" i="4"/>
  <c r="AT112" i="2"/>
  <c r="AA99" i="4"/>
  <c r="AT99" i="2"/>
  <c r="AA86" i="4"/>
  <c r="AT86" i="2"/>
  <c r="AA73" i="4"/>
  <c r="AT73" i="2"/>
  <c r="AA61" i="4"/>
  <c r="AT61" i="2"/>
  <c r="AA48" i="4"/>
  <c r="AT48" i="2"/>
  <c r="AA35" i="4"/>
  <c r="AT35" i="2"/>
  <c r="AA22" i="4"/>
  <c r="AT22" i="2"/>
  <c r="AA9" i="4"/>
  <c r="AT9" i="2"/>
  <c r="AB279" i="4"/>
  <c r="AU279" i="2"/>
  <c r="AB264" i="4"/>
  <c r="AU264" i="2"/>
  <c r="AB244" i="4"/>
  <c r="AU244" i="2"/>
  <c r="AB222" i="4"/>
  <c r="AU222" i="2"/>
  <c r="AB206" i="4"/>
  <c r="AU206" i="2"/>
  <c r="AB188" i="4"/>
  <c r="AU188" i="2"/>
  <c r="AB166" i="4"/>
  <c r="AU166" i="2"/>
  <c r="AB148" i="4"/>
  <c r="AU148" i="2"/>
  <c r="AB124" i="4"/>
  <c r="AU124" i="2"/>
  <c r="AB104" i="4"/>
  <c r="AU104" i="2"/>
  <c r="AB86" i="4"/>
  <c r="AU86" i="2"/>
  <c r="AB71" i="4"/>
  <c r="AU71" i="2"/>
  <c r="AB59" i="4"/>
  <c r="AU59" i="2"/>
  <c r="AB46" i="4"/>
  <c r="AU46" i="2"/>
  <c r="AB32" i="4"/>
  <c r="AU32" i="2"/>
  <c r="AB20" i="4"/>
  <c r="AU20" i="2"/>
  <c r="AB7" i="4"/>
  <c r="AU7" i="2"/>
  <c r="AB275" i="4"/>
  <c r="AU275" i="2"/>
  <c r="AB259" i="4"/>
  <c r="AU259" i="2"/>
  <c r="AB251" i="4"/>
  <c r="AU251" i="2"/>
  <c r="AB243" i="4"/>
  <c r="AU243" i="2"/>
  <c r="AB235" i="4"/>
  <c r="AU235" i="2"/>
  <c r="AB227" i="4"/>
  <c r="AU227" i="2"/>
  <c r="AB219" i="4"/>
  <c r="AU219" i="2"/>
  <c r="AB211" i="4"/>
  <c r="AU211" i="2"/>
  <c r="AB203" i="4"/>
  <c r="AU203" i="2"/>
  <c r="AB195" i="4"/>
  <c r="AU195" i="2"/>
  <c r="AB187" i="4"/>
  <c r="AU187" i="2"/>
  <c r="AB179" i="4"/>
  <c r="AU179" i="2"/>
  <c r="AB171" i="4"/>
  <c r="AU171" i="2"/>
  <c r="AB155" i="4"/>
  <c r="AU155" i="2"/>
  <c r="AB147" i="4"/>
  <c r="AU147" i="2"/>
  <c r="AB139" i="4"/>
  <c r="AU139" i="2"/>
  <c r="AB131" i="4"/>
  <c r="AU131" i="2"/>
  <c r="AB115" i="4"/>
  <c r="AU115" i="2"/>
  <c r="AB107" i="4"/>
  <c r="AU107" i="2"/>
  <c r="AB99" i="4"/>
  <c r="AU99" i="2"/>
  <c r="AB91" i="4"/>
  <c r="AU91" i="2"/>
  <c r="AB75" i="4"/>
  <c r="AU75" i="2"/>
  <c r="AA257" i="4"/>
  <c r="AT257" i="2"/>
  <c r="AA213" i="4"/>
  <c r="AT213" i="2"/>
  <c r="AA201" i="4"/>
  <c r="AT201" i="2"/>
  <c r="AA174" i="4"/>
  <c r="AT174" i="2"/>
  <c r="AA149" i="4"/>
  <c r="AT149" i="2"/>
  <c r="AA136" i="4"/>
  <c r="AT136" i="2"/>
  <c r="AA110" i="4"/>
  <c r="AT110" i="2"/>
  <c r="AA98" i="4"/>
  <c r="AT98" i="2"/>
  <c r="AA85" i="4"/>
  <c r="AT85" i="2"/>
  <c r="AA72" i="4"/>
  <c r="AT72" i="2"/>
  <c r="AA58" i="4"/>
  <c r="AT58" i="2"/>
  <c r="AA46" i="4"/>
  <c r="AT46" i="2"/>
  <c r="AA34" i="4"/>
  <c r="AT34" i="2"/>
  <c r="AA21" i="4"/>
  <c r="AT21" i="2"/>
  <c r="AA8" i="4"/>
  <c r="AT8" i="2"/>
  <c r="AB278" i="4"/>
  <c r="AU278" i="2"/>
  <c r="AB263" i="4"/>
  <c r="AU263" i="2"/>
  <c r="AB241" i="4"/>
  <c r="AU241" i="2"/>
  <c r="AB220" i="4"/>
  <c r="AU220" i="2"/>
  <c r="AB204" i="4"/>
  <c r="AU204" i="2"/>
  <c r="AB184" i="4"/>
  <c r="AU184" i="2"/>
  <c r="AB164" i="4"/>
  <c r="AU164" i="2"/>
  <c r="AB144" i="4"/>
  <c r="AU144" i="2"/>
  <c r="AB120" i="4"/>
  <c r="AU120" i="2"/>
  <c r="AB102" i="4"/>
  <c r="AU102" i="2"/>
  <c r="AB84" i="4"/>
  <c r="AU84" i="2"/>
  <c r="AB70" i="4"/>
  <c r="AU70" i="2"/>
  <c r="AB56" i="4"/>
  <c r="AU56" i="2"/>
  <c r="AB44" i="4"/>
  <c r="AU44" i="2"/>
  <c r="AB31" i="4"/>
  <c r="AU31" i="2"/>
  <c r="AB19" i="4"/>
  <c r="AU19" i="2"/>
  <c r="AB6" i="4"/>
  <c r="AU6" i="2"/>
  <c r="AB282" i="4"/>
  <c r="AU282" i="2"/>
  <c r="AB274" i="4"/>
  <c r="AU274" i="2"/>
  <c r="AB266" i="4"/>
  <c r="AU266" i="2"/>
  <c r="AB258" i="4"/>
  <c r="AU258" i="2"/>
  <c r="AB250" i="4"/>
  <c r="AU250" i="2"/>
  <c r="AB242" i="4"/>
  <c r="AU242" i="2"/>
  <c r="AB234" i="4"/>
  <c r="AU234" i="2"/>
  <c r="AB226" i="4"/>
  <c r="AU226" i="2"/>
  <c r="AB218" i="4"/>
  <c r="AU218" i="2"/>
  <c r="AB210" i="4"/>
  <c r="AU210" i="2"/>
  <c r="AB202" i="4"/>
  <c r="AU202" i="2"/>
  <c r="AB194" i="4"/>
  <c r="AU194" i="2"/>
  <c r="AB186" i="4"/>
  <c r="AU186" i="2"/>
  <c r="AB178" i="4"/>
  <c r="AU178" i="2"/>
  <c r="AB170" i="4"/>
  <c r="AU170" i="2"/>
  <c r="AB162" i="4"/>
  <c r="AU162" i="2"/>
  <c r="AB154" i="4"/>
  <c r="AU154" i="2"/>
  <c r="AB146" i="4"/>
  <c r="AU146" i="2"/>
  <c r="AB138" i="4"/>
  <c r="AU138" i="2"/>
  <c r="AB130" i="4"/>
  <c r="AU130" i="2"/>
  <c r="AB122" i="4"/>
  <c r="AU122" i="2"/>
  <c r="AB114" i="4"/>
  <c r="AU114" i="2"/>
  <c r="AB106" i="4"/>
  <c r="AU106" i="2"/>
  <c r="AB98" i="4"/>
  <c r="AU98" i="2"/>
  <c r="AB90" i="4"/>
  <c r="AU90" i="2"/>
  <c r="AB82" i="4"/>
  <c r="AU82" i="2"/>
  <c r="AB74" i="4"/>
  <c r="AU74" i="2"/>
  <c r="AB66" i="4"/>
  <c r="AU66" i="2"/>
  <c r="AB58" i="4"/>
  <c r="AU58" i="2"/>
  <c r="AB50" i="4"/>
  <c r="AU50" i="2"/>
  <c r="AB34" i="4"/>
  <c r="AU34" i="2"/>
  <c r="AB26" i="4"/>
  <c r="AU26" i="2"/>
  <c r="AB18" i="4"/>
  <c r="AU18" i="2"/>
  <c r="AB10" i="4"/>
  <c r="AU10" i="2"/>
  <c r="AA270" i="4"/>
  <c r="AT270" i="2"/>
  <c r="AA256" i="4"/>
  <c r="AT256" i="2"/>
  <c r="AA240" i="4"/>
  <c r="AT240" i="2"/>
  <c r="AA225" i="4"/>
  <c r="AT225" i="2"/>
  <c r="AA211" i="4"/>
  <c r="AT211" i="2"/>
  <c r="AA198" i="4"/>
  <c r="AT198" i="2"/>
  <c r="AA185" i="4"/>
  <c r="AT185" i="2"/>
  <c r="AA173" i="4"/>
  <c r="AT173" i="2"/>
  <c r="AA160" i="4"/>
  <c r="AT160" i="2"/>
  <c r="AA147" i="4"/>
  <c r="AT147" i="2"/>
  <c r="AA134" i="4"/>
  <c r="AT134" i="2"/>
  <c r="AA121" i="4"/>
  <c r="AT121" i="2"/>
  <c r="AA109" i="4"/>
  <c r="AT109" i="2"/>
  <c r="AA96" i="4"/>
  <c r="AT96" i="2"/>
  <c r="AA83" i="4"/>
  <c r="AT83" i="2"/>
  <c r="AA70" i="4"/>
  <c r="AT70" i="2"/>
  <c r="AA57" i="4"/>
  <c r="AT57" i="2"/>
  <c r="AA45" i="4"/>
  <c r="AT45" i="2"/>
  <c r="AA32" i="4"/>
  <c r="AT32" i="2"/>
  <c r="AA19" i="4"/>
  <c r="AT19" i="2"/>
  <c r="AA6" i="4"/>
  <c r="AT6" i="2"/>
  <c r="AB276" i="4"/>
  <c r="AU276" i="2"/>
  <c r="AB260" i="4"/>
  <c r="AU260" i="2"/>
  <c r="AB240" i="4"/>
  <c r="AU240" i="2"/>
  <c r="AB216" i="4"/>
  <c r="AU216" i="2"/>
  <c r="AB201" i="4"/>
  <c r="AU201" i="2"/>
  <c r="AB183" i="4"/>
  <c r="AU183" i="2"/>
  <c r="AB160" i="4"/>
  <c r="AU160" i="2"/>
  <c r="AB142" i="4"/>
  <c r="AU142" i="2"/>
  <c r="AB119" i="4"/>
  <c r="AU119" i="2"/>
  <c r="AB100" i="4"/>
  <c r="AU100" i="2"/>
  <c r="AB83" i="4"/>
  <c r="AU83" i="2"/>
  <c r="AB68" i="4"/>
  <c r="AU68" i="2"/>
  <c r="AB55" i="4"/>
  <c r="AU55" i="2"/>
  <c r="AB43" i="4"/>
  <c r="AU43" i="2"/>
  <c r="AB28" i="4"/>
  <c r="AU28" i="2"/>
  <c r="AB16" i="4"/>
  <c r="AU16" i="2"/>
  <c r="AB281" i="4"/>
  <c r="AU281" i="2"/>
  <c r="AB273" i="4"/>
  <c r="AU273" i="2"/>
  <c r="AB257" i="4"/>
  <c r="AU257" i="2"/>
  <c r="AB249" i="4"/>
  <c r="AU249" i="2"/>
  <c r="AB233" i="4"/>
  <c r="AU233" i="2"/>
  <c r="AB225" i="4"/>
  <c r="AU225" i="2"/>
  <c r="AB217" i="4"/>
  <c r="AU217" i="2"/>
  <c r="AB209" i="4"/>
  <c r="AU209" i="2"/>
  <c r="AB193" i="4"/>
  <c r="AU193" i="2"/>
  <c r="AB185" i="4"/>
  <c r="AU185" i="2"/>
  <c r="AB169" i="4"/>
  <c r="AU169" i="2"/>
  <c r="AB161" i="4"/>
  <c r="AU161" i="2"/>
  <c r="AB145" i="4"/>
  <c r="AU145" i="2"/>
  <c r="AB137" i="4"/>
  <c r="AU137" i="2"/>
  <c r="AB129" i="4"/>
  <c r="AU129" i="2"/>
  <c r="AB121" i="4"/>
  <c r="AU121" i="2"/>
  <c r="AB105" i="4"/>
  <c r="AU105" i="2"/>
  <c r="AB97" i="4"/>
  <c r="AU97" i="2"/>
  <c r="AB81" i="4"/>
  <c r="AU81" i="2"/>
  <c r="AB73" i="4"/>
  <c r="AU73" i="2"/>
  <c r="AB57" i="4"/>
  <c r="AU57" i="2"/>
  <c r="AB49" i="4"/>
  <c r="AU49" i="2"/>
  <c r="AB41" i="4"/>
  <c r="AU41" i="2"/>
  <c r="AB33" i="4"/>
  <c r="AU33" i="2"/>
  <c r="AB25" i="4"/>
  <c r="AU25" i="2"/>
  <c r="AB17" i="4"/>
  <c r="AU17" i="2"/>
  <c r="AB9" i="4"/>
  <c r="AU9" i="2"/>
  <c r="AA269" i="4"/>
  <c r="AT269" i="2"/>
  <c r="AA238" i="4"/>
  <c r="AT238" i="2"/>
  <c r="AA224" i="4"/>
  <c r="AT224" i="2"/>
  <c r="AA197" i="4"/>
  <c r="AT197" i="2"/>
  <c r="AA184" i="4"/>
  <c r="AT184" i="2"/>
  <c r="AA158" i="4"/>
  <c r="AT158" i="2"/>
  <c r="AA133" i="4"/>
  <c r="AT133" i="2"/>
  <c r="AA120" i="4"/>
  <c r="AT120" i="2"/>
  <c r="AA94" i="4"/>
  <c r="AT94" i="2"/>
  <c r="AA69" i="4"/>
  <c r="AT69" i="2"/>
  <c r="AA56" i="4"/>
  <c r="AT56" i="2"/>
  <c r="AA42" i="4"/>
  <c r="AT42" i="2"/>
  <c r="AA30" i="4"/>
  <c r="AT30" i="2"/>
  <c r="AA18" i="4"/>
  <c r="AT18" i="2"/>
  <c r="AA5" i="4"/>
  <c r="AT5" i="2"/>
  <c r="AB272" i="4"/>
  <c r="AU272" i="2"/>
  <c r="AB256" i="4"/>
  <c r="AU256" i="2"/>
  <c r="AB236" i="4"/>
  <c r="AU236" i="2"/>
  <c r="AB215" i="4"/>
  <c r="AU215" i="2"/>
  <c r="AB200" i="4"/>
  <c r="AU200" i="2"/>
  <c r="AB180" i="4"/>
  <c r="AU180" i="2"/>
  <c r="AB158" i="4"/>
  <c r="AU158" i="2"/>
  <c r="AB140" i="4"/>
  <c r="AU140" i="2"/>
  <c r="AB116" i="4"/>
  <c r="AU116" i="2"/>
  <c r="AB96" i="4"/>
  <c r="AU96" i="2"/>
  <c r="AB80" i="4"/>
  <c r="AU80" i="2"/>
  <c r="AB67" i="4"/>
  <c r="AU67" i="2"/>
  <c r="AB54" i="4"/>
  <c r="AU54" i="2"/>
  <c r="AB40" i="4"/>
  <c r="AU40" i="2"/>
  <c r="AB27" i="4"/>
  <c r="AU27" i="2"/>
  <c r="AB15" i="4"/>
  <c r="AU15" i="2"/>
  <c r="AA253" i="4"/>
  <c r="AT253" i="2"/>
  <c r="AA237" i="4"/>
  <c r="AT237" i="2"/>
  <c r="AA209" i="4"/>
  <c r="AT209" i="2"/>
  <c r="AA195" i="4"/>
  <c r="AT195" i="2"/>
  <c r="AA182" i="4"/>
  <c r="AT182" i="2"/>
  <c r="AA169" i="4"/>
  <c r="AT169" i="2"/>
  <c r="AA157" i="4"/>
  <c r="AT157" i="2"/>
  <c r="AA144" i="4"/>
  <c r="AT144" i="2"/>
  <c r="AA131" i="4"/>
  <c r="AT131" i="2"/>
  <c r="AA118" i="4"/>
  <c r="AT118" i="2"/>
  <c r="AA105" i="4"/>
  <c r="AT105" i="2"/>
  <c r="AA93" i="4"/>
  <c r="AT93" i="2"/>
  <c r="AA80" i="4"/>
  <c r="AT80" i="2"/>
  <c r="AA67" i="4"/>
  <c r="AT67" i="2"/>
  <c r="AA54" i="4"/>
  <c r="AT54" i="2"/>
  <c r="AA41" i="4"/>
  <c r="AT41" i="2"/>
  <c r="AA29" i="4"/>
  <c r="AT29" i="2"/>
  <c r="AA16" i="4"/>
  <c r="AT16" i="2"/>
  <c r="AA4" i="4"/>
  <c r="AB271" i="4"/>
  <c r="AU271" i="2"/>
  <c r="AB255" i="4"/>
  <c r="AU255" i="2"/>
  <c r="AB232" i="4"/>
  <c r="AU232" i="2"/>
  <c r="AB214" i="4"/>
  <c r="AU214" i="2"/>
  <c r="AB199" i="4"/>
  <c r="AU199" i="2"/>
  <c r="AB177" i="4"/>
  <c r="AU177" i="2"/>
  <c r="AB156" i="4"/>
  <c r="AU156" i="2"/>
  <c r="AB136" i="4"/>
  <c r="AU136" i="2"/>
  <c r="AB113" i="4"/>
  <c r="AU113" i="2"/>
  <c r="AB94" i="4"/>
  <c r="AU94" i="2"/>
  <c r="AB79" i="4"/>
  <c r="AU79" i="2"/>
  <c r="AB65" i="4"/>
  <c r="AU65" i="2"/>
  <c r="AB52" i="4"/>
  <c r="AU52" i="2"/>
  <c r="AB39" i="4"/>
  <c r="AU39" i="2"/>
  <c r="AB24" i="4"/>
  <c r="AU24" i="2"/>
  <c r="AB14" i="4"/>
  <c r="AU14" i="2"/>
  <c r="AB239" i="4"/>
  <c r="AU239" i="2"/>
  <c r="AB223" i="4"/>
  <c r="AU223" i="2"/>
  <c r="AB175" i="4"/>
  <c r="AU175" i="2"/>
  <c r="AB167" i="4"/>
  <c r="AU167" i="2"/>
  <c r="AB159" i="4"/>
  <c r="AU159" i="2"/>
  <c r="AB151" i="4"/>
  <c r="AU151" i="2"/>
  <c r="AB143" i="4"/>
  <c r="AU143" i="2"/>
  <c r="AB135" i="4"/>
  <c r="AU135" i="2"/>
  <c r="AB111" i="4"/>
  <c r="AU111" i="2"/>
  <c r="AB103" i="4"/>
  <c r="AU103" i="2"/>
  <c r="AB95" i="4"/>
  <c r="AU95" i="2"/>
  <c r="AB87" i="4"/>
  <c r="AU87" i="2"/>
  <c r="AA281" i="4"/>
  <c r="AT281" i="2"/>
  <c r="AA265" i="4"/>
  <c r="AT265" i="2"/>
  <c r="AA221" i="4"/>
  <c r="AT221" i="2"/>
  <c r="AA208" i="4"/>
  <c r="AT208" i="2"/>
  <c r="AA181" i="4"/>
  <c r="AT181" i="2"/>
  <c r="AA168" i="4"/>
  <c r="AT168" i="2"/>
  <c r="AA142" i="4"/>
  <c r="AT142" i="2"/>
  <c r="AA117" i="4"/>
  <c r="AT117" i="2"/>
  <c r="AA104" i="4"/>
  <c r="AT104" i="2"/>
  <c r="AA90" i="4"/>
  <c r="AT90" i="2"/>
  <c r="AA78" i="4"/>
  <c r="AT78" i="2"/>
  <c r="AA66" i="4"/>
  <c r="AT66" i="2"/>
  <c r="AA53" i="4"/>
  <c r="AT53" i="2"/>
  <c r="AA40" i="4"/>
  <c r="AT40" i="2"/>
  <c r="AA26" i="4"/>
  <c r="AT26" i="2"/>
  <c r="AA14" i="4"/>
  <c r="AT14" i="2"/>
  <c r="AB270" i="4"/>
  <c r="AU270" i="2"/>
  <c r="AB252" i="4"/>
  <c r="AU252" i="2"/>
  <c r="AB231" i="4"/>
  <c r="AU231" i="2"/>
  <c r="AB212" i="4"/>
  <c r="AU212" i="2"/>
  <c r="AB196" i="4"/>
  <c r="AU196" i="2"/>
  <c r="AB176" i="4"/>
  <c r="AU176" i="2"/>
  <c r="AB153" i="4"/>
  <c r="AU153" i="2"/>
  <c r="AB132" i="4"/>
  <c r="AU132" i="2"/>
  <c r="AB112" i="4"/>
  <c r="AU112" i="2"/>
  <c r="AB92" i="4"/>
  <c r="AU92" i="2"/>
  <c r="AB78" i="4"/>
  <c r="AU78" i="2"/>
  <c r="AB64" i="4"/>
  <c r="AU64" i="2"/>
  <c r="AB51" i="4"/>
  <c r="AU51" i="2"/>
  <c r="AB38" i="4"/>
  <c r="AU38" i="2"/>
  <c r="AB23" i="4"/>
  <c r="AU23" i="2"/>
  <c r="AB12" i="4"/>
  <c r="AU12" i="2"/>
  <c r="AB163" i="4"/>
  <c r="AU163" i="2"/>
  <c r="AB262" i="4"/>
  <c r="AU262" i="2"/>
  <c r="AB254" i="4"/>
  <c r="AU254" i="2"/>
  <c r="AB246" i="4"/>
  <c r="AU246" i="2"/>
  <c r="AB238" i="4"/>
  <c r="AU238" i="2"/>
  <c r="AB230" i="4"/>
  <c r="AU230" i="2"/>
  <c r="AB198" i="4"/>
  <c r="AU198" i="2"/>
  <c r="AB190" i="4"/>
  <c r="AU190" i="2"/>
  <c r="AB182" i="4"/>
  <c r="AU182" i="2"/>
  <c r="AB174" i="4"/>
  <c r="AU174" i="2"/>
  <c r="AB134" i="4"/>
  <c r="AU134" i="2"/>
  <c r="AB126" i="4"/>
  <c r="AU126" i="2"/>
  <c r="AB118" i="4"/>
  <c r="AU118" i="2"/>
  <c r="AB62" i="4"/>
  <c r="AU62" i="2"/>
  <c r="AB30" i="4"/>
  <c r="AU30" i="2"/>
  <c r="K3" i="6"/>
  <c r="K5" i="6"/>
  <c r="K6" i="6"/>
  <c r="K7" i="6"/>
  <c r="K8" i="6"/>
  <c r="K2" i="6"/>
  <c r="F4" i="7"/>
  <c r="F6" i="7"/>
  <c r="F8" i="7"/>
  <c r="F3" i="7"/>
  <c r="F5" i="7"/>
  <c r="F7" i="7"/>
  <c r="AG3" i="2"/>
  <c r="AE3" i="2" s="1"/>
  <c r="AG4" i="2"/>
  <c r="AE4" i="2" s="1"/>
  <c r="AG5" i="2"/>
  <c r="AE5" i="2" s="1"/>
  <c r="AG6" i="2"/>
  <c r="AE6" i="2" s="1"/>
  <c r="AS6" i="2" s="1"/>
  <c r="AG7" i="2"/>
  <c r="AE7" i="2" s="1"/>
  <c r="AS7" i="2" s="1"/>
  <c r="AG8" i="2"/>
  <c r="AE8" i="2" s="1"/>
  <c r="AS8" i="2" s="1"/>
  <c r="AG9" i="2"/>
  <c r="AE9" i="2" s="1"/>
  <c r="AS9" i="2" s="1"/>
  <c r="AG10" i="2"/>
  <c r="AE10" i="2" s="1"/>
  <c r="AS10" i="2" s="1"/>
  <c r="AG11" i="2"/>
  <c r="AE11" i="2" s="1"/>
  <c r="AS11" i="2" s="1"/>
  <c r="AG12" i="2"/>
  <c r="AE12" i="2" s="1"/>
  <c r="AS12" i="2" s="1"/>
  <c r="AG13" i="2"/>
  <c r="AE13" i="2" s="1"/>
  <c r="AS13" i="2" s="1"/>
  <c r="AG14" i="2"/>
  <c r="AE14" i="2" s="1"/>
  <c r="AS14" i="2" s="1"/>
  <c r="AG15" i="2"/>
  <c r="AE15" i="2" s="1"/>
  <c r="AS15" i="2" s="1"/>
  <c r="AG16" i="2"/>
  <c r="AE16" i="2" s="1"/>
  <c r="AS16" i="2" s="1"/>
  <c r="AG17" i="2"/>
  <c r="AE17" i="2" s="1"/>
  <c r="AS17" i="2" s="1"/>
  <c r="AG18" i="2"/>
  <c r="AE18" i="2" s="1"/>
  <c r="AG19" i="2"/>
  <c r="AE19" i="2" s="1"/>
  <c r="AS19" i="2" s="1"/>
  <c r="AG20" i="2"/>
  <c r="AE20" i="2" s="1"/>
  <c r="AS20" i="2" s="1"/>
  <c r="AG21" i="2"/>
  <c r="AE21" i="2" s="1"/>
  <c r="AS21" i="2" s="1"/>
  <c r="AG22" i="2"/>
  <c r="AE22" i="2" s="1"/>
  <c r="AS22" i="2" s="1"/>
  <c r="AG23" i="2"/>
  <c r="AE23" i="2" s="1"/>
  <c r="AS23" i="2" s="1"/>
  <c r="AG24" i="2"/>
  <c r="AE24" i="2" s="1"/>
  <c r="AS24" i="2" s="1"/>
  <c r="AG25" i="2"/>
  <c r="AE25" i="2" s="1"/>
  <c r="AS25" i="2" s="1"/>
  <c r="AG26" i="2"/>
  <c r="AE26" i="2" s="1"/>
  <c r="AS26" i="2" s="1"/>
  <c r="AG27" i="2"/>
  <c r="AE27" i="2" s="1"/>
  <c r="AS27" i="2" s="1"/>
  <c r="AG28" i="2"/>
  <c r="AE28" i="2" s="1"/>
  <c r="AS28" i="2" s="1"/>
  <c r="AG29" i="2"/>
  <c r="AE29" i="2" s="1"/>
  <c r="AS29" i="2" s="1"/>
  <c r="AG30" i="2"/>
  <c r="AE30" i="2" s="1"/>
  <c r="AS30" i="2" s="1"/>
  <c r="AG31" i="2"/>
  <c r="AE31" i="2" s="1"/>
  <c r="AS31" i="2" s="1"/>
  <c r="AG32" i="2"/>
  <c r="AE32" i="2" s="1"/>
  <c r="AS32" i="2" s="1"/>
  <c r="AG33" i="2"/>
  <c r="AE33" i="2" s="1"/>
  <c r="AS33" i="2" s="1"/>
  <c r="AG34" i="2"/>
  <c r="AE34" i="2" s="1"/>
  <c r="AS34" i="2" s="1"/>
  <c r="AG35" i="2"/>
  <c r="AE35" i="2" s="1"/>
  <c r="AS35" i="2" s="1"/>
  <c r="AG36" i="2"/>
  <c r="AE36" i="2" s="1"/>
  <c r="AS36" i="2" s="1"/>
  <c r="AG37" i="2"/>
  <c r="AE37" i="2" s="1"/>
  <c r="AS37" i="2" s="1"/>
  <c r="AG38" i="2"/>
  <c r="AE38" i="2" s="1"/>
  <c r="AS38" i="2" s="1"/>
  <c r="AG39" i="2"/>
  <c r="AE39" i="2" s="1"/>
  <c r="AS39" i="2" s="1"/>
  <c r="AG40" i="2"/>
  <c r="AE40" i="2" s="1"/>
  <c r="AS40" i="2" s="1"/>
  <c r="AG41" i="2"/>
  <c r="AE41" i="2" s="1"/>
  <c r="AS41" i="2" s="1"/>
  <c r="AG42" i="2"/>
  <c r="AE42" i="2" s="1"/>
  <c r="AS42" i="2" s="1"/>
  <c r="AG43" i="2"/>
  <c r="AE43" i="2" s="1"/>
  <c r="AS43" i="2" s="1"/>
  <c r="AG44" i="2"/>
  <c r="AE44" i="2" s="1"/>
  <c r="AS44" i="2" s="1"/>
  <c r="AG45" i="2"/>
  <c r="AE45" i="2" s="1"/>
  <c r="AS45" i="2" s="1"/>
  <c r="AG46" i="2"/>
  <c r="AE46" i="2" s="1"/>
  <c r="AS46" i="2" s="1"/>
  <c r="AG47" i="2"/>
  <c r="AE47" i="2" s="1"/>
  <c r="AS47" i="2" s="1"/>
  <c r="AG48" i="2"/>
  <c r="AE48" i="2" s="1"/>
  <c r="AS48" i="2" s="1"/>
  <c r="AG49" i="2"/>
  <c r="AE49" i="2" s="1"/>
  <c r="AS49" i="2" s="1"/>
  <c r="AG50" i="2"/>
  <c r="AE50" i="2" s="1"/>
  <c r="AS50" i="2" s="1"/>
  <c r="AG51" i="2"/>
  <c r="AE51" i="2" s="1"/>
  <c r="AS51" i="2" s="1"/>
  <c r="AG52" i="2"/>
  <c r="AE52" i="2" s="1"/>
  <c r="AS52" i="2" s="1"/>
  <c r="AG53" i="2"/>
  <c r="AE53" i="2" s="1"/>
  <c r="AS53" i="2" s="1"/>
  <c r="AG54" i="2"/>
  <c r="AE54" i="2" s="1"/>
  <c r="AS54" i="2" s="1"/>
  <c r="AG55" i="2"/>
  <c r="AE55" i="2" s="1"/>
  <c r="AS55" i="2" s="1"/>
  <c r="AG56" i="2"/>
  <c r="AE56" i="2" s="1"/>
  <c r="AS56" i="2" s="1"/>
  <c r="AG57" i="2"/>
  <c r="AE57" i="2" s="1"/>
  <c r="AS57" i="2" s="1"/>
  <c r="AG58" i="2"/>
  <c r="AE58" i="2" s="1"/>
  <c r="AS58" i="2" s="1"/>
  <c r="AG59" i="2"/>
  <c r="AE59" i="2" s="1"/>
  <c r="AS59" i="2" s="1"/>
  <c r="AG60" i="2"/>
  <c r="AE60" i="2" s="1"/>
  <c r="AS60" i="2" s="1"/>
  <c r="AG61" i="2"/>
  <c r="AE61" i="2" s="1"/>
  <c r="AS61" i="2" s="1"/>
  <c r="AG62" i="2"/>
  <c r="AE62" i="2" s="1"/>
  <c r="AS62" i="2" s="1"/>
  <c r="AG63" i="2"/>
  <c r="AE63" i="2" s="1"/>
  <c r="AS63" i="2" s="1"/>
  <c r="AG64" i="2"/>
  <c r="AE64" i="2" s="1"/>
  <c r="AS64" i="2" s="1"/>
  <c r="AG65" i="2"/>
  <c r="AE65" i="2" s="1"/>
  <c r="AS65" i="2" s="1"/>
  <c r="AG66" i="2"/>
  <c r="AE66" i="2" s="1"/>
  <c r="AS66" i="2" s="1"/>
  <c r="AG67" i="2"/>
  <c r="AE67" i="2" s="1"/>
  <c r="AS67" i="2" s="1"/>
  <c r="AG68" i="2"/>
  <c r="AE68" i="2" s="1"/>
  <c r="AS68" i="2" s="1"/>
  <c r="AG69" i="2"/>
  <c r="AE69" i="2" s="1"/>
  <c r="AS69" i="2" s="1"/>
  <c r="AG70" i="2"/>
  <c r="AE70" i="2" s="1"/>
  <c r="AS70" i="2" s="1"/>
  <c r="AG71" i="2"/>
  <c r="AE71" i="2" s="1"/>
  <c r="AS71" i="2" s="1"/>
  <c r="AG72" i="2"/>
  <c r="AE72" i="2" s="1"/>
  <c r="AS72" i="2" s="1"/>
  <c r="AG73" i="2"/>
  <c r="AE73" i="2" s="1"/>
  <c r="AS73" i="2" s="1"/>
  <c r="AG74" i="2"/>
  <c r="AE74" i="2" s="1"/>
  <c r="AS74" i="2" s="1"/>
  <c r="AG75" i="2"/>
  <c r="AE75" i="2" s="1"/>
  <c r="AS75" i="2" s="1"/>
  <c r="AG76" i="2"/>
  <c r="AE76" i="2" s="1"/>
  <c r="AS76" i="2" s="1"/>
  <c r="AG77" i="2"/>
  <c r="AE77" i="2" s="1"/>
  <c r="AS77" i="2" s="1"/>
  <c r="AG78" i="2"/>
  <c r="AE78" i="2" s="1"/>
  <c r="AS78" i="2" s="1"/>
  <c r="AG79" i="2"/>
  <c r="AE79" i="2" s="1"/>
  <c r="AS79" i="2" s="1"/>
  <c r="AG80" i="2"/>
  <c r="AE80" i="2" s="1"/>
  <c r="AS80" i="2" s="1"/>
  <c r="AG81" i="2"/>
  <c r="AE81" i="2" s="1"/>
  <c r="AS81" i="2" s="1"/>
  <c r="AG82" i="2"/>
  <c r="AE82" i="2" s="1"/>
  <c r="AS82" i="2" s="1"/>
  <c r="AG83" i="2"/>
  <c r="AE83" i="2" s="1"/>
  <c r="AS83" i="2" s="1"/>
  <c r="AG84" i="2"/>
  <c r="AE84" i="2" s="1"/>
  <c r="AS84" i="2" s="1"/>
  <c r="AG85" i="2"/>
  <c r="AE85" i="2" s="1"/>
  <c r="AS85" i="2" s="1"/>
  <c r="AG86" i="2"/>
  <c r="AE86" i="2" s="1"/>
  <c r="AS86" i="2" s="1"/>
  <c r="AG87" i="2"/>
  <c r="AE87" i="2" s="1"/>
  <c r="AS87" i="2" s="1"/>
  <c r="AG88" i="2"/>
  <c r="AE88" i="2" s="1"/>
  <c r="AS88" i="2" s="1"/>
  <c r="AG89" i="2"/>
  <c r="AE89" i="2" s="1"/>
  <c r="AS89" i="2" s="1"/>
  <c r="AG90" i="2"/>
  <c r="AE90" i="2" s="1"/>
  <c r="AS90" i="2" s="1"/>
  <c r="AG91" i="2"/>
  <c r="AE91" i="2" s="1"/>
  <c r="AS91" i="2" s="1"/>
  <c r="AG92" i="2"/>
  <c r="AE92" i="2" s="1"/>
  <c r="AS92" i="2" s="1"/>
  <c r="AG93" i="2"/>
  <c r="AE93" i="2" s="1"/>
  <c r="AS93" i="2" s="1"/>
  <c r="AG94" i="2"/>
  <c r="AE94" i="2" s="1"/>
  <c r="AS94" i="2" s="1"/>
  <c r="AG95" i="2"/>
  <c r="AE95" i="2" s="1"/>
  <c r="AS95" i="2" s="1"/>
  <c r="AG96" i="2"/>
  <c r="AE96" i="2" s="1"/>
  <c r="AS96" i="2" s="1"/>
  <c r="AG97" i="2"/>
  <c r="AE97" i="2" s="1"/>
  <c r="AS97" i="2" s="1"/>
  <c r="AG98" i="2"/>
  <c r="AE98" i="2" s="1"/>
  <c r="AS98" i="2" s="1"/>
  <c r="AG99" i="2"/>
  <c r="AE99" i="2" s="1"/>
  <c r="AS99" i="2" s="1"/>
  <c r="AG100" i="2"/>
  <c r="AE100" i="2" s="1"/>
  <c r="AS100" i="2" s="1"/>
  <c r="AG101" i="2"/>
  <c r="AE101" i="2" s="1"/>
  <c r="AS101" i="2" s="1"/>
  <c r="AG102" i="2"/>
  <c r="AE102" i="2" s="1"/>
  <c r="AS102" i="2" s="1"/>
  <c r="AG103" i="2"/>
  <c r="AE103" i="2" s="1"/>
  <c r="AS103" i="2" s="1"/>
  <c r="AG104" i="2"/>
  <c r="AE104" i="2" s="1"/>
  <c r="AG105" i="2"/>
  <c r="AE105" i="2" s="1"/>
  <c r="AS105" i="2" s="1"/>
  <c r="AG106" i="2"/>
  <c r="AE106" i="2" s="1"/>
  <c r="AS106" i="2" s="1"/>
  <c r="AG107" i="2"/>
  <c r="AE107" i="2" s="1"/>
  <c r="AS107" i="2" s="1"/>
  <c r="AG108" i="2"/>
  <c r="AE108" i="2" s="1"/>
  <c r="AS108" i="2" s="1"/>
  <c r="AG109" i="2"/>
  <c r="AE109" i="2" s="1"/>
  <c r="AS109" i="2" s="1"/>
  <c r="AG110" i="2"/>
  <c r="AE110" i="2" s="1"/>
  <c r="AS110" i="2" s="1"/>
  <c r="AG111" i="2"/>
  <c r="AE111" i="2" s="1"/>
  <c r="AS111" i="2" s="1"/>
  <c r="AG112" i="2"/>
  <c r="AE112" i="2" s="1"/>
  <c r="AS112" i="2" s="1"/>
  <c r="AG113" i="2"/>
  <c r="AE113" i="2" s="1"/>
  <c r="AS113" i="2" s="1"/>
  <c r="AG114" i="2"/>
  <c r="AE114" i="2" s="1"/>
  <c r="AS114" i="2" s="1"/>
  <c r="AG115" i="2"/>
  <c r="AE115" i="2" s="1"/>
  <c r="AS115" i="2" s="1"/>
  <c r="AG116" i="2"/>
  <c r="AE116" i="2" s="1"/>
  <c r="AS116" i="2" s="1"/>
  <c r="AG117" i="2"/>
  <c r="AE117" i="2" s="1"/>
  <c r="AS117" i="2" s="1"/>
  <c r="AG118" i="2"/>
  <c r="AE118" i="2" s="1"/>
  <c r="AS118" i="2" s="1"/>
  <c r="AG119" i="2"/>
  <c r="AE119" i="2" s="1"/>
  <c r="AS119" i="2" s="1"/>
  <c r="AG120" i="2"/>
  <c r="AE120" i="2" s="1"/>
  <c r="AS120" i="2" s="1"/>
  <c r="AG121" i="2"/>
  <c r="AE121" i="2" s="1"/>
  <c r="AS121" i="2" s="1"/>
  <c r="AG122" i="2"/>
  <c r="AE122" i="2" s="1"/>
  <c r="AS122" i="2" s="1"/>
  <c r="AG123" i="2"/>
  <c r="AE123" i="2" s="1"/>
  <c r="AS123" i="2" s="1"/>
  <c r="AG124" i="2"/>
  <c r="AE124" i="2" s="1"/>
  <c r="AS124" i="2" s="1"/>
  <c r="AG125" i="2"/>
  <c r="AE125" i="2" s="1"/>
  <c r="AS125" i="2" s="1"/>
  <c r="AG126" i="2"/>
  <c r="AE126" i="2" s="1"/>
  <c r="AS126" i="2" s="1"/>
  <c r="AG127" i="2"/>
  <c r="AE127" i="2" s="1"/>
  <c r="AS127" i="2" s="1"/>
  <c r="AG128" i="2"/>
  <c r="AE128" i="2" s="1"/>
  <c r="AS128" i="2" s="1"/>
  <c r="AG129" i="2"/>
  <c r="AE129" i="2" s="1"/>
  <c r="AS129" i="2" s="1"/>
  <c r="AG130" i="2"/>
  <c r="AE130" i="2" s="1"/>
  <c r="AS130" i="2" s="1"/>
  <c r="AG131" i="2"/>
  <c r="AE131" i="2" s="1"/>
  <c r="AS131" i="2" s="1"/>
  <c r="AG132" i="2"/>
  <c r="AE132" i="2" s="1"/>
  <c r="AS132" i="2" s="1"/>
  <c r="AG133" i="2"/>
  <c r="AE133" i="2" s="1"/>
  <c r="AS133" i="2" s="1"/>
  <c r="AG134" i="2"/>
  <c r="AE134" i="2" s="1"/>
  <c r="AS134" i="2" s="1"/>
  <c r="AG135" i="2"/>
  <c r="AE135" i="2" s="1"/>
  <c r="AS135" i="2" s="1"/>
  <c r="AG136" i="2"/>
  <c r="AE136" i="2" s="1"/>
  <c r="AS136" i="2" s="1"/>
  <c r="AG137" i="2"/>
  <c r="AE137" i="2" s="1"/>
  <c r="AS137" i="2" s="1"/>
  <c r="AG138" i="2"/>
  <c r="AE138" i="2" s="1"/>
  <c r="AS138" i="2" s="1"/>
  <c r="AG139" i="2"/>
  <c r="AE139" i="2" s="1"/>
  <c r="AS139" i="2" s="1"/>
  <c r="AG140" i="2"/>
  <c r="AE140" i="2" s="1"/>
  <c r="AS140" i="2" s="1"/>
  <c r="AG141" i="2"/>
  <c r="AE141" i="2" s="1"/>
  <c r="AS141" i="2" s="1"/>
  <c r="AG142" i="2"/>
  <c r="AE142" i="2" s="1"/>
  <c r="AS142" i="2" s="1"/>
  <c r="AG143" i="2"/>
  <c r="AE143" i="2" s="1"/>
  <c r="AS143" i="2" s="1"/>
  <c r="AG144" i="2"/>
  <c r="AE144" i="2" s="1"/>
  <c r="AS144" i="2" s="1"/>
  <c r="AG145" i="2"/>
  <c r="AE145" i="2" s="1"/>
  <c r="AS145" i="2" s="1"/>
  <c r="AG146" i="2"/>
  <c r="AE146" i="2" s="1"/>
  <c r="AS146" i="2" s="1"/>
  <c r="AG147" i="2"/>
  <c r="AE147" i="2" s="1"/>
  <c r="AS147" i="2" s="1"/>
  <c r="AG148" i="2"/>
  <c r="AE148" i="2" s="1"/>
  <c r="AS148" i="2" s="1"/>
  <c r="AG149" i="2"/>
  <c r="AE149" i="2" s="1"/>
  <c r="AS149" i="2" s="1"/>
  <c r="AG150" i="2"/>
  <c r="AE150" i="2" s="1"/>
  <c r="AS150" i="2" s="1"/>
  <c r="AG151" i="2"/>
  <c r="AE151" i="2" s="1"/>
  <c r="AS151" i="2" s="1"/>
  <c r="AG152" i="2"/>
  <c r="AE152" i="2" s="1"/>
  <c r="AS152" i="2" s="1"/>
  <c r="AG153" i="2"/>
  <c r="AE153" i="2" s="1"/>
  <c r="AS153" i="2" s="1"/>
  <c r="AG154" i="2"/>
  <c r="AE154" i="2" s="1"/>
  <c r="AS154" i="2" s="1"/>
  <c r="AG155" i="2"/>
  <c r="AE155" i="2" s="1"/>
  <c r="AS155" i="2" s="1"/>
  <c r="AG156" i="2"/>
  <c r="AE156" i="2" s="1"/>
  <c r="AS156" i="2" s="1"/>
  <c r="AG157" i="2"/>
  <c r="AE157" i="2" s="1"/>
  <c r="AS157" i="2" s="1"/>
  <c r="AG158" i="2"/>
  <c r="AE158" i="2" s="1"/>
  <c r="AS158" i="2" s="1"/>
  <c r="AG159" i="2"/>
  <c r="AE159" i="2" s="1"/>
  <c r="AS159" i="2" s="1"/>
  <c r="AG160" i="2"/>
  <c r="AE160" i="2" s="1"/>
  <c r="AS160" i="2" s="1"/>
  <c r="AG161" i="2"/>
  <c r="AE161" i="2" s="1"/>
  <c r="AS161" i="2" s="1"/>
  <c r="AG162" i="2"/>
  <c r="AE162" i="2" s="1"/>
  <c r="AS162" i="2" s="1"/>
  <c r="AG163" i="2"/>
  <c r="AE163" i="2" s="1"/>
  <c r="AS163" i="2" s="1"/>
  <c r="AG164" i="2"/>
  <c r="AE164" i="2" s="1"/>
  <c r="AS164" i="2" s="1"/>
  <c r="AG165" i="2"/>
  <c r="AE165" i="2" s="1"/>
  <c r="AS165" i="2" s="1"/>
  <c r="AG166" i="2"/>
  <c r="AE166" i="2" s="1"/>
  <c r="AS166" i="2" s="1"/>
  <c r="AG167" i="2"/>
  <c r="AE167" i="2" s="1"/>
  <c r="AS167" i="2" s="1"/>
  <c r="AG168" i="2"/>
  <c r="AE168" i="2" s="1"/>
  <c r="AS168" i="2" s="1"/>
  <c r="AG169" i="2"/>
  <c r="AE169" i="2" s="1"/>
  <c r="AS169" i="2" s="1"/>
  <c r="AG170" i="2"/>
  <c r="AE170" i="2" s="1"/>
  <c r="AS170" i="2" s="1"/>
  <c r="AG171" i="2"/>
  <c r="AE171" i="2" s="1"/>
  <c r="AS171" i="2" s="1"/>
  <c r="AG172" i="2"/>
  <c r="AE172" i="2" s="1"/>
  <c r="AS172" i="2" s="1"/>
  <c r="AG173" i="2"/>
  <c r="AE173" i="2" s="1"/>
  <c r="AS173" i="2" s="1"/>
  <c r="AG174" i="2"/>
  <c r="AE174" i="2" s="1"/>
  <c r="AS174" i="2" s="1"/>
  <c r="AG175" i="2"/>
  <c r="AE175" i="2" s="1"/>
  <c r="AS175" i="2" s="1"/>
  <c r="AG176" i="2"/>
  <c r="AE176" i="2" s="1"/>
  <c r="AS176" i="2" s="1"/>
  <c r="AG177" i="2"/>
  <c r="AE177" i="2" s="1"/>
  <c r="AS177" i="2" s="1"/>
  <c r="AG178" i="2"/>
  <c r="AE178" i="2" s="1"/>
  <c r="AS178" i="2" s="1"/>
  <c r="AG179" i="2"/>
  <c r="AE179" i="2" s="1"/>
  <c r="AS179" i="2" s="1"/>
  <c r="AG180" i="2"/>
  <c r="AE180" i="2" s="1"/>
  <c r="AS180" i="2" s="1"/>
  <c r="AG181" i="2"/>
  <c r="AE181" i="2" s="1"/>
  <c r="AS181" i="2" s="1"/>
  <c r="AG182" i="2"/>
  <c r="AE182" i="2" s="1"/>
  <c r="AS182" i="2" s="1"/>
  <c r="AG183" i="2"/>
  <c r="AE183" i="2" s="1"/>
  <c r="AS183" i="2" s="1"/>
  <c r="AG184" i="2"/>
  <c r="AE184" i="2" s="1"/>
  <c r="AS184" i="2" s="1"/>
  <c r="AG185" i="2"/>
  <c r="AE185" i="2" s="1"/>
  <c r="AS185" i="2" s="1"/>
  <c r="AG186" i="2"/>
  <c r="AE186" i="2" s="1"/>
  <c r="AS186" i="2" s="1"/>
  <c r="AG187" i="2"/>
  <c r="AE187" i="2" s="1"/>
  <c r="AS187" i="2" s="1"/>
  <c r="AG188" i="2"/>
  <c r="AE188" i="2" s="1"/>
  <c r="AS188" i="2" s="1"/>
  <c r="AG189" i="2"/>
  <c r="AE189" i="2" s="1"/>
  <c r="AS189" i="2" s="1"/>
  <c r="AG190" i="2"/>
  <c r="AE190" i="2" s="1"/>
  <c r="AS190" i="2" s="1"/>
  <c r="AG191" i="2"/>
  <c r="AE191" i="2" s="1"/>
  <c r="AS191" i="2" s="1"/>
  <c r="AG192" i="2"/>
  <c r="AE192" i="2" s="1"/>
  <c r="AS192" i="2" s="1"/>
  <c r="AG193" i="2"/>
  <c r="AE193" i="2" s="1"/>
  <c r="AS193" i="2" s="1"/>
  <c r="AG194" i="2"/>
  <c r="AE194" i="2" s="1"/>
  <c r="AS194" i="2" s="1"/>
  <c r="AG195" i="2"/>
  <c r="AE195" i="2" s="1"/>
  <c r="AS195" i="2" s="1"/>
  <c r="AG196" i="2"/>
  <c r="AE196" i="2" s="1"/>
  <c r="AS196" i="2" s="1"/>
  <c r="AG197" i="2"/>
  <c r="AE197" i="2" s="1"/>
  <c r="AS197" i="2" s="1"/>
  <c r="AG198" i="2"/>
  <c r="AE198" i="2" s="1"/>
  <c r="AS198" i="2" s="1"/>
  <c r="AG199" i="2"/>
  <c r="AE199" i="2" s="1"/>
  <c r="AS199" i="2" s="1"/>
  <c r="AG200" i="2"/>
  <c r="AE200" i="2" s="1"/>
  <c r="AS200" i="2" s="1"/>
  <c r="AG201" i="2"/>
  <c r="AE201" i="2" s="1"/>
  <c r="AS201" i="2" s="1"/>
  <c r="AG202" i="2"/>
  <c r="AE202" i="2" s="1"/>
  <c r="AS202" i="2" s="1"/>
  <c r="AG203" i="2"/>
  <c r="AE203" i="2" s="1"/>
  <c r="AS203" i="2" s="1"/>
  <c r="AG204" i="2"/>
  <c r="AE204" i="2" s="1"/>
  <c r="AS204" i="2" s="1"/>
  <c r="AG205" i="2"/>
  <c r="AE205" i="2" s="1"/>
  <c r="AS205" i="2" s="1"/>
  <c r="AG206" i="2"/>
  <c r="AE206" i="2" s="1"/>
  <c r="AS206" i="2" s="1"/>
  <c r="AG207" i="2"/>
  <c r="AE207" i="2" s="1"/>
  <c r="AS207" i="2" s="1"/>
  <c r="AG208" i="2"/>
  <c r="AE208" i="2" s="1"/>
  <c r="AS208" i="2" s="1"/>
  <c r="AG209" i="2"/>
  <c r="AE209" i="2" s="1"/>
  <c r="AS209" i="2" s="1"/>
  <c r="AG210" i="2"/>
  <c r="AE210" i="2" s="1"/>
  <c r="AS210" i="2" s="1"/>
  <c r="AG211" i="2"/>
  <c r="AE211" i="2" s="1"/>
  <c r="AS211" i="2" s="1"/>
  <c r="AG212" i="2"/>
  <c r="AE212" i="2" s="1"/>
  <c r="AS212" i="2" s="1"/>
  <c r="AG213" i="2"/>
  <c r="AE213" i="2" s="1"/>
  <c r="AS213" i="2" s="1"/>
  <c r="AG214" i="2"/>
  <c r="AE214" i="2" s="1"/>
  <c r="AS214" i="2" s="1"/>
  <c r="AG215" i="2"/>
  <c r="AE215" i="2" s="1"/>
  <c r="AS215" i="2" s="1"/>
  <c r="AG216" i="2"/>
  <c r="AE216" i="2" s="1"/>
  <c r="AS216" i="2" s="1"/>
  <c r="AG217" i="2"/>
  <c r="AE217" i="2" s="1"/>
  <c r="AS217" i="2" s="1"/>
  <c r="AG218" i="2"/>
  <c r="AE218" i="2" s="1"/>
  <c r="AS218" i="2" s="1"/>
  <c r="AG219" i="2"/>
  <c r="AE219" i="2" s="1"/>
  <c r="AS219" i="2" s="1"/>
  <c r="AG220" i="2"/>
  <c r="AE220" i="2" s="1"/>
  <c r="AS220" i="2" s="1"/>
  <c r="AG221" i="2"/>
  <c r="AE221" i="2" s="1"/>
  <c r="AS221" i="2" s="1"/>
  <c r="AG222" i="2"/>
  <c r="AE222" i="2" s="1"/>
  <c r="AS222" i="2" s="1"/>
  <c r="AG223" i="2"/>
  <c r="AE223" i="2" s="1"/>
  <c r="AS223" i="2" s="1"/>
  <c r="AG224" i="2"/>
  <c r="AE224" i="2" s="1"/>
  <c r="AS224" i="2" s="1"/>
  <c r="AG225" i="2"/>
  <c r="AE225" i="2" s="1"/>
  <c r="AS225" i="2" s="1"/>
  <c r="AG226" i="2"/>
  <c r="AE226" i="2" s="1"/>
  <c r="AS226" i="2" s="1"/>
  <c r="AG227" i="2"/>
  <c r="AE227" i="2" s="1"/>
  <c r="AS227" i="2" s="1"/>
  <c r="AG228" i="2"/>
  <c r="AE228" i="2" s="1"/>
  <c r="AS228" i="2" s="1"/>
  <c r="AG229" i="2"/>
  <c r="AE229" i="2" s="1"/>
  <c r="AS229" i="2" s="1"/>
  <c r="AG230" i="2"/>
  <c r="AE230" i="2" s="1"/>
  <c r="AS230" i="2" s="1"/>
  <c r="AG231" i="2"/>
  <c r="AE231" i="2" s="1"/>
  <c r="AS231" i="2" s="1"/>
  <c r="AG232" i="2"/>
  <c r="AE232" i="2" s="1"/>
  <c r="AS232" i="2" s="1"/>
  <c r="AG233" i="2"/>
  <c r="AE233" i="2" s="1"/>
  <c r="AS233" i="2" s="1"/>
  <c r="AG234" i="2"/>
  <c r="AE234" i="2" s="1"/>
  <c r="AS234" i="2" s="1"/>
  <c r="AG235" i="2"/>
  <c r="AE235" i="2" s="1"/>
  <c r="AS235" i="2" s="1"/>
  <c r="AG236" i="2"/>
  <c r="AE236" i="2" s="1"/>
  <c r="AS236" i="2" s="1"/>
  <c r="AG237" i="2"/>
  <c r="AE237" i="2" s="1"/>
  <c r="AS237" i="2" s="1"/>
  <c r="AG238" i="2"/>
  <c r="AE238" i="2" s="1"/>
  <c r="AS238" i="2" s="1"/>
  <c r="AG239" i="2"/>
  <c r="AE239" i="2" s="1"/>
  <c r="AS239" i="2" s="1"/>
  <c r="AG240" i="2"/>
  <c r="AE240" i="2" s="1"/>
  <c r="AS240" i="2" s="1"/>
  <c r="AG241" i="2"/>
  <c r="AE241" i="2" s="1"/>
  <c r="AS241" i="2" s="1"/>
  <c r="AG242" i="2"/>
  <c r="AE242" i="2" s="1"/>
  <c r="AS242" i="2" s="1"/>
  <c r="AG243" i="2"/>
  <c r="AE243" i="2" s="1"/>
  <c r="AS243" i="2" s="1"/>
  <c r="AG244" i="2"/>
  <c r="AE244" i="2" s="1"/>
  <c r="AS244" i="2" s="1"/>
  <c r="AG245" i="2"/>
  <c r="AE245" i="2" s="1"/>
  <c r="AS245" i="2" s="1"/>
  <c r="AG246" i="2"/>
  <c r="AE246" i="2" s="1"/>
  <c r="AS246" i="2" s="1"/>
  <c r="AG247" i="2"/>
  <c r="AE247" i="2" s="1"/>
  <c r="AS247" i="2" s="1"/>
  <c r="AG248" i="2"/>
  <c r="AE248" i="2" s="1"/>
  <c r="AS248" i="2" s="1"/>
  <c r="AG249" i="2"/>
  <c r="AE249" i="2" s="1"/>
  <c r="AS249" i="2" s="1"/>
  <c r="AG250" i="2"/>
  <c r="AE250" i="2" s="1"/>
  <c r="AS250" i="2" s="1"/>
  <c r="AG251" i="2"/>
  <c r="AE251" i="2" s="1"/>
  <c r="AS251" i="2" s="1"/>
  <c r="AG252" i="2"/>
  <c r="AE252" i="2" s="1"/>
  <c r="AS252" i="2" s="1"/>
  <c r="AG253" i="2"/>
  <c r="AE253" i="2" s="1"/>
  <c r="AS253" i="2" s="1"/>
  <c r="AG254" i="2"/>
  <c r="AE254" i="2" s="1"/>
  <c r="AS254" i="2" s="1"/>
  <c r="AG255" i="2"/>
  <c r="AE255" i="2" s="1"/>
  <c r="AS255" i="2" s="1"/>
  <c r="AG256" i="2"/>
  <c r="AE256" i="2" s="1"/>
  <c r="AS256" i="2" s="1"/>
  <c r="AG257" i="2"/>
  <c r="AE257" i="2" s="1"/>
  <c r="AS257" i="2" s="1"/>
  <c r="AG258" i="2"/>
  <c r="AE258" i="2" s="1"/>
  <c r="AS258" i="2" s="1"/>
  <c r="AG259" i="2"/>
  <c r="AE259" i="2" s="1"/>
  <c r="AS259" i="2" s="1"/>
  <c r="AG260" i="2"/>
  <c r="AE260" i="2" s="1"/>
  <c r="AS260" i="2" s="1"/>
  <c r="AG261" i="2"/>
  <c r="AE261" i="2" s="1"/>
  <c r="AS261" i="2" s="1"/>
  <c r="AG262" i="2"/>
  <c r="AE262" i="2" s="1"/>
  <c r="AS262" i="2" s="1"/>
  <c r="AG263" i="2"/>
  <c r="AE263" i="2" s="1"/>
  <c r="AS263" i="2" s="1"/>
  <c r="AG264" i="2"/>
  <c r="AE264" i="2" s="1"/>
  <c r="AS264" i="2" s="1"/>
  <c r="AG265" i="2"/>
  <c r="AE265" i="2" s="1"/>
  <c r="AS265" i="2" s="1"/>
  <c r="AG266" i="2"/>
  <c r="AE266" i="2" s="1"/>
  <c r="AS266" i="2" s="1"/>
  <c r="AG267" i="2"/>
  <c r="AE267" i="2" s="1"/>
  <c r="AS267" i="2" s="1"/>
  <c r="AG268" i="2"/>
  <c r="AE268" i="2" s="1"/>
  <c r="AS268" i="2" s="1"/>
  <c r="AG269" i="2"/>
  <c r="AE269" i="2" s="1"/>
  <c r="AS269" i="2" s="1"/>
  <c r="AG270" i="2"/>
  <c r="AE270" i="2" s="1"/>
  <c r="AS270" i="2" s="1"/>
  <c r="AG271" i="2"/>
  <c r="AE271" i="2" s="1"/>
  <c r="AS271" i="2" s="1"/>
  <c r="AG272" i="2"/>
  <c r="AE272" i="2" s="1"/>
  <c r="AS272" i="2" s="1"/>
  <c r="AG273" i="2"/>
  <c r="AE273" i="2" s="1"/>
  <c r="AS273" i="2" s="1"/>
  <c r="AG274" i="2"/>
  <c r="AE274" i="2" s="1"/>
  <c r="AS274" i="2" s="1"/>
  <c r="AG275" i="2"/>
  <c r="AE275" i="2" s="1"/>
  <c r="AS275" i="2" s="1"/>
  <c r="AG276" i="2"/>
  <c r="AE276" i="2" s="1"/>
  <c r="AS276" i="2" s="1"/>
  <c r="AG277" i="2"/>
  <c r="AE277" i="2" s="1"/>
  <c r="AS277" i="2" s="1"/>
  <c r="AG278" i="2"/>
  <c r="AE278" i="2" s="1"/>
  <c r="AS278" i="2" s="1"/>
  <c r="AG279" i="2"/>
  <c r="AE279" i="2" s="1"/>
  <c r="AS279" i="2" s="1"/>
  <c r="AG280" i="2"/>
  <c r="AE280" i="2" s="1"/>
  <c r="AS280" i="2" s="1"/>
  <c r="AG281" i="2"/>
  <c r="AE281" i="2" s="1"/>
  <c r="AS281" i="2" s="1"/>
  <c r="AG282" i="2"/>
  <c r="AE282" i="2" s="1"/>
  <c r="AS282" i="2" s="1"/>
  <c r="AG2" i="2"/>
  <c r="AE2" i="2" s="1"/>
  <c r="AB4" i="2"/>
  <c r="AB5" i="2"/>
  <c r="AR5" i="2" s="1"/>
  <c r="AB6" i="2"/>
  <c r="AR6" i="2" s="1"/>
  <c r="AB7" i="2"/>
  <c r="AR7" i="2" s="1"/>
  <c r="AB8" i="2"/>
  <c r="AR8" i="2" s="1"/>
  <c r="AB9" i="2"/>
  <c r="AR9" i="2" s="1"/>
  <c r="AB10" i="2"/>
  <c r="AR10" i="2" s="1"/>
  <c r="AB11" i="2"/>
  <c r="AR11" i="2" s="1"/>
  <c r="AB12" i="2"/>
  <c r="AR12" i="2" s="1"/>
  <c r="AB13" i="2"/>
  <c r="AR13" i="2" s="1"/>
  <c r="AB14" i="2"/>
  <c r="AR14" i="2" s="1"/>
  <c r="AB15" i="2"/>
  <c r="AR15" i="2" s="1"/>
  <c r="AB16" i="2"/>
  <c r="AR16" i="2" s="1"/>
  <c r="AB17" i="2"/>
  <c r="AR17" i="2" s="1"/>
  <c r="AB18" i="2"/>
  <c r="AR18" i="2" s="1"/>
  <c r="AB19" i="2"/>
  <c r="AR19" i="2" s="1"/>
  <c r="AB20" i="2"/>
  <c r="AR20" i="2" s="1"/>
  <c r="AB21" i="2"/>
  <c r="AR21" i="2" s="1"/>
  <c r="AB22" i="2"/>
  <c r="AR22" i="2" s="1"/>
  <c r="AB23" i="2"/>
  <c r="AR23" i="2" s="1"/>
  <c r="AB24" i="2"/>
  <c r="AR24" i="2" s="1"/>
  <c r="AB25" i="2"/>
  <c r="AR25" i="2" s="1"/>
  <c r="AB26" i="2"/>
  <c r="AR26" i="2" s="1"/>
  <c r="AB27" i="2"/>
  <c r="AR27" i="2" s="1"/>
  <c r="AB28" i="2"/>
  <c r="AR28" i="2" s="1"/>
  <c r="AB29" i="2"/>
  <c r="AR29" i="2" s="1"/>
  <c r="AB30" i="2"/>
  <c r="AR30" i="2" s="1"/>
  <c r="AB31" i="2"/>
  <c r="AR31" i="2" s="1"/>
  <c r="AB32" i="2"/>
  <c r="AR32" i="2" s="1"/>
  <c r="AB33" i="2"/>
  <c r="AR33" i="2" s="1"/>
  <c r="AB34" i="2"/>
  <c r="AR34" i="2" s="1"/>
  <c r="AB35" i="2"/>
  <c r="AR35" i="2" s="1"/>
  <c r="AB36" i="2"/>
  <c r="AR36" i="2" s="1"/>
  <c r="AB37" i="2"/>
  <c r="AR37" i="2" s="1"/>
  <c r="AB38" i="2"/>
  <c r="AR38" i="2" s="1"/>
  <c r="AB39" i="2"/>
  <c r="AR39" i="2" s="1"/>
  <c r="AB40" i="2"/>
  <c r="AR40" i="2" s="1"/>
  <c r="AB41" i="2"/>
  <c r="AR41" i="2" s="1"/>
  <c r="AB42" i="2"/>
  <c r="AR42" i="2" s="1"/>
  <c r="AB43" i="2"/>
  <c r="AR43" i="2" s="1"/>
  <c r="AB44" i="2"/>
  <c r="AR44" i="2" s="1"/>
  <c r="AB45" i="2"/>
  <c r="AR45" i="2" s="1"/>
  <c r="AB46" i="2"/>
  <c r="AR46" i="2" s="1"/>
  <c r="AB47" i="2"/>
  <c r="AR47" i="2" s="1"/>
  <c r="AB48" i="2"/>
  <c r="AR48" i="2" s="1"/>
  <c r="AB49" i="2"/>
  <c r="AR49" i="2" s="1"/>
  <c r="AB50" i="2"/>
  <c r="AR50" i="2" s="1"/>
  <c r="AB51" i="2"/>
  <c r="AR51" i="2" s="1"/>
  <c r="AB52" i="2"/>
  <c r="AR52" i="2" s="1"/>
  <c r="AB53" i="2"/>
  <c r="AR53" i="2" s="1"/>
  <c r="AB54" i="2"/>
  <c r="AR54" i="2" s="1"/>
  <c r="AB55" i="2"/>
  <c r="AR55" i="2" s="1"/>
  <c r="AB56" i="2"/>
  <c r="AR56" i="2" s="1"/>
  <c r="AB57" i="2"/>
  <c r="AR57" i="2" s="1"/>
  <c r="AB58" i="2"/>
  <c r="AR58" i="2" s="1"/>
  <c r="AB59" i="2"/>
  <c r="AR59" i="2" s="1"/>
  <c r="AB60" i="2"/>
  <c r="AR60" i="2" s="1"/>
  <c r="AB61" i="2"/>
  <c r="AR61" i="2" s="1"/>
  <c r="AB62" i="2"/>
  <c r="AR62" i="2" s="1"/>
  <c r="AB63" i="2"/>
  <c r="AR63" i="2" s="1"/>
  <c r="AB64" i="2"/>
  <c r="AR64" i="2" s="1"/>
  <c r="AB65" i="2"/>
  <c r="AR65" i="2" s="1"/>
  <c r="AB66" i="2"/>
  <c r="AR66" i="2" s="1"/>
  <c r="AB67" i="2"/>
  <c r="AR67" i="2" s="1"/>
  <c r="AB68" i="2"/>
  <c r="AR68" i="2" s="1"/>
  <c r="AB69" i="2"/>
  <c r="AR69" i="2" s="1"/>
  <c r="AB70" i="2"/>
  <c r="AR70" i="2" s="1"/>
  <c r="AB71" i="2"/>
  <c r="AR71" i="2" s="1"/>
  <c r="AB72" i="2"/>
  <c r="AR72" i="2" s="1"/>
  <c r="AB73" i="2"/>
  <c r="AR73" i="2" s="1"/>
  <c r="AB74" i="2"/>
  <c r="AR74" i="2" s="1"/>
  <c r="AB75" i="2"/>
  <c r="AR75" i="2" s="1"/>
  <c r="AB76" i="2"/>
  <c r="AR76" i="2" s="1"/>
  <c r="AB77" i="2"/>
  <c r="AR77" i="2" s="1"/>
  <c r="AB78" i="2"/>
  <c r="AR78" i="2" s="1"/>
  <c r="AB79" i="2"/>
  <c r="AR79" i="2" s="1"/>
  <c r="AB80" i="2"/>
  <c r="AR80" i="2" s="1"/>
  <c r="AB81" i="2"/>
  <c r="AR81" i="2" s="1"/>
  <c r="AB82" i="2"/>
  <c r="AR82" i="2" s="1"/>
  <c r="AB83" i="2"/>
  <c r="AR83" i="2" s="1"/>
  <c r="AB84" i="2"/>
  <c r="AR84" i="2" s="1"/>
  <c r="AB85" i="2"/>
  <c r="AR85" i="2" s="1"/>
  <c r="AB86" i="2"/>
  <c r="AR86" i="2" s="1"/>
  <c r="AB87" i="2"/>
  <c r="AR87" i="2" s="1"/>
  <c r="AB88" i="2"/>
  <c r="AR88" i="2" s="1"/>
  <c r="AB89" i="2"/>
  <c r="AR89" i="2" s="1"/>
  <c r="AB90" i="2"/>
  <c r="AR90" i="2" s="1"/>
  <c r="AB91" i="2"/>
  <c r="AR91" i="2" s="1"/>
  <c r="AB92" i="2"/>
  <c r="AR92" i="2" s="1"/>
  <c r="AB93" i="2"/>
  <c r="AR93" i="2" s="1"/>
  <c r="AB94" i="2"/>
  <c r="AR94" i="2" s="1"/>
  <c r="AB95" i="2"/>
  <c r="AR95" i="2" s="1"/>
  <c r="AB96" i="2"/>
  <c r="AR96" i="2" s="1"/>
  <c r="AB97" i="2"/>
  <c r="AR97" i="2" s="1"/>
  <c r="AB98" i="2"/>
  <c r="AR98" i="2" s="1"/>
  <c r="AB99" i="2"/>
  <c r="AR99" i="2" s="1"/>
  <c r="AB100" i="2"/>
  <c r="AR100" i="2" s="1"/>
  <c r="AB101" i="2"/>
  <c r="AR101" i="2" s="1"/>
  <c r="AB102" i="2"/>
  <c r="AR102" i="2" s="1"/>
  <c r="AB103" i="2"/>
  <c r="AR103" i="2" s="1"/>
  <c r="AB104" i="2"/>
  <c r="AR104" i="2" s="1"/>
  <c r="AB105" i="2"/>
  <c r="AR105" i="2" s="1"/>
  <c r="AB106" i="2"/>
  <c r="AR106" i="2" s="1"/>
  <c r="AB107" i="2"/>
  <c r="AR107" i="2" s="1"/>
  <c r="AB108" i="2"/>
  <c r="AR108" i="2" s="1"/>
  <c r="AB109" i="2"/>
  <c r="AR109" i="2" s="1"/>
  <c r="AB110" i="2"/>
  <c r="AR110" i="2" s="1"/>
  <c r="AB111" i="2"/>
  <c r="AR111" i="2" s="1"/>
  <c r="AB112" i="2"/>
  <c r="AR112" i="2" s="1"/>
  <c r="AB113" i="2"/>
  <c r="AR113" i="2" s="1"/>
  <c r="AB114" i="2"/>
  <c r="AR114" i="2" s="1"/>
  <c r="AB115" i="2"/>
  <c r="AR115" i="2" s="1"/>
  <c r="AB116" i="2"/>
  <c r="AR116" i="2" s="1"/>
  <c r="AB117" i="2"/>
  <c r="AR117" i="2" s="1"/>
  <c r="AB118" i="2"/>
  <c r="AR118" i="2" s="1"/>
  <c r="AB119" i="2"/>
  <c r="AR119" i="2" s="1"/>
  <c r="AB120" i="2"/>
  <c r="AR120" i="2" s="1"/>
  <c r="AB121" i="2"/>
  <c r="AR121" i="2" s="1"/>
  <c r="AB122" i="2"/>
  <c r="AR122" i="2" s="1"/>
  <c r="AB123" i="2"/>
  <c r="AR123" i="2" s="1"/>
  <c r="AB124" i="2"/>
  <c r="AR124" i="2" s="1"/>
  <c r="AB125" i="2"/>
  <c r="AR125" i="2" s="1"/>
  <c r="AB126" i="2"/>
  <c r="AR126" i="2" s="1"/>
  <c r="AB127" i="2"/>
  <c r="AR127" i="2" s="1"/>
  <c r="AB128" i="2"/>
  <c r="AR128" i="2" s="1"/>
  <c r="AB129" i="2"/>
  <c r="AR129" i="2" s="1"/>
  <c r="AB130" i="2"/>
  <c r="AR130" i="2" s="1"/>
  <c r="AB131" i="2"/>
  <c r="AR131" i="2" s="1"/>
  <c r="AB132" i="2"/>
  <c r="AR132" i="2" s="1"/>
  <c r="AB133" i="2"/>
  <c r="AR133" i="2" s="1"/>
  <c r="AB134" i="2"/>
  <c r="AR134" i="2" s="1"/>
  <c r="AB135" i="2"/>
  <c r="AR135" i="2" s="1"/>
  <c r="AB136" i="2"/>
  <c r="AR136" i="2" s="1"/>
  <c r="AB137" i="2"/>
  <c r="AR137" i="2" s="1"/>
  <c r="AB138" i="2"/>
  <c r="AR138" i="2" s="1"/>
  <c r="AB139" i="2"/>
  <c r="AR139" i="2" s="1"/>
  <c r="AB140" i="2"/>
  <c r="AR140" i="2" s="1"/>
  <c r="AB141" i="2"/>
  <c r="AR141" i="2" s="1"/>
  <c r="AB142" i="2"/>
  <c r="AR142" i="2" s="1"/>
  <c r="AB143" i="2"/>
  <c r="AR143" i="2" s="1"/>
  <c r="AB144" i="2"/>
  <c r="AR144" i="2" s="1"/>
  <c r="AB145" i="2"/>
  <c r="AR145" i="2" s="1"/>
  <c r="AB146" i="2"/>
  <c r="AR146" i="2" s="1"/>
  <c r="AB147" i="2"/>
  <c r="AR147" i="2" s="1"/>
  <c r="AB148" i="2"/>
  <c r="AR148" i="2" s="1"/>
  <c r="AB149" i="2"/>
  <c r="AR149" i="2" s="1"/>
  <c r="AB150" i="2"/>
  <c r="AR150" i="2" s="1"/>
  <c r="AB151" i="2"/>
  <c r="AR151" i="2" s="1"/>
  <c r="AB152" i="2"/>
  <c r="AR152" i="2" s="1"/>
  <c r="AB153" i="2"/>
  <c r="AR153" i="2" s="1"/>
  <c r="AB154" i="2"/>
  <c r="AR154" i="2" s="1"/>
  <c r="AB155" i="2"/>
  <c r="AR155" i="2" s="1"/>
  <c r="AB156" i="2"/>
  <c r="AR156" i="2" s="1"/>
  <c r="AB157" i="2"/>
  <c r="AR157" i="2" s="1"/>
  <c r="AB158" i="2"/>
  <c r="AR158" i="2" s="1"/>
  <c r="AB159" i="2"/>
  <c r="AR159" i="2" s="1"/>
  <c r="AB160" i="2"/>
  <c r="AR160" i="2" s="1"/>
  <c r="AB161" i="2"/>
  <c r="AR161" i="2" s="1"/>
  <c r="AB162" i="2"/>
  <c r="AR162" i="2" s="1"/>
  <c r="AB163" i="2"/>
  <c r="AR163" i="2" s="1"/>
  <c r="AB164" i="2"/>
  <c r="AR164" i="2" s="1"/>
  <c r="AB165" i="2"/>
  <c r="AR165" i="2" s="1"/>
  <c r="AB166" i="2"/>
  <c r="AR166" i="2" s="1"/>
  <c r="AB167" i="2"/>
  <c r="AR167" i="2" s="1"/>
  <c r="AB168" i="2"/>
  <c r="AR168" i="2" s="1"/>
  <c r="AB169" i="2"/>
  <c r="AR169" i="2" s="1"/>
  <c r="AB170" i="2"/>
  <c r="AR170" i="2" s="1"/>
  <c r="AB171" i="2"/>
  <c r="AR171" i="2" s="1"/>
  <c r="AB172" i="2"/>
  <c r="AR172" i="2" s="1"/>
  <c r="AB173" i="2"/>
  <c r="AR173" i="2" s="1"/>
  <c r="AB174" i="2"/>
  <c r="AR174" i="2" s="1"/>
  <c r="AB175" i="2"/>
  <c r="AR175" i="2" s="1"/>
  <c r="AB176" i="2"/>
  <c r="AR176" i="2" s="1"/>
  <c r="AB177" i="2"/>
  <c r="AR177" i="2" s="1"/>
  <c r="AB178" i="2"/>
  <c r="AR178" i="2" s="1"/>
  <c r="AB179" i="2"/>
  <c r="AR179" i="2" s="1"/>
  <c r="AB180" i="2"/>
  <c r="AR180" i="2" s="1"/>
  <c r="AB181" i="2"/>
  <c r="AR181" i="2" s="1"/>
  <c r="AB182" i="2"/>
  <c r="AR182" i="2" s="1"/>
  <c r="AB183" i="2"/>
  <c r="AR183" i="2" s="1"/>
  <c r="AB184" i="2"/>
  <c r="AR184" i="2" s="1"/>
  <c r="AB185" i="2"/>
  <c r="AR185" i="2" s="1"/>
  <c r="AB186" i="2"/>
  <c r="AR186" i="2" s="1"/>
  <c r="AB187" i="2"/>
  <c r="AR187" i="2" s="1"/>
  <c r="AB188" i="2"/>
  <c r="AR188" i="2" s="1"/>
  <c r="AB189" i="2"/>
  <c r="AR189" i="2" s="1"/>
  <c r="AB190" i="2"/>
  <c r="AR190" i="2" s="1"/>
  <c r="AB191" i="2"/>
  <c r="AR191" i="2" s="1"/>
  <c r="AB192" i="2"/>
  <c r="AR192" i="2" s="1"/>
  <c r="AB193" i="2"/>
  <c r="AR193" i="2" s="1"/>
  <c r="AB194" i="2"/>
  <c r="AR194" i="2" s="1"/>
  <c r="AB195" i="2"/>
  <c r="AR195" i="2" s="1"/>
  <c r="AB196" i="2"/>
  <c r="AR196" i="2" s="1"/>
  <c r="AB197" i="2"/>
  <c r="AR197" i="2" s="1"/>
  <c r="AB198" i="2"/>
  <c r="AR198" i="2" s="1"/>
  <c r="AB199" i="2"/>
  <c r="AR199" i="2" s="1"/>
  <c r="AB200" i="2"/>
  <c r="AR200" i="2" s="1"/>
  <c r="AB201" i="2"/>
  <c r="AR201" i="2" s="1"/>
  <c r="AB202" i="2"/>
  <c r="AR202" i="2" s="1"/>
  <c r="AB203" i="2"/>
  <c r="AR203" i="2" s="1"/>
  <c r="AB204" i="2"/>
  <c r="AR204" i="2" s="1"/>
  <c r="AB205" i="2"/>
  <c r="AR205" i="2" s="1"/>
  <c r="AB206" i="2"/>
  <c r="AR206" i="2" s="1"/>
  <c r="AB207" i="2"/>
  <c r="AR207" i="2" s="1"/>
  <c r="AB208" i="2"/>
  <c r="AR208" i="2" s="1"/>
  <c r="AB209" i="2"/>
  <c r="AR209" i="2" s="1"/>
  <c r="AB210" i="2"/>
  <c r="AR210" i="2" s="1"/>
  <c r="AB211" i="2"/>
  <c r="AR211" i="2" s="1"/>
  <c r="AB212" i="2"/>
  <c r="AR212" i="2" s="1"/>
  <c r="AB213" i="2"/>
  <c r="AR213" i="2" s="1"/>
  <c r="AB214" i="2"/>
  <c r="AR214" i="2" s="1"/>
  <c r="AB215" i="2"/>
  <c r="AR215" i="2" s="1"/>
  <c r="AB216" i="2"/>
  <c r="AR216" i="2" s="1"/>
  <c r="AB217" i="2"/>
  <c r="AR217" i="2" s="1"/>
  <c r="AB218" i="2"/>
  <c r="AR218" i="2" s="1"/>
  <c r="AB219" i="2"/>
  <c r="AR219" i="2" s="1"/>
  <c r="AB220" i="2"/>
  <c r="AR220" i="2" s="1"/>
  <c r="AB221" i="2"/>
  <c r="AR221" i="2" s="1"/>
  <c r="AB222" i="2"/>
  <c r="AR222" i="2" s="1"/>
  <c r="AB223" i="2"/>
  <c r="AR223" i="2" s="1"/>
  <c r="AB224" i="2"/>
  <c r="AR224" i="2" s="1"/>
  <c r="AB225" i="2"/>
  <c r="AR225" i="2" s="1"/>
  <c r="AB226" i="2"/>
  <c r="AR226" i="2" s="1"/>
  <c r="AB227" i="2"/>
  <c r="AR227" i="2" s="1"/>
  <c r="AB228" i="2"/>
  <c r="AR228" i="2" s="1"/>
  <c r="AB229" i="2"/>
  <c r="AR229" i="2" s="1"/>
  <c r="AB230" i="2"/>
  <c r="AR230" i="2" s="1"/>
  <c r="AB231" i="2"/>
  <c r="AR231" i="2" s="1"/>
  <c r="AB232" i="2"/>
  <c r="AR232" i="2" s="1"/>
  <c r="AB233" i="2"/>
  <c r="AR233" i="2" s="1"/>
  <c r="AB234" i="2"/>
  <c r="AR234" i="2" s="1"/>
  <c r="AB235" i="2"/>
  <c r="AR235" i="2" s="1"/>
  <c r="AB236" i="2"/>
  <c r="AR236" i="2" s="1"/>
  <c r="AB237" i="2"/>
  <c r="AR237" i="2" s="1"/>
  <c r="AB238" i="2"/>
  <c r="AR238" i="2" s="1"/>
  <c r="AB239" i="2"/>
  <c r="AR239" i="2" s="1"/>
  <c r="AB240" i="2"/>
  <c r="AR240" i="2" s="1"/>
  <c r="AB241" i="2"/>
  <c r="AR241" i="2" s="1"/>
  <c r="AB242" i="2"/>
  <c r="AR242" i="2" s="1"/>
  <c r="AB243" i="2"/>
  <c r="AR243" i="2" s="1"/>
  <c r="AB244" i="2"/>
  <c r="AR244" i="2" s="1"/>
  <c r="AB245" i="2"/>
  <c r="AR245" i="2" s="1"/>
  <c r="AB246" i="2"/>
  <c r="AR246" i="2" s="1"/>
  <c r="AB247" i="2"/>
  <c r="AR247" i="2" s="1"/>
  <c r="AB248" i="2"/>
  <c r="AR248" i="2" s="1"/>
  <c r="AB249" i="2"/>
  <c r="AR249" i="2" s="1"/>
  <c r="AB250" i="2"/>
  <c r="AR250" i="2" s="1"/>
  <c r="AB251" i="2"/>
  <c r="AR251" i="2" s="1"/>
  <c r="AB252" i="2"/>
  <c r="AR252" i="2" s="1"/>
  <c r="AB253" i="2"/>
  <c r="AR253" i="2" s="1"/>
  <c r="AB254" i="2"/>
  <c r="AR254" i="2" s="1"/>
  <c r="AB255" i="2"/>
  <c r="AR255" i="2" s="1"/>
  <c r="AB256" i="2"/>
  <c r="AR256" i="2" s="1"/>
  <c r="AB257" i="2"/>
  <c r="AR257" i="2" s="1"/>
  <c r="AB258" i="2"/>
  <c r="AR258" i="2" s="1"/>
  <c r="AB259" i="2"/>
  <c r="AR259" i="2" s="1"/>
  <c r="AB260" i="2"/>
  <c r="AR260" i="2" s="1"/>
  <c r="AB261" i="2"/>
  <c r="AR261" i="2" s="1"/>
  <c r="AB262" i="2"/>
  <c r="AR262" i="2" s="1"/>
  <c r="AB263" i="2"/>
  <c r="AR263" i="2" s="1"/>
  <c r="AB264" i="2"/>
  <c r="AR264" i="2" s="1"/>
  <c r="AB265" i="2"/>
  <c r="AR265" i="2" s="1"/>
  <c r="AB266" i="2"/>
  <c r="AR266" i="2" s="1"/>
  <c r="AB267" i="2"/>
  <c r="AR267" i="2" s="1"/>
  <c r="AB268" i="2"/>
  <c r="AR268" i="2" s="1"/>
  <c r="AB269" i="2"/>
  <c r="AR269" i="2" s="1"/>
  <c r="AB270" i="2"/>
  <c r="AR270" i="2" s="1"/>
  <c r="AB271" i="2"/>
  <c r="AR271" i="2" s="1"/>
  <c r="AB272" i="2"/>
  <c r="AR272" i="2" s="1"/>
  <c r="AB273" i="2"/>
  <c r="AR273" i="2" s="1"/>
  <c r="AB274" i="2"/>
  <c r="AR274" i="2" s="1"/>
  <c r="AB275" i="2"/>
  <c r="AR275" i="2" s="1"/>
  <c r="AB276" i="2"/>
  <c r="AR276" i="2" s="1"/>
  <c r="AB277" i="2"/>
  <c r="AR277" i="2" s="1"/>
  <c r="AB278" i="2"/>
  <c r="AR278" i="2" s="1"/>
  <c r="AB279" i="2"/>
  <c r="AR279" i="2" s="1"/>
  <c r="AB280" i="2"/>
  <c r="AR280" i="2" s="1"/>
  <c r="AB281" i="2"/>
  <c r="AR281" i="2" s="1"/>
  <c r="AB282" i="2"/>
  <c r="AR282" i="2" s="1"/>
  <c r="AD2" i="2"/>
  <c r="AB2" i="2" s="1"/>
  <c r="V3" i="2"/>
  <c r="V4" i="2"/>
  <c r="V6" i="2"/>
  <c r="AP6" i="2" s="1"/>
  <c r="V9" i="2"/>
  <c r="AP9" i="2" s="1"/>
  <c r="V11" i="2"/>
  <c r="AP11" i="2" s="1"/>
  <c r="V12" i="2"/>
  <c r="AP12" i="2" s="1"/>
  <c r="V14" i="2"/>
  <c r="AP14" i="2" s="1"/>
  <c r="V17" i="2"/>
  <c r="AP17" i="2" s="1"/>
  <c r="V19" i="2"/>
  <c r="AP19" i="2" s="1"/>
  <c r="V20" i="2"/>
  <c r="AP20" i="2" s="1"/>
  <c r="V22" i="2"/>
  <c r="AP22" i="2" s="1"/>
  <c r="V75" i="2"/>
  <c r="AP75" i="2" s="1"/>
  <c r="V91" i="2"/>
  <c r="AP91" i="2" s="1"/>
  <c r="V116" i="2"/>
  <c r="AP116" i="2" s="1"/>
  <c r="V274" i="2"/>
  <c r="AP274" i="2" s="1"/>
  <c r="V5" i="2"/>
  <c r="V7" i="2"/>
  <c r="AP7" i="2" s="1"/>
  <c r="V8" i="2"/>
  <c r="AP8" i="2" s="1"/>
  <c r="V10" i="2"/>
  <c r="AP10" i="2" s="1"/>
  <c r="V13" i="2"/>
  <c r="AP13" i="2" s="1"/>
  <c r="V15" i="2"/>
  <c r="AP15" i="2" s="1"/>
  <c r="V16" i="2"/>
  <c r="AP16" i="2" s="1"/>
  <c r="V18" i="2"/>
  <c r="AP18" i="2" s="1"/>
  <c r="V21" i="2"/>
  <c r="AP21" i="2" s="1"/>
  <c r="V23" i="2"/>
  <c r="AP23" i="2" s="1"/>
  <c r="V24" i="2"/>
  <c r="AP24" i="2" s="1"/>
  <c r="V25" i="2"/>
  <c r="AP25" i="2" s="1"/>
  <c r="V26" i="2"/>
  <c r="AP26" i="2" s="1"/>
  <c r="V27" i="2"/>
  <c r="AP27" i="2" s="1"/>
  <c r="V28" i="2"/>
  <c r="AP28" i="2" s="1"/>
  <c r="V29" i="2"/>
  <c r="AP29" i="2" s="1"/>
  <c r="V30" i="2"/>
  <c r="AP30" i="2" s="1"/>
  <c r="V31" i="2"/>
  <c r="AP31" i="2" s="1"/>
  <c r="V32" i="2"/>
  <c r="AP32" i="2" s="1"/>
  <c r="V33" i="2"/>
  <c r="AP33" i="2" s="1"/>
  <c r="V34" i="2"/>
  <c r="AP34" i="2" s="1"/>
  <c r="V35" i="2"/>
  <c r="AP35" i="2" s="1"/>
  <c r="V36" i="2"/>
  <c r="AP36" i="2" s="1"/>
  <c r="V37" i="2"/>
  <c r="AP37" i="2" s="1"/>
  <c r="V38" i="2"/>
  <c r="AP38" i="2" s="1"/>
  <c r="V39" i="2"/>
  <c r="AP39" i="2" s="1"/>
  <c r="V40" i="2"/>
  <c r="AP40" i="2" s="1"/>
  <c r="V41" i="2"/>
  <c r="AP41" i="2" s="1"/>
  <c r="V42" i="2"/>
  <c r="AP42" i="2" s="1"/>
  <c r="V43" i="2"/>
  <c r="AP43" i="2" s="1"/>
  <c r="V44" i="2"/>
  <c r="AP44" i="2" s="1"/>
  <c r="V45" i="2"/>
  <c r="AP45" i="2" s="1"/>
  <c r="V46" i="2"/>
  <c r="AP46" i="2" s="1"/>
  <c r="V47" i="2"/>
  <c r="AP47" i="2" s="1"/>
  <c r="V48" i="2"/>
  <c r="AP48" i="2" s="1"/>
  <c r="V49" i="2"/>
  <c r="AP49" i="2" s="1"/>
  <c r="V50" i="2"/>
  <c r="AP50" i="2" s="1"/>
  <c r="V51" i="2"/>
  <c r="AP51" i="2" s="1"/>
  <c r="V52" i="2"/>
  <c r="AP52" i="2" s="1"/>
  <c r="V53" i="2"/>
  <c r="AP53" i="2" s="1"/>
  <c r="V54" i="2"/>
  <c r="AP54" i="2" s="1"/>
  <c r="V55" i="2"/>
  <c r="AP55" i="2" s="1"/>
  <c r="V56" i="2"/>
  <c r="AP56" i="2" s="1"/>
  <c r="V57" i="2"/>
  <c r="AP57" i="2" s="1"/>
  <c r="V58" i="2"/>
  <c r="AP58" i="2" s="1"/>
  <c r="V59" i="2"/>
  <c r="AP59" i="2" s="1"/>
  <c r="V60" i="2"/>
  <c r="AP60" i="2" s="1"/>
  <c r="V61" i="2"/>
  <c r="AP61" i="2" s="1"/>
  <c r="V62" i="2"/>
  <c r="AP62" i="2" s="1"/>
  <c r="V63" i="2"/>
  <c r="AP63" i="2" s="1"/>
  <c r="V64" i="2"/>
  <c r="AP64" i="2" s="1"/>
  <c r="V65" i="2"/>
  <c r="AP65" i="2" s="1"/>
  <c r="V66" i="2"/>
  <c r="AP66" i="2" s="1"/>
  <c r="V67" i="2"/>
  <c r="AP67" i="2" s="1"/>
  <c r="V68" i="2"/>
  <c r="AP68" i="2" s="1"/>
  <c r="V69" i="2"/>
  <c r="AP69" i="2" s="1"/>
  <c r="V70" i="2"/>
  <c r="AP70" i="2" s="1"/>
  <c r="V71" i="2"/>
  <c r="AP71" i="2" s="1"/>
  <c r="V72" i="2"/>
  <c r="AP72" i="2" s="1"/>
  <c r="V73" i="2"/>
  <c r="AP73" i="2" s="1"/>
  <c r="V74" i="2"/>
  <c r="AP74" i="2" s="1"/>
  <c r="V76" i="2"/>
  <c r="AP76" i="2" s="1"/>
  <c r="V77" i="2"/>
  <c r="AP77" i="2" s="1"/>
  <c r="V78" i="2"/>
  <c r="AP78" i="2" s="1"/>
  <c r="V79" i="2"/>
  <c r="AP79" i="2" s="1"/>
  <c r="V80" i="2"/>
  <c r="AP80" i="2" s="1"/>
  <c r="V81" i="2"/>
  <c r="AP81" i="2" s="1"/>
  <c r="V82" i="2"/>
  <c r="AP82" i="2" s="1"/>
  <c r="V83" i="2"/>
  <c r="AP83" i="2" s="1"/>
  <c r="V84" i="2"/>
  <c r="AP84" i="2" s="1"/>
  <c r="V85" i="2"/>
  <c r="AP85" i="2" s="1"/>
  <c r="V86" i="2"/>
  <c r="AP86" i="2" s="1"/>
  <c r="V87" i="2"/>
  <c r="AP87" i="2" s="1"/>
  <c r="V88" i="2"/>
  <c r="AP88" i="2" s="1"/>
  <c r="V89" i="2"/>
  <c r="AP89" i="2" s="1"/>
  <c r="V90" i="2"/>
  <c r="AP90" i="2" s="1"/>
  <c r="V92" i="2"/>
  <c r="AP92" i="2" s="1"/>
  <c r="V93" i="2"/>
  <c r="AP93" i="2" s="1"/>
  <c r="V94" i="2"/>
  <c r="AP94" i="2" s="1"/>
  <c r="V95" i="2"/>
  <c r="AP95" i="2" s="1"/>
  <c r="V96" i="2"/>
  <c r="AP96" i="2" s="1"/>
  <c r="V97" i="2"/>
  <c r="AP97" i="2" s="1"/>
  <c r="V98" i="2"/>
  <c r="AP98" i="2" s="1"/>
  <c r="V99" i="2"/>
  <c r="AP99" i="2" s="1"/>
  <c r="V100" i="2"/>
  <c r="AP100" i="2" s="1"/>
  <c r="V101" i="2"/>
  <c r="AP101" i="2" s="1"/>
  <c r="V102" i="2"/>
  <c r="AP102" i="2" s="1"/>
  <c r="V103" i="2"/>
  <c r="AP103" i="2" s="1"/>
  <c r="V104" i="2"/>
  <c r="AP104" i="2" s="1"/>
  <c r="V105" i="2"/>
  <c r="AP105" i="2" s="1"/>
  <c r="V106" i="2"/>
  <c r="AP106" i="2" s="1"/>
  <c r="V107" i="2"/>
  <c r="AP107" i="2" s="1"/>
  <c r="V108" i="2"/>
  <c r="AP108" i="2" s="1"/>
  <c r="V109" i="2"/>
  <c r="AP109" i="2" s="1"/>
  <c r="V110" i="2"/>
  <c r="AP110" i="2" s="1"/>
  <c r="V111" i="2"/>
  <c r="AP111" i="2" s="1"/>
  <c r="V112" i="2"/>
  <c r="AP112" i="2" s="1"/>
  <c r="V113" i="2"/>
  <c r="AP113" i="2" s="1"/>
  <c r="V114" i="2"/>
  <c r="AP114" i="2" s="1"/>
  <c r="V115" i="2"/>
  <c r="AP115" i="2" s="1"/>
  <c r="V117" i="2"/>
  <c r="AP117" i="2" s="1"/>
  <c r="V118" i="2"/>
  <c r="AP118" i="2" s="1"/>
  <c r="V119" i="2"/>
  <c r="AP119" i="2" s="1"/>
  <c r="V120" i="2"/>
  <c r="AP120" i="2" s="1"/>
  <c r="V121" i="2"/>
  <c r="AP121" i="2" s="1"/>
  <c r="V122" i="2"/>
  <c r="AP122" i="2" s="1"/>
  <c r="V123" i="2"/>
  <c r="AP123" i="2" s="1"/>
  <c r="V124" i="2"/>
  <c r="AP124" i="2" s="1"/>
  <c r="V125" i="2"/>
  <c r="AP125" i="2" s="1"/>
  <c r="V126" i="2"/>
  <c r="AP126" i="2" s="1"/>
  <c r="V127" i="2"/>
  <c r="AP127" i="2" s="1"/>
  <c r="V128" i="2"/>
  <c r="AP128" i="2" s="1"/>
  <c r="V129" i="2"/>
  <c r="AP129" i="2" s="1"/>
  <c r="V130" i="2"/>
  <c r="AP130" i="2" s="1"/>
  <c r="V131" i="2"/>
  <c r="AP131" i="2" s="1"/>
  <c r="V132" i="2"/>
  <c r="AP132" i="2" s="1"/>
  <c r="V133" i="2"/>
  <c r="AP133" i="2" s="1"/>
  <c r="V134" i="2"/>
  <c r="AP134" i="2" s="1"/>
  <c r="V135" i="2"/>
  <c r="AP135" i="2" s="1"/>
  <c r="V136" i="2"/>
  <c r="AP136" i="2" s="1"/>
  <c r="V137" i="2"/>
  <c r="AP137" i="2" s="1"/>
  <c r="V138" i="2"/>
  <c r="AP138" i="2" s="1"/>
  <c r="V139" i="2"/>
  <c r="AP139" i="2" s="1"/>
  <c r="V140" i="2"/>
  <c r="AP140" i="2" s="1"/>
  <c r="V141" i="2"/>
  <c r="AP141" i="2" s="1"/>
  <c r="V142" i="2"/>
  <c r="AP142" i="2" s="1"/>
  <c r="V143" i="2"/>
  <c r="AP143" i="2" s="1"/>
  <c r="V144" i="2"/>
  <c r="AP144" i="2" s="1"/>
  <c r="V145" i="2"/>
  <c r="AP145" i="2" s="1"/>
  <c r="V146" i="2"/>
  <c r="AP146" i="2" s="1"/>
  <c r="V147" i="2"/>
  <c r="AP147" i="2" s="1"/>
  <c r="V148" i="2"/>
  <c r="AP148" i="2" s="1"/>
  <c r="V149" i="2"/>
  <c r="AP149" i="2" s="1"/>
  <c r="V150" i="2"/>
  <c r="AP150" i="2" s="1"/>
  <c r="V151" i="2"/>
  <c r="AP151" i="2" s="1"/>
  <c r="V152" i="2"/>
  <c r="AP152" i="2" s="1"/>
  <c r="V153" i="2"/>
  <c r="AP153" i="2" s="1"/>
  <c r="V154" i="2"/>
  <c r="AP154" i="2" s="1"/>
  <c r="V155" i="2"/>
  <c r="AP155" i="2" s="1"/>
  <c r="V156" i="2"/>
  <c r="AP156" i="2" s="1"/>
  <c r="V157" i="2"/>
  <c r="AP157" i="2" s="1"/>
  <c r="V158" i="2"/>
  <c r="AP158" i="2" s="1"/>
  <c r="V159" i="2"/>
  <c r="AP159" i="2" s="1"/>
  <c r="V160" i="2"/>
  <c r="AP160" i="2" s="1"/>
  <c r="V161" i="2"/>
  <c r="AP161" i="2" s="1"/>
  <c r="V162" i="2"/>
  <c r="AP162" i="2" s="1"/>
  <c r="V163" i="2"/>
  <c r="AP163" i="2" s="1"/>
  <c r="V164" i="2"/>
  <c r="AP164" i="2" s="1"/>
  <c r="V165" i="2"/>
  <c r="AP165" i="2" s="1"/>
  <c r="V166" i="2"/>
  <c r="AP166" i="2" s="1"/>
  <c r="V167" i="2"/>
  <c r="AP167" i="2" s="1"/>
  <c r="V168" i="2"/>
  <c r="AP168" i="2" s="1"/>
  <c r="V169" i="2"/>
  <c r="AP169" i="2" s="1"/>
  <c r="V170" i="2"/>
  <c r="AP170" i="2" s="1"/>
  <c r="V171" i="2"/>
  <c r="AP171" i="2" s="1"/>
  <c r="V172" i="2"/>
  <c r="AP172" i="2" s="1"/>
  <c r="V173" i="2"/>
  <c r="AP173" i="2" s="1"/>
  <c r="V174" i="2"/>
  <c r="AP174" i="2" s="1"/>
  <c r="V175" i="2"/>
  <c r="AP175" i="2" s="1"/>
  <c r="V176" i="2"/>
  <c r="AP176" i="2" s="1"/>
  <c r="V177" i="2"/>
  <c r="AP177" i="2" s="1"/>
  <c r="V178" i="2"/>
  <c r="AP178" i="2" s="1"/>
  <c r="V179" i="2"/>
  <c r="AP179" i="2" s="1"/>
  <c r="V180" i="2"/>
  <c r="AP180" i="2" s="1"/>
  <c r="V181" i="2"/>
  <c r="AP181" i="2" s="1"/>
  <c r="V182" i="2"/>
  <c r="AP182" i="2" s="1"/>
  <c r="V183" i="2"/>
  <c r="AP183" i="2" s="1"/>
  <c r="V184" i="2"/>
  <c r="AP184" i="2" s="1"/>
  <c r="V185" i="2"/>
  <c r="AP185" i="2" s="1"/>
  <c r="V186" i="2"/>
  <c r="AP186" i="2" s="1"/>
  <c r="V187" i="2"/>
  <c r="AP187" i="2" s="1"/>
  <c r="V188" i="2"/>
  <c r="AP188" i="2" s="1"/>
  <c r="V189" i="2"/>
  <c r="AP189" i="2" s="1"/>
  <c r="V190" i="2"/>
  <c r="AP190" i="2" s="1"/>
  <c r="V191" i="2"/>
  <c r="AP191" i="2" s="1"/>
  <c r="V192" i="2"/>
  <c r="AP192" i="2" s="1"/>
  <c r="V193" i="2"/>
  <c r="AP193" i="2" s="1"/>
  <c r="V194" i="2"/>
  <c r="AP194" i="2" s="1"/>
  <c r="V195" i="2"/>
  <c r="AP195" i="2" s="1"/>
  <c r="V196" i="2"/>
  <c r="AP196" i="2" s="1"/>
  <c r="V197" i="2"/>
  <c r="AP197" i="2" s="1"/>
  <c r="V198" i="2"/>
  <c r="AP198" i="2" s="1"/>
  <c r="V199" i="2"/>
  <c r="AP199" i="2" s="1"/>
  <c r="V200" i="2"/>
  <c r="AP200" i="2" s="1"/>
  <c r="V201" i="2"/>
  <c r="AP201" i="2" s="1"/>
  <c r="V202" i="2"/>
  <c r="AP202" i="2" s="1"/>
  <c r="V203" i="2"/>
  <c r="AP203" i="2" s="1"/>
  <c r="V204" i="2"/>
  <c r="AP204" i="2" s="1"/>
  <c r="V205" i="2"/>
  <c r="AP205" i="2" s="1"/>
  <c r="V206" i="2"/>
  <c r="AP206" i="2" s="1"/>
  <c r="V207" i="2"/>
  <c r="AP207" i="2" s="1"/>
  <c r="V208" i="2"/>
  <c r="AP208" i="2" s="1"/>
  <c r="V209" i="2"/>
  <c r="AP209" i="2" s="1"/>
  <c r="V210" i="2"/>
  <c r="AP210" i="2" s="1"/>
  <c r="V211" i="2"/>
  <c r="AP211" i="2" s="1"/>
  <c r="V212" i="2"/>
  <c r="AP212" i="2" s="1"/>
  <c r="V213" i="2"/>
  <c r="AP213" i="2" s="1"/>
  <c r="V214" i="2"/>
  <c r="AP214" i="2" s="1"/>
  <c r="V215" i="2"/>
  <c r="AP215" i="2" s="1"/>
  <c r="V216" i="2"/>
  <c r="AP216" i="2" s="1"/>
  <c r="V217" i="2"/>
  <c r="AP217" i="2" s="1"/>
  <c r="V218" i="2"/>
  <c r="AP218" i="2" s="1"/>
  <c r="V219" i="2"/>
  <c r="AP219" i="2" s="1"/>
  <c r="V220" i="2"/>
  <c r="AP220" i="2" s="1"/>
  <c r="V221" i="2"/>
  <c r="AP221" i="2" s="1"/>
  <c r="V222" i="2"/>
  <c r="AP222" i="2" s="1"/>
  <c r="V223" i="2"/>
  <c r="AP223" i="2" s="1"/>
  <c r="V224" i="2"/>
  <c r="AP224" i="2" s="1"/>
  <c r="V225" i="2"/>
  <c r="AP225" i="2" s="1"/>
  <c r="V226" i="2"/>
  <c r="AP226" i="2" s="1"/>
  <c r="V227" i="2"/>
  <c r="AP227" i="2" s="1"/>
  <c r="V228" i="2"/>
  <c r="AP228" i="2" s="1"/>
  <c r="V229" i="2"/>
  <c r="AP229" i="2" s="1"/>
  <c r="V230" i="2"/>
  <c r="AP230" i="2" s="1"/>
  <c r="V231" i="2"/>
  <c r="AP231" i="2" s="1"/>
  <c r="V232" i="2"/>
  <c r="AP232" i="2" s="1"/>
  <c r="V233" i="2"/>
  <c r="AP233" i="2" s="1"/>
  <c r="V234" i="2"/>
  <c r="AP234" i="2" s="1"/>
  <c r="V235" i="2"/>
  <c r="AP235" i="2" s="1"/>
  <c r="V236" i="2"/>
  <c r="AP236" i="2" s="1"/>
  <c r="V237" i="2"/>
  <c r="AP237" i="2" s="1"/>
  <c r="V238" i="2"/>
  <c r="AP238" i="2" s="1"/>
  <c r="V239" i="2"/>
  <c r="AP239" i="2" s="1"/>
  <c r="V240" i="2"/>
  <c r="AP240" i="2" s="1"/>
  <c r="V241" i="2"/>
  <c r="AP241" i="2" s="1"/>
  <c r="V242" i="2"/>
  <c r="AP242" i="2" s="1"/>
  <c r="V243" i="2"/>
  <c r="AP243" i="2" s="1"/>
  <c r="V244" i="2"/>
  <c r="AP244" i="2" s="1"/>
  <c r="V245" i="2"/>
  <c r="AP245" i="2" s="1"/>
  <c r="V246" i="2"/>
  <c r="AP246" i="2" s="1"/>
  <c r="V247" i="2"/>
  <c r="AP247" i="2" s="1"/>
  <c r="V248" i="2"/>
  <c r="AP248" i="2" s="1"/>
  <c r="V249" i="2"/>
  <c r="AP249" i="2" s="1"/>
  <c r="V250" i="2"/>
  <c r="AP250" i="2" s="1"/>
  <c r="V251" i="2"/>
  <c r="AP251" i="2" s="1"/>
  <c r="V252" i="2"/>
  <c r="AP252" i="2" s="1"/>
  <c r="V253" i="2"/>
  <c r="AP253" i="2" s="1"/>
  <c r="V254" i="2"/>
  <c r="AP254" i="2" s="1"/>
  <c r="V255" i="2"/>
  <c r="AP255" i="2" s="1"/>
  <c r="V256" i="2"/>
  <c r="AP256" i="2" s="1"/>
  <c r="V257" i="2"/>
  <c r="AP257" i="2" s="1"/>
  <c r="V258" i="2"/>
  <c r="AP258" i="2" s="1"/>
  <c r="V259" i="2"/>
  <c r="AP259" i="2" s="1"/>
  <c r="V260" i="2"/>
  <c r="AP260" i="2" s="1"/>
  <c r="V261" i="2"/>
  <c r="AP261" i="2" s="1"/>
  <c r="V262" i="2"/>
  <c r="AP262" i="2" s="1"/>
  <c r="V263" i="2"/>
  <c r="AP263" i="2" s="1"/>
  <c r="V264" i="2"/>
  <c r="AP264" i="2" s="1"/>
  <c r="V265" i="2"/>
  <c r="AP265" i="2" s="1"/>
  <c r="V266" i="2"/>
  <c r="AP266" i="2" s="1"/>
  <c r="V267" i="2"/>
  <c r="AP267" i="2" s="1"/>
  <c r="V268" i="2"/>
  <c r="AP268" i="2" s="1"/>
  <c r="V269" i="2"/>
  <c r="AP269" i="2" s="1"/>
  <c r="V270" i="2"/>
  <c r="AP270" i="2" s="1"/>
  <c r="V271" i="2"/>
  <c r="AP271" i="2" s="1"/>
  <c r="V272" i="2"/>
  <c r="AP272" i="2" s="1"/>
  <c r="V273" i="2"/>
  <c r="AP273" i="2" s="1"/>
  <c r="V275" i="2"/>
  <c r="AP275" i="2" s="1"/>
  <c r="V276" i="2"/>
  <c r="AP276" i="2" s="1"/>
  <c r="V277" i="2"/>
  <c r="AP277" i="2" s="1"/>
  <c r="V278" i="2"/>
  <c r="AP278" i="2" s="1"/>
  <c r="V279" i="2"/>
  <c r="AP279" i="2" s="1"/>
  <c r="V280" i="2"/>
  <c r="AP280" i="2" s="1"/>
  <c r="V281" i="2"/>
  <c r="AP281" i="2" s="1"/>
  <c r="V282" i="2"/>
  <c r="AP282" i="2" s="1"/>
  <c r="X2" i="2"/>
  <c r="V2" i="2" s="1"/>
  <c r="AA4" i="2"/>
  <c r="AA5" i="2"/>
  <c r="Y5" i="2" s="1"/>
  <c r="AQ5" i="2" s="1"/>
  <c r="AA6" i="2"/>
  <c r="Y6" i="2" s="1"/>
  <c r="AQ6" i="2" s="1"/>
  <c r="AA7" i="2"/>
  <c r="Y7" i="2" s="1"/>
  <c r="AQ7" i="2" s="1"/>
  <c r="AA8" i="2"/>
  <c r="Y8" i="2" s="1"/>
  <c r="AQ8" i="2" s="1"/>
  <c r="AA9" i="2"/>
  <c r="Y9" i="2" s="1"/>
  <c r="AQ9" i="2" s="1"/>
  <c r="AA10" i="2"/>
  <c r="Y10" i="2" s="1"/>
  <c r="AQ10" i="2" s="1"/>
  <c r="AA11" i="2"/>
  <c r="AA12" i="2"/>
  <c r="AA13" i="2"/>
  <c r="Y13" i="2" s="1"/>
  <c r="AQ13" i="2" s="1"/>
  <c r="AA14" i="2"/>
  <c r="Y14" i="2" s="1"/>
  <c r="AQ14" i="2" s="1"/>
  <c r="AA15" i="2"/>
  <c r="Y15" i="2" s="1"/>
  <c r="AQ15" i="2" s="1"/>
  <c r="AA16" i="2"/>
  <c r="Y16" i="2" s="1"/>
  <c r="AQ16" i="2" s="1"/>
  <c r="AA17" i="2"/>
  <c r="Y17" i="2" s="1"/>
  <c r="AQ17" i="2" s="1"/>
  <c r="AA18" i="2"/>
  <c r="Y18" i="2" s="1"/>
  <c r="AQ18" i="2" s="1"/>
  <c r="AA19" i="2"/>
  <c r="Y19" i="2" s="1"/>
  <c r="AQ19" i="2" s="1"/>
  <c r="AA20" i="2"/>
  <c r="Y20" i="2" s="1"/>
  <c r="AQ20" i="2" s="1"/>
  <c r="AA21" i="2"/>
  <c r="Y21" i="2" s="1"/>
  <c r="AQ21" i="2" s="1"/>
  <c r="AA22" i="2"/>
  <c r="Y22" i="2" s="1"/>
  <c r="AQ22" i="2" s="1"/>
  <c r="AA23" i="2"/>
  <c r="Y23" i="2" s="1"/>
  <c r="AQ23" i="2" s="1"/>
  <c r="AA24" i="2"/>
  <c r="Y24" i="2" s="1"/>
  <c r="AQ24" i="2" s="1"/>
  <c r="AA25" i="2"/>
  <c r="Y25" i="2" s="1"/>
  <c r="AQ25" i="2" s="1"/>
  <c r="AA26" i="2"/>
  <c r="Y26" i="2" s="1"/>
  <c r="AQ26" i="2" s="1"/>
  <c r="AA27" i="2"/>
  <c r="AA28" i="2"/>
  <c r="AA29" i="2"/>
  <c r="Y29" i="2" s="1"/>
  <c r="AQ29" i="2" s="1"/>
  <c r="AA30" i="2"/>
  <c r="Y30" i="2" s="1"/>
  <c r="AQ30" i="2" s="1"/>
  <c r="AA31" i="2"/>
  <c r="Y31" i="2" s="1"/>
  <c r="AQ31" i="2" s="1"/>
  <c r="AA32" i="2"/>
  <c r="Y32" i="2" s="1"/>
  <c r="AQ32" i="2" s="1"/>
  <c r="AA33" i="2"/>
  <c r="Y33" i="2" s="1"/>
  <c r="AQ33" i="2" s="1"/>
  <c r="AA34" i="2"/>
  <c r="Y34" i="2" s="1"/>
  <c r="AQ34" i="2" s="1"/>
  <c r="AA35" i="2"/>
  <c r="AA36" i="2"/>
  <c r="AA37" i="2"/>
  <c r="Y37" i="2" s="1"/>
  <c r="AQ37" i="2" s="1"/>
  <c r="AA38" i="2"/>
  <c r="Y38" i="2" s="1"/>
  <c r="AQ38" i="2" s="1"/>
  <c r="AA39" i="2"/>
  <c r="Y39" i="2" s="1"/>
  <c r="AQ39" i="2" s="1"/>
  <c r="AA40" i="2"/>
  <c r="Y40" i="2" s="1"/>
  <c r="AQ40" i="2" s="1"/>
  <c r="AA41" i="2"/>
  <c r="Y41" i="2" s="1"/>
  <c r="AQ41" i="2" s="1"/>
  <c r="AA42" i="2"/>
  <c r="Y42" i="2" s="1"/>
  <c r="AQ42" i="2" s="1"/>
  <c r="AA43" i="2"/>
  <c r="AA44" i="2"/>
  <c r="AA45" i="2"/>
  <c r="Y45" i="2" s="1"/>
  <c r="AQ45" i="2" s="1"/>
  <c r="AA46" i="2"/>
  <c r="Y46" i="2" s="1"/>
  <c r="AQ46" i="2" s="1"/>
  <c r="AA47" i="2"/>
  <c r="Y47" i="2" s="1"/>
  <c r="AQ47" i="2" s="1"/>
  <c r="AA48" i="2"/>
  <c r="Y48" i="2" s="1"/>
  <c r="AQ48" i="2" s="1"/>
  <c r="AA49" i="2"/>
  <c r="Y49" i="2" s="1"/>
  <c r="AQ49" i="2" s="1"/>
  <c r="AA50" i="2"/>
  <c r="Y50" i="2" s="1"/>
  <c r="AQ50" i="2" s="1"/>
  <c r="AA51" i="2"/>
  <c r="AA52" i="2"/>
  <c r="AA53" i="2"/>
  <c r="Y53" i="2" s="1"/>
  <c r="AQ53" i="2" s="1"/>
  <c r="AA54" i="2"/>
  <c r="Y54" i="2" s="1"/>
  <c r="AQ54" i="2" s="1"/>
  <c r="AA55" i="2"/>
  <c r="Y55" i="2" s="1"/>
  <c r="AQ55" i="2" s="1"/>
  <c r="AA56" i="2"/>
  <c r="AA57" i="2"/>
  <c r="Y57" i="2" s="1"/>
  <c r="AQ57" i="2" s="1"/>
  <c r="AA58" i="2"/>
  <c r="Y58" i="2" s="1"/>
  <c r="AQ58" i="2" s="1"/>
  <c r="AA59" i="2"/>
  <c r="Y59" i="2" s="1"/>
  <c r="AQ59" i="2" s="1"/>
  <c r="AA60" i="2"/>
  <c r="AA61" i="2"/>
  <c r="Y61" i="2" s="1"/>
  <c r="AQ61" i="2" s="1"/>
  <c r="AA62" i="2"/>
  <c r="Y62" i="2" s="1"/>
  <c r="AQ62" i="2" s="1"/>
  <c r="AA63" i="2"/>
  <c r="Y63" i="2" s="1"/>
  <c r="AQ63" i="2" s="1"/>
  <c r="AA64" i="2"/>
  <c r="Y64" i="2" s="1"/>
  <c r="AQ64" i="2" s="1"/>
  <c r="AA65" i="2"/>
  <c r="Y65" i="2" s="1"/>
  <c r="AQ65" i="2" s="1"/>
  <c r="AA66" i="2"/>
  <c r="Y66" i="2" s="1"/>
  <c r="AQ66" i="2" s="1"/>
  <c r="AA67" i="2"/>
  <c r="AA68" i="2"/>
  <c r="AA69" i="2"/>
  <c r="Y69" i="2" s="1"/>
  <c r="AQ69" i="2" s="1"/>
  <c r="AA70" i="2"/>
  <c r="Y70" i="2" s="1"/>
  <c r="AQ70" i="2" s="1"/>
  <c r="AA71" i="2"/>
  <c r="Y71" i="2" s="1"/>
  <c r="AQ71" i="2" s="1"/>
  <c r="AA72" i="2"/>
  <c r="Y72" i="2" s="1"/>
  <c r="AQ72" i="2" s="1"/>
  <c r="AA73" i="2"/>
  <c r="Y73" i="2" s="1"/>
  <c r="AQ73" i="2" s="1"/>
  <c r="AA74" i="2"/>
  <c r="Y74" i="2" s="1"/>
  <c r="AQ74" i="2" s="1"/>
  <c r="AA75" i="2"/>
  <c r="AA76" i="2"/>
  <c r="Y76" i="2" s="1"/>
  <c r="AQ76" i="2" s="1"/>
  <c r="AA77" i="2"/>
  <c r="Y77" i="2" s="1"/>
  <c r="AQ77" i="2" s="1"/>
  <c r="AA78" i="2"/>
  <c r="Y78" i="2" s="1"/>
  <c r="AQ78" i="2" s="1"/>
  <c r="AA79" i="2"/>
  <c r="Y79" i="2" s="1"/>
  <c r="AQ79" i="2" s="1"/>
  <c r="AA80" i="2"/>
  <c r="Y80" i="2" s="1"/>
  <c r="AQ80" i="2" s="1"/>
  <c r="AA81" i="2"/>
  <c r="Y81" i="2" s="1"/>
  <c r="AQ81" i="2" s="1"/>
  <c r="AA82" i="2"/>
  <c r="Y82" i="2" s="1"/>
  <c r="AQ82" i="2" s="1"/>
  <c r="AA83" i="2"/>
  <c r="Y83" i="2" s="1"/>
  <c r="AQ83" i="2" s="1"/>
  <c r="AA84" i="2"/>
  <c r="AA85" i="2"/>
  <c r="Y85" i="2" s="1"/>
  <c r="AQ85" i="2" s="1"/>
  <c r="AA86" i="2"/>
  <c r="Y86" i="2" s="1"/>
  <c r="AQ86" i="2" s="1"/>
  <c r="AA87" i="2"/>
  <c r="Y87" i="2" s="1"/>
  <c r="AQ87" i="2" s="1"/>
  <c r="AA88" i="2"/>
  <c r="Y88" i="2" s="1"/>
  <c r="AQ88" i="2" s="1"/>
  <c r="AA89" i="2"/>
  <c r="Y89" i="2" s="1"/>
  <c r="AQ89" i="2" s="1"/>
  <c r="AA90" i="2"/>
  <c r="Y90" i="2" s="1"/>
  <c r="AQ90" i="2" s="1"/>
  <c r="AA91" i="2"/>
  <c r="AA92" i="2"/>
  <c r="Y92" i="2" s="1"/>
  <c r="AQ92" i="2" s="1"/>
  <c r="AA93" i="2"/>
  <c r="Y93" i="2" s="1"/>
  <c r="AQ93" i="2" s="1"/>
  <c r="AA94" i="2"/>
  <c r="Y94" i="2" s="1"/>
  <c r="AQ94" i="2" s="1"/>
  <c r="AA95" i="2"/>
  <c r="Y95" i="2" s="1"/>
  <c r="AQ95" i="2" s="1"/>
  <c r="AA96" i="2"/>
  <c r="Y96" i="2" s="1"/>
  <c r="AQ96" i="2" s="1"/>
  <c r="AA97" i="2"/>
  <c r="Y97" i="2" s="1"/>
  <c r="AQ97" i="2" s="1"/>
  <c r="AA98" i="2"/>
  <c r="Y98" i="2" s="1"/>
  <c r="AQ98" i="2" s="1"/>
  <c r="AA99" i="2"/>
  <c r="AA100" i="2"/>
  <c r="AA101" i="2"/>
  <c r="AA102" i="2"/>
  <c r="Y102" i="2" s="1"/>
  <c r="AQ102" i="2" s="1"/>
  <c r="AA103" i="2"/>
  <c r="Y103" i="2" s="1"/>
  <c r="AQ103" i="2" s="1"/>
  <c r="AA104" i="2"/>
  <c r="Y104" i="2" s="1"/>
  <c r="AQ104" i="2" s="1"/>
  <c r="AA105" i="2"/>
  <c r="Y105" i="2" s="1"/>
  <c r="AQ105" i="2" s="1"/>
  <c r="AA106" i="2"/>
  <c r="Y106" i="2" s="1"/>
  <c r="AQ106" i="2" s="1"/>
  <c r="AA107" i="2"/>
  <c r="AA108" i="2"/>
  <c r="AA109" i="2"/>
  <c r="Y109" i="2" s="1"/>
  <c r="AQ109" i="2" s="1"/>
  <c r="AA110" i="2"/>
  <c r="Y110" i="2" s="1"/>
  <c r="AQ110" i="2" s="1"/>
  <c r="AA111" i="2"/>
  <c r="Y111" i="2" s="1"/>
  <c r="AQ111" i="2" s="1"/>
  <c r="AA112" i="2"/>
  <c r="Y112" i="2" s="1"/>
  <c r="AQ112" i="2" s="1"/>
  <c r="AA113" i="2"/>
  <c r="Y113" i="2" s="1"/>
  <c r="AQ113" i="2" s="1"/>
  <c r="AA114" i="2"/>
  <c r="Y114" i="2" s="1"/>
  <c r="AQ114" i="2" s="1"/>
  <c r="AA115" i="2"/>
  <c r="AA116" i="2"/>
  <c r="AA117" i="2"/>
  <c r="Y117" i="2" s="1"/>
  <c r="AQ117" i="2" s="1"/>
  <c r="AA118" i="2"/>
  <c r="Y118" i="2" s="1"/>
  <c r="AQ118" i="2" s="1"/>
  <c r="AA119" i="2"/>
  <c r="Y119" i="2" s="1"/>
  <c r="AQ119" i="2" s="1"/>
  <c r="AA120" i="2"/>
  <c r="Y120" i="2" s="1"/>
  <c r="AQ120" i="2" s="1"/>
  <c r="AA121" i="2"/>
  <c r="Y121" i="2" s="1"/>
  <c r="AQ121" i="2" s="1"/>
  <c r="AA122" i="2"/>
  <c r="Y122" i="2" s="1"/>
  <c r="AQ122" i="2" s="1"/>
  <c r="AA123" i="2"/>
  <c r="Y123" i="2" s="1"/>
  <c r="AQ123" i="2" s="1"/>
  <c r="AA124" i="2"/>
  <c r="AA125" i="2"/>
  <c r="Y125" i="2" s="1"/>
  <c r="AQ125" i="2" s="1"/>
  <c r="AA126" i="2"/>
  <c r="Y126" i="2" s="1"/>
  <c r="AQ126" i="2" s="1"/>
  <c r="AA127" i="2"/>
  <c r="Y127" i="2" s="1"/>
  <c r="AQ127" i="2" s="1"/>
  <c r="AA128" i="2"/>
  <c r="Y128" i="2" s="1"/>
  <c r="AQ128" i="2" s="1"/>
  <c r="AA129" i="2"/>
  <c r="Y129" i="2" s="1"/>
  <c r="AQ129" i="2" s="1"/>
  <c r="AA130" i="2"/>
  <c r="Y130" i="2" s="1"/>
  <c r="AQ130" i="2" s="1"/>
  <c r="AA131" i="2"/>
  <c r="AA132" i="2"/>
  <c r="AA133" i="2"/>
  <c r="Y133" i="2" s="1"/>
  <c r="AQ133" i="2" s="1"/>
  <c r="AA134" i="2"/>
  <c r="Y134" i="2" s="1"/>
  <c r="AQ134" i="2" s="1"/>
  <c r="AA135" i="2"/>
  <c r="Y135" i="2" s="1"/>
  <c r="AQ135" i="2" s="1"/>
  <c r="AA136" i="2"/>
  <c r="Y136" i="2" s="1"/>
  <c r="AQ136" i="2" s="1"/>
  <c r="AA137" i="2"/>
  <c r="Y137" i="2" s="1"/>
  <c r="AQ137" i="2" s="1"/>
  <c r="AA138" i="2"/>
  <c r="Y138" i="2" s="1"/>
  <c r="AQ138" i="2" s="1"/>
  <c r="AA139" i="2"/>
  <c r="AA140" i="2"/>
  <c r="AA141" i="2"/>
  <c r="Y141" i="2" s="1"/>
  <c r="AQ141" i="2" s="1"/>
  <c r="AA142" i="2"/>
  <c r="Y142" i="2" s="1"/>
  <c r="AQ142" i="2" s="1"/>
  <c r="AA143" i="2"/>
  <c r="Y143" i="2" s="1"/>
  <c r="AQ143" i="2" s="1"/>
  <c r="AA144" i="2"/>
  <c r="Y144" i="2" s="1"/>
  <c r="AQ144" i="2" s="1"/>
  <c r="AA145" i="2"/>
  <c r="Y145" i="2" s="1"/>
  <c r="AQ145" i="2" s="1"/>
  <c r="AA146" i="2"/>
  <c r="Y146" i="2" s="1"/>
  <c r="AQ146" i="2" s="1"/>
  <c r="AA147" i="2"/>
  <c r="AA148" i="2"/>
  <c r="AA149" i="2"/>
  <c r="AA150" i="2"/>
  <c r="Y150" i="2" s="1"/>
  <c r="AQ150" i="2" s="1"/>
  <c r="AA151" i="2"/>
  <c r="Y151" i="2" s="1"/>
  <c r="AQ151" i="2" s="1"/>
  <c r="AA152" i="2"/>
  <c r="Y152" i="2" s="1"/>
  <c r="AQ152" i="2" s="1"/>
  <c r="AA153" i="2"/>
  <c r="Y153" i="2" s="1"/>
  <c r="AQ153" i="2" s="1"/>
  <c r="AA154" i="2"/>
  <c r="Y154" i="2" s="1"/>
  <c r="AQ154" i="2" s="1"/>
  <c r="AA155" i="2"/>
  <c r="AA156" i="2"/>
  <c r="AA157" i="2"/>
  <c r="Y157" i="2" s="1"/>
  <c r="AQ157" i="2" s="1"/>
  <c r="AA158" i="2"/>
  <c r="Y158" i="2" s="1"/>
  <c r="AQ158" i="2" s="1"/>
  <c r="AA159" i="2"/>
  <c r="Y159" i="2" s="1"/>
  <c r="AQ159" i="2" s="1"/>
  <c r="AA160" i="2"/>
  <c r="Y160" i="2" s="1"/>
  <c r="AQ160" i="2" s="1"/>
  <c r="AA161" i="2"/>
  <c r="Y161" i="2" s="1"/>
  <c r="AQ161" i="2" s="1"/>
  <c r="AA162" i="2"/>
  <c r="Y162" i="2" s="1"/>
  <c r="AQ162" i="2" s="1"/>
  <c r="AA163" i="2"/>
  <c r="AA164" i="2"/>
  <c r="Y164" i="2" s="1"/>
  <c r="AQ164" i="2" s="1"/>
  <c r="AA165" i="2"/>
  <c r="Y165" i="2" s="1"/>
  <c r="AQ165" i="2" s="1"/>
  <c r="AA166" i="2"/>
  <c r="Y166" i="2" s="1"/>
  <c r="AQ166" i="2" s="1"/>
  <c r="AA167" i="2"/>
  <c r="Y167" i="2" s="1"/>
  <c r="AQ167" i="2" s="1"/>
  <c r="AA168" i="2"/>
  <c r="Y168" i="2" s="1"/>
  <c r="AQ168" i="2" s="1"/>
  <c r="AA169" i="2"/>
  <c r="Y169" i="2" s="1"/>
  <c r="AQ169" i="2" s="1"/>
  <c r="AA170" i="2"/>
  <c r="Y170" i="2" s="1"/>
  <c r="AQ170" i="2" s="1"/>
  <c r="AA171" i="2"/>
  <c r="Y171" i="2" s="1"/>
  <c r="AQ171" i="2" s="1"/>
  <c r="AA172" i="2"/>
  <c r="AA173" i="2"/>
  <c r="Y173" i="2" s="1"/>
  <c r="AQ173" i="2" s="1"/>
  <c r="AA174" i="2"/>
  <c r="Y174" i="2" s="1"/>
  <c r="AQ174" i="2" s="1"/>
  <c r="AA175" i="2"/>
  <c r="Y175" i="2" s="1"/>
  <c r="AQ175" i="2" s="1"/>
  <c r="AA176" i="2"/>
  <c r="Y176" i="2" s="1"/>
  <c r="AQ176" i="2" s="1"/>
  <c r="AA177" i="2"/>
  <c r="Y177" i="2" s="1"/>
  <c r="AQ177" i="2" s="1"/>
  <c r="AA178" i="2"/>
  <c r="Y178" i="2" s="1"/>
  <c r="AQ178" i="2" s="1"/>
  <c r="AA179" i="2"/>
  <c r="AA180" i="2"/>
  <c r="AA181" i="2"/>
  <c r="Y181" i="2" s="1"/>
  <c r="AQ181" i="2" s="1"/>
  <c r="AA182" i="2"/>
  <c r="Y182" i="2" s="1"/>
  <c r="AQ182" i="2" s="1"/>
  <c r="AA183" i="2"/>
  <c r="Y183" i="2" s="1"/>
  <c r="AQ183" i="2" s="1"/>
  <c r="AA184" i="2"/>
  <c r="Y184" i="2" s="1"/>
  <c r="AQ184" i="2" s="1"/>
  <c r="AA185" i="2"/>
  <c r="Y185" i="2" s="1"/>
  <c r="AQ185" i="2" s="1"/>
  <c r="AA186" i="2"/>
  <c r="Y186" i="2" s="1"/>
  <c r="AQ186" i="2" s="1"/>
  <c r="AA187" i="2"/>
  <c r="AA188" i="2"/>
  <c r="AA189" i="2"/>
  <c r="Y189" i="2" s="1"/>
  <c r="AQ189" i="2" s="1"/>
  <c r="AA190" i="2"/>
  <c r="Y190" i="2" s="1"/>
  <c r="AQ190" i="2" s="1"/>
  <c r="AA191" i="2"/>
  <c r="Y191" i="2" s="1"/>
  <c r="AQ191" i="2" s="1"/>
  <c r="AA192" i="2"/>
  <c r="Y192" i="2" s="1"/>
  <c r="AQ192" i="2" s="1"/>
  <c r="AA193" i="2"/>
  <c r="Y193" i="2" s="1"/>
  <c r="AQ193" i="2" s="1"/>
  <c r="AA194" i="2"/>
  <c r="Y194" i="2" s="1"/>
  <c r="AQ194" i="2" s="1"/>
  <c r="AA195" i="2"/>
  <c r="AA196" i="2"/>
  <c r="AA197" i="2"/>
  <c r="Y197" i="2" s="1"/>
  <c r="AQ197" i="2" s="1"/>
  <c r="AA198" i="2"/>
  <c r="AA199" i="2"/>
  <c r="Y199" i="2" s="1"/>
  <c r="AQ199" i="2" s="1"/>
  <c r="AA200" i="2"/>
  <c r="Y200" i="2" s="1"/>
  <c r="AQ200" i="2" s="1"/>
  <c r="AA201" i="2"/>
  <c r="Y201" i="2" s="1"/>
  <c r="AQ201" i="2" s="1"/>
  <c r="AA202" i="2"/>
  <c r="Y202" i="2" s="1"/>
  <c r="AQ202" i="2" s="1"/>
  <c r="AA203" i="2"/>
  <c r="Y203" i="2" s="1"/>
  <c r="AQ203" i="2" s="1"/>
  <c r="AA204" i="2"/>
  <c r="AA205" i="2"/>
  <c r="Y205" i="2" s="1"/>
  <c r="AQ205" i="2" s="1"/>
  <c r="AA206" i="2"/>
  <c r="Y206" i="2" s="1"/>
  <c r="AQ206" i="2" s="1"/>
  <c r="AA207" i="2"/>
  <c r="Y207" i="2" s="1"/>
  <c r="AQ207" i="2" s="1"/>
  <c r="AA208" i="2"/>
  <c r="Y208" i="2" s="1"/>
  <c r="AQ208" i="2" s="1"/>
  <c r="AA209" i="2"/>
  <c r="Y209" i="2" s="1"/>
  <c r="AQ209" i="2" s="1"/>
  <c r="AA210" i="2"/>
  <c r="Y210" i="2" s="1"/>
  <c r="AQ210" i="2" s="1"/>
  <c r="AA211" i="2"/>
  <c r="AA212" i="2"/>
  <c r="AA213" i="2"/>
  <c r="Y213" i="2" s="1"/>
  <c r="AQ213" i="2" s="1"/>
  <c r="AA214" i="2"/>
  <c r="Y214" i="2" s="1"/>
  <c r="AQ214" i="2" s="1"/>
  <c r="AA215" i="2"/>
  <c r="Y215" i="2" s="1"/>
  <c r="AQ215" i="2" s="1"/>
  <c r="AA216" i="2"/>
  <c r="Y216" i="2" s="1"/>
  <c r="AQ216" i="2" s="1"/>
  <c r="AA217" i="2"/>
  <c r="Y217" i="2" s="1"/>
  <c r="AQ217" i="2" s="1"/>
  <c r="AA218" i="2"/>
  <c r="Y218" i="2" s="1"/>
  <c r="AQ218" i="2" s="1"/>
  <c r="AA219" i="2"/>
  <c r="AA220" i="2"/>
  <c r="Y220" i="2" s="1"/>
  <c r="AQ220" i="2" s="1"/>
  <c r="AA221" i="2"/>
  <c r="Y221" i="2" s="1"/>
  <c r="AQ221" i="2" s="1"/>
  <c r="AA222" i="2"/>
  <c r="Y222" i="2" s="1"/>
  <c r="AQ222" i="2" s="1"/>
  <c r="AA223" i="2"/>
  <c r="Y223" i="2" s="1"/>
  <c r="AQ223" i="2" s="1"/>
  <c r="AA224" i="2"/>
  <c r="Y224" i="2" s="1"/>
  <c r="AQ224" i="2" s="1"/>
  <c r="AA225" i="2"/>
  <c r="Y225" i="2" s="1"/>
  <c r="AQ225" i="2" s="1"/>
  <c r="AA226" i="2"/>
  <c r="Y226" i="2" s="1"/>
  <c r="AQ226" i="2" s="1"/>
  <c r="AA227" i="2"/>
  <c r="Y227" i="2" s="1"/>
  <c r="AQ227" i="2" s="1"/>
  <c r="AA228" i="2"/>
  <c r="Y228" i="2" s="1"/>
  <c r="AQ228" i="2" s="1"/>
  <c r="AA229" i="2"/>
  <c r="Y229" i="2" s="1"/>
  <c r="AQ229" i="2" s="1"/>
  <c r="AA230" i="2"/>
  <c r="Y230" i="2" s="1"/>
  <c r="AQ230" i="2" s="1"/>
  <c r="AA231" i="2"/>
  <c r="Y231" i="2" s="1"/>
  <c r="AQ231" i="2" s="1"/>
  <c r="AA232" i="2"/>
  <c r="Y232" i="2" s="1"/>
  <c r="AQ232" i="2" s="1"/>
  <c r="AA233" i="2"/>
  <c r="Y233" i="2" s="1"/>
  <c r="AQ233" i="2" s="1"/>
  <c r="AA234" i="2"/>
  <c r="Y234" i="2" s="1"/>
  <c r="AQ234" i="2" s="1"/>
  <c r="AA235" i="2"/>
  <c r="Y235" i="2" s="1"/>
  <c r="AQ235" i="2" s="1"/>
  <c r="AA236" i="2"/>
  <c r="AA237" i="2"/>
  <c r="Y237" i="2" s="1"/>
  <c r="AQ237" i="2" s="1"/>
  <c r="AA238" i="2"/>
  <c r="Y238" i="2" s="1"/>
  <c r="AQ238" i="2" s="1"/>
  <c r="AA239" i="2"/>
  <c r="Y239" i="2" s="1"/>
  <c r="AQ239" i="2" s="1"/>
  <c r="AA240" i="2"/>
  <c r="Y240" i="2" s="1"/>
  <c r="AQ240" i="2" s="1"/>
  <c r="AA241" i="2"/>
  <c r="AA242" i="2"/>
  <c r="Y242" i="2" s="1"/>
  <c r="AQ242" i="2" s="1"/>
  <c r="AA243" i="2"/>
  <c r="AA244" i="2"/>
  <c r="Y244" i="2" s="1"/>
  <c r="AQ244" i="2" s="1"/>
  <c r="AA245" i="2"/>
  <c r="Y245" i="2" s="1"/>
  <c r="AQ245" i="2" s="1"/>
  <c r="AA246" i="2"/>
  <c r="Y246" i="2" s="1"/>
  <c r="AQ246" i="2" s="1"/>
  <c r="AA247" i="2"/>
  <c r="Y247" i="2" s="1"/>
  <c r="AQ247" i="2" s="1"/>
  <c r="AA248" i="2"/>
  <c r="Y248" i="2" s="1"/>
  <c r="AQ248" i="2" s="1"/>
  <c r="AA249" i="2"/>
  <c r="Y249" i="2" s="1"/>
  <c r="AQ249" i="2" s="1"/>
  <c r="AA250" i="2"/>
  <c r="Y250" i="2" s="1"/>
  <c r="AQ250" i="2" s="1"/>
  <c r="AA251" i="2"/>
  <c r="Y251" i="2" s="1"/>
  <c r="AQ251" i="2" s="1"/>
  <c r="AA252" i="2"/>
  <c r="Y252" i="2" s="1"/>
  <c r="AQ252" i="2" s="1"/>
  <c r="AA253" i="2"/>
  <c r="Y253" i="2" s="1"/>
  <c r="AQ253" i="2" s="1"/>
  <c r="AA254" i="2"/>
  <c r="AA255" i="2"/>
  <c r="Y255" i="2" s="1"/>
  <c r="AQ255" i="2" s="1"/>
  <c r="AA256" i="2"/>
  <c r="Y256" i="2" s="1"/>
  <c r="AQ256" i="2" s="1"/>
  <c r="AA257" i="2"/>
  <c r="Y257" i="2" s="1"/>
  <c r="AQ257" i="2" s="1"/>
  <c r="AA258" i="2"/>
  <c r="Y258" i="2" s="1"/>
  <c r="AQ258" i="2" s="1"/>
  <c r="AA259" i="2"/>
  <c r="Y259" i="2" s="1"/>
  <c r="AQ259" i="2" s="1"/>
  <c r="AA260" i="2"/>
  <c r="AA261" i="2"/>
  <c r="Y261" i="2" s="1"/>
  <c r="AQ261" i="2" s="1"/>
  <c r="AA262" i="2"/>
  <c r="Y262" i="2" s="1"/>
  <c r="AQ262" i="2" s="1"/>
  <c r="AA263" i="2"/>
  <c r="Y263" i="2" s="1"/>
  <c r="AQ263" i="2" s="1"/>
  <c r="AA264" i="2"/>
  <c r="Y264" i="2" s="1"/>
  <c r="AQ264" i="2" s="1"/>
  <c r="AA265" i="2"/>
  <c r="Y265" i="2" s="1"/>
  <c r="AQ265" i="2" s="1"/>
  <c r="AA266" i="2"/>
  <c r="Y266" i="2" s="1"/>
  <c r="AQ266" i="2" s="1"/>
  <c r="AA267" i="2"/>
  <c r="Y267" i="2" s="1"/>
  <c r="AQ267" i="2" s="1"/>
  <c r="AA268" i="2"/>
  <c r="Y268" i="2" s="1"/>
  <c r="AQ268" i="2" s="1"/>
  <c r="AA269" i="2"/>
  <c r="Y269" i="2" s="1"/>
  <c r="AQ269" i="2" s="1"/>
  <c r="AA270" i="2"/>
  <c r="Y270" i="2" s="1"/>
  <c r="AQ270" i="2" s="1"/>
  <c r="AA271" i="2"/>
  <c r="Y271" i="2" s="1"/>
  <c r="AQ271" i="2" s="1"/>
  <c r="AA272" i="2"/>
  <c r="Y272" i="2" s="1"/>
  <c r="AQ272" i="2" s="1"/>
  <c r="AA273" i="2"/>
  <c r="Y273" i="2" s="1"/>
  <c r="AQ273" i="2" s="1"/>
  <c r="AA274" i="2"/>
  <c r="Y274" i="2" s="1"/>
  <c r="AQ274" i="2" s="1"/>
  <c r="AA275" i="2"/>
  <c r="AA276" i="2"/>
  <c r="Y276" i="2" s="1"/>
  <c r="AQ276" i="2" s="1"/>
  <c r="AA277" i="2"/>
  <c r="Y277" i="2" s="1"/>
  <c r="AQ277" i="2" s="1"/>
  <c r="AA278" i="2"/>
  <c r="AA279" i="2"/>
  <c r="Y279" i="2" s="1"/>
  <c r="AQ279" i="2" s="1"/>
  <c r="AA280" i="2"/>
  <c r="Y280" i="2" s="1"/>
  <c r="AQ280" i="2" s="1"/>
  <c r="AA281" i="2"/>
  <c r="Y281" i="2" s="1"/>
  <c r="AQ281" i="2" s="1"/>
  <c r="AA282" i="2"/>
  <c r="Y282" i="2" s="1"/>
  <c r="AQ282" i="2" s="1"/>
  <c r="AA2" i="2"/>
  <c r="Y2" i="2" s="1"/>
  <c r="Y4" i="2"/>
  <c r="Y11" i="2"/>
  <c r="AQ11" i="2" s="1"/>
  <c r="Y12" i="2"/>
  <c r="AQ12" i="2" s="1"/>
  <c r="Y27" i="2"/>
  <c r="AQ27" i="2" s="1"/>
  <c r="Y28" i="2"/>
  <c r="AQ28" i="2" s="1"/>
  <c r="Y35" i="2"/>
  <c r="AQ35" i="2" s="1"/>
  <c r="Y36" i="2"/>
  <c r="AQ36" i="2" s="1"/>
  <c r="Y43" i="2"/>
  <c r="AQ43" i="2" s="1"/>
  <c r="Y44" i="2"/>
  <c r="AQ44" i="2" s="1"/>
  <c r="Y51" i="2"/>
  <c r="AQ51" i="2" s="1"/>
  <c r="Y52" i="2"/>
  <c r="AQ52" i="2" s="1"/>
  <c r="Y56" i="2"/>
  <c r="AQ56" i="2" s="1"/>
  <c r="Y60" i="2"/>
  <c r="AQ60" i="2" s="1"/>
  <c r="Y67" i="2"/>
  <c r="AQ67" i="2" s="1"/>
  <c r="Y68" i="2"/>
  <c r="AQ68" i="2" s="1"/>
  <c r="Y75" i="2"/>
  <c r="AQ75" i="2" s="1"/>
  <c r="Y84" i="2"/>
  <c r="AQ84" i="2" s="1"/>
  <c r="Y91" i="2"/>
  <c r="AQ91" i="2" s="1"/>
  <c r="Y99" i="2"/>
  <c r="AQ99" i="2" s="1"/>
  <c r="Y100" i="2"/>
  <c r="AQ100" i="2" s="1"/>
  <c r="Y101" i="2"/>
  <c r="AQ101" i="2" s="1"/>
  <c r="Y107" i="2"/>
  <c r="AQ107" i="2" s="1"/>
  <c r="Y108" i="2"/>
  <c r="AQ108" i="2" s="1"/>
  <c r="Y115" i="2"/>
  <c r="AQ115" i="2" s="1"/>
  <c r="Y116" i="2"/>
  <c r="AQ116" i="2" s="1"/>
  <c r="Y124" i="2"/>
  <c r="AQ124" i="2" s="1"/>
  <c r="Y131" i="2"/>
  <c r="AQ131" i="2" s="1"/>
  <c r="Y132" i="2"/>
  <c r="AQ132" i="2" s="1"/>
  <c r="Y139" i="2"/>
  <c r="AQ139" i="2" s="1"/>
  <c r="Y140" i="2"/>
  <c r="AQ140" i="2" s="1"/>
  <c r="Y147" i="2"/>
  <c r="AQ147" i="2" s="1"/>
  <c r="Y148" i="2"/>
  <c r="AQ148" i="2" s="1"/>
  <c r="Y149" i="2"/>
  <c r="AQ149" i="2" s="1"/>
  <c r="Y155" i="2"/>
  <c r="AQ155" i="2" s="1"/>
  <c r="Y156" i="2"/>
  <c r="AQ156" i="2" s="1"/>
  <c r="Y163" i="2"/>
  <c r="AQ163" i="2" s="1"/>
  <c r="Y172" i="2"/>
  <c r="AQ172" i="2" s="1"/>
  <c r="Y179" i="2"/>
  <c r="AQ179" i="2" s="1"/>
  <c r="Y180" i="2"/>
  <c r="AQ180" i="2" s="1"/>
  <c r="Y187" i="2"/>
  <c r="AQ187" i="2" s="1"/>
  <c r="Y188" i="2"/>
  <c r="AQ188" i="2" s="1"/>
  <c r="Y195" i="2"/>
  <c r="AQ195" i="2" s="1"/>
  <c r="Y196" i="2"/>
  <c r="AQ196" i="2" s="1"/>
  <c r="Y198" i="2"/>
  <c r="AQ198" i="2" s="1"/>
  <c r="Y204" i="2"/>
  <c r="AQ204" i="2" s="1"/>
  <c r="Y211" i="2"/>
  <c r="AQ211" i="2" s="1"/>
  <c r="Y212" i="2"/>
  <c r="AQ212" i="2" s="1"/>
  <c r="Y219" i="2"/>
  <c r="AQ219" i="2" s="1"/>
  <c r="Y236" i="2"/>
  <c r="AQ236" i="2" s="1"/>
  <c r="Y241" i="2"/>
  <c r="AQ241" i="2" s="1"/>
  <c r="Y243" i="2"/>
  <c r="AQ243" i="2" s="1"/>
  <c r="Y254" i="2"/>
  <c r="AQ254" i="2" s="1"/>
  <c r="Y260" i="2"/>
  <c r="AQ260" i="2" s="1"/>
  <c r="Y275" i="2"/>
  <c r="AQ275" i="2" s="1"/>
  <c r="Y278" i="2"/>
  <c r="AQ278" i="2" s="1"/>
  <c r="AF8" i="9" l="1"/>
  <c r="AF15" i="9"/>
  <c r="AA130" i="4"/>
  <c r="AT130" i="2"/>
  <c r="AA194" i="4"/>
  <c r="AT194" i="2"/>
  <c r="AA20" i="4"/>
  <c r="AT20" i="2"/>
  <c r="AA52" i="4"/>
  <c r="AT52" i="2"/>
  <c r="AA84" i="4"/>
  <c r="AT84" i="2"/>
  <c r="AA116" i="4"/>
  <c r="AT116" i="2"/>
  <c r="AA148" i="4"/>
  <c r="AT148" i="2"/>
  <c r="AA180" i="4"/>
  <c r="AT180" i="2"/>
  <c r="AA212" i="4"/>
  <c r="AT212" i="2"/>
  <c r="AA244" i="4"/>
  <c r="AT244" i="2"/>
  <c r="AA276" i="4"/>
  <c r="AT276" i="2"/>
  <c r="AA242" i="4"/>
  <c r="AT242" i="2"/>
  <c r="AW104" i="2"/>
  <c r="AS104" i="2"/>
  <c r="AA27" i="4"/>
  <c r="AT27" i="2"/>
  <c r="AA91" i="4"/>
  <c r="AT91" i="2"/>
  <c r="AA155" i="4"/>
  <c r="AT155" i="2"/>
  <c r="AA227" i="4"/>
  <c r="AT227" i="2"/>
  <c r="AA259" i="4"/>
  <c r="AT259" i="2"/>
  <c r="AA222" i="4"/>
  <c r="AT222" i="2"/>
  <c r="AA189" i="4"/>
  <c r="AT189" i="2"/>
  <c r="AA254" i="4"/>
  <c r="AT254" i="2"/>
  <c r="AA31" i="4"/>
  <c r="AT31" i="2"/>
  <c r="AA63" i="4"/>
  <c r="AT63" i="2"/>
  <c r="AA95" i="4"/>
  <c r="AT95" i="2"/>
  <c r="AA127" i="4"/>
  <c r="AT127" i="2"/>
  <c r="AA159" i="4"/>
  <c r="AT159" i="2"/>
  <c r="AA191" i="4"/>
  <c r="AT191" i="2"/>
  <c r="AA223" i="4"/>
  <c r="AT223" i="2"/>
  <c r="AA255" i="4"/>
  <c r="AT255" i="2"/>
  <c r="AA280" i="4"/>
  <c r="AT280" i="2"/>
  <c r="AA17" i="4"/>
  <c r="AT17" i="2"/>
  <c r="AA81" i="4"/>
  <c r="AT81" i="2"/>
  <c r="AA145" i="4"/>
  <c r="AT145" i="2"/>
  <c r="AA273" i="4"/>
  <c r="AT273" i="2"/>
  <c r="AA114" i="4"/>
  <c r="AT114" i="2"/>
  <c r="AA178" i="4"/>
  <c r="AT178" i="2"/>
  <c r="AA28" i="4"/>
  <c r="AT28" i="2"/>
  <c r="AA60" i="4"/>
  <c r="AT60" i="2"/>
  <c r="AA92" i="4"/>
  <c r="AT92" i="2"/>
  <c r="AA124" i="4"/>
  <c r="AT124" i="2"/>
  <c r="AA156" i="4"/>
  <c r="AT156" i="2"/>
  <c r="AA188" i="4"/>
  <c r="AT188" i="2"/>
  <c r="AA220" i="4"/>
  <c r="AT220" i="2"/>
  <c r="AA252" i="4"/>
  <c r="AT252" i="2"/>
  <c r="AA122" i="4"/>
  <c r="AT122" i="2"/>
  <c r="AA186" i="4"/>
  <c r="AT186" i="2"/>
  <c r="AA246" i="4"/>
  <c r="AT246" i="2"/>
  <c r="AA43" i="4"/>
  <c r="AT43" i="2"/>
  <c r="AA107" i="4"/>
  <c r="AT107" i="2"/>
  <c r="AA171" i="4"/>
  <c r="AT171" i="2"/>
  <c r="AA235" i="4"/>
  <c r="AT235" i="2"/>
  <c r="AA267" i="4"/>
  <c r="AT267" i="2"/>
  <c r="AA154" i="4"/>
  <c r="AT154" i="2"/>
  <c r="AA205" i="4"/>
  <c r="AT205" i="2"/>
  <c r="AA7" i="4"/>
  <c r="AT7" i="2"/>
  <c r="AA39" i="4"/>
  <c r="AT39" i="2"/>
  <c r="AA71" i="4"/>
  <c r="AT71" i="2"/>
  <c r="AA103" i="4"/>
  <c r="AT103" i="2"/>
  <c r="AA135" i="4"/>
  <c r="AT135" i="2"/>
  <c r="AA167" i="4"/>
  <c r="AT167" i="2"/>
  <c r="AA199" i="4"/>
  <c r="AT199" i="2"/>
  <c r="AA231" i="4"/>
  <c r="AT231" i="2"/>
  <c r="AA263" i="4"/>
  <c r="AT263" i="2"/>
  <c r="AA272" i="4"/>
  <c r="AT272" i="2"/>
  <c r="AA200" i="4"/>
  <c r="AT200" i="2"/>
  <c r="AA33" i="4"/>
  <c r="AT33" i="2"/>
  <c r="AA97" i="4"/>
  <c r="AT97" i="2"/>
  <c r="AA161" i="4"/>
  <c r="AT161" i="2"/>
  <c r="AA262" i="4"/>
  <c r="AT262" i="2"/>
  <c r="AW5" i="2"/>
  <c r="AS5" i="2"/>
  <c r="AA36" i="4"/>
  <c r="AT36" i="2"/>
  <c r="AA68" i="4"/>
  <c r="AT68" i="2"/>
  <c r="AA100" i="4"/>
  <c r="AT100" i="2"/>
  <c r="AA132" i="4"/>
  <c r="AT132" i="2"/>
  <c r="AA164" i="4"/>
  <c r="AT164" i="2"/>
  <c r="AA196" i="4"/>
  <c r="AT196" i="2"/>
  <c r="AA228" i="4"/>
  <c r="AT228" i="2"/>
  <c r="AA260" i="4"/>
  <c r="AT260" i="2"/>
  <c r="AA82" i="4"/>
  <c r="AT82" i="2"/>
  <c r="AA146" i="4"/>
  <c r="AT146" i="2"/>
  <c r="AA210" i="4"/>
  <c r="AT210" i="2"/>
  <c r="AA74" i="4"/>
  <c r="AT74" i="2"/>
  <c r="AA138" i="4"/>
  <c r="AT138" i="2"/>
  <c r="AA59" i="4"/>
  <c r="AT59" i="2"/>
  <c r="AA123" i="4"/>
  <c r="AT123" i="2"/>
  <c r="AA187" i="4"/>
  <c r="AT187" i="2"/>
  <c r="AA243" i="4"/>
  <c r="AT243" i="2"/>
  <c r="AA275" i="4"/>
  <c r="AT275" i="2"/>
  <c r="AA234" i="4"/>
  <c r="AT234" i="2"/>
  <c r="AA229" i="4"/>
  <c r="AT229" i="2"/>
  <c r="AA15" i="4"/>
  <c r="AT15" i="2"/>
  <c r="AA47" i="4"/>
  <c r="AT47" i="2"/>
  <c r="AA79" i="4"/>
  <c r="AT79" i="2"/>
  <c r="AA111" i="4"/>
  <c r="AT111" i="2"/>
  <c r="AA143" i="4"/>
  <c r="AT143" i="2"/>
  <c r="AA175" i="4"/>
  <c r="AT175" i="2"/>
  <c r="AA207" i="4"/>
  <c r="AT207" i="2"/>
  <c r="AA239" i="4"/>
  <c r="AT239" i="2"/>
  <c r="AA271" i="4"/>
  <c r="AT271" i="2"/>
  <c r="AA216" i="4"/>
  <c r="AT216" i="2"/>
  <c r="AA49" i="4"/>
  <c r="AT49" i="2"/>
  <c r="AA113" i="4"/>
  <c r="AT113" i="2"/>
  <c r="AA177" i="4"/>
  <c r="AT177" i="2"/>
  <c r="AA250" i="4"/>
  <c r="AT250" i="2"/>
  <c r="AA12" i="4"/>
  <c r="AT12" i="2"/>
  <c r="AA44" i="4"/>
  <c r="AT44" i="2"/>
  <c r="AA76" i="4"/>
  <c r="AT76" i="2"/>
  <c r="AA108" i="4"/>
  <c r="AT108" i="2"/>
  <c r="AA140" i="4"/>
  <c r="AT140" i="2"/>
  <c r="AA172" i="4"/>
  <c r="AT172" i="2"/>
  <c r="AA204" i="4"/>
  <c r="AT204" i="2"/>
  <c r="AA236" i="4"/>
  <c r="AT236" i="2"/>
  <c r="AA268" i="4"/>
  <c r="AT268" i="2"/>
  <c r="AA266" i="4"/>
  <c r="AT266" i="2"/>
  <c r="AW18" i="2"/>
  <c r="AS18" i="2"/>
  <c r="AA11" i="4"/>
  <c r="AT11" i="2"/>
  <c r="AA75" i="4"/>
  <c r="AT75" i="2"/>
  <c r="AA139" i="4"/>
  <c r="AT139" i="2"/>
  <c r="AA219" i="4"/>
  <c r="AT219" i="2"/>
  <c r="AA251" i="4"/>
  <c r="AT251" i="2"/>
  <c r="AA282" i="4"/>
  <c r="AT282" i="2"/>
  <c r="AA261" i="4"/>
  <c r="AT261" i="2"/>
  <c r="AA106" i="4"/>
  <c r="AT106" i="2"/>
  <c r="AA170" i="4"/>
  <c r="AT170" i="2"/>
  <c r="AA23" i="4"/>
  <c r="AT23" i="2"/>
  <c r="AA55" i="4"/>
  <c r="AT55" i="2"/>
  <c r="AA87" i="4"/>
  <c r="AT87" i="2"/>
  <c r="AA119" i="4"/>
  <c r="AT119" i="2"/>
  <c r="AA151" i="4"/>
  <c r="AT151" i="2"/>
  <c r="AA183" i="4"/>
  <c r="AT183" i="2"/>
  <c r="AA215" i="4"/>
  <c r="AT215" i="2"/>
  <c r="AA247" i="4"/>
  <c r="AT247" i="2"/>
  <c r="AA279" i="4"/>
  <c r="AT279" i="2"/>
  <c r="AA162" i="4"/>
  <c r="AT162" i="2"/>
  <c r="AA226" i="4"/>
  <c r="AT226" i="2"/>
  <c r="AA248" i="4"/>
  <c r="AT248" i="2"/>
  <c r="AA65" i="4"/>
  <c r="AT65" i="2"/>
  <c r="AA129" i="4"/>
  <c r="AT129" i="2"/>
  <c r="AA241" i="4"/>
  <c r="AT241" i="2"/>
  <c r="AC9" i="9"/>
  <c r="AC10" i="9" s="1"/>
  <c r="AF10" i="9" s="1"/>
  <c r="AH8" i="8"/>
  <c r="AE9" i="8"/>
  <c r="AG9" i="8" s="1"/>
  <c r="AC9" i="4"/>
  <c r="AC10" i="4" s="1"/>
  <c r="AE10" i="8" l="1"/>
  <c r="AH9" i="8"/>
  <c r="AC11" i="4"/>
  <c r="AF10" i="4"/>
  <c r="AF9" i="4"/>
  <c r="AE10" i="9"/>
  <c r="AE9" i="9"/>
  <c r="AF9" i="9"/>
  <c r="AC11" i="9"/>
  <c r="K3" i="5"/>
  <c r="K5" i="5"/>
  <c r="K10" i="5"/>
  <c r="K18" i="5"/>
  <c r="K19" i="5"/>
  <c r="K21" i="5"/>
  <c r="K26" i="5"/>
  <c r="K33" i="5"/>
  <c r="K34" i="5"/>
  <c r="K35" i="5"/>
  <c r="K37" i="5"/>
  <c r="K42" i="5"/>
  <c r="K50" i="5"/>
  <c r="K53" i="5"/>
  <c r="K58" i="5"/>
  <c r="K65" i="5"/>
  <c r="K66" i="5"/>
  <c r="K67" i="5"/>
  <c r="K69" i="5"/>
  <c r="K74" i="5"/>
  <c r="K7" i="5"/>
  <c r="K8" i="5"/>
  <c r="K9" i="5"/>
  <c r="K15" i="5"/>
  <c r="K16" i="5"/>
  <c r="K17" i="5"/>
  <c r="K23" i="5"/>
  <c r="K24" i="5"/>
  <c r="K25" i="5"/>
  <c r="K31" i="5"/>
  <c r="K32" i="5"/>
  <c r="K39" i="5"/>
  <c r="K40" i="5"/>
  <c r="K41" i="5"/>
  <c r="K47" i="5"/>
  <c r="K48" i="5"/>
  <c r="K49" i="5"/>
  <c r="K55" i="5"/>
  <c r="K56" i="5"/>
  <c r="K57" i="5"/>
  <c r="K63" i="5"/>
  <c r="K64" i="5"/>
  <c r="K71" i="5"/>
  <c r="K72" i="5"/>
  <c r="K73" i="5"/>
  <c r="K79" i="5"/>
  <c r="K4" i="5"/>
  <c r="K6" i="5"/>
  <c r="K11" i="5"/>
  <c r="AF8" i="4" s="1"/>
  <c r="K12" i="5"/>
  <c r="K13" i="5"/>
  <c r="K14" i="5"/>
  <c r="K20" i="5"/>
  <c r="K22" i="5"/>
  <c r="K27" i="5"/>
  <c r="K28" i="5"/>
  <c r="K29" i="5"/>
  <c r="K30" i="5"/>
  <c r="K36" i="5"/>
  <c r="K38" i="5"/>
  <c r="K43" i="5"/>
  <c r="K44" i="5"/>
  <c r="K45" i="5"/>
  <c r="K46" i="5"/>
  <c r="K52" i="5"/>
  <c r="K54" i="5"/>
  <c r="K59" i="5"/>
  <c r="K60" i="5"/>
  <c r="K61" i="5"/>
  <c r="K62" i="5"/>
  <c r="K68" i="5"/>
  <c r="K70" i="5"/>
  <c r="K75" i="5"/>
  <c r="K76" i="5"/>
  <c r="K77" i="5"/>
  <c r="K78" i="5"/>
  <c r="AE11" i="8" l="1"/>
  <c r="AH10" i="8"/>
  <c r="AG10" i="8"/>
  <c r="AC12" i="4"/>
  <c r="AF11" i="4"/>
  <c r="AF11" i="9"/>
  <c r="AE11" i="9"/>
  <c r="AC12" i="9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AW254" i="2" l="1"/>
  <c r="AW183" i="2"/>
  <c r="AW112" i="2"/>
  <c r="AW73" i="2"/>
  <c r="AW277" i="2"/>
  <c r="AW258" i="2"/>
  <c r="AW187" i="2"/>
  <c r="AW100" i="2"/>
  <c r="AW212" i="2"/>
  <c r="AW228" i="2"/>
  <c r="AW244" i="2"/>
  <c r="AW260" i="2"/>
  <c r="AW93" i="2"/>
  <c r="AW149" i="2"/>
  <c r="AW205" i="2"/>
  <c r="AW261" i="2"/>
  <c r="AG11" i="8"/>
  <c r="AE12" i="8"/>
  <c r="AH11" i="8"/>
  <c r="AC13" i="4"/>
  <c r="AE12" i="4"/>
  <c r="AF12" i="4"/>
  <c r="AF12" i="9"/>
  <c r="AE12" i="9"/>
  <c r="AC13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AW220" i="2" l="1"/>
  <c r="AW92" i="2"/>
  <c r="AW171" i="2"/>
  <c r="AW242" i="2"/>
  <c r="AW165" i="2"/>
  <c r="AW57" i="2"/>
  <c r="AW96" i="2"/>
  <c r="AW167" i="2"/>
  <c r="AW238" i="2"/>
  <c r="AW52" i="2"/>
  <c r="AW123" i="2"/>
  <c r="AW194" i="2"/>
  <c r="AW265" i="2"/>
  <c r="AW9" i="2"/>
  <c r="AW48" i="2"/>
  <c r="AW119" i="2"/>
  <c r="AW190" i="2"/>
  <c r="AW180" i="2"/>
  <c r="AW36" i="2"/>
  <c r="AW107" i="2"/>
  <c r="AW178" i="2"/>
  <c r="AW249" i="2"/>
  <c r="AW197" i="2"/>
  <c r="AW32" i="2"/>
  <c r="AW103" i="2"/>
  <c r="AW174" i="2"/>
  <c r="AW164" i="2"/>
  <c r="AW157" i="2"/>
  <c r="AW59" i="2"/>
  <c r="AW130" i="2"/>
  <c r="AW201" i="2"/>
  <c r="AW240" i="2"/>
  <c r="AW141" i="2"/>
  <c r="AW55" i="2"/>
  <c r="AW126" i="2"/>
  <c r="AW156" i="2"/>
  <c r="AW61" i="2"/>
  <c r="AW43" i="2"/>
  <c r="AW114" i="2"/>
  <c r="AW185" i="2"/>
  <c r="AW224" i="2"/>
  <c r="AW21" i="2"/>
  <c r="AW39" i="2"/>
  <c r="AW110" i="2"/>
  <c r="AW148" i="2"/>
  <c r="AW251" i="2"/>
  <c r="AW173" i="2"/>
  <c r="AW66" i="2"/>
  <c r="AW137" i="2"/>
  <c r="AW176" i="2"/>
  <c r="AW247" i="2"/>
  <c r="AW189" i="2"/>
  <c r="AW62" i="2"/>
  <c r="AW116" i="2"/>
  <c r="AW235" i="2"/>
  <c r="AW69" i="2"/>
  <c r="AW50" i="2"/>
  <c r="AW121" i="2"/>
  <c r="AW160" i="2"/>
  <c r="AW231" i="2"/>
  <c r="AW77" i="2"/>
  <c r="AW46" i="2"/>
  <c r="AW236" i="2"/>
  <c r="AW172" i="2"/>
  <c r="AW108" i="2"/>
  <c r="AW44" i="2"/>
  <c r="AW101" i="2"/>
  <c r="AW243" i="2"/>
  <c r="AW179" i="2"/>
  <c r="AW115" i="2"/>
  <c r="AW51" i="2"/>
  <c r="AW125" i="2"/>
  <c r="AW250" i="2"/>
  <c r="AW186" i="2"/>
  <c r="AW122" i="2"/>
  <c r="AW58" i="2"/>
  <c r="AW221" i="2"/>
  <c r="AW257" i="2"/>
  <c r="AW193" i="2"/>
  <c r="AW129" i="2"/>
  <c r="AW65" i="2"/>
  <c r="AW253" i="2"/>
  <c r="AW232" i="2"/>
  <c r="AW168" i="2"/>
  <c r="AW40" i="2"/>
  <c r="AW85" i="2"/>
  <c r="AW239" i="2"/>
  <c r="AW175" i="2"/>
  <c r="AW111" i="2"/>
  <c r="AW47" i="2"/>
  <c r="AW133" i="2"/>
  <c r="AW246" i="2"/>
  <c r="AW182" i="2"/>
  <c r="AW118" i="2"/>
  <c r="AW54" i="2"/>
  <c r="AW28" i="2"/>
  <c r="AW268" i="2"/>
  <c r="AW227" i="2"/>
  <c r="AW163" i="2"/>
  <c r="AW99" i="2"/>
  <c r="AW35" i="2"/>
  <c r="AW13" i="2"/>
  <c r="AW234" i="2"/>
  <c r="AW170" i="2"/>
  <c r="AW106" i="2"/>
  <c r="AW42" i="2"/>
  <c r="AW109" i="2"/>
  <c r="AW241" i="2"/>
  <c r="AW177" i="2"/>
  <c r="AW113" i="2"/>
  <c r="AW49" i="2"/>
  <c r="AW117" i="2"/>
  <c r="AW216" i="2"/>
  <c r="AW152" i="2"/>
  <c r="AW88" i="2"/>
  <c r="AW24" i="2"/>
  <c r="AW264" i="2"/>
  <c r="AW223" i="2"/>
  <c r="AW159" i="2"/>
  <c r="AW95" i="2"/>
  <c r="AW31" i="2"/>
  <c r="AW29" i="2"/>
  <c r="AW230" i="2"/>
  <c r="AW166" i="2"/>
  <c r="AW102" i="2"/>
  <c r="AW38" i="2"/>
  <c r="AW84" i="2"/>
  <c r="AW20" i="2"/>
  <c r="AW219" i="2"/>
  <c r="AW155" i="2"/>
  <c r="AW91" i="2"/>
  <c r="AW27" i="2"/>
  <c r="AW252" i="2"/>
  <c r="AW226" i="2"/>
  <c r="AW162" i="2"/>
  <c r="AW98" i="2"/>
  <c r="AW34" i="2"/>
  <c r="AW53" i="2"/>
  <c r="AW233" i="2"/>
  <c r="AW169" i="2"/>
  <c r="AW105" i="2"/>
  <c r="AW41" i="2"/>
  <c r="AW37" i="2"/>
  <c r="AW208" i="2"/>
  <c r="AW144" i="2"/>
  <c r="AW80" i="2"/>
  <c r="AW16" i="2"/>
  <c r="AW279" i="2"/>
  <c r="AW215" i="2"/>
  <c r="AW151" i="2"/>
  <c r="AW87" i="2"/>
  <c r="AW23" i="2"/>
  <c r="AW272" i="2"/>
  <c r="AW222" i="2"/>
  <c r="AW158" i="2"/>
  <c r="AW94" i="2"/>
  <c r="AW30" i="2"/>
  <c r="AW204" i="2"/>
  <c r="AW140" i="2"/>
  <c r="AW76" i="2"/>
  <c r="AW12" i="2"/>
  <c r="AW275" i="2"/>
  <c r="AW211" i="2"/>
  <c r="AW147" i="2"/>
  <c r="AW83" i="2"/>
  <c r="AW19" i="2"/>
  <c r="AW282" i="2"/>
  <c r="AW218" i="2"/>
  <c r="AW154" i="2"/>
  <c r="AW90" i="2"/>
  <c r="AW26" i="2"/>
  <c r="AW276" i="2"/>
  <c r="AW225" i="2"/>
  <c r="AW161" i="2"/>
  <c r="AW97" i="2"/>
  <c r="AW33" i="2"/>
  <c r="AW280" i="2"/>
  <c r="AW200" i="2"/>
  <c r="AW136" i="2"/>
  <c r="AW72" i="2"/>
  <c r="AW8" i="2"/>
  <c r="AW271" i="2"/>
  <c r="AW207" i="2"/>
  <c r="AW143" i="2"/>
  <c r="AW79" i="2"/>
  <c r="AW15" i="2"/>
  <c r="AW278" i="2"/>
  <c r="AW214" i="2"/>
  <c r="AW150" i="2"/>
  <c r="AW86" i="2"/>
  <c r="AW22" i="2"/>
  <c r="AW45" i="2"/>
  <c r="AW196" i="2"/>
  <c r="AW132" i="2"/>
  <c r="AW68" i="2"/>
  <c r="AW269" i="2"/>
  <c r="AW267" i="2"/>
  <c r="AW203" i="2"/>
  <c r="AW139" i="2"/>
  <c r="AW75" i="2"/>
  <c r="AW11" i="2"/>
  <c r="AW274" i="2"/>
  <c r="AW210" i="2"/>
  <c r="AW146" i="2"/>
  <c r="AW82" i="2"/>
  <c r="AW281" i="2"/>
  <c r="AW217" i="2"/>
  <c r="AW153" i="2"/>
  <c r="AW89" i="2"/>
  <c r="AW25" i="2"/>
  <c r="AW256" i="2"/>
  <c r="AW192" i="2"/>
  <c r="AW128" i="2"/>
  <c r="AW64" i="2"/>
  <c r="AW245" i="2"/>
  <c r="AW263" i="2"/>
  <c r="AW199" i="2"/>
  <c r="AW135" i="2"/>
  <c r="AW71" i="2"/>
  <c r="AW7" i="2"/>
  <c r="AW270" i="2"/>
  <c r="AW206" i="2"/>
  <c r="AW142" i="2"/>
  <c r="AW78" i="2"/>
  <c r="AW14" i="2"/>
  <c r="AW188" i="2"/>
  <c r="AW124" i="2"/>
  <c r="AW60" i="2"/>
  <c r="AW213" i="2"/>
  <c r="AW259" i="2"/>
  <c r="AW195" i="2"/>
  <c r="AW131" i="2"/>
  <c r="AW67" i="2"/>
  <c r="AW229" i="2"/>
  <c r="AW266" i="2"/>
  <c r="AW202" i="2"/>
  <c r="AW138" i="2"/>
  <c r="AW74" i="2"/>
  <c r="AW10" i="2"/>
  <c r="AW273" i="2"/>
  <c r="AW209" i="2"/>
  <c r="AW145" i="2"/>
  <c r="AW81" i="2"/>
  <c r="AW17" i="2"/>
  <c r="AW248" i="2"/>
  <c r="AW184" i="2"/>
  <c r="AW120" i="2"/>
  <c r="AW56" i="2"/>
  <c r="AW181" i="2"/>
  <c r="AW255" i="2"/>
  <c r="AW191" i="2"/>
  <c r="AW127" i="2"/>
  <c r="AW63" i="2"/>
  <c r="AW237" i="2"/>
  <c r="AW262" i="2"/>
  <c r="AW198" i="2"/>
  <c r="AW134" i="2"/>
  <c r="AW70" i="2"/>
  <c r="AE8" i="4"/>
  <c r="AE9" i="4"/>
  <c r="AE10" i="4"/>
  <c r="AE11" i="4"/>
  <c r="AE13" i="8"/>
  <c r="AG12" i="8"/>
  <c r="AH12" i="8"/>
  <c r="AC14" i="4"/>
  <c r="AF13" i="4"/>
  <c r="AE13" i="4"/>
  <c r="AE13" i="9"/>
  <c r="AF13" i="9"/>
  <c r="AC14" i="9"/>
  <c r="I8" i="7"/>
  <c r="I7" i="7"/>
  <c r="I6" i="7"/>
  <c r="I5" i="7"/>
  <c r="I4" i="7"/>
  <c r="I3" i="7"/>
  <c r="I2" i="7"/>
  <c r="AH13" i="8" l="1"/>
  <c r="AG13" i="8"/>
  <c r="AE14" i="8"/>
  <c r="AC15" i="4"/>
  <c r="AF14" i="4"/>
  <c r="AE14" i="4"/>
  <c r="AE14" i="9"/>
  <c r="AF14" i="9"/>
  <c r="AC15" i="9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AH14" i="8" l="1"/>
  <c r="AG14" i="8"/>
  <c r="AE15" i="8"/>
  <c r="AC16" i="4"/>
  <c r="AF15" i="4"/>
  <c r="AE15" i="4"/>
  <c r="AE15" i="9"/>
  <c r="AC16" i="9"/>
  <c r="N8" i="6"/>
  <c r="N7" i="6"/>
  <c r="N6" i="6"/>
  <c r="N5" i="6"/>
  <c r="N4" i="6"/>
  <c r="N3" i="6"/>
  <c r="N2" i="6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H15" i="8" l="1"/>
  <c r="AG15" i="8"/>
  <c r="AE16" i="8"/>
  <c r="AC17" i="4"/>
  <c r="AF16" i="4"/>
  <c r="AE16" i="4"/>
  <c r="AF16" i="9"/>
  <c r="AE16" i="9"/>
  <c r="AC17" i="9"/>
  <c r="AH16" i="8" l="1"/>
  <c r="AG16" i="8"/>
  <c r="AE17" i="8"/>
  <c r="AC18" i="4"/>
  <c r="AF17" i="4"/>
  <c r="AE17" i="4"/>
  <c r="AF17" i="9"/>
  <c r="AE17" i="9"/>
  <c r="AC18" i="9"/>
  <c r="AH17" i="8" l="1"/>
  <c r="AG17" i="8"/>
  <c r="AE18" i="8"/>
  <c r="AC19" i="4"/>
  <c r="AE18" i="4"/>
  <c r="AF18" i="4"/>
  <c r="AF18" i="9"/>
  <c r="AE18" i="9"/>
  <c r="AC19" i="9"/>
  <c r="AH18" i="8" l="1"/>
  <c r="AG18" i="8"/>
  <c r="AE19" i="8"/>
  <c r="AC20" i="4"/>
  <c r="AE19" i="4"/>
  <c r="AF19" i="4"/>
  <c r="AF19" i="9"/>
  <c r="AC20" i="9"/>
  <c r="AG19" i="8" l="1"/>
  <c r="AH19" i="8"/>
  <c r="AE20" i="8"/>
  <c r="AC21" i="4"/>
  <c r="AE20" i="4"/>
  <c r="AF20" i="4"/>
  <c r="AF20" i="9"/>
  <c r="AE20" i="9"/>
  <c r="AC21" i="9"/>
  <c r="AG20" i="8" l="1"/>
  <c r="AH20" i="8"/>
  <c r="AE21" i="8"/>
  <c r="AC22" i="4"/>
  <c r="AE22" i="4" s="1"/>
  <c r="AF21" i="4"/>
  <c r="AE21" i="4"/>
  <c r="AF21" i="9"/>
  <c r="AE21" i="9"/>
  <c r="AC22" i="9"/>
  <c r="AH21" i="8" l="1"/>
  <c r="AG21" i="8"/>
  <c r="AE22" i="8"/>
  <c r="AC23" i="4"/>
  <c r="AF22" i="4"/>
  <c r="AE22" i="9"/>
  <c r="AF22" i="9"/>
  <c r="AC23" i="9"/>
  <c r="AH22" i="8" l="1"/>
  <c r="AG22" i="8"/>
  <c r="AE23" i="8"/>
  <c r="AC24" i="4"/>
  <c r="AF23" i="4"/>
  <c r="AE23" i="4"/>
  <c r="AE23" i="9"/>
  <c r="AF23" i="9"/>
  <c r="AC24" i="9"/>
  <c r="AH23" i="8" l="1"/>
  <c r="AG23" i="8"/>
  <c r="AE24" i="8"/>
  <c r="AC25" i="4"/>
  <c r="AF24" i="4"/>
  <c r="AE24" i="4"/>
  <c r="AF24" i="9"/>
  <c r="AE24" i="9"/>
  <c r="AC25" i="9"/>
  <c r="AH24" i="8" l="1"/>
  <c r="AG24" i="8"/>
  <c r="AE25" i="8"/>
  <c r="AC26" i="4"/>
  <c r="AF25" i="4"/>
  <c r="AE25" i="4"/>
  <c r="AF25" i="9"/>
  <c r="AE25" i="9"/>
  <c r="AC26" i="9"/>
  <c r="AH25" i="8" l="1"/>
  <c r="AG25" i="8"/>
  <c r="AE26" i="8"/>
  <c r="AC27" i="4"/>
  <c r="AE26" i="4"/>
  <c r="AF26" i="4"/>
  <c r="AF26" i="9"/>
  <c r="AE26" i="9"/>
  <c r="AC27" i="9"/>
  <c r="AH26" i="8" l="1"/>
  <c r="AG26" i="8"/>
  <c r="AE27" i="8"/>
  <c r="AC28" i="4"/>
  <c r="AE27" i="4"/>
  <c r="AF27" i="4"/>
  <c r="AF27" i="9"/>
  <c r="AE27" i="9"/>
  <c r="AC28" i="9"/>
  <c r="AG27" i="8" l="1"/>
  <c r="AH27" i="8"/>
  <c r="AE28" i="8"/>
  <c r="AC29" i="4"/>
  <c r="AE28" i="4"/>
  <c r="AF28" i="4"/>
  <c r="AF28" i="9"/>
  <c r="AE28" i="9"/>
  <c r="AC29" i="9"/>
  <c r="AG28" i="8" l="1"/>
  <c r="AH28" i="8"/>
  <c r="AE29" i="8"/>
  <c r="AC30" i="4"/>
  <c r="AF29" i="4"/>
  <c r="AE29" i="4"/>
  <c r="AE29" i="9"/>
  <c r="AF29" i="9"/>
  <c r="AC30" i="9"/>
  <c r="AH29" i="8" l="1"/>
  <c r="AG29" i="8"/>
  <c r="AE30" i="8"/>
  <c r="AC31" i="4"/>
  <c r="AF30" i="4"/>
  <c r="AE30" i="4"/>
  <c r="AE30" i="9"/>
  <c r="AF30" i="9"/>
  <c r="AC31" i="9"/>
  <c r="AG30" i="8" l="1"/>
  <c r="AH30" i="8"/>
  <c r="AE31" i="8"/>
  <c r="AC32" i="4"/>
  <c r="AF31" i="4"/>
  <c r="AE31" i="4"/>
  <c r="AE31" i="9"/>
  <c r="AF31" i="9"/>
  <c r="AC32" i="9"/>
  <c r="AH31" i="8" l="1"/>
  <c r="AG31" i="8"/>
  <c r="AE32" i="8"/>
  <c r="AC33" i="4"/>
  <c r="AF32" i="4"/>
  <c r="AE32" i="4"/>
  <c r="AF32" i="9"/>
  <c r="AE32" i="9"/>
  <c r="AC33" i="9"/>
  <c r="AH32" i="8" l="1"/>
  <c r="AG32" i="8"/>
  <c r="AE33" i="8"/>
  <c r="AC34" i="4"/>
  <c r="AE33" i="4"/>
  <c r="AF33" i="4"/>
  <c r="AF33" i="9"/>
  <c r="AE33" i="9"/>
  <c r="AC34" i="9"/>
  <c r="AH33" i="8" l="1"/>
  <c r="AG33" i="8"/>
  <c r="AE34" i="8"/>
  <c r="AC35" i="4"/>
  <c r="AE34" i="4"/>
  <c r="AF34" i="4"/>
  <c r="AF34" i="9"/>
  <c r="AE34" i="9"/>
  <c r="AC35" i="9"/>
  <c r="AH34" i="8" l="1"/>
  <c r="AG34" i="8"/>
  <c r="AE35" i="8"/>
  <c r="AC36" i="4"/>
  <c r="AE35" i="4"/>
  <c r="AF35" i="4"/>
  <c r="AF35" i="9"/>
  <c r="AE35" i="9"/>
  <c r="AC36" i="9"/>
  <c r="AG35" i="8" l="1"/>
  <c r="AH35" i="8"/>
  <c r="AE36" i="8"/>
  <c r="AC37" i="4"/>
  <c r="AE36" i="4"/>
  <c r="AF36" i="4"/>
  <c r="AF36" i="9"/>
  <c r="AE36" i="9"/>
  <c r="AC37" i="9"/>
  <c r="AG36" i="8" l="1"/>
  <c r="AH36" i="8"/>
  <c r="AE37" i="8"/>
  <c r="AC38" i="4"/>
  <c r="AF37" i="4"/>
  <c r="AE37" i="4"/>
  <c r="AE37" i="9"/>
  <c r="AF37" i="9"/>
  <c r="AC38" i="9"/>
  <c r="AH37" i="8" l="1"/>
  <c r="AG37" i="8"/>
  <c r="AE38" i="8"/>
  <c r="AC39" i="4"/>
  <c r="AF38" i="4"/>
  <c r="AE38" i="4"/>
  <c r="AE38" i="9"/>
  <c r="AF38" i="9"/>
  <c r="AC39" i="9"/>
  <c r="AH38" i="8" l="1"/>
  <c r="AG38" i="8"/>
  <c r="AE39" i="8"/>
  <c r="AC40" i="4"/>
  <c r="AF40" i="4" s="1"/>
  <c r="AF39" i="4"/>
  <c r="AE39" i="4"/>
  <c r="AE39" i="9"/>
  <c r="AF39" i="9"/>
  <c r="AC40" i="9"/>
  <c r="AH39" i="8" l="1"/>
  <c r="AG39" i="8"/>
  <c r="AE40" i="8"/>
  <c r="AC41" i="4"/>
  <c r="AE40" i="4"/>
  <c r="AF40" i="9"/>
  <c r="AE40" i="9"/>
  <c r="AC41" i="9"/>
  <c r="AH40" i="8" l="1"/>
  <c r="AG40" i="8"/>
  <c r="AE41" i="8"/>
  <c r="AC42" i="4"/>
  <c r="AF41" i="4"/>
  <c r="AE41" i="4"/>
  <c r="AF41" i="9"/>
  <c r="AE41" i="9"/>
  <c r="AC42" i="9"/>
  <c r="AH41" i="8" l="1"/>
  <c r="AG41" i="8"/>
  <c r="AE42" i="8"/>
  <c r="AC43" i="4"/>
  <c r="AE42" i="4"/>
  <c r="AF42" i="4"/>
  <c r="AF42" i="9"/>
  <c r="AE42" i="9"/>
  <c r="AC43" i="9"/>
  <c r="AH42" i="8" l="1"/>
  <c r="AG42" i="8"/>
  <c r="AE43" i="8"/>
  <c r="AC44" i="4"/>
  <c r="AE43" i="4"/>
  <c r="AF43" i="4"/>
  <c r="AF43" i="9"/>
  <c r="AE43" i="9"/>
  <c r="AC44" i="9"/>
  <c r="AG43" i="8" l="1"/>
  <c r="AH43" i="8"/>
  <c r="AE44" i="8"/>
  <c r="AC45" i="4"/>
  <c r="AE44" i="4"/>
  <c r="AF44" i="4"/>
  <c r="AF44" i="9"/>
  <c r="AE44" i="9"/>
  <c r="AC45" i="9"/>
  <c r="AG44" i="8" l="1"/>
  <c r="AH44" i="8"/>
  <c r="AE45" i="8"/>
  <c r="AC46" i="4"/>
  <c r="AF45" i="4"/>
  <c r="AE45" i="4"/>
  <c r="AE45" i="9"/>
  <c r="AF45" i="9"/>
  <c r="AC46" i="9"/>
  <c r="AH45" i="8" l="1"/>
  <c r="AG45" i="8"/>
  <c r="AE46" i="8"/>
  <c r="AC47" i="4"/>
  <c r="AF46" i="4"/>
  <c r="AE46" i="4"/>
  <c r="AE46" i="9"/>
  <c r="AF46" i="9"/>
  <c r="AC47" i="9"/>
  <c r="AH46" i="8" l="1"/>
  <c r="AG46" i="8"/>
  <c r="AE47" i="8"/>
  <c r="AC48" i="4"/>
  <c r="AF47" i="4"/>
  <c r="AE47" i="4"/>
  <c r="AE47" i="9"/>
  <c r="AF47" i="9"/>
  <c r="AC48" i="9"/>
  <c r="AH47" i="8" l="1"/>
  <c r="AG47" i="8"/>
  <c r="AE48" i="8"/>
  <c r="AC49" i="4"/>
  <c r="AF48" i="4"/>
  <c r="AE48" i="4"/>
  <c r="AF48" i="9"/>
  <c r="AE48" i="9"/>
  <c r="AC49" i="9"/>
  <c r="AH48" i="8" l="1"/>
  <c r="AG48" i="8"/>
  <c r="AE49" i="8"/>
  <c r="AC50" i="4"/>
  <c r="AF49" i="4"/>
  <c r="AE49" i="4"/>
  <c r="AF49" i="9"/>
  <c r="AE49" i="9"/>
  <c r="AC50" i="9"/>
  <c r="AH49" i="8" l="1"/>
  <c r="AG49" i="8"/>
  <c r="AE50" i="8"/>
  <c r="AC51" i="4"/>
  <c r="AE50" i="4"/>
  <c r="AF50" i="4"/>
  <c r="AF50" i="9"/>
  <c r="AE50" i="9"/>
  <c r="AC51" i="9"/>
  <c r="AH50" i="8" l="1"/>
  <c r="AG50" i="8"/>
  <c r="AE51" i="8"/>
  <c r="AC52" i="4"/>
  <c r="AE51" i="4"/>
  <c r="AF51" i="4"/>
  <c r="AF51" i="9"/>
  <c r="AE51" i="9"/>
  <c r="AC52" i="9"/>
  <c r="AG51" i="8" l="1"/>
  <c r="AH51" i="8"/>
  <c r="AE52" i="8"/>
  <c r="AC53" i="4"/>
  <c r="AF52" i="4"/>
  <c r="AE52" i="4"/>
  <c r="AF52" i="9"/>
  <c r="AE52" i="9"/>
  <c r="AC53" i="9"/>
  <c r="AG52" i="8" l="1"/>
  <c r="AH52" i="8"/>
  <c r="AE53" i="8"/>
  <c r="AC54" i="4"/>
  <c r="AF53" i="4"/>
  <c r="AE53" i="4"/>
  <c r="AF53" i="9"/>
  <c r="AE53" i="9"/>
  <c r="AC54" i="9"/>
  <c r="AH53" i="8" l="1"/>
  <c r="AG53" i="8"/>
  <c r="AE54" i="8"/>
  <c r="AC55" i="4"/>
  <c r="AF54" i="4"/>
  <c r="AE54" i="4"/>
  <c r="AE54" i="9"/>
  <c r="AF54" i="9"/>
  <c r="AC55" i="9"/>
  <c r="AH54" i="8" l="1"/>
  <c r="AG54" i="8"/>
  <c r="AE55" i="8"/>
  <c r="AC56" i="4"/>
  <c r="AF55" i="4"/>
  <c r="AE55" i="4"/>
  <c r="AE55" i="9"/>
  <c r="AF55" i="9"/>
  <c r="AC56" i="9"/>
  <c r="AH55" i="8" l="1"/>
  <c r="AG55" i="8"/>
  <c r="AE56" i="8"/>
  <c r="AC57" i="4"/>
  <c r="AF56" i="4"/>
  <c r="AE56" i="4"/>
  <c r="AF56" i="9"/>
  <c r="AE56" i="9"/>
  <c r="AC57" i="9"/>
  <c r="AH56" i="8" l="1"/>
  <c r="AG56" i="8"/>
  <c r="AE57" i="8"/>
  <c r="AC58" i="4"/>
  <c r="AE57" i="4"/>
  <c r="AF57" i="4"/>
  <c r="AF57" i="9"/>
  <c r="AE57" i="9"/>
  <c r="AC58" i="9"/>
  <c r="AH57" i="8" l="1"/>
  <c r="AG57" i="8"/>
  <c r="AE58" i="8"/>
  <c r="AC59" i="4"/>
  <c r="AE58" i="4"/>
  <c r="AF58" i="4"/>
  <c r="AF58" i="9"/>
  <c r="AE58" i="9"/>
  <c r="AC59" i="9"/>
  <c r="AH58" i="8" l="1"/>
  <c r="AG58" i="8"/>
  <c r="AE59" i="8"/>
  <c r="AC60" i="4"/>
  <c r="AE59" i="4"/>
  <c r="AF59" i="4"/>
  <c r="AF59" i="9"/>
  <c r="AE59" i="9"/>
  <c r="AC60" i="9"/>
  <c r="AG59" i="8" l="1"/>
  <c r="AH59" i="8"/>
  <c r="AE60" i="8"/>
  <c r="AC61" i="4"/>
  <c r="AE60" i="4"/>
  <c r="AF60" i="4"/>
  <c r="AF60" i="9"/>
  <c r="AE60" i="9"/>
  <c r="AC61" i="9"/>
  <c r="AG60" i="8" l="1"/>
  <c r="AH60" i="8"/>
  <c r="AE61" i="8"/>
  <c r="AC62" i="4"/>
  <c r="AF61" i="4"/>
  <c r="AE61" i="4"/>
  <c r="AF61" i="9"/>
  <c r="AE61" i="9"/>
  <c r="AC62" i="9"/>
  <c r="AH61" i="8" l="1"/>
  <c r="AG61" i="8"/>
  <c r="AE62" i="8"/>
  <c r="AC63" i="4"/>
  <c r="AF62" i="4"/>
  <c r="AE62" i="4"/>
  <c r="AE62" i="9"/>
  <c r="AF62" i="9"/>
  <c r="AC63" i="9"/>
  <c r="AG62" i="8" l="1"/>
  <c r="AH62" i="8"/>
  <c r="AE63" i="8"/>
  <c r="AC64" i="4"/>
  <c r="AF63" i="4"/>
  <c r="AE63" i="4"/>
  <c r="AF63" i="9"/>
  <c r="AE63" i="9"/>
  <c r="AC64" i="9"/>
  <c r="AH63" i="8" l="1"/>
  <c r="AG63" i="8"/>
  <c r="AE64" i="8"/>
  <c r="AC65" i="4"/>
  <c r="AF64" i="4"/>
  <c r="AE64" i="4"/>
  <c r="AF64" i="9"/>
  <c r="AE64" i="9"/>
  <c r="AC65" i="9"/>
  <c r="AH64" i="8" l="1"/>
  <c r="AG64" i="8"/>
  <c r="AE65" i="8"/>
  <c r="AC66" i="4"/>
  <c r="AF65" i="4"/>
  <c r="AE65" i="4"/>
  <c r="AF65" i="9"/>
  <c r="AE65" i="9"/>
  <c r="AC66" i="9"/>
  <c r="AH65" i="8" l="1"/>
  <c r="AG65" i="8"/>
  <c r="AE66" i="8"/>
  <c r="AC67" i="4"/>
  <c r="AE66" i="4"/>
  <c r="AF66" i="4"/>
  <c r="AF66" i="9"/>
  <c r="AE66" i="9"/>
  <c r="AC67" i="9"/>
  <c r="AH66" i="8" l="1"/>
  <c r="AG66" i="8"/>
  <c r="AE67" i="8"/>
  <c r="AC68" i="4"/>
  <c r="AE67" i="4"/>
  <c r="AF67" i="4"/>
  <c r="AF67" i="9"/>
  <c r="AE67" i="9"/>
  <c r="AC68" i="9"/>
  <c r="AG67" i="8" l="1"/>
  <c r="AH67" i="8"/>
  <c r="AE68" i="8"/>
  <c r="AC69" i="4"/>
  <c r="AF68" i="4"/>
  <c r="AE68" i="4"/>
  <c r="AF68" i="9"/>
  <c r="AE68" i="9"/>
  <c r="AC69" i="9"/>
  <c r="AG68" i="8" l="1"/>
  <c r="AH68" i="8"/>
  <c r="AE69" i="8"/>
  <c r="AC70" i="4"/>
  <c r="AF69" i="4"/>
  <c r="AE69" i="4"/>
  <c r="AE69" i="9"/>
  <c r="AF69" i="9"/>
  <c r="AC70" i="9"/>
  <c r="AH69" i="8" l="1"/>
  <c r="AG69" i="8"/>
  <c r="AE70" i="8"/>
  <c r="AC71" i="4"/>
  <c r="AF70" i="4"/>
  <c r="AE70" i="4"/>
  <c r="AE70" i="9"/>
  <c r="AF70" i="9"/>
  <c r="AC71" i="9"/>
  <c r="AH70" i="8" l="1"/>
  <c r="AG70" i="8"/>
  <c r="AE71" i="8"/>
  <c r="AC72" i="4"/>
  <c r="AF71" i="4"/>
  <c r="AE71" i="4"/>
  <c r="AE71" i="9"/>
  <c r="AF71" i="9"/>
  <c r="AC72" i="9"/>
  <c r="AH71" i="8" l="1"/>
  <c r="AG71" i="8"/>
  <c r="AE72" i="8"/>
  <c r="AC73" i="4"/>
  <c r="AF72" i="4"/>
  <c r="AE72" i="4"/>
  <c r="AF72" i="9"/>
  <c r="AE72" i="9"/>
  <c r="AC73" i="9"/>
  <c r="AH72" i="8" l="1"/>
  <c r="AG72" i="8"/>
  <c r="AE73" i="8"/>
  <c r="AC74" i="4"/>
  <c r="AF73" i="4"/>
  <c r="AE73" i="4"/>
  <c r="AF73" i="9"/>
  <c r="AE73" i="9"/>
  <c r="AC74" i="9"/>
  <c r="AH73" i="8" l="1"/>
  <c r="AG73" i="8"/>
  <c r="AE74" i="8"/>
  <c r="AC75" i="4"/>
  <c r="AE74" i="4"/>
  <c r="AF74" i="4"/>
  <c r="AF74" i="9"/>
  <c r="AE74" i="9"/>
  <c r="AC75" i="9"/>
  <c r="AH74" i="8" l="1"/>
  <c r="AG74" i="8"/>
  <c r="AE75" i="8"/>
  <c r="AC76" i="4"/>
  <c r="AE75" i="4"/>
  <c r="AF75" i="4"/>
  <c r="AF75" i="9"/>
  <c r="AE75" i="9"/>
  <c r="AC76" i="9"/>
  <c r="AG75" i="8" l="1"/>
  <c r="AH75" i="8"/>
  <c r="AE76" i="8"/>
  <c r="AC77" i="4"/>
  <c r="AE76" i="4"/>
  <c r="AF76" i="4"/>
  <c r="AF76" i="9"/>
  <c r="AE76" i="9"/>
  <c r="AC77" i="9"/>
  <c r="AG76" i="8" l="1"/>
  <c r="AH76" i="8"/>
  <c r="AE77" i="8"/>
  <c r="AC78" i="4"/>
  <c r="AF77" i="4"/>
  <c r="AE77" i="4"/>
  <c r="AE77" i="9"/>
  <c r="AF77" i="9"/>
  <c r="AC78" i="9"/>
  <c r="AH77" i="8" l="1"/>
  <c r="AG77" i="8"/>
  <c r="AE78" i="8"/>
  <c r="AC79" i="4"/>
  <c r="AF78" i="4"/>
  <c r="AE78" i="4"/>
  <c r="AE78" i="9"/>
  <c r="AF78" i="9"/>
  <c r="AC79" i="9"/>
  <c r="AH78" i="8" l="1"/>
  <c r="AG78" i="8"/>
  <c r="AE79" i="8"/>
  <c r="AC80" i="4"/>
  <c r="AF79" i="4"/>
  <c r="AE79" i="4"/>
  <c r="AE79" i="9"/>
  <c r="AF79" i="9"/>
  <c r="AC80" i="9"/>
  <c r="AH79" i="8" l="1"/>
  <c r="AG79" i="8"/>
  <c r="AE80" i="8"/>
  <c r="AC81" i="4"/>
  <c r="AF80" i="4"/>
  <c r="AE80" i="4"/>
  <c r="AF80" i="9"/>
  <c r="AE80" i="9"/>
  <c r="AC81" i="9"/>
  <c r="AH80" i="8" l="1"/>
  <c r="AG80" i="8"/>
  <c r="AE81" i="8"/>
  <c r="AC82" i="4"/>
  <c r="AF81" i="4"/>
  <c r="AE81" i="4"/>
  <c r="AF81" i="9"/>
  <c r="AE81" i="9"/>
  <c r="AC82" i="9"/>
  <c r="AH81" i="8" l="1"/>
  <c r="AG81" i="8"/>
  <c r="AE82" i="8"/>
  <c r="AC83" i="4"/>
  <c r="AE82" i="4"/>
  <c r="AF82" i="4"/>
  <c r="AF82" i="9"/>
  <c r="AE82" i="9"/>
  <c r="AC83" i="9"/>
  <c r="AH82" i="8" l="1"/>
  <c r="AG82" i="8"/>
  <c r="AE83" i="8"/>
  <c r="AC84" i="4"/>
  <c r="AE83" i="4"/>
  <c r="AF83" i="4"/>
  <c r="AF83" i="9"/>
  <c r="AE83" i="9"/>
  <c r="AC84" i="9"/>
  <c r="AG83" i="8" l="1"/>
  <c r="AH83" i="8"/>
  <c r="AE84" i="8"/>
  <c r="AC85" i="4"/>
  <c r="AE84" i="4"/>
  <c r="AF84" i="4"/>
  <c r="AF84" i="9"/>
  <c r="AE84" i="9"/>
  <c r="AC85" i="9"/>
  <c r="AG84" i="8" l="1"/>
  <c r="AH84" i="8"/>
  <c r="AE85" i="8"/>
  <c r="AC86" i="4"/>
  <c r="AF85" i="4"/>
  <c r="AE85" i="4"/>
  <c r="AE85" i="9"/>
  <c r="AF85" i="9"/>
  <c r="AC86" i="9"/>
  <c r="AH85" i="8" l="1"/>
  <c r="AG85" i="8"/>
  <c r="AE86" i="8"/>
  <c r="AC87" i="4"/>
  <c r="AF86" i="4"/>
  <c r="AE86" i="4"/>
  <c r="AE86" i="9"/>
  <c r="AF86" i="9"/>
  <c r="AC87" i="9"/>
  <c r="AH86" i="8" l="1"/>
  <c r="AG86" i="8"/>
  <c r="AE87" i="8"/>
  <c r="AC88" i="4"/>
  <c r="AF87" i="4"/>
  <c r="AE87" i="4"/>
  <c r="AE87" i="9"/>
  <c r="AF87" i="9"/>
  <c r="AC88" i="9"/>
  <c r="AH87" i="8" l="1"/>
  <c r="AG87" i="8"/>
  <c r="AE88" i="8"/>
  <c r="AC89" i="4"/>
  <c r="AF88" i="4"/>
  <c r="AE88" i="4"/>
  <c r="AF88" i="9"/>
  <c r="AE88" i="9"/>
  <c r="AC89" i="9"/>
  <c r="AH88" i="8" l="1"/>
  <c r="AG88" i="8"/>
  <c r="AE89" i="8"/>
  <c r="AC90" i="4"/>
  <c r="AF89" i="4"/>
  <c r="AE89" i="4"/>
  <c r="AF89" i="9"/>
  <c r="AE89" i="9"/>
  <c r="AC90" i="9"/>
  <c r="AH89" i="8" l="1"/>
  <c r="AG89" i="8"/>
  <c r="AE90" i="8"/>
  <c r="AC91" i="4"/>
  <c r="AE90" i="4"/>
  <c r="AF90" i="4"/>
  <c r="AF90" i="9"/>
  <c r="AE90" i="9"/>
  <c r="AC91" i="9"/>
  <c r="AH90" i="8" l="1"/>
  <c r="AG90" i="8"/>
  <c r="AE91" i="8"/>
  <c r="AC92" i="4"/>
  <c r="AE91" i="4"/>
  <c r="AF91" i="4"/>
  <c r="AF91" i="9"/>
  <c r="AE91" i="9"/>
  <c r="AC92" i="9"/>
  <c r="AG91" i="8" l="1"/>
  <c r="AH91" i="8"/>
  <c r="AE92" i="8"/>
  <c r="AC93" i="4"/>
  <c r="AE92" i="4"/>
  <c r="AF92" i="4"/>
  <c r="AF92" i="9"/>
  <c r="AE92" i="9"/>
  <c r="AC93" i="9"/>
  <c r="AG92" i="8" l="1"/>
  <c r="AH92" i="8"/>
  <c r="AE93" i="8"/>
  <c r="AC94" i="4"/>
  <c r="AF93" i="4"/>
  <c r="AE93" i="4"/>
  <c r="AE93" i="9"/>
  <c r="AF93" i="9"/>
  <c r="AC94" i="9"/>
  <c r="AH93" i="8" l="1"/>
  <c r="AG93" i="8"/>
  <c r="AE94" i="8"/>
  <c r="AC95" i="4"/>
  <c r="AF94" i="4"/>
  <c r="AE94" i="4"/>
  <c r="AE94" i="9"/>
  <c r="AF94" i="9"/>
  <c r="AC95" i="9"/>
  <c r="AH94" i="8" l="1"/>
  <c r="AG94" i="8"/>
  <c r="AE95" i="8"/>
  <c r="AC96" i="4"/>
  <c r="AF95" i="4"/>
  <c r="AE95" i="4"/>
  <c r="AE95" i="9"/>
  <c r="AF95" i="9"/>
  <c r="AC96" i="9"/>
  <c r="AH95" i="8" l="1"/>
  <c r="AG95" i="8"/>
  <c r="AE96" i="8"/>
  <c r="AC97" i="4"/>
  <c r="AF96" i="4"/>
  <c r="AE96" i="4"/>
  <c r="AF96" i="9"/>
  <c r="AE96" i="9"/>
  <c r="AC97" i="9"/>
  <c r="AH96" i="8" l="1"/>
  <c r="AG96" i="8"/>
  <c r="AE97" i="8"/>
  <c r="AC98" i="4"/>
  <c r="AF97" i="4"/>
  <c r="AE97" i="4"/>
  <c r="AF97" i="9"/>
  <c r="AE97" i="9"/>
  <c r="AC98" i="9"/>
  <c r="AH97" i="8" l="1"/>
  <c r="AG97" i="8"/>
  <c r="AE98" i="8"/>
  <c r="AC99" i="4"/>
  <c r="AE98" i="4"/>
  <c r="AF98" i="4"/>
  <c r="AF98" i="9"/>
  <c r="AE98" i="9"/>
  <c r="AC99" i="9"/>
  <c r="AH98" i="8" l="1"/>
  <c r="AG98" i="8"/>
  <c r="AE99" i="8"/>
  <c r="AC100" i="4"/>
  <c r="AE99" i="4"/>
  <c r="AF99" i="4"/>
  <c r="AF99" i="9"/>
  <c r="AE99" i="9"/>
  <c r="AC100" i="9"/>
  <c r="AG99" i="8" l="1"/>
  <c r="AH99" i="8"/>
  <c r="AE100" i="8"/>
  <c r="AC101" i="4"/>
  <c r="AE101" i="4" s="1"/>
  <c r="AE100" i="4"/>
  <c r="AF100" i="4"/>
  <c r="AF100" i="9"/>
  <c r="AE100" i="9"/>
  <c r="AC101" i="9"/>
  <c r="AG100" i="8" l="1"/>
  <c r="AH100" i="8"/>
  <c r="AE101" i="8"/>
  <c r="AC102" i="4"/>
  <c r="AF101" i="4"/>
  <c r="AF101" i="9"/>
  <c r="AE101" i="9"/>
  <c r="AC102" i="9"/>
  <c r="AH101" i="8" l="1"/>
  <c r="AG101" i="8"/>
  <c r="AE102" i="8"/>
  <c r="AC103" i="4"/>
  <c r="AF102" i="4"/>
  <c r="AE102" i="4"/>
  <c r="AE102" i="9"/>
  <c r="AF102" i="9"/>
  <c r="AC103" i="9"/>
  <c r="AH102" i="8" l="1"/>
  <c r="AG102" i="8"/>
  <c r="AE103" i="8"/>
  <c r="AC104" i="4"/>
  <c r="AE104" i="4" s="1"/>
  <c r="AF103" i="4"/>
  <c r="AE103" i="4"/>
  <c r="AE103" i="9"/>
  <c r="AF103" i="9"/>
  <c r="AC104" i="9"/>
  <c r="AH103" i="8" l="1"/>
  <c r="AG103" i="8"/>
  <c r="AE104" i="8"/>
  <c r="AC105" i="4"/>
  <c r="AF104" i="4"/>
  <c r="AF104" i="9"/>
  <c r="AE104" i="9"/>
  <c r="AC105" i="9"/>
  <c r="AH104" i="8" l="1"/>
  <c r="AG104" i="8"/>
  <c r="AE105" i="8"/>
  <c r="AC106" i="4"/>
  <c r="AF105" i="4"/>
  <c r="AE105" i="4"/>
  <c r="AF105" i="9"/>
  <c r="AE105" i="9"/>
  <c r="AC106" i="9"/>
  <c r="AH105" i="8" l="1"/>
  <c r="AG105" i="8"/>
  <c r="AE106" i="8"/>
  <c r="AC107" i="4"/>
  <c r="AE106" i="4"/>
  <c r="AF106" i="4"/>
  <c r="AF106" i="9"/>
  <c r="AE106" i="9"/>
  <c r="AC107" i="9"/>
  <c r="AH106" i="8" l="1"/>
  <c r="AG106" i="8"/>
  <c r="AE107" i="8"/>
  <c r="AC108" i="4"/>
  <c r="AE107" i="4"/>
  <c r="AF107" i="4"/>
  <c r="AF107" i="9"/>
  <c r="AE107" i="9"/>
  <c r="AC108" i="9"/>
  <c r="AG107" i="8" l="1"/>
  <c r="AH107" i="8"/>
  <c r="AE108" i="8"/>
  <c r="AC109" i="4"/>
  <c r="AE108" i="4"/>
  <c r="AF108" i="4"/>
  <c r="AF108" i="9"/>
  <c r="AE108" i="9"/>
  <c r="AC109" i="9"/>
  <c r="AG108" i="8" l="1"/>
  <c r="AH108" i="8"/>
  <c r="AE109" i="8"/>
  <c r="AC110" i="4"/>
  <c r="AF109" i="4"/>
  <c r="AE109" i="4"/>
  <c r="AF109" i="9"/>
  <c r="AE109" i="9"/>
  <c r="AC110" i="9"/>
  <c r="AH109" i="8" l="1"/>
  <c r="AG109" i="8"/>
  <c r="AE110" i="8"/>
  <c r="AC111" i="4"/>
  <c r="AF110" i="4"/>
  <c r="AE110" i="4"/>
  <c r="AE110" i="9"/>
  <c r="AF110" i="9"/>
  <c r="AC111" i="9"/>
  <c r="AH110" i="8" l="1"/>
  <c r="AG110" i="8"/>
  <c r="AE111" i="8"/>
  <c r="AC112" i="4"/>
  <c r="AF111" i="4"/>
  <c r="AE111" i="4"/>
  <c r="AE111" i="9"/>
  <c r="AF111" i="9"/>
  <c r="AC112" i="9"/>
  <c r="AH111" i="8" l="1"/>
  <c r="AG111" i="8"/>
  <c r="AE112" i="8"/>
  <c r="AC113" i="4"/>
  <c r="AF112" i="4"/>
  <c r="AE112" i="4"/>
  <c r="AF112" i="9"/>
  <c r="AE112" i="9"/>
  <c r="AC113" i="9"/>
  <c r="AH112" i="8" l="1"/>
  <c r="AG112" i="8"/>
  <c r="AE113" i="8"/>
  <c r="AC114" i="4"/>
  <c r="AF113" i="4"/>
  <c r="AE113" i="4"/>
  <c r="AF113" i="9"/>
  <c r="AE113" i="9"/>
  <c r="AC114" i="9"/>
  <c r="AH113" i="8" l="1"/>
  <c r="AG113" i="8"/>
  <c r="AE114" i="8"/>
  <c r="AC115" i="4"/>
  <c r="AE114" i="4"/>
  <c r="AF114" i="4"/>
  <c r="AF114" i="9"/>
  <c r="AE114" i="9"/>
  <c r="AC115" i="9"/>
  <c r="AH114" i="8" l="1"/>
  <c r="AG114" i="8"/>
  <c r="AE115" i="8"/>
  <c r="AC116" i="4"/>
  <c r="AE115" i="4"/>
  <c r="AF115" i="4"/>
  <c r="AF115" i="9"/>
  <c r="AE115" i="9"/>
  <c r="AC116" i="9"/>
  <c r="AG115" i="8" l="1"/>
  <c r="AH115" i="8"/>
  <c r="AE116" i="8"/>
  <c r="AC117" i="4"/>
  <c r="AE116" i="4"/>
  <c r="AF116" i="4"/>
  <c r="AF116" i="9"/>
  <c r="AE116" i="9"/>
  <c r="AC117" i="9"/>
  <c r="AG116" i="8" l="1"/>
  <c r="AH116" i="8"/>
  <c r="AE117" i="8"/>
  <c r="AC118" i="4"/>
  <c r="AF117" i="4"/>
  <c r="AE117" i="4"/>
  <c r="AE117" i="9"/>
  <c r="AF117" i="9"/>
  <c r="AC118" i="9"/>
  <c r="AG117" i="8" l="1"/>
  <c r="AH117" i="8"/>
  <c r="AE118" i="8"/>
  <c r="AC119" i="4"/>
  <c r="AF118" i="4"/>
  <c r="AE118" i="4"/>
  <c r="AE118" i="9"/>
  <c r="AF118" i="9"/>
  <c r="AC119" i="9"/>
  <c r="AH118" i="8" l="1"/>
  <c r="AG118" i="8"/>
  <c r="AE119" i="8"/>
  <c r="AC120" i="4"/>
  <c r="AF119" i="4"/>
  <c r="AE119" i="4"/>
  <c r="AE119" i="9"/>
  <c r="AF119" i="9"/>
  <c r="AC120" i="9"/>
  <c r="AH119" i="8" l="1"/>
  <c r="AG119" i="8"/>
  <c r="AE120" i="8"/>
  <c r="AC121" i="4"/>
  <c r="AF120" i="4"/>
  <c r="AE120" i="4"/>
  <c r="AF120" i="9"/>
  <c r="AE120" i="9"/>
  <c r="AC121" i="9"/>
  <c r="AH120" i="8" l="1"/>
  <c r="AG120" i="8"/>
  <c r="AE121" i="8"/>
  <c r="AC122" i="4"/>
  <c r="AF121" i="4"/>
  <c r="AE121" i="4"/>
  <c r="AF121" i="9"/>
  <c r="AE121" i="9"/>
  <c r="AC122" i="9"/>
  <c r="AH121" i="8" l="1"/>
  <c r="AG121" i="8"/>
  <c r="AE122" i="8"/>
  <c r="AC123" i="4"/>
  <c r="AE122" i="4"/>
  <c r="AF122" i="4"/>
  <c r="AF122" i="9"/>
  <c r="AE122" i="9"/>
  <c r="AC123" i="9"/>
  <c r="AH122" i="8" l="1"/>
  <c r="AG122" i="8"/>
  <c r="AE123" i="8"/>
  <c r="AC124" i="4"/>
  <c r="AE123" i="4"/>
  <c r="AF123" i="4"/>
  <c r="AF123" i="9"/>
  <c r="AE123" i="9"/>
  <c r="AC124" i="9"/>
  <c r="AG123" i="8" l="1"/>
  <c r="AH123" i="8"/>
  <c r="AE124" i="8"/>
  <c r="AC125" i="4"/>
  <c r="AE124" i="4"/>
  <c r="AF124" i="4"/>
  <c r="AF124" i="9"/>
  <c r="AE124" i="9"/>
  <c r="AC125" i="9"/>
  <c r="AG124" i="8" l="1"/>
  <c r="AH124" i="8"/>
  <c r="AE125" i="8"/>
  <c r="AC126" i="4"/>
  <c r="AF125" i="4"/>
  <c r="AE125" i="4"/>
  <c r="AE125" i="9"/>
  <c r="AF125" i="9"/>
  <c r="AC126" i="9"/>
  <c r="AG125" i="8" l="1"/>
  <c r="AH125" i="8"/>
  <c r="AE126" i="8"/>
  <c r="AC127" i="4"/>
  <c r="AF126" i="4"/>
  <c r="AE126" i="4"/>
  <c r="AE126" i="9"/>
  <c r="AF126" i="9"/>
  <c r="AC127" i="9"/>
  <c r="AH126" i="8" l="1"/>
  <c r="AG126" i="8"/>
  <c r="AE127" i="8"/>
  <c r="AC128" i="4"/>
  <c r="AF127" i="4"/>
  <c r="AE127" i="4"/>
  <c r="AE127" i="9"/>
  <c r="AF127" i="9"/>
  <c r="AC128" i="9"/>
  <c r="AH127" i="8" l="1"/>
  <c r="AG127" i="8"/>
  <c r="AE128" i="8"/>
  <c r="AC129" i="4"/>
  <c r="AF128" i="4"/>
  <c r="AE128" i="4"/>
  <c r="AF128" i="9"/>
  <c r="AE128" i="9"/>
  <c r="AC129" i="9"/>
  <c r="AH128" i="8" l="1"/>
  <c r="AG128" i="8"/>
  <c r="AE129" i="8"/>
  <c r="AC130" i="4"/>
  <c r="AF129" i="4"/>
  <c r="AE129" i="4"/>
  <c r="AF129" i="9"/>
  <c r="AE129" i="9"/>
  <c r="AC130" i="9"/>
  <c r="AH129" i="8" l="1"/>
  <c r="AG129" i="8"/>
  <c r="AE130" i="8"/>
  <c r="AC131" i="4"/>
  <c r="AE130" i="4"/>
  <c r="AF130" i="4"/>
  <c r="AF130" i="9"/>
  <c r="AE130" i="9"/>
  <c r="AC131" i="9"/>
  <c r="AH130" i="8" l="1"/>
  <c r="AG130" i="8"/>
  <c r="AE131" i="8"/>
  <c r="AC132" i="4"/>
  <c r="AE131" i="4"/>
  <c r="AF131" i="4"/>
  <c r="AF131" i="9"/>
  <c r="AE131" i="9"/>
  <c r="AC132" i="9"/>
  <c r="AG131" i="8" l="1"/>
  <c r="AH131" i="8"/>
  <c r="AE132" i="8"/>
  <c r="AC133" i="4"/>
  <c r="AE132" i="4"/>
  <c r="AF132" i="4"/>
  <c r="AF132" i="9"/>
  <c r="AE132" i="9"/>
  <c r="AC133" i="9"/>
  <c r="AG132" i="8" l="1"/>
  <c r="AH132" i="8"/>
  <c r="AE133" i="8"/>
  <c r="AC134" i="4"/>
  <c r="AF133" i="4"/>
  <c r="AE133" i="4"/>
  <c r="AE133" i="9"/>
  <c r="AF133" i="9"/>
  <c r="AC134" i="9"/>
  <c r="AG133" i="8" l="1"/>
  <c r="AH133" i="8"/>
  <c r="AE134" i="8"/>
  <c r="AC135" i="4"/>
  <c r="AF134" i="4"/>
  <c r="AE134" i="4"/>
  <c r="AE134" i="9"/>
  <c r="AF134" i="9"/>
  <c r="AC135" i="9"/>
  <c r="AH134" i="8" l="1"/>
  <c r="AG134" i="8"/>
  <c r="AE135" i="8"/>
  <c r="AC136" i="4"/>
  <c r="AF135" i="4"/>
  <c r="AE135" i="4"/>
  <c r="AE135" i="9"/>
  <c r="AF135" i="9"/>
  <c r="AC136" i="9"/>
  <c r="AH135" i="8" l="1"/>
  <c r="AG135" i="8"/>
  <c r="AE136" i="8"/>
  <c r="AC137" i="4"/>
  <c r="AF136" i="4"/>
  <c r="AE136" i="4"/>
  <c r="AF136" i="9"/>
  <c r="AE136" i="9"/>
  <c r="AC137" i="9"/>
  <c r="AH136" i="8" l="1"/>
  <c r="AG136" i="8"/>
  <c r="AE137" i="8"/>
  <c r="AC138" i="4"/>
  <c r="AF137" i="4"/>
  <c r="AE137" i="4"/>
  <c r="AF137" i="9"/>
  <c r="AE137" i="9"/>
  <c r="AC138" i="9"/>
  <c r="AH137" i="8" l="1"/>
  <c r="AG137" i="8"/>
  <c r="AE138" i="8"/>
  <c r="AC139" i="4"/>
  <c r="AE138" i="4"/>
  <c r="AF138" i="4"/>
  <c r="AF138" i="9"/>
  <c r="AE138" i="9"/>
  <c r="AC139" i="9"/>
  <c r="AH138" i="8" l="1"/>
  <c r="AG138" i="8"/>
  <c r="AE139" i="8"/>
  <c r="AC140" i="4"/>
  <c r="AE139" i="4"/>
  <c r="AF139" i="4"/>
  <c r="AF139" i="9"/>
  <c r="AE139" i="9"/>
  <c r="AC140" i="9"/>
  <c r="AG139" i="8" l="1"/>
  <c r="AH139" i="8"/>
  <c r="AE140" i="8"/>
  <c r="AC141" i="4"/>
  <c r="AE140" i="4"/>
  <c r="AF140" i="4"/>
  <c r="AF140" i="9"/>
  <c r="AE140" i="9"/>
  <c r="AC141" i="9"/>
  <c r="AG140" i="8" l="1"/>
  <c r="AH140" i="8"/>
  <c r="AE141" i="8"/>
  <c r="AC142" i="4"/>
  <c r="AF141" i="4"/>
  <c r="AE141" i="4"/>
  <c r="AE141" i="9"/>
  <c r="AF141" i="9"/>
  <c r="AC142" i="9"/>
  <c r="AG141" i="8" l="1"/>
  <c r="AH141" i="8"/>
  <c r="AE142" i="8"/>
  <c r="AC143" i="4"/>
  <c r="AF142" i="4"/>
  <c r="AE142" i="4"/>
  <c r="AE142" i="9"/>
  <c r="AF142" i="9"/>
  <c r="AC143" i="9"/>
  <c r="AH142" i="8" l="1"/>
  <c r="AG142" i="8"/>
  <c r="AE143" i="8"/>
  <c r="AC144" i="4"/>
  <c r="AF143" i="4"/>
  <c r="AE143" i="4"/>
  <c r="AE143" i="9"/>
  <c r="AF143" i="9"/>
  <c r="AC144" i="9"/>
  <c r="AH143" i="8" l="1"/>
  <c r="AG143" i="8"/>
  <c r="AE144" i="8"/>
  <c r="AC145" i="4"/>
  <c r="AF144" i="4"/>
  <c r="AE144" i="4"/>
  <c r="AF144" i="9"/>
  <c r="AE144" i="9"/>
  <c r="AC145" i="9"/>
  <c r="AH144" i="8" l="1"/>
  <c r="AG144" i="8"/>
  <c r="AE145" i="8"/>
  <c r="AC146" i="4"/>
  <c r="AF145" i="4"/>
  <c r="AE145" i="4"/>
  <c r="AF145" i="9"/>
  <c r="AE145" i="9"/>
  <c r="AC146" i="9"/>
  <c r="AH145" i="8" l="1"/>
  <c r="AG145" i="8"/>
  <c r="AE146" i="8"/>
  <c r="AC147" i="4"/>
  <c r="AE146" i="4"/>
  <c r="AF146" i="4"/>
  <c r="AF146" i="9"/>
  <c r="AE146" i="9"/>
  <c r="AC147" i="9"/>
  <c r="AH146" i="8" l="1"/>
  <c r="AG146" i="8"/>
  <c r="AE147" i="8"/>
  <c r="AC148" i="4"/>
  <c r="AE147" i="4"/>
  <c r="AF147" i="4"/>
  <c r="AF147" i="9"/>
  <c r="AE147" i="9"/>
  <c r="AC148" i="9"/>
  <c r="AG147" i="8" l="1"/>
  <c r="AH147" i="8"/>
  <c r="AE148" i="8"/>
  <c r="AC149" i="4"/>
  <c r="AE148" i="4"/>
  <c r="AF148" i="4"/>
  <c r="AF148" i="9"/>
  <c r="AE148" i="9"/>
  <c r="AC149" i="9"/>
  <c r="AG148" i="8" l="1"/>
  <c r="AH148" i="8"/>
  <c r="AE149" i="8"/>
  <c r="AC150" i="4"/>
  <c r="AF149" i="4"/>
  <c r="AE149" i="4"/>
  <c r="AE149" i="9"/>
  <c r="AF149" i="9"/>
  <c r="AC150" i="9"/>
  <c r="AG149" i="8" l="1"/>
  <c r="AH149" i="8"/>
  <c r="AE150" i="8"/>
  <c r="AC151" i="4"/>
  <c r="AF150" i="4"/>
  <c r="AE150" i="4"/>
  <c r="AE150" i="9"/>
  <c r="AF150" i="9"/>
  <c r="AC151" i="9"/>
  <c r="AH150" i="8" l="1"/>
  <c r="AG150" i="8"/>
  <c r="AE151" i="8"/>
  <c r="AC152" i="4"/>
  <c r="AF151" i="4"/>
  <c r="AE151" i="4"/>
  <c r="AE151" i="9"/>
  <c r="AF151" i="9"/>
  <c r="AC152" i="9"/>
  <c r="AH151" i="8" l="1"/>
  <c r="AG151" i="8"/>
  <c r="AE152" i="8"/>
  <c r="AC153" i="4"/>
  <c r="AF152" i="4"/>
  <c r="AE152" i="4"/>
  <c r="AF152" i="9"/>
  <c r="AE152" i="9"/>
  <c r="AC153" i="9"/>
  <c r="AH152" i="8" l="1"/>
  <c r="AG152" i="8"/>
  <c r="AE153" i="8"/>
  <c r="AC154" i="4"/>
  <c r="AF153" i="4"/>
  <c r="AE153" i="4"/>
  <c r="AF153" i="9"/>
  <c r="AE153" i="9"/>
  <c r="AC154" i="9"/>
  <c r="AH153" i="8" l="1"/>
  <c r="AG153" i="8"/>
  <c r="AE154" i="8"/>
  <c r="AC155" i="4"/>
  <c r="AE154" i="4"/>
  <c r="AF154" i="4"/>
  <c r="AF154" i="9"/>
  <c r="AE154" i="9"/>
  <c r="AC155" i="9"/>
  <c r="AH154" i="8" l="1"/>
  <c r="AG154" i="8"/>
  <c r="AE155" i="8"/>
  <c r="AC156" i="4"/>
  <c r="AE155" i="4"/>
  <c r="AF155" i="4"/>
  <c r="AF155" i="9"/>
  <c r="AE155" i="9"/>
  <c r="AC156" i="9"/>
  <c r="AG155" i="8" l="1"/>
  <c r="AH155" i="8"/>
  <c r="AE156" i="8"/>
  <c r="AC157" i="4"/>
  <c r="AE156" i="4"/>
  <c r="AF156" i="4"/>
  <c r="AF156" i="9"/>
  <c r="AE156" i="9"/>
  <c r="AC157" i="9"/>
  <c r="AG156" i="8" l="1"/>
  <c r="AH156" i="8"/>
  <c r="AE157" i="8"/>
  <c r="AC158" i="4"/>
  <c r="AF157" i="4"/>
  <c r="AE157" i="4"/>
  <c r="AF157" i="9"/>
  <c r="AE157" i="9"/>
  <c r="AC158" i="9"/>
  <c r="AG157" i="8" l="1"/>
  <c r="AH157" i="8"/>
  <c r="AE158" i="8"/>
  <c r="AC159" i="4"/>
  <c r="AF158" i="4"/>
  <c r="AE158" i="4"/>
  <c r="AE158" i="9"/>
  <c r="AF158" i="9"/>
  <c r="AC159" i="9"/>
  <c r="AH158" i="8" l="1"/>
  <c r="AG158" i="8"/>
  <c r="AE159" i="8"/>
  <c r="AC160" i="4"/>
  <c r="AF159" i="4"/>
  <c r="AE159" i="4"/>
  <c r="AE159" i="9"/>
  <c r="AF159" i="9"/>
  <c r="AC160" i="9"/>
  <c r="AH159" i="8" l="1"/>
  <c r="AG159" i="8"/>
  <c r="AE160" i="8"/>
  <c r="AC161" i="4"/>
  <c r="AF160" i="4"/>
  <c r="AE160" i="4"/>
  <c r="AF160" i="9"/>
  <c r="AE160" i="9"/>
  <c r="AC161" i="9"/>
  <c r="AH160" i="8" l="1"/>
  <c r="AG160" i="8"/>
  <c r="AE161" i="8"/>
  <c r="AC162" i="4"/>
  <c r="AF161" i="4"/>
  <c r="AE161" i="4"/>
  <c r="AF161" i="9"/>
  <c r="AE161" i="9"/>
  <c r="AC162" i="9"/>
  <c r="AH161" i="8" l="1"/>
  <c r="AG161" i="8"/>
  <c r="AE162" i="8"/>
  <c r="AC163" i="4"/>
  <c r="AE162" i="4"/>
  <c r="AF162" i="4"/>
  <c r="AF162" i="9"/>
  <c r="AE162" i="9"/>
  <c r="AC163" i="9"/>
  <c r="AH162" i="8" l="1"/>
  <c r="AG162" i="8"/>
  <c r="AE163" i="8"/>
  <c r="AC164" i="4"/>
  <c r="AE163" i="4"/>
  <c r="AF163" i="4"/>
  <c r="AF163" i="9"/>
  <c r="AE163" i="9"/>
  <c r="AC164" i="9"/>
  <c r="AG163" i="8" l="1"/>
  <c r="AH163" i="8"/>
  <c r="AE164" i="8"/>
  <c r="AC165" i="4"/>
  <c r="AE164" i="4"/>
  <c r="AF164" i="4"/>
  <c r="AF164" i="9"/>
  <c r="AE164" i="9"/>
  <c r="AC165" i="9"/>
  <c r="AG164" i="8" l="1"/>
  <c r="AH164" i="8"/>
  <c r="AE165" i="8"/>
  <c r="AC166" i="4"/>
  <c r="AF165" i="4"/>
  <c r="AE165" i="4"/>
  <c r="AF165" i="9"/>
  <c r="AE165" i="9"/>
  <c r="AC166" i="9"/>
  <c r="AG165" i="8" l="1"/>
  <c r="AH165" i="8"/>
  <c r="AE166" i="8"/>
  <c r="AC167" i="4"/>
  <c r="AF166" i="4"/>
  <c r="AE166" i="4"/>
  <c r="AE166" i="9"/>
  <c r="AF166" i="9"/>
  <c r="AC167" i="9"/>
  <c r="AH166" i="8" l="1"/>
  <c r="AG166" i="8"/>
  <c r="AE167" i="8"/>
  <c r="AC168" i="4"/>
  <c r="AF167" i="4"/>
  <c r="AE167" i="4"/>
  <c r="AE167" i="9"/>
  <c r="AF167" i="9"/>
  <c r="AC168" i="9"/>
  <c r="AH167" i="8" l="1"/>
  <c r="AG167" i="8"/>
  <c r="AE168" i="8"/>
  <c r="AC169" i="4"/>
  <c r="AF168" i="4"/>
  <c r="AE168" i="4"/>
  <c r="AF168" i="9"/>
  <c r="AE168" i="9"/>
  <c r="AC169" i="9"/>
  <c r="AH168" i="8" l="1"/>
  <c r="AG168" i="8"/>
  <c r="AE169" i="8"/>
  <c r="AC170" i="4"/>
  <c r="AF169" i="4"/>
  <c r="AE169" i="4"/>
  <c r="AF169" i="9"/>
  <c r="AE169" i="9"/>
  <c r="AC170" i="9"/>
  <c r="AH169" i="8" l="1"/>
  <c r="AG169" i="8"/>
  <c r="AE170" i="8"/>
  <c r="AC171" i="4"/>
  <c r="AE170" i="4"/>
  <c r="AF170" i="4"/>
  <c r="AF170" i="9"/>
  <c r="AE170" i="9"/>
  <c r="AC171" i="9"/>
  <c r="AH170" i="8" l="1"/>
  <c r="AG170" i="8"/>
  <c r="AE171" i="8"/>
  <c r="AC172" i="4"/>
  <c r="AE171" i="4"/>
  <c r="AF171" i="4"/>
  <c r="AF171" i="9"/>
  <c r="AE171" i="9"/>
  <c r="AC172" i="9"/>
  <c r="AG171" i="8" l="1"/>
  <c r="AH171" i="8"/>
  <c r="AE172" i="8"/>
  <c r="AC173" i="4"/>
  <c r="AE172" i="4"/>
  <c r="AF172" i="4"/>
  <c r="AF172" i="9"/>
  <c r="AE172" i="9"/>
  <c r="AC173" i="9"/>
  <c r="AG172" i="8" l="1"/>
  <c r="AH172" i="8"/>
  <c r="AE173" i="8"/>
  <c r="AC174" i="4"/>
  <c r="AF173" i="4"/>
  <c r="AE173" i="4"/>
  <c r="AE173" i="9"/>
  <c r="AF173" i="9"/>
  <c r="AC174" i="9"/>
  <c r="AG173" i="8" l="1"/>
  <c r="AH173" i="8"/>
  <c r="AE174" i="8"/>
  <c r="AC175" i="4"/>
  <c r="AF174" i="4"/>
  <c r="AE174" i="4"/>
  <c r="AE174" i="9"/>
  <c r="AF174" i="9"/>
  <c r="AC175" i="9"/>
  <c r="AH174" i="8" l="1"/>
  <c r="AG174" i="8"/>
  <c r="AE175" i="8"/>
  <c r="AC176" i="4"/>
  <c r="AF175" i="4"/>
  <c r="AE175" i="4"/>
  <c r="AE175" i="9"/>
  <c r="AF175" i="9"/>
  <c r="AC176" i="9"/>
  <c r="AH175" i="8" l="1"/>
  <c r="AG175" i="8"/>
  <c r="AE176" i="8"/>
  <c r="AC177" i="4"/>
  <c r="AE176" i="4"/>
  <c r="AF176" i="4"/>
  <c r="AF176" i="9"/>
  <c r="AE176" i="9"/>
  <c r="AC177" i="9"/>
  <c r="AH176" i="8" l="1"/>
  <c r="AG176" i="8"/>
  <c r="AE177" i="8"/>
  <c r="AC178" i="4"/>
  <c r="AF177" i="4"/>
  <c r="AE177" i="4"/>
  <c r="AF177" i="9"/>
  <c r="AE177" i="9"/>
  <c r="AC178" i="9"/>
  <c r="AH177" i="8" l="1"/>
  <c r="AG177" i="8"/>
  <c r="AE178" i="8"/>
  <c r="AC179" i="4"/>
  <c r="AE178" i="4"/>
  <c r="AF178" i="4"/>
  <c r="AF178" i="9"/>
  <c r="AE178" i="9"/>
  <c r="AC179" i="9"/>
  <c r="AH178" i="8" l="1"/>
  <c r="AG178" i="8"/>
  <c r="AE179" i="8"/>
  <c r="AC180" i="4"/>
  <c r="AE179" i="4"/>
  <c r="AF179" i="4"/>
  <c r="AF179" i="9"/>
  <c r="AE179" i="9"/>
  <c r="AC180" i="9"/>
  <c r="AG179" i="8" l="1"/>
  <c r="AH179" i="8"/>
  <c r="AE180" i="8"/>
  <c r="AC181" i="4"/>
  <c r="AE180" i="4"/>
  <c r="AF180" i="4"/>
  <c r="AF180" i="9"/>
  <c r="AE180" i="9"/>
  <c r="AC181" i="9"/>
  <c r="AG180" i="8" l="1"/>
  <c r="AH180" i="8"/>
  <c r="AE181" i="8"/>
  <c r="AC182" i="4"/>
  <c r="AF181" i="4"/>
  <c r="AE181" i="4"/>
  <c r="AE181" i="9"/>
  <c r="AF181" i="9"/>
  <c r="AC182" i="9"/>
  <c r="AG181" i="8" l="1"/>
  <c r="AH181" i="8"/>
  <c r="AE182" i="8"/>
  <c r="AC183" i="4"/>
  <c r="AF182" i="4"/>
  <c r="AE182" i="4"/>
  <c r="AE182" i="9"/>
  <c r="AF182" i="9"/>
  <c r="AC183" i="9"/>
  <c r="AH182" i="8" l="1"/>
  <c r="AG182" i="8"/>
  <c r="AE183" i="8"/>
  <c r="AC184" i="4"/>
  <c r="AF183" i="4"/>
  <c r="AE183" i="4"/>
  <c r="AE183" i="9"/>
  <c r="AF183" i="9"/>
  <c r="AC184" i="9"/>
  <c r="AH183" i="8" l="1"/>
  <c r="AG183" i="8"/>
  <c r="AE184" i="8"/>
  <c r="AC185" i="4"/>
  <c r="AF184" i="4"/>
  <c r="AE184" i="4"/>
  <c r="AF184" i="9"/>
  <c r="AE184" i="9"/>
  <c r="AC185" i="9"/>
  <c r="AH184" i="8" l="1"/>
  <c r="AG184" i="8"/>
  <c r="AE185" i="8"/>
  <c r="AC186" i="4"/>
  <c r="AF185" i="4"/>
  <c r="AE185" i="4"/>
  <c r="AF185" i="9"/>
  <c r="AE185" i="9"/>
  <c r="AC186" i="9"/>
  <c r="AH185" i="8" l="1"/>
  <c r="AG185" i="8"/>
  <c r="AE186" i="8"/>
  <c r="AC187" i="4"/>
  <c r="AE186" i="4"/>
  <c r="AF186" i="4"/>
  <c r="AF186" i="9"/>
  <c r="AE186" i="9"/>
  <c r="AC187" i="9"/>
  <c r="AH186" i="8" l="1"/>
  <c r="AG186" i="8"/>
  <c r="AE187" i="8"/>
  <c r="AC188" i="4"/>
  <c r="AE187" i="4"/>
  <c r="AF187" i="4"/>
  <c r="AF187" i="9"/>
  <c r="AE187" i="9"/>
  <c r="AC188" i="9"/>
  <c r="AG187" i="8" l="1"/>
  <c r="AH187" i="8"/>
  <c r="AE188" i="8"/>
  <c r="AC189" i="4"/>
  <c r="AE188" i="4"/>
  <c r="AF188" i="4"/>
  <c r="AF188" i="9"/>
  <c r="AE188" i="9"/>
  <c r="AC189" i="9"/>
  <c r="AG188" i="8" l="1"/>
  <c r="AH188" i="8"/>
  <c r="AE189" i="8"/>
  <c r="AC190" i="4"/>
  <c r="AF189" i="4"/>
  <c r="AE189" i="4"/>
  <c r="AE189" i="9"/>
  <c r="AF189" i="9"/>
  <c r="AC190" i="9"/>
  <c r="AG189" i="8" l="1"/>
  <c r="AH189" i="8"/>
  <c r="AE190" i="8"/>
  <c r="AC191" i="4"/>
  <c r="AF190" i="4"/>
  <c r="AE190" i="4"/>
  <c r="AE190" i="9"/>
  <c r="AF190" i="9"/>
  <c r="AC191" i="9"/>
  <c r="AH190" i="8" l="1"/>
  <c r="AG190" i="8"/>
  <c r="AE191" i="8"/>
  <c r="AC192" i="4"/>
  <c r="AF191" i="4"/>
  <c r="AE191" i="4"/>
  <c r="AE191" i="9"/>
  <c r="AF191" i="9"/>
  <c r="AC192" i="9"/>
  <c r="AH191" i="8" l="1"/>
  <c r="AG191" i="8"/>
  <c r="AE192" i="8"/>
  <c r="AC193" i="4"/>
  <c r="AF192" i="4"/>
  <c r="AE192" i="4"/>
  <c r="AF192" i="9"/>
  <c r="AE192" i="9"/>
  <c r="AC193" i="9"/>
  <c r="AH192" i="8" l="1"/>
  <c r="AG192" i="8"/>
  <c r="AE193" i="8"/>
  <c r="AC194" i="4"/>
  <c r="AF193" i="4"/>
  <c r="AE193" i="4"/>
  <c r="AF193" i="9"/>
  <c r="AE193" i="9"/>
  <c r="AC194" i="9"/>
  <c r="AH193" i="8" l="1"/>
  <c r="AG193" i="8"/>
  <c r="AE194" i="8"/>
  <c r="AC195" i="4"/>
  <c r="AE194" i="4"/>
  <c r="AF194" i="4"/>
  <c r="AF194" i="9"/>
  <c r="AE194" i="9"/>
  <c r="AC195" i="9"/>
  <c r="AH194" i="8" l="1"/>
  <c r="AG194" i="8"/>
  <c r="AE195" i="8"/>
  <c r="AC196" i="4"/>
  <c r="AE195" i="4"/>
  <c r="AF195" i="4"/>
  <c r="AF195" i="9"/>
  <c r="AE195" i="9"/>
  <c r="AC196" i="9"/>
  <c r="AG195" i="8" l="1"/>
  <c r="AH195" i="8"/>
  <c r="AE196" i="8"/>
  <c r="AC197" i="4"/>
  <c r="AE196" i="4"/>
  <c r="AF196" i="4"/>
  <c r="AF196" i="9"/>
  <c r="AE196" i="9"/>
  <c r="AC197" i="9"/>
  <c r="AG196" i="8" l="1"/>
  <c r="AH196" i="8"/>
  <c r="AE197" i="8"/>
  <c r="AC198" i="4"/>
  <c r="AF197" i="4"/>
  <c r="AE197" i="4"/>
  <c r="AE197" i="9"/>
  <c r="AF197" i="9"/>
  <c r="AC198" i="9"/>
  <c r="AG197" i="8" l="1"/>
  <c r="AH197" i="8"/>
  <c r="AE198" i="8"/>
  <c r="AC199" i="4"/>
  <c r="AF198" i="4"/>
  <c r="AE198" i="4"/>
  <c r="AE198" i="9"/>
  <c r="AF198" i="9"/>
  <c r="AC199" i="9"/>
  <c r="AH198" i="8" l="1"/>
  <c r="AG198" i="8"/>
  <c r="AE199" i="8"/>
  <c r="AC200" i="4"/>
  <c r="AF199" i="4"/>
  <c r="AE199" i="4"/>
  <c r="AE199" i="9"/>
  <c r="AF199" i="9"/>
  <c r="AC200" i="9"/>
  <c r="AH199" i="8" l="1"/>
  <c r="AG199" i="8"/>
  <c r="AE200" i="8"/>
  <c r="AC201" i="4"/>
  <c r="AF200" i="4"/>
  <c r="AE200" i="4"/>
  <c r="AF200" i="9"/>
  <c r="AE200" i="9"/>
  <c r="AC201" i="9"/>
  <c r="AH200" i="8" l="1"/>
  <c r="AG200" i="8"/>
  <c r="AE201" i="8"/>
  <c r="AC202" i="4"/>
  <c r="AF201" i="4"/>
  <c r="AE201" i="4"/>
  <c r="AF201" i="9"/>
  <c r="AE201" i="9"/>
  <c r="AC202" i="9"/>
  <c r="AH201" i="8" l="1"/>
  <c r="AG201" i="8"/>
  <c r="AE202" i="8"/>
  <c r="AC203" i="4"/>
  <c r="AE202" i="4"/>
  <c r="AF202" i="4"/>
  <c r="AF202" i="9"/>
  <c r="AE202" i="9"/>
  <c r="AC203" i="9"/>
  <c r="AH202" i="8" l="1"/>
  <c r="AG202" i="8"/>
  <c r="AE203" i="8"/>
  <c r="AC204" i="4"/>
  <c r="AE203" i="4"/>
  <c r="AF203" i="4"/>
  <c r="AF203" i="9"/>
  <c r="AE203" i="9"/>
  <c r="AC204" i="9"/>
  <c r="AG203" i="8" l="1"/>
  <c r="AH203" i="8"/>
  <c r="AE204" i="8"/>
  <c r="AC205" i="4"/>
  <c r="AF204" i="4"/>
  <c r="AE204" i="4"/>
  <c r="AF204" i="9"/>
  <c r="AE204" i="9"/>
  <c r="AC205" i="9"/>
  <c r="AG204" i="8" l="1"/>
  <c r="AH204" i="8"/>
  <c r="AE205" i="8"/>
  <c r="AC206" i="4"/>
  <c r="AF205" i="4"/>
  <c r="AE205" i="4"/>
  <c r="AE205" i="9"/>
  <c r="AF205" i="9"/>
  <c r="AC206" i="9"/>
  <c r="AG205" i="8" l="1"/>
  <c r="AH205" i="8"/>
  <c r="AE206" i="8"/>
  <c r="AC207" i="4"/>
  <c r="AF206" i="4"/>
  <c r="AE206" i="4"/>
  <c r="AE206" i="9"/>
  <c r="AF206" i="9"/>
  <c r="AC207" i="9"/>
  <c r="AH206" i="8" l="1"/>
  <c r="AG206" i="8"/>
  <c r="AE207" i="8"/>
  <c r="AC208" i="4"/>
  <c r="AF207" i="4"/>
  <c r="AE207" i="4"/>
  <c r="AE207" i="9"/>
  <c r="AF207" i="9"/>
  <c r="AC208" i="9"/>
  <c r="AH207" i="8" l="1"/>
  <c r="AG207" i="8"/>
  <c r="AE208" i="8"/>
  <c r="AC209" i="4"/>
  <c r="AF208" i="4"/>
  <c r="AE208" i="4"/>
  <c r="AF208" i="9"/>
  <c r="AE208" i="9"/>
  <c r="AC209" i="9"/>
  <c r="AH208" i="8" l="1"/>
  <c r="AG208" i="8"/>
  <c r="AE209" i="8"/>
  <c r="AC210" i="4"/>
  <c r="AF209" i="4"/>
  <c r="AE209" i="4"/>
  <c r="AF209" i="9"/>
  <c r="AE209" i="9"/>
  <c r="AC210" i="9"/>
  <c r="AH209" i="8" l="1"/>
  <c r="AG209" i="8"/>
  <c r="AE210" i="8"/>
  <c r="AC211" i="4"/>
  <c r="AE210" i="4"/>
  <c r="AF210" i="4"/>
  <c r="AF210" i="9"/>
  <c r="AE210" i="9"/>
  <c r="AC211" i="9"/>
  <c r="AH210" i="8" l="1"/>
  <c r="AG210" i="8"/>
  <c r="AE211" i="8"/>
  <c r="AC212" i="4"/>
  <c r="AE211" i="4"/>
  <c r="AF211" i="4"/>
  <c r="AF211" i="9"/>
  <c r="AE211" i="9"/>
  <c r="AC212" i="9"/>
  <c r="AG211" i="8" l="1"/>
  <c r="AH211" i="8"/>
  <c r="AE212" i="8"/>
  <c r="AC213" i="4"/>
  <c r="AE212" i="4"/>
  <c r="AF212" i="4"/>
  <c r="AF212" i="9"/>
  <c r="AE212" i="9"/>
  <c r="AC213" i="9"/>
  <c r="AG212" i="8" l="1"/>
  <c r="AH212" i="8"/>
  <c r="AE213" i="8"/>
  <c r="AC214" i="4"/>
  <c r="AF213" i="4"/>
  <c r="AE213" i="4"/>
  <c r="AF213" i="9"/>
  <c r="AE213" i="9"/>
  <c r="AC214" i="9"/>
  <c r="AG213" i="8" l="1"/>
  <c r="AH213" i="8"/>
  <c r="AE214" i="8"/>
  <c r="AC215" i="4"/>
  <c r="AF214" i="4"/>
  <c r="AE214" i="4"/>
  <c r="AE214" i="9"/>
  <c r="AF214" i="9"/>
  <c r="AC215" i="9"/>
  <c r="AH214" i="8" l="1"/>
  <c r="AG214" i="8"/>
  <c r="AE215" i="8"/>
  <c r="AC216" i="4"/>
  <c r="AF215" i="4"/>
  <c r="AE215" i="4"/>
  <c r="AE215" i="9"/>
  <c r="AF215" i="9"/>
  <c r="AC216" i="9"/>
  <c r="AH215" i="8" l="1"/>
  <c r="AG215" i="8"/>
  <c r="AE216" i="8"/>
  <c r="AC217" i="4"/>
  <c r="AE216" i="4"/>
  <c r="AF216" i="4"/>
  <c r="AF216" i="9"/>
  <c r="AE216" i="9"/>
  <c r="AC217" i="9"/>
  <c r="AH216" i="8" l="1"/>
  <c r="AG216" i="8"/>
  <c r="AE217" i="8"/>
  <c r="AC218" i="4"/>
  <c r="AF217" i="4"/>
  <c r="AE217" i="4"/>
  <c r="AF217" i="9"/>
  <c r="AE217" i="9"/>
  <c r="AC218" i="9"/>
  <c r="AH217" i="8" l="1"/>
  <c r="AG217" i="8"/>
  <c r="AE218" i="8"/>
  <c r="AC219" i="4"/>
  <c r="AE218" i="4"/>
  <c r="AF218" i="4"/>
  <c r="AF218" i="9"/>
  <c r="AE218" i="9"/>
  <c r="AC219" i="9"/>
  <c r="AH218" i="8" l="1"/>
  <c r="AG218" i="8"/>
  <c r="AE219" i="8"/>
  <c r="AC220" i="4"/>
  <c r="AE219" i="4"/>
  <c r="AF219" i="4"/>
  <c r="AF219" i="9"/>
  <c r="AE219" i="9"/>
  <c r="AC220" i="9"/>
  <c r="AG219" i="8" l="1"/>
  <c r="AH219" i="8"/>
  <c r="AE220" i="8"/>
  <c r="AC221" i="4"/>
  <c r="AF220" i="4"/>
  <c r="AE220" i="4"/>
  <c r="AF220" i="9"/>
  <c r="AE220" i="9"/>
  <c r="AC221" i="9"/>
  <c r="AG220" i="8" l="1"/>
  <c r="AH220" i="8"/>
  <c r="AE221" i="8"/>
  <c r="AC222" i="4"/>
  <c r="AF221" i="4"/>
  <c r="AE221" i="4"/>
  <c r="AF221" i="9"/>
  <c r="AE221" i="9"/>
  <c r="AC222" i="9"/>
  <c r="AG221" i="8" l="1"/>
  <c r="AH221" i="8"/>
  <c r="AE222" i="8"/>
  <c r="AC223" i="4"/>
  <c r="AF222" i="4"/>
  <c r="AE222" i="4"/>
  <c r="AE222" i="9"/>
  <c r="AF222" i="9"/>
  <c r="AC223" i="9"/>
  <c r="AH222" i="8" l="1"/>
  <c r="AG222" i="8"/>
  <c r="AE223" i="8"/>
  <c r="AC224" i="4"/>
  <c r="AF223" i="4"/>
  <c r="AE223" i="4"/>
  <c r="AE223" i="9"/>
  <c r="AF223" i="9"/>
  <c r="AC224" i="9"/>
  <c r="AH223" i="8" l="1"/>
  <c r="AG223" i="8"/>
  <c r="AE224" i="8"/>
  <c r="AC225" i="4"/>
  <c r="AE224" i="4"/>
  <c r="AF224" i="4"/>
  <c r="AF224" i="9"/>
  <c r="AE224" i="9"/>
  <c r="AC225" i="9"/>
  <c r="AH224" i="8" l="1"/>
  <c r="AG224" i="8"/>
  <c r="AE225" i="8"/>
  <c r="AC226" i="4"/>
  <c r="AF225" i="4"/>
  <c r="AE225" i="4"/>
  <c r="AF225" i="9"/>
  <c r="AE225" i="9"/>
  <c r="AC226" i="9"/>
  <c r="AH225" i="8" l="1"/>
  <c r="AG225" i="8"/>
  <c r="AE226" i="8"/>
  <c r="AC227" i="4"/>
  <c r="AE226" i="4"/>
  <c r="AF226" i="4"/>
  <c r="AF226" i="9"/>
  <c r="AE226" i="9"/>
  <c r="AC227" i="9"/>
  <c r="AH226" i="8" l="1"/>
  <c r="AG226" i="8"/>
  <c r="AE227" i="8"/>
  <c r="AC228" i="4"/>
  <c r="AE227" i="4"/>
  <c r="AF227" i="4"/>
  <c r="AF227" i="9"/>
  <c r="AE227" i="9"/>
  <c r="AC228" i="9"/>
  <c r="AG227" i="8" l="1"/>
  <c r="AH227" i="8"/>
  <c r="AE228" i="8"/>
  <c r="AC229" i="4"/>
  <c r="AE228" i="4"/>
  <c r="AF228" i="4"/>
  <c r="AF228" i="9"/>
  <c r="AE228" i="9"/>
  <c r="AC229" i="9"/>
  <c r="AG228" i="8" l="1"/>
  <c r="AH228" i="8"/>
  <c r="AE229" i="8"/>
  <c r="AC230" i="4"/>
  <c r="AF229" i="4"/>
  <c r="AE229" i="4"/>
  <c r="AE229" i="9"/>
  <c r="AF229" i="9"/>
  <c r="AC230" i="9"/>
  <c r="AG229" i="8" l="1"/>
  <c r="AH229" i="8"/>
  <c r="AE230" i="8"/>
  <c r="AC231" i="4"/>
  <c r="AF230" i="4"/>
  <c r="AE230" i="4"/>
  <c r="AE230" i="9"/>
  <c r="AF230" i="9"/>
  <c r="AC231" i="9"/>
  <c r="AH230" i="8" l="1"/>
  <c r="AG230" i="8"/>
  <c r="AE231" i="8"/>
  <c r="AC232" i="4"/>
  <c r="AF231" i="4"/>
  <c r="AE231" i="4"/>
  <c r="AE231" i="9"/>
  <c r="AF231" i="9"/>
  <c r="AC232" i="9"/>
  <c r="AH231" i="8" l="1"/>
  <c r="AG231" i="8"/>
  <c r="AE232" i="8"/>
  <c r="AC233" i="4"/>
  <c r="AF232" i="4"/>
  <c r="AE232" i="4"/>
  <c r="AF232" i="9"/>
  <c r="AE232" i="9"/>
  <c r="AC233" i="9"/>
  <c r="AH232" i="8" l="1"/>
  <c r="AG232" i="8"/>
  <c r="AE233" i="8"/>
  <c r="AC234" i="4"/>
  <c r="AF233" i="4"/>
  <c r="AE233" i="4"/>
  <c r="AF233" i="9"/>
  <c r="AE233" i="9"/>
  <c r="AC234" i="9"/>
  <c r="AH233" i="8" l="1"/>
  <c r="AG233" i="8"/>
  <c r="AE234" i="8"/>
  <c r="AC235" i="4"/>
  <c r="AE234" i="4"/>
  <c r="AF234" i="4"/>
  <c r="AF234" i="9"/>
  <c r="AE234" i="9"/>
  <c r="AC235" i="9"/>
  <c r="AH234" i="8" l="1"/>
  <c r="AG234" i="8"/>
  <c r="AE235" i="8"/>
  <c r="AC236" i="4"/>
  <c r="AE235" i="4"/>
  <c r="AF235" i="4"/>
  <c r="AF235" i="9"/>
  <c r="AE235" i="9"/>
  <c r="AC236" i="9"/>
  <c r="AG235" i="8" l="1"/>
  <c r="AH235" i="8"/>
  <c r="AE236" i="8"/>
  <c r="AC237" i="4"/>
  <c r="AE236" i="4"/>
  <c r="AF236" i="4"/>
  <c r="AF236" i="9"/>
  <c r="AE236" i="9"/>
  <c r="AC237" i="9"/>
  <c r="AG236" i="8" l="1"/>
  <c r="AH236" i="8"/>
  <c r="AE237" i="8"/>
  <c r="AC238" i="4"/>
  <c r="AF237" i="4"/>
  <c r="AE237" i="4"/>
  <c r="AE237" i="9"/>
  <c r="AF237" i="9"/>
  <c r="AC238" i="9"/>
  <c r="AG237" i="8" l="1"/>
  <c r="AH237" i="8"/>
  <c r="AE238" i="8"/>
  <c r="AC239" i="4"/>
  <c r="AF238" i="4"/>
  <c r="AE238" i="4"/>
  <c r="AE238" i="9"/>
  <c r="AF238" i="9"/>
  <c r="AC239" i="9"/>
  <c r="AH238" i="8" l="1"/>
  <c r="AG238" i="8"/>
  <c r="AE239" i="8"/>
  <c r="AC240" i="4"/>
  <c r="AF239" i="4"/>
  <c r="AE239" i="4"/>
  <c r="AE239" i="9"/>
  <c r="AF239" i="9"/>
  <c r="AC240" i="9"/>
  <c r="AH239" i="8" l="1"/>
  <c r="AG239" i="8"/>
  <c r="AE240" i="8"/>
  <c r="AC241" i="4"/>
  <c r="AF240" i="4"/>
  <c r="AE240" i="4"/>
  <c r="AF240" i="9"/>
  <c r="AE240" i="9"/>
  <c r="AC241" i="9"/>
  <c r="AH240" i="8" l="1"/>
  <c r="AG240" i="8"/>
  <c r="AE241" i="8"/>
  <c r="AC242" i="4"/>
  <c r="AF241" i="4"/>
  <c r="AE241" i="4"/>
  <c r="AF241" i="9"/>
  <c r="AE241" i="9"/>
  <c r="AC242" i="9"/>
  <c r="AH241" i="8" l="1"/>
  <c r="AG241" i="8"/>
  <c r="AE242" i="8"/>
  <c r="AC243" i="4"/>
  <c r="AE242" i="4"/>
  <c r="AF242" i="4"/>
  <c r="AF242" i="9"/>
  <c r="AE242" i="9"/>
  <c r="AC243" i="9"/>
  <c r="AH242" i="8" l="1"/>
  <c r="AG242" i="8"/>
  <c r="AE243" i="8"/>
  <c r="AC244" i="4"/>
  <c r="AE243" i="4"/>
  <c r="AF243" i="4"/>
  <c r="AF243" i="9"/>
  <c r="AE243" i="9"/>
  <c r="AC244" i="9"/>
  <c r="AG243" i="8" l="1"/>
  <c r="AH243" i="8"/>
  <c r="AE244" i="8"/>
  <c r="AC245" i="4"/>
  <c r="AE244" i="4"/>
  <c r="AF244" i="4"/>
  <c r="AF244" i="9"/>
  <c r="AE244" i="9"/>
  <c r="AC245" i="9"/>
  <c r="AG244" i="8" l="1"/>
  <c r="AH244" i="8"/>
  <c r="AE245" i="8"/>
  <c r="AC246" i="4"/>
  <c r="AF245" i="4"/>
  <c r="AE245" i="4"/>
  <c r="AE245" i="9"/>
  <c r="AF245" i="9"/>
  <c r="AC246" i="9"/>
  <c r="AG245" i="8" l="1"/>
  <c r="AH245" i="8"/>
  <c r="AE246" i="8"/>
  <c r="AC247" i="4"/>
  <c r="AF246" i="4"/>
  <c r="AE246" i="4"/>
  <c r="AE246" i="9"/>
  <c r="AF246" i="9"/>
  <c r="AC247" i="9"/>
  <c r="AH246" i="8" l="1"/>
  <c r="AG246" i="8"/>
  <c r="AE247" i="8"/>
  <c r="AC248" i="4"/>
  <c r="AF247" i="4"/>
  <c r="AE247" i="4"/>
  <c r="AE247" i="9"/>
  <c r="AF247" i="9"/>
  <c r="AC248" i="9"/>
  <c r="AH247" i="8" l="1"/>
  <c r="AG247" i="8"/>
  <c r="AE248" i="8"/>
  <c r="AC249" i="4"/>
  <c r="AF248" i="4"/>
  <c r="AE248" i="4"/>
  <c r="AF248" i="9"/>
  <c r="AE248" i="9"/>
  <c r="AC249" i="9"/>
  <c r="AH248" i="8" l="1"/>
  <c r="AG248" i="8"/>
  <c r="AE249" i="8"/>
  <c r="AC250" i="4"/>
  <c r="AF249" i="4"/>
  <c r="AE249" i="4"/>
  <c r="AF249" i="9"/>
  <c r="AE249" i="9"/>
  <c r="AC250" i="9"/>
  <c r="AH249" i="8" l="1"/>
  <c r="AG249" i="8"/>
  <c r="AE250" i="8"/>
  <c r="AC251" i="4"/>
  <c r="AE250" i="4"/>
  <c r="AF250" i="4"/>
  <c r="AF250" i="9"/>
  <c r="AE250" i="9"/>
  <c r="AC251" i="9"/>
  <c r="AH250" i="8" l="1"/>
  <c r="AG250" i="8"/>
  <c r="AE251" i="8"/>
  <c r="AC252" i="4"/>
  <c r="AE251" i="4"/>
  <c r="AF251" i="4"/>
  <c r="AF251" i="9"/>
  <c r="AE251" i="9"/>
  <c r="AC252" i="9"/>
  <c r="AG251" i="8" l="1"/>
  <c r="AH251" i="8"/>
  <c r="AE252" i="8"/>
  <c r="AC253" i="4"/>
  <c r="AE252" i="4"/>
  <c r="AF252" i="4"/>
  <c r="AF252" i="9"/>
  <c r="AE252" i="9"/>
  <c r="AC253" i="9"/>
  <c r="AG252" i="8" l="1"/>
  <c r="AH252" i="8"/>
  <c r="AE253" i="8"/>
  <c r="AC254" i="4"/>
  <c r="AF253" i="4"/>
  <c r="AE253" i="4"/>
  <c r="AE253" i="9"/>
  <c r="AF253" i="9"/>
  <c r="AC254" i="9"/>
  <c r="AG253" i="8" l="1"/>
  <c r="AH253" i="8"/>
  <c r="AE254" i="8"/>
  <c r="AC255" i="4"/>
  <c r="AF254" i="4"/>
  <c r="AE254" i="4"/>
  <c r="AE254" i="9"/>
  <c r="AF254" i="9"/>
  <c r="AC255" i="9"/>
  <c r="AH254" i="8" l="1"/>
  <c r="AG254" i="8"/>
  <c r="AE255" i="8"/>
  <c r="AC256" i="4"/>
  <c r="AF255" i="4"/>
  <c r="AE255" i="4"/>
  <c r="AF255" i="9"/>
  <c r="AE255" i="9"/>
  <c r="AC256" i="9"/>
  <c r="AH255" i="8" l="1"/>
  <c r="AG255" i="8"/>
  <c r="AE256" i="8"/>
  <c r="AC257" i="4"/>
  <c r="AE256" i="4"/>
  <c r="AF256" i="4"/>
  <c r="AF256" i="9"/>
  <c r="AE256" i="9"/>
  <c r="AC257" i="9"/>
  <c r="AH256" i="8" l="1"/>
  <c r="AG256" i="8"/>
  <c r="AE257" i="8"/>
  <c r="AC258" i="4"/>
  <c r="AF257" i="4"/>
  <c r="AE257" i="4"/>
  <c r="AF257" i="9"/>
  <c r="AE257" i="9"/>
  <c r="AC258" i="9"/>
  <c r="AH257" i="8" l="1"/>
  <c r="AG257" i="8"/>
  <c r="AE258" i="8"/>
  <c r="AC259" i="4"/>
  <c r="AE258" i="4"/>
  <c r="AF258" i="4"/>
  <c r="AF258" i="9"/>
  <c r="AE258" i="9"/>
  <c r="AC259" i="9"/>
  <c r="AH258" i="8" l="1"/>
  <c r="AG258" i="8"/>
  <c r="AE259" i="8"/>
  <c r="AC260" i="4"/>
  <c r="AE259" i="4"/>
  <c r="AF259" i="4"/>
  <c r="AF259" i="9"/>
  <c r="AE259" i="9"/>
  <c r="AC260" i="9"/>
  <c r="AG259" i="8" l="1"/>
  <c r="AH259" i="8"/>
  <c r="AE260" i="8"/>
  <c r="AC261" i="4"/>
  <c r="AE260" i="4"/>
  <c r="AF260" i="4"/>
  <c r="AF260" i="9"/>
  <c r="AE260" i="9"/>
  <c r="AC261" i="9"/>
  <c r="AG260" i="8" l="1"/>
  <c r="AH260" i="8"/>
  <c r="AE261" i="8"/>
  <c r="AC262" i="4"/>
  <c r="AF261" i="4"/>
  <c r="AE261" i="4"/>
  <c r="AF261" i="9"/>
  <c r="AE261" i="9"/>
  <c r="AC262" i="9"/>
  <c r="AG261" i="8" l="1"/>
  <c r="AH261" i="8"/>
  <c r="AE262" i="8"/>
  <c r="AC263" i="4"/>
  <c r="AF262" i="4"/>
  <c r="AE262" i="4"/>
  <c r="AE262" i="9"/>
  <c r="AF262" i="9"/>
  <c r="AC263" i="9"/>
  <c r="AH262" i="8" l="1"/>
  <c r="AG262" i="8"/>
  <c r="AE263" i="8"/>
  <c r="AC264" i="4"/>
  <c r="AF263" i="4"/>
  <c r="AE263" i="4"/>
  <c r="AE263" i="9"/>
  <c r="AF263" i="9"/>
  <c r="AC264" i="9"/>
  <c r="AH263" i="8" l="1"/>
  <c r="AG263" i="8"/>
  <c r="AE264" i="8"/>
  <c r="AC265" i="4"/>
  <c r="AF264" i="4"/>
  <c r="AE264" i="4"/>
  <c r="AF264" i="9"/>
  <c r="AE264" i="9"/>
  <c r="AC265" i="9"/>
  <c r="AH264" i="8" l="1"/>
  <c r="AG264" i="8"/>
  <c r="AE265" i="8"/>
  <c r="AC266" i="4"/>
  <c r="AF265" i="4"/>
  <c r="AE265" i="4"/>
  <c r="AF265" i="9"/>
  <c r="AE265" i="9"/>
  <c r="AC266" i="9"/>
  <c r="AH265" i="8" l="1"/>
  <c r="AG265" i="8"/>
  <c r="AE266" i="8"/>
  <c r="AC267" i="4"/>
  <c r="AE266" i="4"/>
  <c r="AF266" i="4"/>
  <c r="AF266" i="9"/>
  <c r="AE266" i="9"/>
  <c r="AC267" i="9"/>
  <c r="AH266" i="8" l="1"/>
  <c r="AG266" i="8"/>
  <c r="AE267" i="8"/>
  <c r="AC268" i="4"/>
  <c r="AE267" i="4"/>
  <c r="AF267" i="4"/>
  <c r="AF267" i="9"/>
  <c r="AE267" i="9"/>
  <c r="AC268" i="9"/>
  <c r="AG267" i="8" l="1"/>
  <c r="AH267" i="8"/>
  <c r="AE268" i="8"/>
  <c r="AC269" i="4"/>
  <c r="AE268" i="4"/>
  <c r="AF268" i="4"/>
  <c r="AF268" i="9"/>
  <c r="AE268" i="9"/>
  <c r="AC269" i="9"/>
  <c r="AG268" i="8" l="1"/>
  <c r="AH268" i="8"/>
  <c r="AE269" i="8"/>
  <c r="AC270" i="4"/>
  <c r="AF269" i="4"/>
  <c r="AE269" i="4"/>
  <c r="AF269" i="9"/>
  <c r="AE269" i="9"/>
  <c r="AC270" i="9"/>
  <c r="AG269" i="8" l="1"/>
  <c r="AH269" i="8"/>
  <c r="AE270" i="8"/>
  <c r="AC271" i="4"/>
  <c r="AF270" i="4"/>
  <c r="AE270" i="4"/>
  <c r="AE270" i="9"/>
  <c r="AF270" i="9"/>
  <c r="AC271" i="9"/>
  <c r="AH270" i="8" l="1"/>
  <c r="AG270" i="8"/>
  <c r="AE271" i="8"/>
  <c r="AC272" i="4"/>
  <c r="AF271" i="4"/>
  <c r="AE271" i="4"/>
  <c r="AE271" i="9"/>
  <c r="AF271" i="9"/>
  <c r="AC272" i="9"/>
  <c r="AH271" i="8" l="1"/>
  <c r="AG271" i="8"/>
  <c r="AE272" i="8"/>
  <c r="AC273" i="4"/>
  <c r="AE272" i="4"/>
  <c r="AF272" i="4"/>
  <c r="AF272" i="9"/>
  <c r="AE272" i="9"/>
  <c r="AC273" i="9"/>
  <c r="AH272" i="8" l="1"/>
  <c r="AG272" i="8"/>
  <c r="AE273" i="8"/>
  <c r="AC274" i="4"/>
  <c r="AF273" i="4"/>
  <c r="AE273" i="4"/>
  <c r="AF273" i="9"/>
  <c r="AE273" i="9"/>
  <c r="AC274" i="9"/>
  <c r="AH273" i="8" l="1"/>
  <c r="AG273" i="8"/>
  <c r="AE274" i="8"/>
  <c r="AC275" i="4"/>
  <c r="AE274" i="4"/>
  <c r="AF274" i="4"/>
  <c r="AF274" i="9"/>
  <c r="AE274" i="9"/>
  <c r="AC275" i="9"/>
  <c r="AH274" i="8" l="1"/>
  <c r="AG274" i="8"/>
  <c r="AE275" i="8"/>
  <c r="AC276" i="4"/>
  <c r="AE275" i="4"/>
  <c r="AF275" i="4"/>
  <c r="AF275" i="9"/>
  <c r="AE275" i="9"/>
  <c r="AC276" i="9"/>
  <c r="AG275" i="8" l="1"/>
  <c r="AH275" i="8"/>
  <c r="AE276" i="8"/>
  <c r="AC277" i="4"/>
  <c r="AE276" i="4"/>
  <c r="AF276" i="4"/>
  <c r="AF276" i="9"/>
  <c r="AE276" i="9"/>
  <c r="AC277" i="9"/>
  <c r="AG276" i="8" l="1"/>
  <c r="AH276" i="8"/>
  <c r="AE277" i="8"/>
  <c r="AC278" i="4"/>
  <c r="AF277" i="4"/>
  <c r="AE277" i="4"/>
  <c r="AF277" i="9"/>
  <c r="AE277" i="9"/>
  <c r="AC278" i="9"/>
  <c r="AG277" i="8" l="1"/>
  <c r="AH277" i="8"/>
  <c r="AE278" i="8"/>
  <c r="AC279" i="4"/>
  <c r="AF278" i="4"/>
  <c r="AE278" i="4"/>
  <c r="AE278" i="9"/>
  <c r="AF278" i="9"/>
  <c r="AC279" i="9"/>
  <c r="AH278" i="8" l="1"/>
  <c r="AG278" i="8"/>
  <c r="AE279" i="8"/>
  <c r="AC280" i="4"/>
  <c r="AF279" i="4"/>
  <c r="AE279" i="4"/>
  <c r="AE279" i="9"/>
  <c r="AF279" i="9"/>
  <c r="AC280" i="9"/>
  <c r="AH279" i="8" l="1"/>
  <c r="AG279" i="8"/>
  <c r="AE280" i="8"/>
  <c r="AC281" i="4"/>
  <c r="AE280" i="4"/>
  <c r="AF280" i="4"/>
  <c r="AF280" i="9"/>
  <c r="AE280" i="9"/>
  <c r="AC281" i="9"/>
  <c r="AH280" i="8" l="1"/>
  <c r="AG280" i="8"/>
  <c r="AE281" i="8"/>
  <c r="AC282" i="4"/>
  <c r="AF281" i="4"/>
  <c r="AE281" i="4"/>
  <c r="AF281" i="9"/>
  <c r="AE281" i="9"/>
  <c r="AC282" i="9"/>
  <c r="AH281" i="8" l="1"/>
  <c r="AG281" i="8"/>
  <c r="AE282" i="8"/>
  <c r="AE282" i="4"/>
  <c r="AF282" i="4"/>
  <c r="AF282" i="9"/>
  <c r="AE282" i="9"/>
  <c r="AH282" i="8" l="1"/>
  <c r="AG282" i="8"/>
</calcChain>
</file>

<file path=xl/comments1.xml><?xml version="1.0" encoding="utf-8"?>
<comments xmlns="http://schemas.openxmlformats.org/spreadsheetml/2006/main">
  <authors>
    <author>Tuan. Nguyen Ngoc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Số level user cần để unlock hoa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Kinh nghiệm nhận được sau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 hằng ngày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 hằng ngày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 hằng ngày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CPU10698-local</author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Số order hằng ngày miễn phí của user theo level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Số order hằng ngày trả phí của user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Thời gian chờ tạo order mới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Tổng số loại item tối đa của order plant hàng ngày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Tổng số lượng tối thiểu của order hàng ngày miễn phí plant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Số lượng loại item tối đa của DO trả phí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Các loại Plant dùng trong random 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>Tỉ lệ xuất hiện order bọ ngọc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11"/>
            <color indexed="81"/>
            <rFont val="Tahoma"/>
            <family val="2"/>
          </rPr>
          <t>Tỉ lệ xuất hiện Order Bọ
Số này * %order_bug_pearl/100</t>
        </r>
      </text>
    </comment>
    <comment ref="L1" authorId="1" shapeId="0">
      <text>
        <r>
          <rPr>
            <b/>
            <sz val="11"/>
            <color indexed="81"/>
            <rFont val="Tahoma"/>
            <family val="2"/>
          </rPr>
          <t>Tỉ lệ xuất hiện order ngọc
Số này * %order_bug_pearl/100
Còn lại là random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O1" authorId="1" shapeId="0">
      <text>
        <r>
          <rPr>
            <b/>
            <sz val="14"/>
            <color indexed="81"/>
            <rFont val="Tahoma"/>
            <family val="2"/>
          </rPr>
          <t>Tỉ lệ ra order plant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Tỉ lệ % ra item product trong order thường (max 100)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Số loại item trong đơn hàng (x), dựa vào số này server sẽ lấy ngẫu nhiên từ 1-x loại.
Số này được dùng để tạo ngẫu nhiên sản phẩm (plant+product) khi tạo đơn hàng.
Dựa vào level của user
use for RandomProducts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S1" authorId="1" shapeId="0">
      <text>
        <r>
          <rPr>
            <b/>
            <sz val="11"/>
            <color indexed="81"/>
            <rFont val="Tahoma"/>
            <family val="2"/>
          </rPr>
          <t>Tỉ lệ tạo order gồm những loại item đủ số lượng dựa vào kho của user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(100-số này) là % order còn lại (thiếu + random)</t>
        </r>
      </text>
    </comment>
    <comment ref="T1" authorId="1" shapeId="0">
      <text>
        <r>
          <rPr>
            <b/>
            <sz val="11"/>
            <color indexed="81"/>
            <rFont val="Tahoma"/>
            <family val="2"/>
          </rPr>
          <t xml:space="preserve">Tỉ lệ control order ra ít nhất 1 loại item thiếu trong order
Số này * (Thiếu+random)/100 =&gt; Tỷ lệ order thiếu, còn lại là Random cả 2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để tính Kim cương cho đơn hàng trả phí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 cho gold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 cho gold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5/1: Chỉnh vàng giảm 20%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Hoa hồng làm mẫu tính</t>
        </r>
      </text>
    </comment>
  </commentList>
</comments>
</file>

<file path=xl/comments3.xml><?xml version="1.0" encoding="utf-8"?>
<comments xmlns="http://schemas.openxmlformats.org/spreadsheetml/2006/main">
  <authors>
    <author>Tuan. Nguyen Ngoc</author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mặc định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Hồng Sấy làm mẫu tính</t>
        </r>
      </text>
    </comment>
  </commentList>
</comments>
</file>

<file path=xl/comments4.xml><?xml version="1.0" encoding="utf-8"?>
<comments xmlns="http://schemas.openxmlformats.org/spreadsheetml/2006/main">
  <authors>
    <author>CPU10698-local</author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Số order hằng ngày miễn phí của user theo level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Số order hằng ngày trả phí của user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Thời gian chờ tạo order mới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Tổng số loại item tối đa của order plant hàng ngày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Tổng số lượng tối thiểu của order hàng ngày miễn phí plant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Số lượng loại item tối đa của DO trả phí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Các loại Plant dùng trong random 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>Tỉ lệ xuất hiện order bọ ngọc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11"/>
            <color indexed="81"/>
            <rFont val="Tahoma"/>
            <family val="2"/>
          </rPr>
          <t>Tỉ lệ xuất hiện Order Bọ
Số này * %order_bug_pearl/100</t>
        </r>
      </text>
    </comment>
    <comment ref="L1" authorId="1" shapeId="0">
      <text>
        <r>
          <rPr>
            <b/>
            <sz val="11"/>
            <color indexed="81"/>
            <rFont val="Tahoma"/>
            <family val="2"/>
          </rPr>
          <t>Tỉ lệ xuất hiện order ngọc
Số này * %order_bug_pearl/100
Còn lại là random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O1" authorId="1" shapeId="0">
      <text>
        <r>
          <rPr>
            <b/>
            <sz val="14"/>
            <color indexed="81"/>
            <rFont val="Tahoma"/>
            <family val="2"/>
          </rPr>
          <t>Tỉ lệ ra order plant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Tỉ lệ % ra item product trong order thường (max 100)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Số loại item trong đơn hàng (x), dựa vào số này server sẽ lấy ngẫu nhiên từ 1-x loại.
Số này được dùng để tạo ngẫu nhiên sản phẩm (plant+product) khi tạo đơn hàng.
Dựa vào level của user
use for RandomProducts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S1" authorId="1" shapeId="0">
      <text>
        <r>
          <rPr>
            <b/>
            <sz val="11"/>
            <color indexed="81"/>
            <rFont val="Tahoma"/>
            <family val="2"/>
          </rPr>
          <t>Tỉ lệ tạo order gồm những loại item đủ số lượng dựa vào kho của user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(100-số này) là % order còn lại (thiếu + random)</t>
        </r>
      </text>
    </comment>
    <comment ref="T1" authorId="1" shapeId="0">
      <text>
        <r>
          <rPr>
            <b/>
            <sz val="11"/>
            <color indexed="81"/>
            <rFont val="Tahoma"/>
            <family val="2"/>
          </rPr>
          <t xml:space="preserve">Tỉ lệ control order ra ít nhất 1 loại item thiếu trong order
Số này * (Thiếu+random)/100 =&gt; Tỷ lệ order thiếu, còn lại là Random cả 2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để tính Kim cương cho đơn hàng trả phí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 cho gold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Tuan. Nguyen Ngoc</author>
    <author>Tama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gold mặc định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Tama:</t>
        </r>
        <r>
          <rPr>
            <sz val="9"/>
            <color indexed="81"/>
            <rFont val="Tahoma"/>
            <family val="2"/>
          </rPr>
          <t xml:space="preserve">
Point to make Fishing Bait</t>
        </r>
      </text>
    </comment>
  </commentList>
</comments>
</file>

<file path=xl/comments6.xml><?xml version="1.0" encoding="utf-8"?>
<comments xmlns="http://schemas.openxmlformats.org/spreadsheetml/2006/main">
  <authors>
    <author>CPU10698-local</author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Số order hằng ngày miễn phí của user theo level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Số order hằng ngày trả phí của user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Thời gian chờ tạo order mới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Tổng số loại item tối đa của order plant hàng ngày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Tổng số lượng tối thiểu của order hàng ngày miễn phí plant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Số lượng loại item tối đa của DO trả phí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Các loại Plant dùng trong random 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>Tỉ lệ xuất hiện order bọ ngọc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11"/>
            <color indexed="81"/>
            <rFont val="Tahoma"/>
            <family val="2"/>
          </rPr>
          <t>Tỉ lệ xuất hiện Order Bọ
Số này * %order_bug_pearl/100</t>
        </r>
      </text>
    </comment>
    <comment ref="L1" authorId="1" shapeId="0">
      <text>
        <r>
          <rPr>
            <b/>
            <sz val="11"/>
            <color indexed="81"/>
            <rFont val="Tahoma"/>
            <family val="2"/>
          </rPr>
          <t>Tỉ lệ xuất hiện order ngọc
Số này * %order_bug_pearl/100
Còn lại là random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O1" authorId="1" shapeId="0">
      <text>
        <r>
          <rPr>
            <b/>
            <sz val="14"/>
            <color indexed="81"/>
            <rFont val="Tahoma"/>
            <family val="2"/>
          </rPr>
          <t>Tỉ lệ ra order plant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Tỉ lệ % ra item product trong order thường (max 100)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Số loại item trong đơn hàng (x), dựa vào số này server sẽ lấy ngẫu nhiên từ 1-x loại.
Số này được dùng để tạo ngẫu nhiên sản phẩm (plant+product) khi tạo đơn hàng.
Dựa vào level của user
use for RandomProducts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S1" authorId="1" shapeId="0">
      <text>
        <r>
          <rPr>
            <b/>
            <sz val="11"/>
            <color indexed="81"/>
            <rFont val="Tahoma"/>
            <family val="2"/>
          </rPr>
          <t>Tỉ lệ tạo order gồm những loại item đủ số lượng dựa vào kho của user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(100-số này) là % order còn lại (thiếu + random)</t>
        </r>
      </text>
    </comment>
    <comment ref="T1" authorId="1" shapeId="0">
      <text>
        <r>
          <rPr>
            <b/>
            <sz val="11"/>
            <color indexed="81"/>
            <rFont val="Tahoma"/>
            <family val="2"/>
          </rPr>
          <t xml:space="preserve">Tỉ lệ control order ra ít nhất 1 loại item thiếu trong order
Số này * (Thiếu+random)/100 =&gt; Tỷ lệ order thiếu, còn lại là Random cả 2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để tính Kim cương cho đơn hàng trả phí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 cho gold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bọ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diamond dùng để mua trực tiếp bọ trong IBShop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Số gold mặc định dùng để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Số gold tối đa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</commentList>
</comments>
</file>

<file path=xl/comments8.xml><?xml version="1.0" encoding="utf-8"?>
<comments xmlns="http://schemas.openxmlformats.org/spreadsheetml/2006/main">
  <authors>
    <author>CPU10698-local</author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Số order hằng ngày miễn phí của user theo level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Số order hằng ngày trả phí của user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Thời gian chờ tạo order mới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Tổng số loại item tối đa của order plant hàng ngày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Tổng số lượng tối thiểu của order hàng ngày miễn phí plant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Số lượng loại item tối đa của DO trả phí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Các loại Plant dùng trong random 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>Tỉ lệ xuất hiện order bọ ngọc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11"/>
            <color indexed="81"/>
            <rFont val="Tahoma"/>
            <family val="2"/>
          </rPr>
          <t>Tỉ lệ xuất hiện Order Bọ
Số này * %order_bug_pearl/100</t>
        </r>
      </text>
    </comment>
    <comment ref="L1" authorId="1" shapeId="0">
      <text>
        <r>
          <rPr>
            <b/>
            <sz val="11"/>
            <color indexed="81"/>
            <rFont val="Tahoma"/>
            <family val="2"/>
          </rPr>
          <t>Tỉ lệ xuất hiện order ngọc
Số này * %order_bug_pearl/100
Còn lại là random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O1" authorId="1" shapeId="0">
      <text>
        <r>
          <rPr>
            <b/>
            <sz val="14"/>
            <color indexed="81"/>
            <rFont val="Tahoma"/>
            <family val="2"/>
          </rPr>
          <t>Tỉ lệ ra order plant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Tỉ lệ % ra item product trong order thường (max 100)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Số loại item trong đơn hàng (x), dựa vào số này server sẽ lấy ngẫu nhiên từ 1-x loại.
Số này được dùng để tạo ngẫu nhiên sản phẩm (plant+product) khi tạo đơn hàng.
Dựa vào level của user
use for RandomProducts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Số lượng loại item tối đa
Số này được dùng để lấy ngẫu nhiên từ ITEM_PER_ORDER đến ITEM_MAX, sau đó xác định được có bao nhiêu sản phẩm mỗi loại.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Dựa vào level của user
use for RandomProducts</t>
        </r>
      </text>
    </comment>
    <comment ref="S1" authorId="1" shapeId="0">
      <text>
        <r>
          <rPr>
            <b/>
            <sz val="11"/>
            <color indexed="81"/>
            <rFont val="Tahoma"/>
            <family val="2"/>
          </rPr>
          <t>Tỉ lệ tạo order gồm những loại item đủ số lượng dựa vào kho của user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(100-số này) là % order còn lại (thiếu + random)</t>
        </r>
      </text>
    </comment>
    <comment ref="T1" authorId="1" shapeId="0">
      <text>
        <r>
          <rPr>
            <b/>
            <sz val="11"/>
            <color indexed="81"/>
            <rFont val="Tahoma"/>
            <family val="2"/>
          </rPr>
          <t xml:space="preserve">Tỉ lệ control order ra ít nhất 1 loại item thiếu trong order
Số này * (Thiếu+random)/100 =&gt; Tỷ lệ order thiếu, còn lại là Random cả 2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Dùng để tính Kim cương cho đơn hàng trả phí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 cho gold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Hệ số nhân của Paid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Hệ số nhân của Free DO theo Level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<sst xmlns="http://schemas.openxmlformats.org/spreadsheetml/2006/main" count="3105" uniqueCount="558">
  <si>
    <t>NAME</t>
  </si>
  <si>
    <t>CÂY EVENT</t>
  </si>
  <si>
    <t>HỒNG</t>
  </si>
  <si>
    <t>TÁO</t>
  </si>
  <si>
    <t>BÔNG</t>
  </si>
  <si>
    <t>TUYẾT</t>
  </si>
  <si>
    <t>OẢI HƯƠNG</t>
  </si>
  <si>
    <t>DỪA</t>
  </si>
  <si>
    <t>CHANH</t>
  </si>
  <si>
    <t>DƯA HẤU</t>
  </si>
  <si>
    <t>TRÀ</t>
  </si>
  <si>
    <t>MÍT</t>
  </si>
  <si>
    <t>DỨA</t>
  </si>
  <si>
    <t>XOÀI</t>
  </si>
  <si>
    <t>NHO</t>
  </si>
  <si>
    <t>LÀI</t>
  </si>
  <si>
    <t>CÚC</t>
  </si>
  <si>
    <t>BI</t>
  </si>
  <si>
    <t>SEN</t>
  </si>
  <si>
    <t>HƯỚNG DƯƠNG</t>
  </si>
  <si>
    <t>VIỆT QUẤT</t>
  </si>
  <si>
    <t>DÂU</t>
  </si>
  <si>
    <t>GOLD_BASIC</t>
  </si>
  <si>
    <t>EXP_BASIC</t>
  </si>
  <si>
    <t>LEVEL_UNLOCK</t>
  </si>
  <si>
    <t>LEVEL</t>
  </si>
  <si>
    <t>DO_FREE_UNLOCK</t>
  </si>
  <si>
    <t>DO_PAID_UNLOCK</t>
  </si>
  <si>
    <t>NEW_ORDER_WAIT_TIME</t>
  </si>
  <si>
    <t>DO_PLANT_PER_ORDER</t>
  </si>
  <si>
    <t>DO_FREE_PLANT_MAX</t>
  </si>
  <si>
    <t>DO_PAID_PLANT_MAX</t>
  </si>
  <si>
    <t>DO_RANDOM_PLANT_NAME</t>
  </si>
  <si>
    <t>ORDER_BUG_PEARL_RATE</t>
  </si>
  <si>
    <t>ORDER_BUG_RATE</t>
  </si>
  <si>
    <t>ORDER_PEARL_RATE</t>
  </si>
  <si>
    <t>BUG_PEARL_PER_ORDER</t>
  </si>
  <si>
    <t>ORDER_BUG_PEARL_MAX</t>
  </si>
  <si>
    <t>NO_PLANT_RATE</t>
  </si>
  <si>
    <t>NO_PRODUCT_RATE</t>
  </si>
  <si>
    <t>NO_ITEM_PER_ORDER</t>
  </si>
  <si>
    <t>NO_ITEM_MAX</t>
  </si>
  <si>
    <t>ORDER_CONTROL_ENOUGH</t>
  </si>
  <si>
    <t>ORDER_CONTROL_MISS</t>
  </si>
  <si>
    <t>DAILY_ORDER_DIAMOND_RATIO</t>
  </si>
  <si>
    <t>DO_FREE_GOLD_COEFFICIENT_RATIO</t>
  </si>
  <si>
    <t>DO_FREE_EXP_COEFFICIENT_RATIO</t>
  </si>
  <si>
    <t>DO_PAID_GOLD_COEFFICIENT_RATIO</t>
  </si>
  <si>
    <t>DO_PAID_EXP_COEFFICIENT_RATIO</t>
  </si>
  <si>
    <t>BUG_PEARL_COEFFICIENT_RATIO</t>
  </si>
  <si>
    <t>NO_GOLD_COEFFICIENT_RATIO</t>
  </si>
  <si>
    <t>NO_XP_COEFFICIENT_RATIO</t>
  </si>
  <si>
    <t>USER</t>
  </si>
  <si>
    <t>Hồng</t>
  </si>
  <si>
    <t>Hồng:Táo</t>
  </si>
  <si>
    <t>Hồng:Táo:Bông</t>
  </si>
  <si>
    <t>Hồng:Táo:Bông:Tuyết</t>
  </si>
  <si>
    <t>Hồng:Táo:Bông:Tuyết:Oải Hương</t>
  </si>
  <si>
    <t>Hồng:Táo:Bông:Tuyết:Oải Hương:Dừa</t>
  </si>
  <si>
    <t>Cụ thể như sau:</t>
  </si>
  <si>
    <r>
      <t>1.</t>
    </r>
    <r>
      <rPr>
        <b/>
        <sz val="7"/>
        <color rgb="FF000000"/>
        <rFont val="Times New Roman"/>
        <family val="1"/>
      </rPr>
      <t xml:space="preserve">      </t>
    </r>
    <r>
      <rPr>
        <b/>
        <u/>
        <sz val="13"/>
        <color rgb="FF000000"/>
        <rFont val="Times New Roman"/>
        <family val="1"/>
      </rPr>
      <t>Đơn hàng hằng ngày miễn phí - theo từng loại cây</t>
    </r>
  </si>
  <si>
    <t>GOLD = PLANT_NUM * Plant.xlsx [GOLD_BASIC_DO] * Constant.xlsx [DO_FREE_GOLD_COEFFICIENT_RATIO]</t>
  </si>
  <si>
    <t>EXP = PLANT_NUM * Plant.xlsx [EXP_BASIC_DO_FREE] * Constant.xlsx [DO_FREE_EXP_COEFFICIENT_RATIO]</t>
  </si>
  <si>
    <r>
      <t>2.</t>
    </r>
    <r>
      <rPr>
        <b/>
        <sz val="7"/>
        <color rgb="FF000000"/>
        <rFont val="Times New Roman"/>
        <family val="1"/>
      </rPr>
      <t xml:space="preserve">      </t>
    </r>
    <r>
      <rPr>
        <b/>
        <u/>
        <sz val="13"/>
        <color rgb="FF000000"/>
        <rFont val="Times New Roman"/>
        <family val="1"/>
      </rPr>
      <t>Đơn hàng hằng ngày có phí - theo từng loại cây:</t>
    </r>
  </si>
  <si>
    <t>GOLD = PLANT_NUM * Plant.xlsx [GOLD_BASIC_DO] * Constant.xlsx [DO_PAID_GOLD_COEFFICIENT_RATIO]</t>
  </si>
  <si>
    <t>EXP = PLANT_NUM * Plant.xlsx [EXP_BASIC_DO_PAID] * Constant.xlsx [DO_PAID_EXP_COEFFICIENT_RATIO]</t>
  </si>
  <si>
    <r>
      <t>3.</t>
    </r>
    <r>
      <rPr>
        <b/>
        <sz val="7"/>
        <color rgb="FF000000"/>
        <rFont val="Times New Roman"/>
        <family val="1"/>
      </rPr>
      <t xml:space="preserve">      </t>
    </r>
    <r>
      <rPr>
        <b/>
        <u/>
        <sz val="13"/>
        <color rgb="FF000000"/>
        <rFont val="Times New Roman"/>
        <family val="1"/>
      </rPr>
      <t>Đơn hàng thường</t>
    </r>
  </si>
  <si>
    <t>3.1 Cây trồng (Plant)</t>
  </si>
  <si>
    <t>GOLD = PLANT_NUM * Plant.xlsx [GOLD_BASIC] * Constant.xlsx [NO_GOLD_COEFFICIENT_RATIO]</t>
  </si>
  <si>
    <t>EXP = PLANT_NUM * Plant.xlsx [EXP_BASIC] * Constant.xlsx [NO_XP_COEFFICIENT_RATIO]</t>
  </si>
  <si>
    <t>3.2 Thành phẩm (Product)</t>
  </si>
  <si>
    <t>GOLD = PRODUCT_NUM * Product.xlxs [GOLD_BASIC] * Constant.xlsx [NO_GOLD_COEFFICIENT_RATIO]</t>
  </si>
  <si>
    <t>EXP = PRODUCT_NUM * Product.xlxs [EXP_BASIC] * Constant.xlsx [NO_XP_COEFFICIENT_RATIO]</t>
  </si>
  <si>
    <t>3.3 Bọ (Pest)</t>
  </si>
  <si>
    <t>GOLD = PEST_NUM * Pest.xlxs [GOLD_BASIC] * Constant.xlsx [BUG_PEARL_COEFFICIENT_RATIO]</t>
  </si>
  <si>
    <t>EXP = PEST_NUM * Pest.xlxs [EXP_BASIC] * Constant.xlsx [BUG_PEARL_COEFFICIENT_RATIO]</t>
  </si>
  <si>
    <t>3.4 Ngọc (Product)</t>
  </si>
  <si>
    <t>GOLD = PRODUCT_NUM * Product.xlxs [GOLD_BASIC] * Constant.xlsx [BUG_PEARL_COEFFICIENT_RATIO]</t>
  </si>
  <si>
    <r>
      <t>EXP = PRODUCT_NUM * Product.xlxs [EXP_BASIC] * Constant.xlsx</t>
    </r>
    <r>
      <rPr>
        <sz val="13"/>
        <color theme="1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[BUG_PEARL_COEFFICIENT_RATIO]</t>
    </r>
  </si>
  <si>
    <t>DO_FREE_GOLD</t>
  </si>
  <si>
    <t>DO_PAID_GOLD</t>
  </si>
  <si>
    <t>NO_PLANT_GOLD</t>
  </si>
  <si>
    <t>NO_PRODUCT_GOLD</t>
  </si>
  <si>
    <t>GOLD_BASIC_DO</t>
  </si>
  <si>
    <t>EXP_BASIC_DO_FREE</t>
  </si>
  <si>
    <t>EXP_BASIC_DO_PAID</t>
  </si>
  <si>
    <t>ID</t>
  </si>
  <si>
    <t>TYPE</t>
  </si>
  <si>
    <t>MACHINE_ID</t>
  </si>
  <si>
    <t>REQUIRE_ITEM</t>
  </si>
  <si>
    <t>PRODUCTION_TIME</t>
  </si>
  <si>
    <t>EXP_RECEIVE</t>
  </si>
  <si>
    <t>DIAMOND_BUY</t>
  </si>
  <si>
    <t>GOLD_DEFAULT</t>
  </si>
  <si>
    <t>GOLD_MIN</t>
  </si>
  <si>
    <t>GOLD_MAX</t>
  </si>
  <si>
    <t>GOLD_JACK</t>
  </si>
  <si>
    <t>GFX</t>
  </si>
  <si>
    <t>R0</t>
  </si>
  <si>
    <t>PRODUCT</t>
  </si>
  <si>
    <t>HỒNG SẤY</t>
  </si>
  <si>
    <t>MÁY SẤY</t>
  </si>
  <si>
    <t>Hồng:3</t>
  </si>
  <si>
    <t>item_dryer_rose.png</t>
  </si>
  <si>
    <t>R1</t>
  </si>
  <si>
    <t>NƯỚC TÁO</t>
  </si>
  <si>
    <t>MÁY NƯỚC ÉP</t>
  </si>
  <si>
    <t>Táo:4</t>
  </si>
  <si>
    <t>item_juice_apple.png</t>
  </si>
  <si>
    <t>R2</t>
  </si>
  <si>
    <t>TÁO SẤY</t>
  </si>
  <si>
    <t>Táo:3</t>
  </si>
  <si>
    <t>item_dryer_apple.png</t>
  </si>
  <si>
    <t>R3</t>
  </si>
  <si>
    <t>VẢI ĐỎ</t>
  </si>
  <si>
    <t>MÁY DỆT</t>
  </si>
  <si>
    <t>Hồng Sấy:1:Bông:3</t>
  </si>
  <si>
    <t>item_looms_red.png</t>
  </si>
  <si>
    <t>R4</t>
  </si>
  <si>
    <t>NƯỚC TINH KHIẾT</t>
  </si>
  <si>
    <t>Tuyết:4</t>
  </si>
  <si>
    <t>item_juice_water.png</t>
  </si>
  <si>
    <t>R5</t>
  </si>
  <si>
    <t>VẢI VÀNG</t>
  </si>
  <si>
    <t>Nước Táo:1:Bông:3</t>
  </si>
  <si>
    <t>item_looms_yellow.png</t>
  </si>
  <si>
    <t>R6</t>
  </si>
  <si>
    <t>OẢI HƯƠNG SẤY</t>
  </si>
  <si>
    <t>Oải Hương:3</t>
  </si>
  <si>
    <t>item_dryer_lavender.png</t>
  </si>
  <si>
    <t>R7</t>
  </si>
  <si>
    <t>NƯỚC DỪA</t>
  </si>
  <si>
    <t>Dừa:4</t>
  </si>
  <si>
    <t>item_juice_coconut.png</t>
  </si>
  <si>
    <t>R8</t>
  </si>
  <si>
    <t>DỪA SẤY</t>
  </si>
  <si>
    <t>Dừa:3</t>
  </si>
  <si>
    <t>item_dryer_coconut.png</t>
  </si>
  <si>
    <t>R9</t>
  </si>
  <si>
    <t>VẢI TÍM</t>
  </si>
  <si>
    <t>Oải Hương Sấy:1:Bông:3</t>
  </si>
  <si>
    <t>item_looms_violet.png</t>
  </si>
  <si>
    <t>R10</t>
  </si>
  <si>
    <t>NƯỚC CHANH</t>
  </si>
  <si>
    <t>Chanh:4</t>
  </si>
  <si>
    <t>item_juice_lemon.png</t>
  </si>
  <si>
    <t>R11</t>
  </si>
  <si>
    <t>NƯỚC DƯA HẤU</t>
  </si>
  <si>
    <t>Dưa Hấu:4</t>
  </si>
  <si>
    <t>item_juice_water_melon.png</t>
  </si>
  <si>
    <t>R12</t>
  </si>
  <si>
    <t>VẢI XANH LÁ</t>
  </si>
  <si>
    <t>Nước Chanh:1:Bông:3</t>
  </si>
  <si>
    <t>item_looms_green.png</t>
  </si>
  <si>
    <t>R13</t>
  </si>
  <si>
    <t>HẠT DƯA SẤY</t>
  </si>
  <si>
    <t>Dưa Hấu:3</t>
  </si>
  <si>
    <t>item_dryer_water_melon.png</t>
  </si>
  <si>
    <t>R14</t>
  </si>
  <si>
    <t>TRÀ SẤY</t>
  </si>
  <si>
    <t>Trà:3</t>
  </si>
  <si>
    <t>item_dryer_tea.png</t>
  </si>
  <si>
    <t>R15</t>
  </si>
  <si>
    <t>MÍT SẤY</t>
  </si>
  <si>
    <t>Mít:3</t>
  </si>
  <si>
    <t>item_dryer_jackfruit.png</t>
  </si>
  <si>
    <t>R16</t>
  </si>
  <si>
    <t>SINH TỐ MÍT</t>
  </si>
  <si>
    <t>Mít:4</t>
  </si>
  <si>
    <t>item_juice_jackfruit.png</t>
  </si>
  <si>
    <t>R17</t>
  </si>
  <si>
    <t>TINH DẦU HOA HỒNG</t>
  </si>
  <si>
    <t>MÁY TINH DẦU</t>
  </si>
  <si>
    <t>Tuyết:4:Hồng:5</t>
  </si>
  <si>
    <t>item_oil_rose.png</t>
  </si>
  <si>
    <t>R18</t>
  </si>
  <si>
    <t>DỨA SẤY</t>
  </si>
  <si>
    <t>Dứa:3</t>
  </si>
  <si>
    <t>item_dryer_pineapple.png</t>
  </si>
  <si>
    <t>R19</t>
  </si>
  <si>
    <t>NƯỚC DỨA</t>
  </si>
  <si>
    <t>Dứa:4</t>
  </si>
  <si>
    <t>item_juice_pineapple.png</t>
  </si>
  <si>
    <t>R20</t>
  </si>
  <si>
    <t>TINH DẦU TÁO</t>
  </si>
  <si>
    <t>Tuyết:4:Táo:5</t>
  </si>
  <si>
    <t>item_oil_apple.png</t>
  </si>
  <si>
    <t>R21</t>
  </si>
  <si>
    <t>TINH DẦU OẢI HƯƠNG</t>
  </si>
  <si>
    <t>Tuyết:4:Oải Hương:5</t>
  </si>
  <si>
    <t>item_oil_lavender.png</t>
  </si>
  <si>
    <t>R22</t>
  </si>
  <si>
    <t>XOÀI SẤY</t>
  </si>
  <si>
    <t>Xoài:3</t>
  </si>
  <si>
    <t>item_dryer_mango.png</t>
  </si>
  <si>
    <t>R23</t>
  </si>
  <si>
    <t>SINH TỐ XOÀI</t>
  </si>
  <si>
    <t>Xoài:4</t>
  </si>
  <si>
    <t>item_juice_mango.png</t>
  </si>
  <si>
    <t>R24</t>
  </si>
  <si>
    <t>NƯỚC NHO</t>
  </si>
  <si>
    <t>Nho:4</t>
  </si>
  <si>
    <t>item_juice_grapes.png</t>
  </si>
  <si>
    <t>R25</t>
  </si>
  <si>
    <t>TINH DẦU DỪA</t>
  </si>
  <si>
    <t>Tuyết:4:Dừa:5</t>
  </si>
  <si>
    <t>item_oil_coconut.png</t>
  </si>
  <si>
    <t>R26</t>
  </si>
  <si>
    <t>LÀI SẤY</t>
  </si>
  <si>
    <t>Lài:3</t>
  </si>
  <si>
    <t>item_dryer_jasmine.png</t>
  </si>
  <si>
    <t>R27</t>
  </si>
  <si>
    <t>TRÀ HOA HỒNG</t>
  </si>
  <si>
    <t>MÁY PHA TRÀ</t>
  </si>
  <si>
    <t>Nước Tinh Khiết:1:Hồng Sấy:2</t>
  </si>
  <si>
    <t>item_tea_rose.png</t>
  </si>
  <si>
    <t>R28</t>
  </si>
  <si>
    <t>TRÀ ĐÁ</t>
  </si>
  <si>
    <t>Tuyết:4:Trà Sấy:1</t>
  </si>
  <si>
    <t>item_tea_tea.png</t>
  </si>
  <si>
    <t>R29</t>
  </si>
  <si>
    <t>TRÀ TÁO</t>
  </si>
  <si>
    <t>Nước Táo:1:Trà Sấy:1:Tuyết:4</t>
  </si>
  <si>
    <t>item_tea_apple.png</t>
  </si>
  <si>
    <t>R30</t>
  </si>
  <si>
    <t>TRÀ CHANH</t>
  </si>
  <si>
    <t>Nước Chanh:1:Trà Sấy:1:Tuyết:4</t>
  </si>
  <si>
    <t>item_tea_lemon.png</t>
  </si>
  <si>
    <t>R31</t>
  </si>
  <si>
    <t>TRÀ NHO</t>
  </si>
  <si>
    <t>Nước Nho:1:Trà Sấy:1:Tuyết:4</t>
  </si>
  <si>
    <t>item_tea_grapes.png</t>
  </si>
  <si>
    <t>R32</t>
  </si>
  <si>
    <t>TINH DẦU CHANH</t>
  </si>
  <si>
    <t>Tuyết:4:Chanh:5</t>
  </si>
  <si>
    <t>item_oil_lemon.png</t>
  </si>
  <si>
    <t>R33</t>
  </si>
  <si>
    <t>CÚC SẤY</t>
  </si>
  <si>
    <t>Cúc:3</t>
  </si>
  <si>
    <t>item_dryer_daisy.png</t>
  </si>
  <si>
    <t>R34</t>
  </si>
  <si>
    <t>BÓ HỒNG</t>
  </si>
  <si>
    <t>MÁY HOA TƯƠI</t>
  </si>
  <si>
    <t>Bi:3:Hồng:6:Vải Đỏ:1</t>
  </si>
  <si>
    <t>item_flower_rose.png</t>
  </si>
  <si>
    <t>R35</t>
  </si>
  <si>
    <t>VẢI TRẮNG</t>
  </si>
  <si>
    <t>Cúc Sấy:1:Bông:3</t>
  </si>
  <si>
    <t>item_looms_white.png</t>
  </si>
  <si>
    <t>R36</t>
  </si>
  <si>
    <t>BÓ OẢI HƯƠNG</t>
  </si>
  <si>
    <t>Bi:3:Oải Hương:6:Vải Tím:1</t>
  </si>
  <si>
    <t>item_flower_lavender.png</t>
  </si>
  <si>
    <t>R37</t>
  </si>
  <si>
    <t>BÓ CÚC</t>
  </si>
  <si>
    <t>Bi:3:Cúc:6:Vải Trắng:1</t>
  </si>
  <si>
    <t>item_flower_daisy.png</t>
  </si>
  <si>
    <t>R38</t>
  </si>
  <si>
    <t>TRÀ HOA CÚC</t>
  </si>
  <si>
    <t>Nước Tinh Khiết:1:Cúc Sấy:2</t>
  </si>
  <si>
    <t>item_tea_jasmine.png</t>
  </si>
  <si>
    <t>R39</t>
  </si>
  <si>
    <t>NƯỚC HOA HỒNG</t>
  </si>
  <si>
    <t>MÁY NƯỚC HOA</t>
  </si>
  <si>
    <t>Hồng:4:Tinh Dầu Hoa Hồng:1</t>
  </si>
  <si>
    <t>item_perfume_rose.png</t>
  </si>
  <si>
    <t>R40</t>
  </si>
  <si>
    <t>TINH DẦU SEN</t>
  </si>
  <si>
    <t>Tuyết:4:Sen:5</t>
  </si>
  <si>
    <t>item_oil_lotus.png</t>
  </si>
  <si>
    <t>R41</t>
  </si>
  <si>
    <t>HẠT SEN</t>
  </si>
  <si>
    <t>Sen:3</t>
  </si>
  <si>
    <t>item_dryer_lotus_seed.png</t>
  </si>
  <si>
    <t>R42</t>
  </si>
  <si>
    <t>NƯỚC HOA HƯƠNG TÁO</t>
  </si>
  <si>
    <t>Nước Táo:1:Tinh Dầu Táo:1</t>
  </si>
  <si>
    <t>item_perfume_apple.png</t>
  </si>
  <si>
    <t>R43</t>
  </si>
  <si>
    <t>TRÀ TRÁI CÂY</t>
  </si>
  <si>
    <t>Nước Dưa Hấu:1:Nước Dứa:1:Trà Sấy:1</t>
  </si>
  <si>
    <t>item_tea_fruit.png</t>
  </si>
  <si>
    <t>R44</t>
  </si>
  <si>
    <t>NƯỚC HOA OẢI HƯƠNG</t>
  </si>
  <si>
    <t>Oải Hương:4:Tinh Dầu Oải Hương:1</t>
  </si>
  <si>
    <t>item_perfume_lavender.png</t>
  </si>
  <si>
    <t>R45</t>
  </si>
  <si>
    <t>NHO SẤY</t>
  </si>
  <si>
    <t>Nho:3</t>
  </si>
  <si>
    <t>item_dryer_grapes.png</t>
  </si>
  <si>
    <t>R46</t>
  </si>
  <si>
    <t>BÓ HƯỚNG DƯƠNG</t>
  </si>
  <si>
    <t>Bi:3:Hướng Dương:6:Vải Vàng:1</t>
  </si>
  <si>
    <t>item_flower_sunflower.png</t>
  </si>
  <si>
    <t>R47</t>
  </si>
  <si>
    <t>TÚI HOA HỒNG</t>
  </si>
  <si>
    <t>MÁY TÚI HƯƠNG</t>
  </si>
  <si>
    <t>Nước Hoa Hồng:3:Vải Đỏ:3:Hồng Sấy:3:Hồng:3</t>
  </si>
  <si>
    <t>item_aromatic_rose.png</t>
  </si>
  <si>
    <t>R48</t>
  </si>
  <si>
    <t>TÚI HƯƠNG TÁO</t>
  </si>
  <si>
    <t>Nước Hoa Hương Táo:3:Vải Vàng:3:Táo Sấy:3:Táo:3</t>
  </si>
  <si>
    <t>item_aromatic_apple.png</t>
  </si>
  <si>
    <t>R49</t>
  </si>
  <si>
    <t>VẢI HỒNG</t>
  </si>
  <si>
    <t>Sen:3:Bông:3</t>
  </si>
  <si>
    <t>item_looms_pink.png</t>
  </si>
  <si>
    <t>R50</t>
  </si>
  <si>
    <t>BÓ SEN</t>
  </si>
  <si>
    <t>Vải Hồng:1:Sen:6</t>
  </si>
  <si>
    <t>item_flower_lotus.png</t>
  </si>
  <si>
    <t>R51</t>
  </si>
  <si>
    <t>VẢI ĐEN</t>
  </si>
  <si>
    <t>Nho Sấy:3:Bông:3</t>
  </si>
  <si>
    <t>item_looms_black.png</t>
  </si>
  <si>
    <t>R52</t>
  </si>
  <si>
    <t>TRÀ VIỆT QUẤT</t>
  </si>
  <si>
    <t>Nước Việt Quất:1:Trà Sấy:2</t>
  </si>
  <si>
    <t>item_tea_blueberry.png</t>
  </si>
  <si>
    <t>R53</t>
  </si>
  <si>
    <t>HẠT HƯỚNG DƯƠNG</t>
  </si>
  <si>
    <t>Hướng Dương:3</t>
  </si>
  <si>
    <t>item_dryer_sunflower.png</t>
  </si>
  <si>
    <t>R54</t>
  </si>
  <si>
    <t>NƯỚC HOA HƯƠNG CHANH</t>
  </si>
  <si>
    <t>Nước Chanh:1:Tinh Dầu Chanh:1</t>
  </si>
  <si>
    <t>item_perfume_lemon.png</t>
  </si>
  <si>
    <t>R55</t>
  </si>
  <si>
    <t>NƯỚC VIỆT QUẤT</t>
  </si>
  <si>
    <t>Việt Quất:4</t>
  </si>
  <si>
    <t>item_juice_blueberry.png</t>
  </si>
  <si>
    <t>R56</t>
  </si>
  <si>
    <t>TINH DẦU VIỆT QUẤT</t>
  </si>
  <si>
    <t>Tuyết:4:Việt Quất:5</t>
  </si>
  <si>
    <t>item_oil_blueberry.png</t>
  </si>
  <si>
    <t>R57</t>
  </si>
  <si>
    <t>VẢI XANH BIỂN</t>
  </si>
  <si>
    <t>Nước Việt Quất:1:Bông:3</t>
  </si>
  <si>
    <t>item_looms_navy.png</t>
  </si>
  <si>
    <t>R58</t>
  </si>
  <si>
    <t>TRÀ SEN</t>
  </si>
  <si>
    <t>Nước Tinh Khiết:2:Hạt Sen:2</t>
  </si>
  <si>
    <t>item_tea_lotus.png</t>
  </si>
  <si>
    <t>R59</t>
  </si>
  <si>
    <t>TÚI OẢI HƯƠNG</t>
  </si>
  <si>
    <t>Nước Hoa Oải Hương:3:Vải Tím:3:Oải Hương Sấy:3:Oải Hương:3</t>
  </si>
  <si>
    <t>item_aromatic_lavender.png</t>
  </si>
  <si>
    <t>R60</t>
  </si>
  <si>
    <t>NƯỚC HOA VIỆT QUẤT</t>
  </si>
  <si>
    <t>Nước Việt Quất:1:Tinh Dầu Việt Quất:1</t>
  </si>
  <si>
    <t>item_perfume_blueberry.png</t>
  </si>
  <si>
    <t>R61</t>
  </si>
  <si>
    <t>VIỆT QUẤT SẤY</t>
  </si>
  <si>
    <t>Việt Quất:3</t>
  </si>
  <si>
    <t>item_dryer_blueberry.png</t>
  </si>
  <si>
    <t>R62</t>
  </si>
  <si>
    <t>TÚI HƯƠNG CHANH</t>
  </si>
  <si>
    <t>Nước Hoa Hương Chanh:3:Vải Xanh Lá:3:Chanh:12</t>
  </si>
  <si>
    <t>item_aromatic_lemon.png</t>
  </si>
  <si>
    <t>R63</t>
  </si>
  <si>
    <t>KHĂN ĐỎ</t>
  </si>
  <si>
    <t>MÁY MAY</t>
  </si>
  <si>
    <t>Nước Hoa Hồng:2:Vải Đỏ:2:Ngọc Đỏ:3</t>
  </si>
  <si>
    <t>item_sewing_silk.png</t>
  </si>
  <si>
    <t>R64</t>
  </si>
  <si>
    <t>NƯỚC DÂU</t>
  </si>
  <si>
    <t>Dâu:4</t>
  </si>
  <si>
    <t>item_juice_strawberry.png</t>
  </si>
  <si>
    <t>R65</t>
  </si>
  <si>
    <t>TÚI VIỆT QUẤT</t>
  </si>
  <si>
    <t>Nước Hoa Việt Quất:3:Vải Xanh Biển:3:Việt Quất:6</t>
  </si>
  <si>
    <t>item_aromatic_blueberry.png</t>
  </si>
  <si>
    <t>R66</t>
  </si>
  <si>
    <t>YẾM SÓI</t>
  </si>
  <si>
    <t>Nước Hoa Hương Táo:2:Vải Vàng:2:Ngọc Vàng:3</t>
  </si>
  <si>
    <t>item_sewing_wolf.png</t>
  </si>
  <si>
    <t>R67</t>
  </si>
  <si>
    <t>THẢM BAY</t>
  </si>
  <si>
    <t>Nước Hoa Hương Chanh:2:Vải Tím:2:Ngọc Xanh Biển:3</t>
  </si>
  <si>
    <t>item_sewing_carpet.png</t>
  </si>
  <si>
    <t>R68</t>
  </si>
  <si>
    <t>TINH DẦU DÂU</t>
  </si>
  <si>
    <t>Tuyết:4:Dâu:5</t>
  </si>
  <si>
    <t>item_oil_strawberry.png</t>
  </si>
  <si>
    <t>R69</t>
  </si>
  <si>
    <t>NƯỚC HOA HƯƠNG SEN</t>
  </si>
  <si>
    <t>Sen:4:Tinh Dầu Sen:1</t>
  </si>
  <si>
    <t>item_perfume_lotus.png</t>
  </si>
  <si>
    <t>R70</t>
  </si>
  <si>
    <t>GIỎ CÚ</t>
  </si>
  <si>
    <t>Nước Hoa Oải Hương:2:Vải Xanh Lá:2:Ngọc Tím:3</t>
  </si>
  <si>
    <t>item_sewing_owl.png</t>
  </si>
  <si>
    <t>R71</t>
  </si>
  <si>
    <t>TÚI HƯƠNG SEN</t>
  </si>
  <si>
    <t>Nước Hoa Hương Sen:3:Vải Hồng:3:Sen:6</t>
  </si>
  <si>
    <t>item_aromatic_lotus.png</t>
  </si>
  <si>
    <t>R72</t>
  </si>
  <si>
    <t>NƠ CÔNG CHÚA</t>
  </si>
  <si>
    <t>Nước Hoa Hương Sen:2:Vải Hồng:2:Ngọc Cầu Vồng:3</t>
  </si>
  <si>
    <t>item_sewing_hairpin.png</t>
  </si>
  <si>
    <t>R73</t>
  </si>
  <si>
    <t>BÓ LÀI</t>
  </si>
  <si>
    <t>Vải Xanh Biển:1:Lài:6</t>
  </si>
  <si>
    <t>item_flower_jasmine.png</t>
  </si>
  <si>
    <t>R74</t>
  </si>
  <si>
    <t>TÚI VẢI</t>
  </si>
  <si>
    <t>Nước Hoa Việt Quất:2:Vải Trắng:2:Ngọc Cam:3</t>
  </si>
  <si>
    <t>item_sewing_bag.png</t>
  </si>
  <si>
    <t>R75</t>
  </si>
  <si>
    <t>NƯỚC HOA HƯƠNG DÂU</t>
  </si>
  <si>
    <t>Nước Dâu:1:Tinh Dầu Dâu:1</t>
  </si>
  <si>
    <t>item_perfume_strawberry.png</t>
  </si>
  <si>
    <t>R76</t>
  </si>
  <si>
    <t xml:space="preserve">ÁO CHOÀNG </t>
  </si>
  <si>
    <t>Nước Hoa Hồng:2:Vải Xanh Biển:2:Ngọc Xanh Lá:3</t>
  </si>
  <si>
    <t>item_sewing_coat.png</t>
  </si>
  <si>
    <t>R77</t>
  </si>
  <si>
    <t>NÓN BÁ TƯỚC</t>
  </si>
  <si>
    <t>Nước Hoa Hương Dâu:2:Vải Đen:2:Ngọc Cầu Vồng:3</t>
  </si>
  <si>
    <t>item_sewing_hat.png</t>
  </si>
  <si>
    <t>IS_FIND_BY_TOM</t>
  </si>
  <si>
    <t>A0</t>
  </si>
  <si>
    <t>PEARL</t>
  </si>
  <si>
    <t>NGỌC ĐỎ</t>
  </si>
  <si>
    <t>MÁY CHẾ NGỌC</t>
  </si>
  <si>
    <t>Tuyết:1:Bọ Rùa:2</t>
  </si>
  <si>
    <t>item_gems_red.png</t>
  </si>
  <si>
    <t>A1</t>
  </si>
  <si>
    <t>NGỌC XANH BIỂN</t>
  </si>
  <si>
    <t>Tuyết:1:Ốc Sên:3</t>
  </si>
  <si>
    <t>item_gems_navy.png</t>
  </si>
  <si>
    <t>A2</t>
  </si>
  <si>
    <t>NGỌC VÀNG</t>
  </si>
  <si>
    <t>Tuyết:1:Đom Đóm:4</t>
  </si>
  <si>
    <t>item_gems_yellow.png</t>
  </si>
  <si>
    <t>A3</t>
  </si>
  <si>
    <t>NGỌC TÍM</t>
  </si>
  <si>
    <t>Ngọc Xanh Biển:1:Ngọc Đỏ:1:Ong:2:Tuyết:2</t>
  </si>
  <si>
    <t>item_gems_violet.png</t>
  </si>
  <si>
    <t>A4</t>
  </si>
  <si>
    <t>NGỌC CAM</t>
  </si>
  <si>
    <t>Ngọc Đỏ:2:Ngọc Vàng:1:Chuồn Chuồn:2:Tuyết:2</t>
  </si>
  <si>
    <t>item_gems_orange.png</t>
  </si>
  <si>
    <t>A5</t>
  </si>
  <si>
    <t>NGỌC XANH LÁ</t>
  </si>
  <si>
    <t>Ngọc Xanh Biển:2:Ngọc Vàng:1:Bướm:2:Tuyết:2</t>
  </si>
  <si>
    <t>item_gems_green.png</t>
  </si>
  <si>
    <t>A6</t>
  </si>
  <si>
    <t>NGỌC CẦU VỒNG</t>
  </si>
  <si>
    <t>Ngọc Đỏ:5:Ngọc Xanh Lá:3:Sâu Xanh:2:Lài:2</t>
  </si>
  <si>
    <t>item_gems_rainbow.png</t>
  </si>
  <si>
    <t>NO_PRODUCT_EXP</t>
  </si>
  <si>
    <t>NO_PLANT_EXP</t>
  </si>
  <si>
    <t>GOLD_BASIC_bal</t>
  </si>
  <si>
    <t>GOLD_BASIC_old</t>
  </si>
  <si>
    <t>DIAMON_BUY</t>
  </si>
  <si>
    <t>BUG_TYPE</t>
  </si>
  <si>
    <t>B0</t>
  </si>
  <si>
    <t>PEST</t>
  </si>
  <si>
    <t>BỌ RÙA</t>
  </si>
  <si>
    <t>bug_01_red</t>
  </si>
  <si>
    <t>B1</t>
  </si>
  <si>
    <t>ĐOM ĐÓM</t>
  </si>
  <si>
    <t>bug_03_yellow</t>
  </si>
  <si>
    <t>B2</t>
  </si>
  <si>
    <t>ỐC SÊN</t>
  </si>
  <si>
    <t>bug_02_blue</t>
  </si>
  <si>
    <t>B3</t>
  </si>
  <si>
    <t>CHUỒN CHUỒN</t>
  </si>
  <si>
    <t>bug_04_oragne</t>
  </si>
  <si>
    <t>B4</t>
  </si>
  <si>
    <t>BƯỚM</t>
  </si>
  <si>
    <t>bug_06_pink</t>
  </si>
  <si>
    <t>B5</t>
  </si>
  <si>
    <t>ONG</t>
  </si>
  <si>
    <t>bug_05_violet</t>
  </si>
  <si>
    <t>B6</t>
  </si>
  <si>
    <t>SÂU XANH</t>
  </si>
  <si>
    <t>bug_07_green</t>
  </si>
  <si>
    <t>GOLD_BASIC_DO_old</t>
  </si>
  <si>
    <t>GOLD_BASIC_DO_bal</t>
  </si>
  <si>
    <t>EXP_BASIC_old</t>
  </si>
  <si>
    <t>EXP_BASIC_bal</t>
  </si>
  <si>
    <t>Số lượng mẫu tính</t>
  </si>
  <si>
    <t xml:space="preserve">Plant làm mẫu tính </t>
  </si>
  <si>
    <t>Điền số lượng cần tính</t>
  </si>
  <si>
    <t>Điền tên Plant cần tính</t>
  </si>
  <si>
    <t>DO_FREE_EXP</t>
  </si>
  <si>
    <t>DO_PAID_EXP</t>
  </si>
  <si>
    <t>Điền Product cần tính</t>
  </si>
  <si>
    <t xml:space="preserve">Product làm mẫu tính </t>
  </si>
  <si>
    <t xml:space="preserve">Pearl làm mẫu tính </t>
  </si>
  <si>
    <t>Điền Pearl cần tính</t>
  </si>
  <si>
    <t>NO_PEARL_GOLD</t>
  </si>
  <si>
    <t>NO_PEARL_EXP</t>
  </si>
  <si>
    <t>NO_PEST_GOLD</t>
  </si>
  <si>
    <t>NO_PEST_EXP</t>
  </si>
  <si>
    <t>EXP_BASIC_DO_FREE_old</t>
  </si>
  <si>
    <t>EXP_BASIC_DO_FREE_bal</t>
  </si>
  <si>
    <t>EXP_BASIC_DO_PAID_old</t>
  </si>
  <si>
    <t>EXP_BASIC_DO_PAID_bal</t>
  </si>
  <si>
    <t>Balancing</t>
  </si>
  <si>
    <t>Ong</t>
  </si>
  <si>
    <t>DO_PAID_DIAMOND = SUMPRODUCT (PLANT_EXP:PLANT_NUM)* DO_PAID_EXP_COEFFICIENT_RATIO * DAILY_ORDER_DIAMOND_RATIO/ EXP_PER_DIAMOND</t>
  </si>
  <si>
    <t>ORDER_40</t>
  </si>
  <si>
    <t>ORDER_39</t>
  </si>
  <si>
    <t>ORDER_38</t>
  </si>
  <si>
    <t>ORDER_37</t>
  </si>
  <si>
    <t>ORDER_36</t>
  </si>
  <si>
    <t>ORDER_35</t>
  </si>
  <si>
    <t>ORDER_34</t>
  </si>
  <si>
    <t>ORDER_33</t>
  </si>
  <si>
    <t>ORDER_32</t>
  </si>
  <si>
    <t>ORDER_31</t>
  </si>
  <si>
    <t>ORDER_30</t>
  </si>
  <si>
    <t>ORDER_29</t>
  </si>
  <si>
    <t>ORDER_28</t>
  </si>
  <si>
    <t>ORDER_27</t>
  </si>
  <si>
    <t>ORDER_26</t>
  </si>
  <si>
    <t>ORDER_25</t>
  </si>
  <si>
    <t>ORDER_24</t>
  </si>
  <si>
    <t>ORDER_23</t>
  </si>
  <si>
    <t>ORDER_22</t>
  </si>
  <si>
    <t>ORDER_21</t>
  </si>
  <si>
    <t>ORDER_20</t>
  </si>
  <si>
    <t>ORDER_19</t>
  </si>
  <si>
    <t>ORDER_18</t>
  </si>
  <si>
    <t>ORDER_17</t>
  </si>
  <si>
    <t>ORDER_16</t>
  </si>
  <si>
    <t>ORDER_15</t>
  </si>
  <si>
    <t>ORDER_14</t>
  </si>
  <si>
    <t>ORDER_13</t>
  </si>
  <si>
    <t>ORDER_12</t>
  </si>
  <si>
    <t>ORDER_11</t>
  </si>
  <si>
    <t>ORDER_10</t>
  </si>
  <si>
    <t>ORDER_9</t>
  </si>
  <si>
    <t>ORDER_8</t>
  </si>
  <si>
    <t>ORDER_7</t>
  </si>
  <si>
    <t>ORDER_6</t>
  </si>
  <si>
    <t>ORDER_5</t>
  </si>
  <si>
    <t>ORDER_4</t>
  </si>
  <si>
    <t>ORDER_3</t>
  </si>
  <si>
    <t>ORDER_2</t>
  </si>
  <si>
    <t>ORDER_1</t>
  </si>
  <si>
    <t>EXP_PER_DIAMOND</t>
  </si>
  <si>
    <t>INDEX</t>
  </si>
  <si>
    <t>DAILY_PAID_ORDER</t>
  </si>
  <si>
    <t>HARVEST_EXP</t>
  </si>
  <si>
    <t>cho đơn hàng trả phí</t>
  </si>
  <si>
    <t>Số thứ tự đơn hàng trả phí làm mẫu tính</t>
  </si>
  <si>
    <t>Dừa</t>
  </si>
  <si>
    <t>Táo</t>
  </si>
  <si>
    <t>Bông</t>
  </si>
  <si>
    <t>Hồng sấy</t>
  </si>
  <si>
    <t>Ngọc Đỏ</t>
  </si>
  <si>
    <t>Kim cương cần</t>
  </si>
  <si>
    <t>Tuyết</t>
  </si>
  <si>
    <t>Oải 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</si>
</sst>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_(* #,##0.00_);_(* \(#,##0.00\);_(* &quot;-&quot;&quot;?&quot;&quot;?&quot;_);_(@_)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81"/>
      <name val="Tahoma"/>
      <family val="2"/>
    </font>
    <font>
      <b/>
      <sz val="14"/>
      <color indexed="81"/>
      <name val="Tahoma"/>
      <family val="2"/>
    </font>
    <font>
      <sz val="11"/>
      <color indexed="81"/>
      <name val="Tahoma"/>
      <family val="2"/>
    </font>
    <font>
      <sz val="13"/>
      <color theme="1"/>
      <name val="Times New Roman"/>
      <family val="1"/>
    </font>
    <font>
      <b/>
      <u/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7"/>
      <color rgb="FF000000"/>
      <name val="Times New Roman"/>
      <family val="1"/>
    </font>
    <font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24" fillId="0" borderId="0" applyFont="0" applyFill="0" applyBorder="0" applyAlignment="0" applyProtection="0"/>
  </cellStyleXfs>
  <cellXfs count="164">
    <xf numFmtId="0" fontId="0" fillId="0" borderId="0" xfId="0"/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4" fontId="1" fillId="0" borderId="1" xfId="0" applyNumberFormat="1" applyFont="1" applyFill="1" applyBorder="1"/>
    <xf numFmtId="4" fontId="0" fillId="0" borderId="1" xfId="0" applyNumberFormat="1" applyFont="1" applyFill="1" applyBorder="1"/>
    <xf numFmtId="1" fontId="0" fillId="0" borderId="1" xfId="0" applyNumberForma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0" fontId="7" fillId="0" borderId="0" xfId="0" applyFont="1" applyFill="1" applyAlignment="1">
      <alignment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164" fontId="7" fillId="0" borderId="1" xfId="0" applyNumberFormat="1" applyFont="1" applyFill="1" applyBorder="1"/>
    <xf numFmtId="1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/>
    </xf>
    <xf numFmtId="1" fontId="7" fillId="0" borderId="1" xfId="0" applyNumberFormat="1" applyFont="1" applyFill="1" applyBorder="1" applyAlignment="1"/>
    <xf numFmtId="1" fontId="0" fillId="0" borderId="1" xfId="0" applyNumberFormat="1" applyFill="1" applyBorder="1"/>
    <xf numFmtId="2" fontId="7" fillId="0" borderId="1" xfId="0" applyNumberFormat="1" applyFont="1" applyFill="1" applyBorder="1"/>
    <xf numFmtId="164" fontId="9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49" fontId="7" fillId="0" borderId="1" xfId="0" applyNumberFormat="1" applyFont="1" applyFill="1" applyBorder="1"/>
    <xf numFmtId="0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164" fontId="7" fillId="0" borderId="0" xfId="0" applyNumberFormat="1" applyFont="1" applyFill="1"/>
    <xf numFmtId="0" fontId="7" fillId="0" borderId="0" xfId="0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 indent="5"/>
    </xf>
    <xf numFmtId="49" fontId="1" fillId="9" borderId="1" xfId="0" applyNumberFormat="1" applyFont="1" applyFill="1" applyBorder="1" applyAlignment="1">
      <alignment horizontal="left" vertical="center"/>
    </xf>
    <xf numFmtId="1" fontId="1" fillId="9" borderId="1" xfId="0" applyNumberFormat="1" applyFont="1" applyFill="1" applyBorder="1" applyAlignment="1">
      <alignment horizontal="right"/>
    </xf>
    <xf numFmtId="4" fontId="1" fillId="9" borderId="1" xfId="0" applyNumberFormat="1" applyFont="1" applyFill="1" applyBorder="1"/>
    <xf numFmtId="165" fontId="0" fillId="0" borderId="1" xfId="0" applyNumberFormat="1" applyFont="1" applyFill="1" applyBorder="1"/>
    <xf numFmtId="0" fontId="8" fillId="8" borderId="0" xfId="0" applyFont="1" applyFill="1" applyAlignment="1">
      <alignment vertical="center"/>
    </xf>
    <xf numFmtId="49" fontId="10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/>
    <xf numFmtId="165" fontId="22" fillId="0" borderId="1" xfId="0" applyNumberFormat="1" applyFont="1" applyFill="1" applyBorder="1"/>
    <xf numFmtId="165" fontId="7" fillId="0" borderId="1" xfId="0" applyNumberFormat="1" applyFont="1" applyFill="1" applyBorder="1"/>
    <xf numFmtId="0" fontId="3" fillId="10" borderId="0" xfId="0" applyFont="1" applyFill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center" vertical="center"/>
    </xf>
    <xf numFmtId="4" fontId="10" fillId="10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vertical="center"/>
    </xf>
    <xf numFmtId="1" fontId="10" fillId="10" borderId="1" xfId="0" applyNumberFormat="1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/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" fontId="6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/>
    <xf numFmtId="0" fontId="23" fillId="0" borderId="1" xfId="0" applyFont="1" applyFill="1" applyBorder="1"/>
    <xf numFmtId="3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11" borderId="0" xfId="0" applyFill="1"/>
    <xf numFmtId="0" fontId="0" fillId="6" borderId="1" xfId="0" applyNumberFormat="1" applyFill="1" applyBorder="1"/>
    <xf numFmtId="0" fontId="23" fillId="6" borderId="1" xfId="0" applyFont="1" applyFill="1" applyBorder="1"/>
    <xf numFmtId="1" fontId="0" fillId="6" borderId="1" xfId="0" applyNumberFormat="1" applyFont="1" applyFill="1" applyBorder="1" applyAlignment="1">
      <alignment horizontal="right"/>
    </xf>
    <xf numFmtId="1" fontId="0" fillId="6" borderId="1" xfId="0" applyNumberForma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3" fontId="7" fillId="6" borderId="1" xfId="0" applyNumberFormat="1" applyFon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4" fontId="7" fillId="6" borderId="1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/>
    <xf numFmtId="1" fontId="7" fillId="6" borderId="1" xfId="0" applyNumberFormat="1" applyFont="1" applyFill="1" applyBorder="1" applyAlignment="1">
      <alignment horizontal="center"/>
    </xf>
    <xf numFmtId="1" fontId="0" fillId="6" borderId="1" xfId="0" applyNumberFormat="1" applyFont="1" applyFill="1" applyBorder="1"/>
    <xf numFmtId="1" fontId="0" fillId="6" borderId="1" xfId="0" applyNumberFormat="1" applyFill="1" applyBorder="1"/>
    <xf numFmtId="0" fontId="7" fillId="6" borderId="1" xfId="0" applyFont="1" applyFill="1" applyBorder="1"/>
    <xf numFmtId="0" fontId="0" fillId="6" borderId="0" xfId="0" applyFill="1"/>
    <xf numFmtId="3" fontId="6" fillId="6" borderId="1" xfId="0" applyNumberFormat="1" applyFont="1" applyFill="1" applyBorder="1" applyAlignment="1">
      <alignment horizontal="center"/>
    </xf>
    <xf numFmtId="49" fontId="23" fillId="6" borderId="1" xfId="0" applyNumberFormat="1" applyFont="1" applyFill="1" applyBorder="1" applyAlignment="1">
      <alignment horizontal="left"/>
    </xf>
    <xf numFmtId="0" fontId="1" fillId="11" borderId="0" xfId="0" applyFont="1" applyFill="1"/>
    <xf numFmtId="0" fontId="23" fillId="0" borderId="1" xfId="0" applyFont="1" applyFill="1" applyBorder="1" applyAlignment="1">
      <alignment horizontal="center"/>
    </xf>
    <xf numFmtId="0" fontId="1" fillId="6" borderId="0" xfId="0" applyFont="1" applyFill="1"/>
    <xf numFmtId="0" fontId="0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/>
    <xf numFmtId="49" fontId="6" fillId="6" borderId="1" xfId="0" applyNumberFormat="1" applyFont="1" applyFill="1" applyBorder="1" applyAlignment="1">
      <alignment horizontal="center"/>
    </xf>
    <xf numFmtId="3" fontId="7" fillId="6" borderId="1" xfId="0" applyNumberFormat="1" applyFont="1" applyFill="1" applyBorder="1" applyAlignment="1"/>
    <xf numFmtId="0" fontId="0" fillId="0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/>
    <xf numFmtId="1" fontId="0" fillId="0" borderId="0" xfId="0" applyNumberFormat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Alignment="1"/>
    <xf numFmtId="1" fontId="7" fillId="0" borderId="0" xfId="0" applyNumberFormat="1" applyFont="1" applyFill="1" applyAlignment="1">
      <alignment horizontal="center"/>
    </xf>
    <xf numFmtId="3" fontId="7" fillId="0" borderId="1" xfId="1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7" fillId="0" borderId="0" xfId="0" applyNumberFormat="1" applyFont="1" applyFill="1"/>
    <xf numFmtId="4" fontId="10" fillId="12" borderId="1" xfId="0" applyNumberFormat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right"/>
    </xf>
    <xf numFmtId="0" fontId="23" fillId="0" borderId="1" xfId="0" applyNumberFormat="1" applyFont="1" applyFill="1" applyBorder="1"/>
    <xf numFmtId="0" fontId="7" fillId="0" borderId="0" xfId="0" applyNumberFormat="1" applyFont="1" applyFill="1"/>
    <xf numFmtId="0" fontId="8" fillId="13" borderId="0" xfId="0" applyFont="1" applyFill="1" applyAlignment="1">
      <alignment vertical="center"/>
    </xf>
    <xf numFmtId="164" fontId="22" fillId="0" borderId="1" xfId="0" applyNumberFormat="1" applyFont="1" applyFill="1" applyBorder="1"/>
    <xf numFmtId="49" fontId="0" fillId="14" borderId="0" xfId="0" applyNumberFormat="1" applyFill="1" applyBorder="1" applyAlignment="1">
      <alignment horizontal="right" vertical="center" wrapText="1" indent="1"/>
    </xf>
    <xf numFmtId="1" fontId="7" fillId="0" borderId="0" xfId="0" applyNumberFormat="1" applyFont="1" applyFill="1" applyBorder="1" applyAlignment="1">
      <alignment horizontal="right" indent="1"/>
    </xf>
    <xf numFmtId="164" fontId="7" fillId="0" borderId="0" xfId="0" applyNumberFormat="1" applyFont="1" applyFill="1" applyAlignment="1">
      <alignment horizontal="right" indent="1"/>
    </xf>
    <xf numFmtId="0" fontId="8" fillId="16" borderId="0" xfId="0" applyFont="1" applyFill="1" applyAlignment="1">
      <alignment vertical="center"/>
    </xf>
    <xf numFmtId="164" fontId="7" fillId="15" borderId="0" xfId="0" applyNumberFormat="1" applyFont="1" applyFill="1" applyBorder="1" applyAlignment="1">
      <alignment horizontal="center"/>
    </xf>
    <xf numFmtId="164" fontId="7" fillId="15" borderId="0" xfId="0" applyNumberFormat="1" applyFont="1" applyFill="1" applyBorder="1" applyAlignment="1">
      <alignment horizontal="right" indent="1"/>
    </xf>
    <xf numFmtId="0" fontId="7" fillId="15" borderId="0" xfId="0" applyFont="1" applyFill="1"/>
    <xf numFmtId="0" fontId="8" fillId="8" borderId="0" xfId="0" applyFont="1" applyFill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/>
    </xf>
    <xf numFmtId="49" fontId="25" fillId="9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ont="1" applyFill="1" applyBorder="1"/>
    <xf numFmtId="1" fontId="0" fillId="18" borderId="1" xfId="0" applyNumberFormat="1" applyFill="1" applyBorder="1" applyAlignment="1">
      <alignment horizontal="right"/>
    </xf>
    <xf numFmtId="0" fontId="0" fillId="0" borderId="0" xfId="0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0" fontId="8" fillId="3" borderId="0" xfId="0" applyFont="1" applyFill="1" applyAlignment="1">
      <alignment vertical="center"/>
    </xf>
    <xf numFmtId="1" fontId="1" fillId="0" borderId="1" xfId="0" applyNumberFormat="1" applyFont="1" applyFill="1" applyBorder="1" applyAlignment="1">
      <alignment horizontal="right"/>
    </xf>
    <xf numFmtId="49" fontId="0" fillId="14" borderId="0" xfId="0" applyNumberForma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/>
    <xf numFmtId="1" fontId="0" fillId="19" borderId="1" xfId="0" applyNumberFormat="1" applyFill="1" applyBorder="1" applyAlignment="1">
      <alignment horizontal="right"/>
    </xf>
    <xf numFmtId="1" fontId="0" fillId="0" borderId="0" xfId="0" applyNumberFormat="1" applyFill="1"/>
    <xf numFmtId="165" fontId="6" fillId="0" borderId="1" xfId="0" applyNumberFormat="1" applyFont="1" applyFill="1" applyBorder="1"/>
    <xf numFmtId="1" fontId="7" fillId="10" borderId="0" xfId="0" applyNumberFormat="1" applyFont="1" applyFill="1" applyBorder="1" applyAlignment="1">
      <alignment horizontal="right" indent="1"/>
    </xf>
    <xf numFmtId="0" fontId="7" fillId="10" borderId="0" xfId="0" applyFont="1" applyFill="1" applyAlignment="1">
      <alignment horizontal="right" indent="1"/>
    </xf>
    <xf numFmtId="164" fontId="7" fillId="11" borderId="0" xfId="0" applyNumberFormat="1" applyFont="1" applyFill="1" applyBorder="1" applyAlignment="1">
      <alignment horizontal="right" indent="1"/>
    </xf>
    <xf numFmtId="1" fontId="7" fillId="11" borderId="0" xfId="0" applyNumberFormat="1" applyFont="1" applyFill="1" applyBorder="1" applyAlignment="1">
      <alignment horizontal="right" indent="1"/>
    </xf>
    <xf numFmtId="49" fontId="0" fillId="19" borderId="1" xfId="0" applyNumberFormat="1" applyFill="1" applyBorder="1" applyAlignment="1">
      <alignment horizontal="center" vertical="center" wrapText="1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4" sqref="C4"/>
    </sheetView>
  </sheetViews>
  <sheetFormatPr defaultRowHeight="15" x14ac:dyDescent="0.25"/>
  <cols>
    <col min="1" max="1" width="14.42578125" style="4" bestFit="1" customWidth="1"/>
    <col min="2" max="2" width="8" style="4" customWidth="1"/>
    <col min="3" max="4" width="20.42578125" style="4" bestFit="1" customWidth="1"/>
    <col min="5" max="256" width="9.140625" style="4"/>
    <col min="257" max="257" width="14.42578125" style="4" bestFit="1" customWidth="1"/>
    <col min="258" max="258" width="8" style="4" customWidth="1"/>
    <col min="259" max="259" width="20.42578125" style="4" bestFit="1" customWidth="1"/>
    <col min="260" max="512" width="9.140625" style="4"/>
    <col min="513" max="513" width="14.42578125" style="4" bestFit="1" customWidth="1"/>
    <col min="514" max="514" width="8" style="4" customWidth="1"/>
    <col min="515" max="515" width="20.42578125" style="4" bestFit="1" customWidth="1"/>
    <col min="516" max="768" width="9.140625" style="4"/>
    <col min="769" max="769" width="14.42578125" style="4" bestFit="1" customWidth="1"/>
    <col min="770" max="770" width="8" style="4" customWidth="1"/>
    <col min="771" max="771" width="20.42578125" style="4" bestFit="1" customWidth="1"/>
    <col min="772" max="1024" width="9.140625" style="4"/>
    <col min="1025" max="1025" width="14.42578125" style="4" bestFit="1" customWidth="1"/>
    <col min="1026" max="1026" width="8" style="4" customWidth="1"/>
    <col min="1027" max="1027" width="20.42578125" style="4" bestFit="1" customWidth="1"/>
    <col min="1028" max="1280" width="9.140625" style="4"/>
    <col min="1281" max="1281" width="14.42578125" style="4" bestFit="1" customWidth="1"/>
    <col min="1282" max="1282" width="8" style="4" customWidth="1"/>
    <col min="1283" max="1283" width="20.42578125" style="4" bestFit="1" customWidth="1"/>
    <col min="1284" max="1536" width="9.140625" style="4"/>
    <col min="1537" max="1537" width="14.42578125" style="4" bestFit="1" customWidth="1"/>
    <col min="1538" max="1538" width="8" style="4" customWidth="1"/>
    <col min="1539" max="1539" width="20.42578125" style="4" bestFit="1" customWidth="1"/>
    <col min="1540" max="1792" width="9.140625" style="4"/>
    <col min="1793" max="1793" width="14.42578125" style="4" bestFit="1" customWidth="1"/>
    <col min="1794" max="1794" width="8" style="4" customWidth="1"/>
    <col min="1795" max="1795" width="20.42578125" style="4" bestFit="1" customWidth="1"/>
    <col min="1796" max="2048" width="9.140625" style="4"/>
    <col min="2049" max="2049" width="14.42578125" style="4" bestFit="1" customWidth="1"/>
    <col min="2050" max="2050" width="8" style="4" customWidth="1"/>
    <col min="2051" max="2051" width="20.42578125" style="4" bestFit="1" customWidth="1"/>
    <col min="2052" max="2304" width="9.140625" style="4"/>
    <col min="2305" max="2305" width="14.42578125" style="4" bestFit="1" customWidth="1"/>
    <col min="2306" max="2306" width="8" style="4" customWidth="1"/>
    <col min="2307" max="2307" width="20.42578125" style="4" bestFit="1" customWidth="1"/>
    <col min="2308" max="2560" width="9.140625" style="4"/>
    <col min="2561" max="2561" width="14.42578125" style="4" bestFit="1" customWidth="1"/>
    <col min="2562" max="2562" width="8" style="4" customWidth="1"/>
    <col min="2563" max="2563" width="20.42578125" style="4" bestFit="1" customWidth="1"/>
    <col min="2564" max="2816" width="9.140625" style="4"/>
    <col min="2817" max="2817" width="14.42578125" style="4" bestFit="1" customWidth="1"/>
    <col min="2818" max="2818" width="8" style="4" customWidth="1"/>
    <col min="2819" max="2819" width="20.42578125" style="4" bestFit="1" customWidth="1"/>
    <col min="2820" max="3072" width="9.140625" style="4"/>
    <col min="3073" max="3073" width="14.42578125" style="4" bestFit="1" customWidth="1"/>
    <col min="3074" max="3074" width="8" style="4" customWidth="1"/>
    <col min="3075" max="3075" width="20.42578125" style="4" bestFit="1" customWidth="1"/>
    <col min="3076" max="3328" width="9.140625" style="4"/>
    <col min="3329" max="3329" width="14.42578125" style="4" bestFit="1" customWidth="1"/>
    <col min="3330" max="3330" width="8" style="4" customWidth="1"/>
    <col min="3331" max="3331" width="20.42578125" style="4" bestFit="1" customWidth="1"/>
    <col min="3332" max="3584" width="9.140625" style="4"/>
    <col min="3585" max="3585" width="14.42578125" style="4" bestFit="1" customWidth="1"/>
    <col min="3586" max="3586" width="8" style="4" customWidth="1"/>
    <col min="3587" max="3587" width="20.42578125" style="4" bestFit="1" customWidth="1"/>
    <col min="3588" max="3840" width="9.140625" style="4"/>
    <col min="3841" max="3841" width="14.42578125" style="4" bestFit="1" customWidth="1"/>
    <col min="3842" max="3842" width="8" style="4" customWidth="1"/>
    <col min="3843" max="3843" width="20.42578125" style="4" bestFit="1" customWidth="1"/>
    <col min="3844" max="4096" width="9.140625" style="4"/>
    <col min="4097" max="4097" width="14.42578125" style="4" bestFit="1" customWidth="1"/>
    <col min="4098" max="4098" width="8" style="4" customWidth="1"/>
    <col min="4099" max="4099" width="20.42578125" style="4" bestFit="1" customWidth="1"/>
    <col min="4100" max="4352" width="9.140625" style="4"/>
    <col min="4353" max="4353" width="14.42578125" style="4" bestFit="1" customWidth="1"/>
    <col min="4354" max="4354" width="8" style="4" customWidth="1"/>
    <col min="4355" max="4355" width="20.42578125" style="4" bestFit="1" customWidth="1"/>
    <col min="4356" max="4608" width="9.140625" style="4"/>
    <col min="4609" max="4609" width="14.42578125" style="4" bestFit="1" customWidth="1"/>
    <col min="4610" max="4610" width="8" style="4" customWidth="1"/>
    <col min="4611" max="4611" width="20.42578125" style="4" bestFit="1" customWidth="1"/>
    <col min="4612" max="4864" width="9.140625" style="4"/>
    <col min="4865" max="4865" width="14.42578125" style="4" bestFit="1" customWidth="1"/>
    <col min="4866" max="4866" width="8" style="4" customWidth="1"/>
    <col min="4867" max="4867" width="20.42578125" style="4" bestFit="1" customWidth="1"/>
    <col min="4868" max="5120" width="9.140625" style="4"/>
    <col min="5121" max="5121" width="14.42578125" style="4" bestFit="1" customWidth="1"/>
    <col min="5122" max="5122" width="8" style="4" customWidth="1"/>
    <col min="5123" max="5123" width="20.42578125" style="4" bestFit="1" customWidth="1"/>
    <col min="5124" max="5376" width="9.140625" style="4"/>
    <col min="5377" max="5377" width="14.42578125" style="4" bestFit="1" customWidth="1"/>
    <col min="5378" max="5378" width="8" style="4" customWidth="1"/>
    <col min="5379" max="5379" width="20.42578125" style="4" bestFit="1" customWidth="1"/>
    <col min="5380" max="5632" width="9.140625" style="4"/>
    <col min="5633" max="5633" width="14.42578125" style="4" bestFit="1" customWidth="1"/>
    <col min="5634" max="5634" width="8" style="4" customWidth="1"/>
    <col min="5635" max="5635" width="20.42578125" style="4" bestFit="1" customWidth="1"/>
    <col min="5636" max="5888" width="9.140625" style="4"/>
    <col min="5889" max="5889" width="14.42578125" style="4" bestFit="1" customWidth="1"/>
    <col min="5890" max="5890" width="8" style="4" customWidth="1"/>
    <col min="5891" max="5891" width="20.42578125" style="4" bestFit="1" customWidth="1"/>
    <col min="5892" max="6144" width="9.140625" style="4"/>
    <col min="6145" max="6145" width="14.42578125" style="4" bestFit="1" customWidth="1"/>
    <col min="6146" max="6146" width="8" style="4" customWidth="1"/>
    <col min="6147" max="6147" width="20.42578125" style="4" bestFit="1" customWidth="1"/>
    <col min="6148" max="6400" width="9.140625" style="4"/>
    <col min="6401" max="6401" width="14.42578125" style="4" bestFit="1" customWidth="1"/>
    <col min="6402" max="6402" width="8" style="4" customWidth="1"/>
    <col min="6403" max="6403" width="20.42578125" style="4" bestFit="1" customWidth="1"/>
    <col min="6404" max="6656" width="9.140625" style="4"/>
    <col min="6657" max="6657" width="14.42578125" style="4" bestFit="1" customWidth="1"/>
    <col min="6658" max="6658" width="8" style="4" customWidth="1"/>
    <col min="6659" max="6659" width="20.42578125" style="4" bestFit="1" customWidth="1"/>
    <col min="6660" max="6912" width="9.140625" style="4"/>
    <col min="6913" max="6913" width="14.42578125" style="4" bestFit="1" customWidth="1"/>
    <col min="6914" max="6914" width="8" style="4" customWidth="1"/>
    <col min="6915" max="6915" width="20.42578125" style="4" bestFit="1" customWidth="1"/>
    <col min="6916" max="7168" width="9.140625" style="4"/>
    <col min="7169" max="7169" width="14.42578125" style="4" bestFit="1" customWidth="1"/>
    <col min="7170" max="7170" width="8" style="4" customWidth="1"/>
    <col min="7171" max="7171" width="20.42578125" style="4" bestFit="1" customWidth="1"/>
    <col min="7172" max="7424" width="9.140625" style="4"/>
    <col min="7425" max="7425" width="14.42578125" style="4" bestFit="1" customWidth="1"/>
    <col min="7426" max="7426" width="8" style="4" customWidth="1"/>
    <col min="7427" max="7427" width="20.42578125" style="4" bestFit="1" customWidth="1"/>
    <col min="7428" max="7680" width="9.140625" style="4"/>
    <col min="7681" max="7681" width="14.42578125" style="4" bestFit="1" customWidth="1"/>
    <col min="7682" max="7682" width="8" style="4" customWidth="1"/>
    <col min="7683" max="7683" width="20.42578125" style="4" bestFit="1" customWidth="1"/>
    <col min="7684" max="7936" width="9.140625" style="4"/>
    <col min="7937" max="7937" width="14.42578125" style="4" bestFit="1" customWidth="1"/>
    <col min="7938" max="7938" width="8" style="4" customWidth="1"/>
    <col min="7939" max="7939" width="20.42578125" style="4" bestFit="1" customWidth="1"/>
    <col min="7940" max="8192" width="9.140625" style="4"/>
    <col min="8193" max="8193" width="14.42578125" style="4" bestFit="1" customWidth="1"/>
    <col min="8194" max="8194" width="8" style="4" customWidth="1"/>
    <col min="8195" max="8195" width="20.42578125" style="4" bestFit="1" customWidth="1"/>
    <col min="8196" max="8448" width="9.140625" style="4"/>
    <col min="8449" max="8449" width="14.42578125" style="4" bestFit="1" customWidth="1"/>
    <col min="8450" max="8450" width="8" style="4" customWidth="1"/>
    <col min="8451" max="8451" width="20.42578125" style="4" bestFit="1" customWidth="1"/>
    <col min="8452" max="8704" width="9.140625" style="4"/>
    <col min="8705" max="8705" width="14.42578125" style="4" bestFit="1" customWidth="1"/>
    <col min="8706" max="8706" width="8" style="4" customWidth="1"/>
    <col min="8707" max="8707" width="20.42578125" style="4" bestFit="1" customWidth="1"/>
    <col min="8708" max="8960" width="9.140625" style="4"/>
    <col min="8961" max="8961" width="14.42578125" style="4" bestFit="1" customWidth="1"/>
    <col min="8962" max="8962" width="8" style="4" customWidth="1"/>
    <col min="8963" max="8963" width="20.42578125" style="4" bestFit="1" customWidth="1"/>
    <col min="8964" max="9216" width="9.140625" style="4"/>
    <col min="9217" max="9217" width="14.42578125" style="4" bestFit="1" customWidth="1"/>
    <col min="9218" max="9218" width="8" style="4" customWidth="1"/>
    <col min="9219" max="9219" width="20.42578125" style="4" bestFit="1" customWidth="1"/>
    <col min="9220" max="9472" width="9.140625" style="4"/>
    <col min="9473" max="9473" width="14.42578125" style="4" bestFit="1" customWidth="1"/>
    <col min="9474" max="9474" width="8" style="4" customWidth="1"/>
    <col min="9475" max="9475" width="20.42578125" style="4" bestFit="1" customWidth="1"/>
    <col min="9476" max="9728" width="9.140625" style="4"/>
    <col min="9729" max="9729" width="14.42578125" style="4" bestFit="1" customWidth="1"/>
    <col min="9730" max="9730" width="8" style="4" customWidth="1"/>
    <col min="9731" max="9731" width="20.42578125" style="4" bestFit="1" customWidth="1"/>
    <col min="9732" max="9984" width="9.140625" style="4"/>
    <col min="9985" max="9985" width="14.42578125" style="4" bestFit="1" customWidth="1"/>
    <col min="9986" max="9986" width="8" style="4" customWidth="1"/>
    <col min="9987" max="9987" width="20.42578125" style="4" bestFit="1" customWidth="1"/>
    <col min="9988" max="10240" width="9.140625" style="4"/>
    <col min="10241" max="10241" width="14.42578125" style="4" bestFit="1" customWidth="1"/>
    <col min="10242" max="10242" width="8" style="4" customWidth="1"/>
    <col min="10243" max="10243" width="20.42578125" style="4" bestFit="1" customWidth="1"/>
    <col min="10244" max="10496" width="9.140625" style="4"/>
    <col min="10497" max="10497" width="14.42578125" style="4" bestFit="1" customWidth="1"/>
    <col min="10498" max="10498" width="8" style="4" customWidth="1"/>
    <col min="10499" max="10499" width="20.42578125" style="4" bestFit="1" customWidth="1"/>
    <col min="10500" max="10752" width="9.140625" style="4"/>
    <col min="10753" max="10753" width="14.42578125" style="4" bestFit="1" customWidth="1"/>
    <col min="10754" max="10754" width="8" style="4" customWidth="1"/>
    <col min="10755" max="10755" width="20.42578125" style="4" bestFit="1" customWidth="1"/>
    <col min="10756" max="11008" width="9.140625" style="4"/>
    <col min="11009" max="11009" width="14.42578125" style="4" bestFit="1" customWidth="1"/>
    <col min="11010" max="11010" width="8" style="4" customWidth="1"/>
    <col min="11011" max="11011" width="20.42578125" style="4" bestFit="1" customWidth="1"/>
    <col min="11012" max="11264" width="9.140625" style="4"/>
    <col min="11265" max="11265" width="14.42578125" style="4" bestFit="1" customWidth="1"/>
    <col min="11266" max="11266" width="8" style="4" customWidth="1"/>
    <col min="11267" max="11267" width="20.42578125" style="4" bestFit="1" customWidth="1"/>
    <col min="11268" max="11520" width="9.140625" style="4"/>
    <col min="11521" max="11521" width="14.42578125" style="4" bestFit="1" customWidth="1"/>
    <col min="11522" max="11522" width="8" style="4" customWidth="1"/>
    <col min="11523" max="11523" width="20.42578125" style="4" bestFit="1" customWidth="1"/>
    <col min="11524" max="11776" width="9.140625" style="4"/>
    <col min="11777" max="11777" width="14.42578125" style="4" bestFit="1" customWidth="1"/>
    <col min="11778" max="11778" width="8" style="4" customWidth="1"/>
    <col min="11779" max="11779" width="20.42578125" style="4" bestFit="1" customWidth="1"/>
    <col min="11780" max="12032" width="9.140625" style="4"/>
    <col min="12033" max="12033" width="14.42578125" style="4" bestFit="1" customWidth="1"/>
    <col min="12034" max="12034" width="8" style="4" customWidth="1"/>
    <col min="12035" max="12035" width="20.42578125" style="4" bestFit="1" customWidth="1"/>
    <col min="12036" max="12288" width="9.140625" style="4"/>
    <col min="12289" max="12289" width="14.42578125" style="4" bestFit="1" customWidth="1"/>
    <col min="12290" max="12290" width="8" style="4" customWidth="1"/>
    <col min="12291" max="12291" width="20.42578125" style="4" bestFit="1" customWidth="1"/>
    <col min="12292" max="12544" width="9.140625" style="4"/>
    <col min="12545" max="12545" width="14.42578125" style="4" bestFit="1" customWidth="1"/>
    <col min="12546" max="12546" width="8" style="4" customWidth="1"/>
    <col min="12547" max="12547" width="20.42578125" style="4" bestFit="1" customWidth="1"/>
    <col min="12548" max="12800" width="9.140625" style="4"/>
    <col min="12801" max="12801" width="14.42578125" style="4" bestFit="1" customWidth="1"/>
    <col min="12802" max="12802" width="8" style="4" customWidth="1"/>
    <col min="12803" max="12803" width="20.42578125" style="4" bestFit="1" customWidth="1"/>
    <col min="12804" max="13056" width="9.140625" style="4"/>
    <col min="13057" max="13057" width="14.42578125" style="4" bestFit="1" customWidth="1"/>
    <col min="13058" max="13058" width="8" style="4" customWidth="1"/>
    <col min="13059" max="13059" width="20.42578125" style="4" bestFit="1" customWidth="1"/>
    <col min="13060" max="13312" width="9.140625" style="4"/>
    <col min="13313" max="13313" width="14.42578125" style="4" bestFit="1" customWidth="1"/>
    <col min="13314" max="13314" width="8" style="4" customWidth="1"/>
    <col min="13315" max="13315" width="20.42578125" style="4" bestFit="1" customWidth="1"/>
    <col min="13316" max="13568" width="9.140625" style="4"/>
    <col min="13569" max="13569" width="14.42578125" style="4" bestFit="1" customWidth="1"/>
    <col min="13570" max="13570" width="8" style="4" customWidth="1"/>
    <col min="13571" max="13571" width="20.42578125" style="4" bestFit="1" customWidth="1"/>
    <col min="13572" max="13824" width="9.140625" style="4"/>
    <col min="13825" max="13825" width="14.42578125" style="4" bestFit="1" customWidth="1"/>
    <col min="13826" max="13826" width="8" style="4" customWidth="1"/>
    <col min="13827" max="13827" width="20.42578125" style="4" bestFit="1" customWidth="1"/>
    <col min="13828" max="14080" width="9.140625" style="4"/>
    <col min="14081" max="14081" width="14.42578125" style="4" bestFit="1" customWidth="1"/>
    <col min="14082" max="14082" width="8" style="4" customWidth="1"/>
    <col min="14083" max="14083" width="20.42578125" style="4" bestFit="1" customWidth="1"/>
    <col min="14084" max="14336" width="9.140625" style="4"/>
    <col min="14337" max="14337" width="14.42578125" style="4" bestFit="1" customWidth="1"/>
    <col min="14338" max="14338" width="8" style="4" customWidth="1"/>
    <col min="14339" max="14339" width="20.42578125" style="4" bestFit="1" customWidth="1"/>
    <col min="14340" max="14592" width="9.140625" style="4"/>
    <col min="14593" max="14593" width="14.42578125" style="4" bestFit="1" customWidth="1"/>
    <col min="14594" max="14594" width="8" style="4" customWidth="1"/>
    <col min="14595" max="14595" width="20.42578125" style="4" bestFit="1" customWidth="1"/>
    <col min="14596" max="14848" width="9.140625" style="4"/>
    <col min="14849" max="14849" width="14.42578125" style="4" bestFit="1" customWidth="1"/>
    <col min="14850" max="14850" width="8" style="4" customWidth="1"/>
    <col min="14851" max="14851" width="20.42578125" style="4" bestFit="1" customWidth="1"/>
    <col min="14852" max="15104" width="9.140625" style="4"/>
    <col min="15105" max="15105" width="14.42578125" style="4" bestFit="1" customWidth="1"/>
    <col min="15106" max="15106" width="8" style="4" customWidth="1"/>
    <col min="15107" max="15107" width="20.42578125" style="4" bestFit="1" customWidth="1"/>
    <col min="15108" max="15360" width="9.140625" style="4"/>
    <col min="15361" max="15361" width="14.42578125" style="4" bestFit="1" customWidth="1"/>
    <col min="15362" max="15362" width="8" style="4" customWidth="1"/>
    <col min="15363" max="15363" width="20.42578125" style="4" bestFit="1" customWidth="1"/>
    <col min="15364" max="15616" width="9.140625" style="4"/>
    <col min="15617" max="15617" width="14.42578125" style="4" bestFit="1" customWidth="1"/>
    <col min="15618" max="15618" width="8" style="4" customWidth="1"/>
    <col min="15619" max="15619" width="20.42578125" style="4" bestFit="1" customWidth="1"/>
    <col min="15620" max="15872" width="9.140625" style="4"/>
    <col min="15873" max="15873" width="14.42578125" style="4" bestFit="1" customWidth="1"/>
    <col min="15874" max="15874" width="8" style="4" customWidth="1"/>
    <col min="15875" max="15875" width="20.42578125" style="4" bestFit="1" customWidth="1"/>
    <col min="15876" max="16128" width="9.140625" style="4"/>
    <col min="16129" max="16129" width="14.42578125" style="4" bestFit="1" customWidth="1"/>
    <col min="16130" max="16130" width="8" style="4" customWidth="1"/>
    <col min="16131" max="16131" width="20.42578125" style="4" bestFit="1" customWidth="1"/>
    <col min="16132" max="16384" width="9.140625" style="4"/>
  </cols>
  <sheetData>
    <row r="1" spans="1:6" s="148" customFormat="1" x14ac:dyDescent="0.25">
      <c r="B1" s="149" t="s">
        <v>545</v>
      </c>
      <c r="C1" s="149" t="s">
        <v>544</v>
      </c>
      <c r="D1" s="154" t="s">
        <v>544</v>
      </c>
      <c r="F1" s="4" t="s">
        <v>503</v>
      </c>
    </row>
    <row r="2" spans="1:6" x14ac:dyDescent="0.25">
      <c r="A2" s="2" t="s">
        <v>543</v>
      </c>
      <c r="B2" s="7">
        <v>0</v>
      </c>
      <c r="C2" s="147">
        <v>13</v>
      </c>
      <c r="D2" s="147">
        <v>200</v>
      </c>
      <c r="F2" s="157"/>
    </row>
    <row r="3" spans="1:6" x14ac:dyDescent="0.25">
      <c r="A3" s="2" t="s">
        <v>542</v>
      </c>
      <c r="B3" s="7">
        <v>1</v>
      </c>
      <c r="C3" s="147">
        <v>13</v>
      </c>
      <c r="D3" s="147">
        <v>200</v>
      </c>
      <c r="F3" s="157"/>
    </row>
    <row r="4" spans="1:6" x14ac:dyDescent="0.25">
      <c r="A4" s="2" t="s">
        <v>541</v>
      </c>
      <c r="B4" s="7">
        <v>2</v>
      </c>
      <c r="C4" s="147">
        <v>12</v>
      </c>
      <c r="D4" s="147">
        <v>180</v>
      </c>
      <c r="F4" s="157"/>
    </row>
    <row r="5" spans="1:6" x14ac:dyDescent="0.25">
      <c r="A5" s="2" t="s">
        <v>540</v>
      </c>
      <c r="B5" s="7">
        <v>3</v>
      </c>
      <c r="C5" s="147">
        <v>12</v>
      </c>
      <c r="D5" s="147">
        <v>180</v>
      </c>
      <c r="F5" s="157"/>
    </row>
    <row r="6" spans="1:6" x14ac:dyDescent="0.25">
      <c r="A6" s="2" t="s">
        <v>539</v>
      </c>
      <c r="B6" s="7">
        <v>4</v>
      </c>
      <c r="C6" s="147">
        <v>11</v>
      </c>
      <c r="D6" s="147">
        <v>160</v>
      </c>
      <c r="F6" s="157"/>
    </row>
    <row r="7" spans="1:6" x14ac:dyDescent="0.25">
      <c r="A7" s="2" t="s">
        <v>538</v>
      </c>
      <c r="B7" s="7">
        <v>5</v>
      </c>
      <c r="C7" s="147">
        <v>10.588235294117647</v>
      </c>
      <c r="D7" s="147">
        <v>160</v>
      </c>
      <c r="F7" s="157"/>
    </row>
    <row r="8" spans="1:6" x14ac:dyDescent="0.25">
      <c r="A8" s="2" t="s">
        <v>537</v>
      </c>
      <c r="B8" s="7">
        <v>6</v>
      </c>
      <c r="C8" s="147">
        <v>10</v>
      </c>
      <c r="D8" s="147">
        <v>120</v>
      </c>
      <c r="F8" s="157"/>
    </row>
    <row r="9" spans="1:6" x14ac:dyDescent="0.25">
      <c r="A9" s="2" t="s">
        <v>536</v>
      </c>
      <c r="B9" s="7">
        <v>7</v>
      </c>
      <c r="C9" s="147">
        <v>10</v>
      </c>
      <c r="D9" s="147">
        <v>120</v>
      </c>
      <c r="F9" s="157"/>
    </row>
    <row r="10" spans="1:6" x14ac:dyDescent="0.25">
      <c r="A10" s="2" t="s">
        <v>535</v>
      </c>
      <c r="B10" s="7">
        <v>8</v>
      </c>
      <c r="C10" s="147">
        <v>10</v>
      </c>
      <c r="D10" s="147">
        <v>120</v>
      </c>
      <c r="F10" s="157"/>
    </row>
    <row r="11" spans="1:6" x14ac:dyDescent="0.25">
      <c r="A11" s="2" t="s">
        <v>534</v>
      </c>
      <c r="B11" s="7">
        <v>9</v>
      </c>
      <c r="C11" s="147">
        <v>9</v>
      </c>
      <c r="D11" s="147">
        <v>90</v>
      </c>
      <c r="F11" s="157"/>
    </row>
    <row r="12" spans="1:6" x14ac:dyDescent="0.25">
      <c r="A12" s="2" t="s">
        <v>533</v>
      </c>
      <c r="B12" s="7">
        <v>10</v>
      </c>
      <c r="C12" s="147">
        <v>9.4117647058823533</v>
      </c>
      <c r="D12" s="147">
        <v>90</v>
      </c>
      <c r="F12" s="157"/>
    </row>
    <row r="13" spans="1:6" x14ac:dyDescent="0.25">
      <c r="A13" s="2" t="s">
        <v>532</v>
      </c>
      <c r="B13" s="7">
        <v>11</v>
      </c>
      <c r="C13" s="147">
        <v>9.4117647058823533</v>
      </c>
      <c r="D13" s="147">
        <v>90</v>
      </c>
      <c r="F13" s="157"/>
    </row>
    <row r="14" spans="1:6" x14ac:dyDescent="0.25">
      <c r="A14" s="2" t="s">
        <v>531</v>
      </c>
      <c r="B14" s="7">
        <v>12</v>
      </c>
      <c r="C14" s="147">
        <v>8</v>
      </c>
      <c r="D14" s="147">
        <v>80</v>
      </c>
      <c r="F14" s="157"/>
    </row>
    <row r="15" spans="1:6" x14ac:dyDescent="0.25">
      <c r="A15" s="2" t="s">
        <v>530</v>
      </c>
      <c r="B15" s="7">
        <v>13</v>
      </c>
      <c r="C15" s="147">
        <v>8</v>
      </c>
      <c r="D15" s="147">
        <v>80</v>
      </c>
      <c r="F15" s="157"/>
    </row>
    <row r="16" spans="1:6" x14ac:dyDescent="0.25">
      <c r="A16" s="2" t="s">
        <v>529</v>
      </c>
      <c r="B16" s="7">
        <v>14</v>
      </c>
      <c r="C16" s="147">
        <v>8</v>
      </c>
      <c r="D16" s="147">
        <v>80</v>
      </c>
      <c r="F16" s="157"/>
    </row>
    <row r="17" spans="1:6" x14ac:dyDescent="0.25">
      <c r="A17" s="2" t="s">
        <v>528</v>
      </c>
      <c r="B17" s="7">
        <v>15</v>
      </c>
      <c r="C17" s="147">
        <v>8</v>
      </c>
      <c r="D17" s="147">
        <v>80</v>
      </c>
      <c r="F17" s="157"/>
    </row>
    <row r="18" spans="1:6" x14ac:dyDescent="0.25">
      <c r="A18" s="2" t="s">
        <v>527</v>
      </c>
      <c r="B18" s="7">
        <v>16</v>
      </c>
      <c r="C18" s="147">
        <v>6</v>
      </c>
      <c r="D18" s="147">
        <v>60</v>
      </c>
      <c r="F18" s="157"/>
    </row>
    <row r="19" spans="1:6" x14ac:dyDescent="0.25">
      <c r="A19" s="2" t="s">
        <v>526</v>
      </c>
      <c r="B19" s="7">
        <v>17</v>
      </c>
      <c r="C19" s="147">
        <v>6</v>
      </c>
      <c r="D19" s="147">
        <v>60</v>
      </c>
      <c r="F19" s="157"/>
    </row>
    <row r="20" spans="1:6" x14ac:dyDescent="0.25">
      <c r="A20" s="2" t="s">
        <v>525</v>
      </c>
      <c r="B20" s="7">
        <v>18</v>
      </c>
      <c r="C20" s="147">
        <v>6</v>
      </c>
      <c r="D20" s="147">
        <v>60</v>
      </c>
      <c r="F20" s="157"/>
    </row>
    <row r="21" spans="1:6" x14ac:dyDescent="0.25">
      <c r="A21" s="2" t="s">
        <v>524</v>
      </c>
      <c r="B21" s="7">
        <v>19</v>
      </c>
      <c r="C21" s="147">
        <v>6</v>
      </c>
      <c r="D21" s="147">
        <v>60</v>
      </c>
      <c r="F21" s="157"/>
    </row>
    <row r="22" spans="1:6" x14ac:dyDescent="0.25">
      <c r="A22" s="2" t="s">
        <v>523</v>
      </c>
      <c r="B22" s="7">
        <v>20</v>
      </c>
      <c r="C22" s="147">
        <v>6</v>
      </c>
      <c r="D22" s="147">
        <v>60</v>
      </c>
      <c r="F22" s="157"/>
    </row>
    <row r="23" spans="1:6" x14ac:dyDescent="0.25">
      <c r="A23" s="155" t="s">
        <v>522</v>
      </c>
      <c r="B23" s="156">
        <v>21</v>
      </c>
      <c r="C23" s="147">
        <v>6</v>
      </c>
      <c r="D23" s="147">
        <v>60</v>
      </c>
    </row>
    <row r="24" spans="1:6" x14ac:dyDescent="0.25">
      <c r="A24" s="155" t="s">
        <v>521</v>
      </c>
      <c r="B24" s="156">
        <v>22</v>
      </c>
      <c r="C24" s="147">
        <v>6</v>
      </c>
      <c r="D24" s="147">
        <v>60</v>
      </c>
    </row>
    <row r="25" spans="1:6" x14ac:dyDescent="0.25">
      <c r="A25" s="155" t="s">
        <v>520</v>
      </c>
      <c r="B25" s="156">
        <v>23</v>
      </c>
      <c r="C25" s="147">
        <v>6</v>
      </c>
      <c r="D25" s="147">
        <v>60</v>
      </c>
    </row>
    <row r="26" spans="1:6" x14ac:dyDescent="0.25">
      <c r="A26" s="155" t="s">
        <v>519</v>
      </c>
      <c r="B26" s="156">
        <v>24</v>
      </c>
      <c r="C26" s="147">
        <v>6</v>
      </c>
      <c r="D26" s="147">
        <v>60</v>
      </c>
    </row>
    <row r="27" spans="1:6" x14ac:dyDescent="0.25">
      <c r="A27" s="155" t="s">
        <v>518</v>
      </c>
      <c r="B27" s="156">
        <v>25</v>
      </c>
      <c r="C27" s="147">
        <v>6</v>
      </c>
      <c r="D27" s="147">
        <v>60</v>
      </c>
    </row>
    <row r="28" spans="1:6" x14ac:dyDescent="0.25">
      <c r="A28" s="155" t="s">
        <v>517</v>
      </c>
      <c r="B28" s="156">
        <v>26</v>
      </c>
      <c r="C28" s="147">
        <v>6</v>
      </c>
      <c r="D28" s="147">
        <v>60</v>
      </c>
    </row>
    <row r="29" spans="1:6" x14ac:dyDescent="0.25">
      <c r="A29" s="155" t="s">
        <v>516</v>
      </c>
      <c r="B29" s="156">
        <v>27</v>
      </c>
      <c r="C29" s="147">
        <v>6</v>
      </c>
      <c r="D29" s="147">
        <v>60</v>
      </c>
    </row>
    <row r="30" spans="1:6" x14ac:dyDescent="0.25">
      <c r="A30" s="155" t="s">
        <v>515</v>
      </c>
      <c r="B30" s="156">
        <v>28</v>
      </c>
      <c r="C30" s="147">
        <v>6</v>
      </c>
      <c r="D30" s="147">
        <v>60</v>
      </c>
    </row>
    <row r="31" spans="1:6" x14ac:dyDescent="0.25">
      <c r="A31" s="155" t="s">
        <v>514</v>
      </c>
      <c r="B31" s="156">
        <v>29</v>
      </c>
      <c r="C31" s="147">
        <v>6</v>
      </c>
      <c r="D31" s="147">
        <v>60</v>
      </c>
    </row>
    <row r="32" spans="1:6" x14ac:dyDescent="0.25">
      <c r="A32" s="155" t="s">
        <v>513</v>
      </c>
      <c r="B32" s="156">
        <v>30</v>
      </c>
      <c r="C32" s="147">
        <v>6</v>
      </c>
      <c r="D32" s="147">
        <v>50</v>
      </c>
    </row>
    <row r="33" spans="1:4" x14ac:dyDescent="0.25">
      <c r="A33" s="155" t="s">
        <v>512</v>
      </c>
      <c r="B33" s="156">
        <v>31</v>
      </c>
      <c r="C33" s="147">
        <v>6</v>
      </c>
      <c r="D33" s="147">
        <v>50</v>
      </c>
    </row>
    <row r="34" spans="1:4" x14ac:dyDescent="0.25">
      <c r="A34" s="155" t="s">
        <v>511</v>
      </c>
      <c r="B34" s="156">
        <v>32</v>
      </c>
      <c r="C34" s="147">
        <v>6</v>
      </c>
      <c r="D34" s="147">
        <v>50</v>
      </c>
    </row>
    <row r="35" spans="1:4" x14ac:dyDescent="0.25">
      <c r="A35" s="155" t="s">
        <v>510</v>
      </c>
      <c r="B35" s="156">
        <v>33</v>
      </c>
      <c r="C35" s="147">
        <v>6</v>
      </c>
      <c r="D35" s="147">
        <v>50</v>
      </c>
    </row>
    <row r="36" spans="1:4" x14ac:dyDescent="0.25">
      <c r="A36" s="155" t="s">
        <v>509</v>
      </c>
      <c r="B36" s="156">
        <v>34</v>
      </c>
      <c r="C36" s="147">
        <v>6</v>
      </c>
      <c r="D36" s="147">
        <v>50</v>
      </c>
    </row>
    <row r="37" spans="1:4" x14ac:dyDescent="0.25">
      <c r="A37" s="155" t="s">
        <v>508</v>
      </c>
      <c r="B37" s="156">
        <v>35</v>
      </c>
      <c r="C37" s="147">
        <v>6</v>
      </c>
      <c r="D37" s="147">
        <v>50</v>
      </c>
    </row>
    <row r="38" spans="1:4" x14ac:dyDescent="0.25">
      <c r="A38" s="155" t="s">
        <v>507</v>
      </c>
      <c r="B38" s="156">
        <v>36</v>
      </c>
      <c r="C38" s="147">
        <v>6</v>
      </c>
      <c r="D38" s="147">
        <v>50</v>
      </c>
    </row>
    <row r="39" spans="1:4" x14ac:dyDescent="0.25">
      <c r="A39" s="155" t="s">
        <v>506</v>
      </c>
      <c r="B39" s="156">
        <v>37</v>
      </c>
      <c r="C39" s="147">
        <v>6</v>
      </c>
      <c r="D39" s="147">
        <v>50</v>
      </c>
    </row>
    <row r="40" spans="1:4" x14ac:dyDescent="0.25">
      <c r="A40" s="155" t="s">
        <v>505</v>
      </c>
      <c r="B40" s="156">
        <v>38</v>
      </c>
      <c r="C40" s="147">
        <v>6</v>
      </c>
      <c r="D40" s="147">
        <v>50</v>
      </c>
    </row>
    <row r="41" spans="1:4" x14ac:dyDescent="0.25">
      <c r="A41" s="2" t="s">
        <v>504</v>
      </c>
      <c r="B41" s="7">
        <v>39</v>
      </c>
      <c r="C41" s="147">
        <v>6</v>
      </c>
      <c r="D41" s="147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282"/>
  <sheetViews>
    <sheetView zoomScaleNormal="10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F21" sqref="AF21"/>
    </sheetView>
  </sheetViews>
  <sheetFormatPr defaultRowHeight="15" x14ac:dyDescent="0.25"/>
  <cols>
    <col min="1" max="2" width="9.140625" style="28"/>
    <col min="3" max="3" width="17.28515625" style="28" hidden="1" customWidth="1"/>
    <col min="4" max="4" width="17.5703125" style="28" hidden="1" customWidth="1"/>
    <col min="5" max="5" width="23.85546875" style="28" hidden="1" customWidth="1"/>
    <col min="6" max="6" width="24.42578125" style="28" hidden="1" customWidth="1"/>
    <col min="7" max="7" width="24.140625" style="28" hidden="1" customWidth="1"/>
    <col min="8" max="8" width="23.140625" style="28" hidden="1" customWidth="1"/>
    <col min="9" max="9" width="35.42578125" style="35" hidden="1" customWidth="1"/>
    <col min="10" max="10" width="24.85546875" style="28" hidden="1" customWidth="1"/>
    <col min="11" max="11" width="18.42578125" style="28" hidden="1" customWidth="1"/>
    <col min="12" max="12" width="19.140625" style="28" hidden="1" customWidth="1"/>
    <col min="13" max="13" width="29.28515625" style="28" hidden="1" customWidth="1"/>
    <col min="14" max="14" width="30.28515625" style="28" hidden="1" customWidth="1"/>
    <col min="15" max="15" width="19.7109375" style="36" hidden="1" customWidth="1"/>
    <col min="16" max="16" width="24.7109375" style="28" hidden="1" customWidth="1"/>
    <col min="17" max="18" width="23" style="4" customWidth="1"/>
    <col min="19" max="19" width="25.7109375" style="28" hidden="1" customWidth="1"/>
    <col min="20" max="20" width="22.140625" style="28" hidden="1" customWidth="1"/>
    <col min="21" max="21" width="30.28515625" style="28" hidden="1" customWidth="1"/>
    <col min="22" max="22" width="33.140625" style="35" hidden="1" customWidth="1"/>
    <col min="23" max="23" width="31.5703125" style="35" hidden="1" customWidth="1"/>
    <col min="24" max="24" width="33.28515625" style="35" hidden="1" customWidth="1"/>
    <col min="25" max="25" width="31.7109375" style="35" hidden="1" customWidth="1"/>
    <col min="26" max="26" width="33.28515625" style="35" customWidth="1"/>
    <col min="27" max="27" width="29.140625" style="35" hidden="1" customWidth="1"/>
    <col min="28" max="28" width="27.140625" style="35" hidden="1" customWidth="1"/>
    <col min="29" max="29" width="20.5703125" style="133" customWidth="1"/>
    <col min="30" max="30" width="24.85546875" style="133" bestFit="1" customWidth="1"/>
    <col min="31" max="32" width="19.42578125" style="28" bestFit="1" customWidth="1"/>
    <col min="33" max="199" width="9.140625" style="28"/>
    <col min="200" max="200" width="17.5703125" style="28" bestFit="1" customWidth="1"/>
    <col min="201" max="201" width="25.7109375" style="28" bestFit="1" customWidth="1"/>
    <col min="202" max="202" width="22.140625" style="28" bestFit="1" customWidth="1"/>
    <col min="203" max="203" width="18.42578125" style="28" bestFit="1" customWidth="1"/>
    <col min="204" max="204" width="19.140625" style="28" bestFit="1" customWidth="1"/>
    <col min="205" max="205" width="18.42578125" style="28" bestFit="1" customWidth="1"/>
    <col min="206" max="206" width="26.42578125" style="28" bestFit="1" customWidth="1"/>
    <col min="207" max="207" width="23.85546875" style="28" bestFit="1" customWidth="1"/>
    <col min="208" max="208" width="21.42578125" style="28" bestFit="1" customWidth="1"/>
    <col min="209" max="209" width="16" style="28" bestFit="1" customWidth="1"/>
    <col min="210" max="211" width="23" style="28" customWidth="1"/>
    <col min="212" max="212" width="29.28515625" style="28" customWidth="1"/>
    <col min="213" max="213" width="30.28515625" style="28" customWidth="1"/>
    <col min="214" max="214" width="24.140625" style="28" customWidth="1"/>
    <col min="215" max="216" width="23.85546875" style="28" customWidth="1"/>
    <col min="217" max="217" width="30.28515625" style="28" customWidth="1"/>
    <col min="218" max="223" width="12.7109375" style="28" customWidth="1"/>
    <col min="224" max="224" width="33.140625" style="28" customWidth="1"/>
    <col min="225" max="225" width="31.5703125" style="28" customWidth="1"/>
    <col min="226" max="226" width="33.28515625" style="28" customWidth="1"/>
    <col min="227" max="227" width="31.7109375" style="28" customWidth="1"/>
    <col min="228" max="228" width="20" style="28" customWidth="1"/>
    <col min="229" max="229" width="19.28515625" style="28" bestFit="1" customWidth="1"/>
    <col min="230" max="230" width="19.7109375" style="28" bestFit="1" customWidth="1"/>
    <col min="231" max="231" width="33.28515625" style="28" bestFit="1" customWidth="1"/>
    <col min="232" max="232" width="24.140625" style="28" bestFit="1" customWidth="1"/>
    <col min="233" max="233" width="25.28515625" style="28" customWidth="1"/>
    <col min="234" max="234" width="24.42578125" style="28" customWidth="1"/>
    <col min="235" max="235" width="13.85546875" style="28" bestFit="1" customWidth="1"/>
    <col min="236" max="236" width="18.7109375" style="28" bestFit="1" customWidth="1"/>
    <col min="237" max="237" width="24.7109375" style="28" bestFit="1" customWidth="1"/>
    <col min="238" max="239" width="27.140625" style="28" bestFit="1" customWidth="1"/>
    <col min="240" max="240" width="24.7109375" style="28" bestFit="1" customWidth="1"/>
    <col min="241" max="243" width="22.42578125" style="28" bestFit="1" customWidth="1"/>
    <col min="244" max="244" width="24" style="28" bestFit="1" customWidth="1"/>
    <col min="245" max="246" width="41.140625" style="28" bestFit="1" customWidth="1"/>
    <col min="247" max="247" width="77.42578125" style="28" bestFit="1" customWidth="1"/>
    <col min="248" max="248" width="110.28515625" style="28" bestFit="1" customWidth="1"/>
    <col min="249" max="249" width="108.140625" style="28" bestFit="1" customWidth="1"/>
    <col min="250" max="250" width="38.28515625" style="28" bestFit="1" customWidth="1"/>
    <col min="251" max="251" width="38.7109375" style="28" bestFit="1" customWidth="1"/>
    <col min="252" max="252" width="38.28515625" style="28" bestFit="1" customWidth="1"/>
    <col min="253" max="253" width="38.7109375" style="28" bestFit="1" customWidth="1"/>
    <col min="254" max="254" width="38.28515625" style="28" bestFit="1" customWidth="1"/>
    <col min="255" max="255" width="38.7109375" style="28" bestFit="1" customWidth="1"/>
    <col min="256" max="256" width="22.85546875" style="28" bestFit="1" customWidth="1"/>
    <col min="257" max="257" width="31.85546875" style="28" customWidth="1"/>
    <col min="258" max="258" width="28" style="28" bestFit="1" customWidth="1"/>
    <col min="259" max="259" width="20.7109375" style="28" bestFit="1" customWidth="1"/>
    <col min="260" max="260" width="26.7109375" style="28" bestFit="1" customWidth="1"/>
    <col min="261" max="261" width="26.85546875" style="28" bestFit="1" customWidth="1"/>
    <col min="262" max="262" width="26.7109375" style="28" bestFit="1" customWidth="1"/>
    <col min="263" max="263" width="26.85546875" style="28" bestFit="1" customWidth="1"/>
    <col min="264" max="264" width="28.85546875" style="28" bestFit="1" customWidth="1"/>
    <col min="265" max="265" width="27" style="28" bestFit="1" customWidth="1"/>
    <col min="266" max="266" width="23.42578125" style="28" bestFit="1" customWidth="1"/>
    <col min="267" max="268" width="31.42578125" style="28" bestFit="1" customWidth="1"/>
    <col min="269" max="269" width="31.42578125" style="28" customWidth="1"/>
    <col min="270" max="270" width="52.28515625" style="28" customWidth="1"/>
    <col min="271" max="271" width="31.42578125" style="28" customWidth="1"/>
    <col min="272" max="272" width="26.42578125" style="28" bestFit="1" customWidth="1"/>
    <col min="273" max="273" width="29.28515625" style="28" customWidth="1"/>
    <col min="274" max="274" width="30.28515625" style="28" customWidth="1"/>
    <col min="275" max="275" width="39" style="28" bestFit="1" customWidth="1"/>
    <col min="276" max="455" width="9.140625" style="28"/>
    <col min="456" max="456" width="17.5703125" style="28" bestFit="1" customWidth="1"/>
    <col min="457" max="457" width="25.7109375" style="28" bestFit="1" customWidth="1"/>
    <col min="458" max="458" width="22.140625" style="28" bestFit="1" customWidth="1"/>
    <col min="459" max="459" width="18.42578125" style="28" bestFit="1" customWidth="1"/>
    <col min="460" max="460" width="19.140625" style="28" bestFit="1" customWidth="1"/>
    <col min="461" max="461" width="18.42578125" style="28" bestFit="1" customWidth="1"/>
    <col min="462" max="462" width="26.42578125" style="28" bestFit="1" customWidth="1"/>
    <col min="463" max="463" width="23.85546875" style="28" bestFit="1" customWidth="1"/>
    <col min="464" max="464" width="21.42578125" style="28" bestFit="1" customWidth="1"/>
    <col min="465" max="465" width="16" style="28" bestFit="1" customWidth="1"/>
    <col min="466" max="467" width="23" style="28" customWidth="1"/>
    <col min="468" max="468" width="29.28515625" style="28" customWidth="1"/>
    <col min="469" max="469" width="30.28515625" style="28" customWidth="1"/>
    <col min="470" max="470" width="24.140625" style="28" customWidth="1"/>
    <col min="471" max="472" width="23.85546875" style="28" customWidth="1"/>
    <col min="473" max="473" width="30.28515625" style="28" customWidth="1"/>
    <col min="474" max="479" width="12.7109375" style="28" customWidth="1"/>
    <col min="480" max="480" width="33.140625" style="28" customWidth="1"/>
    <col min="481" max="481" width="31.5703125" style="28" customWidth="1"/>
    <col min="482" max="482" width="33.28515625" style="28" customWidth="1"/>
    <col min="483" max="483" width="31.7109375" style="28" customWidth="1"/>
    <col min="484" max="484" width="20" style="28" customWidth="1"/>
    <col min="485" max="485" width="19.28515625" style="28" bestFit="1" customWidth="1"/>
    <col min="486" max="486" width="19.7109375" style="28" bestFit="1" customWidth="1"/>
    <col min="487" max="487" width="33.28515625" style="28" bestFit="1" customWidth="1"/>
    <col min="488" max="488" width="24.140625" style="28" bestFit="1" customWidth="1"/>
    <col min="489" max="489" width="25.28515625" style="28" customWidth="1"/>
    <col min="490" max="490" width="24.42578125" style="28" customWidth="1"/>
    <col min="491" max="491" width="13.85546875" style="28" bestFit="1" customWidth="1"/>
    <col min="492" max="492" width="18.7109375" style="28" bestFit="1" customWidth="1"/>
    <col min="493" max="493" width="24.7109375" style="28" bestFit="1" customWidth="1"/>
    <col min="494" max="495" width="27.140625" style="28" bestFit="1" customWidth="1"/>
    <col min="496" max="496" width="24.7109375" style="28" bestFit="1" customWidth="1"/>
    <col min="497" max="499" width="22.42578125" style="28" bestFit="1" customWidth="1"/>
    <col min="500" max="500" width="24" style="28" bestFit="1" customWidth="1"/>
    <col min="501" max="502" width="41.140625" style="28" bestFit="1" customWidth="1"/>
    <col min="503" max="503" width="77.42578125" style="28" bestFit="1" customWidth="1"/>
    <col min="504" max="504" width="110.28515625" style="28" bestFit="1" customWidth="1"/>
    <col min="505" max="505" width="108.140625" style="28" bestFit="1" customWidth="1"/>
    <col min="506" max="506" width="38.28515625" style="28" bestFit="1" customWidth="1"/>
    <col min="507" max="507" width="38.7109375" style="28" bestFit="1" customWidth="1"/>
    <col min="508" max="508" width="38.28515625" style="28" bestFit="1" customWidth="1"/>
    <col min="509" max="509" width="38.7109375" style="28" bestFit="1" customWidth="1"/>
    <col min="510" max="510" width="38.28515625" style="28" bestFit="1" customWidth="1"/>
    <col min="511" max="511" width="38.7109375" style="28" bestFit="1" customWidth="1"/>
    <col min="512" max="512" width="22.85546875" style="28" bestFit="1" customWidth="1"/>
    <col min="513" max="513" width="31.85546875" style="28" customWidth="1"/>
    <col min="514" max="514" width="28" style="28" bestFit="1" customWidth="1"/>
    <col min="515" max="515" width="20.7109375" style="28" bestFit="1" customWidth="1"/>
    <col min="516" max="516" width="26.7109375" style="28" bestFit="1" customWidth="1"/>
    <col min="517" max="517" width="26.85546875" style="28" bestFit="1" customWidth="1"/>
    <col min="518" max="518" width="26.7109375" style="28" bestFit="1" customWidth="1"/>
    <col min="519" max="519" width="26.85546875" style="28" bestFit="1" customWidth="1"/>
    <col min="520" max="520" width="28.85546875" style="28" bestFit="1" customWidth="1"/>
    <col min="521" max="521" width="27" style="28" bestFit="1" customWidth="1"/>
    <col min="522" max="522" width="23.42578125" style="28" bestFit="1" customWidth="1"/>
    <col min="523" max="524" width="31.42578125" style="28" bestFit="1" customWidth="1"/>
    <col min="525" max="525" width="31.42578125" style="28" customWidth="1"/>
    <col min="526" max="526" width="52.28515625" style="28" customWidth="1"/>
    <col min="527" max="527" width="31.42578125" style="28" customWidth="1"/>
    <col min="528" max="528" width="26.42578125" style="28" bestFit="1" customWidth="1"/>
    <col min="529" max="529" width="29.28515625" style="28" customWidth="1"/>
    <col min="530" max="530" width="30.28515625" style="28" customWidth="1"/>
    <col min="531" max="531" width="39" style="28" bestFit="1" customWidth="1"/>
    <col min="532" max="711" width="9.140625" style="28"/>
    <col min="712" max="712" width="17.5703125" style="28" bestFit="1" customWidth="1"/>
    <col min="713" max="713" width="25.7109375" style="28" bestFit="1" customWidth="1"/>
    <col min="714" max="714" width="22.140625" style="28" bestFit="1" customWidth="1"/>
    <col min="715" max="715" width="18.42578125" style="28" bestFit="1" customWidth="1"/>
    <col min="716" max="716" width="19.140625" style="28" bestFit="1" customWidth="1"/>
    <col min="717" max="717" width="18.42578125" style="28" bestFit="1" customWidth="1"/>
    <col min="718" max="718" width="26.42578125" style="28" bestFit="1" customWidth="1"/>
    <col min="719" max="719" width="23.85546875" style="28" bestFit="1" customWidth="1"/>
    <col min="720" max="720" width="21.42578125" style="28" bestFit="1" customWidth="1"/>
    <col min="721" max="721" width="16" style="28" bestFit="1" customWidth="1"/>
    <col min="722" max="723" width="23" style="28" customWidth="1"/>
    <col min="724" max="724" width="29.28515625" style="28" customWidth="1"/>
    <col min="725" max="725" width="30.28515625" style="28" customWidth="1"/>
    <col min="726" max="726" width="24.140625" style="28" customWidth="1"/>
    <col min="727" max="728" width="23.85546875" style="28" customWidth="1"/>
    <col min="729" max="729" width="30.28515625" style="28" customWidth="1"/>
    <col min="730" max="735" width="12.7109375" style="28" customWidth="1"/>
    <col min="736" max="736" width="33.140625" style="28" customWidth="1"/>
    <col min="737" max="737" width="31.5703125" style="28" customWidth="1"/>
    <col min="738" max="738" width="33.28515625" style="28" customWidth="1"/>
    <col min="739" max="739" width="31.7109375" style="28" customWidth="1"/>
    <col min="740" max="740" width="20" style="28" customWidth="1"/>
    <col min="741" max="741" width="19.28515625" style="28" bestFit="1" customWidth="1"/>
    <col min="742" max="742" width="19.7109375" style="28" bestFit="1" customWidth="1"/>
    <col min="743" max="743" width="33.28515625" style="28" bestFit="1" customWidth="1"/>
    <col min="744" max="744" width="24.140625" style="28" bestFit="1" customWidth="1"/>
    <col min="745" max="745" width="25.28515625" style="28" customWidth="1"/>
    <col min="746" max="746" width="24.42578125" style="28" customWidth="1"/>
    <col min="747" max="747" width="13.85546875" style="28" bestFit="1" customWidth="1"/>
    <col min="748" max="748" width="18.7109375" style="28" bestFit="1" customWidth="1"/>
    <col min="749" max="749" width="24.7109375" style="28" bestFit="1" customWidth="1"/>
    <col min="750" max="751" width="27.140625" style="28" bestFit="1" customWidth="1"/>
    <col min="752" max="752" width="24.7109375" style="28" bestFit="1" customWidth="1"/>
    <col min="753" max="755" width="22.42578125" style="28" bestFit="1" customWidth="1"/>
    <col min="756" max="756" width="24" style="28" bestFit="1" customWidth="1"/>
    <col min="757" max="758" width="41.140625" style="28" bestFit="1" customWidth="1"/>
    <col min="759" max="759" width="77.42578125" style="28" bestFit="1" customWidth="1"/>
    <col min="760" max="760" width="110.28515625" style="28" bestFit="1" customWidth="1"/>
    <col min="761" max="761" width="108.140625" style="28" bestFit="1" customWidth="1"/>
    <col min="762" max="762" width="38.28515625" style="28" bestFit="1" customWidth="1"/>
    <col min="763" max="763" width="38.7109375" style="28" bestFit="1" customWidth="1"/>
    <col min="764" max="764" width="38.28515625" style="28" bestFit="1" customWidth="1"/>
    <col min="765" max="765" width="38.7109375" style="28" bestFit="1" customWidth="1"/>
    <col min="766" max="766" width="38.28515625" style="28" bestFit="1" customWidth="1"/>
    <col min="767" max="767" width="38.7109375" style="28" bestFit="1" customWidth="1"/>
    <col min="768" max="768" width="22.85546875" style="28" bestFit="1" customWidth="1"/>
    <col min="769" max="769" width="31.85546875" style="28" customWidth="1"/>
    <col min="770" max="770" width="28" style="28" bestFit="1" customWidth="1"/>
    <col min="771" max="771" width="20.7109375" style="28" bestFit="1" customWidth="1"/>
    <col min="772" max="772" width="26.7109375" style="28" bestFit="1" customWidth="1"/>
    <col min="773" max="773" width="26.85546875" style="28" bestFit="1" customWidth="1"/>
    <col min="774" max="774" width="26.7109375" style="28" bestFit="1" customWidth="1"/>
    <col min="775" max="775" width="26.85546875" style="28" bestFit="1" customWidth="1"/>
    <col min="776" max="776" width="28.85546875" style="28" bestFit="1" customWidth="1"/>
    <col min="777" max="777" width="27" style="28" bestFit="1" customWidth="1"/>
    <col min="778" max="778" width="23.42578125" style="28" bestFit="1" customWidth="1"/>
    <col min="779" max="780" width="31.42578125" style="28" bestFit="1" customWidth="1"/>
    <col min="781" max="781" width="31.42578125" style="28" customWidth="1"/>
    <col min="782" max="782" width="52.28515625" style="28" customWidth="1"/>
    <col min="783" max="783" width="31.42578125" style="28" customWidth="1"/>
    <col min="784" max="784" width="26.42578125" style="28" bestFit="1" customWidth="1"/>
    <col min="785" max="785" width="29.28515625" style="28" customWidth="1"/>
    <col min="786" max="786" width="30.28515625" style="28" customWidth="1"/>
    <col min="787" max="787" width="39" style="28" bestFit="1" customWidth="1"/>
    <col min="788" max="967" width="9.140625" style="28"/>
    <col min="968" max="968" width="17.5703125" style="28" bestFit="1" customWidth="1"/>
    <col min="969" max="969" width="25.7109375" style="28" bestFit="1" customWidth="1"/>
    <col min="970" max="970" width="22.140625" style="28" bestFit="1" customWidth="1"/>
    <col min="971" max="971" width="18.42578125" style="28" bestFit="1" customWidth="1"/>
    <col min="972" max="972" width="19.140625" style="28" bestFit="1" customWidth="1"/>
    <col min="973" max="973" width="18.42578125" style="28" bestFit="1" customWidth="1"/>
    <col min="974" max="974" width="26.42578125" style="28" bestFit="1" customWidth="1"/>
    <col min="975" max="975" width="23.85546875" style="28" bestFit="1" customWidth="1"/>
    <col min="976" max="976" width="21.42578125" style="28" bestFit="1" customWidth="1"/>
    <col min="977" max="977" width="16" style="28" bestFit="1" customWidth="1"/>
    <col min="978" max="979" width="23" style="28" customWidth="1"/>
    <col min="980" max="980" width="29.28515625" style="28" customWidth="1"/>
    <col min="981" max="981" width="30.28515625" style="28" customWidth="1"/>
    <col min="982" max="982" width="24.140625" style="28" customWidth="1"/>
    <col min="983" max="984" width="23.85546875" style="28" customWidth="1"/>
    <col min="985" max="985" width="30.28515625" style="28" customWidth="1"/>
    <col min="986" max="991" width="12.7109375" style="28" customWidth="1"/>
    <col min="992" max="992" width="33.140625" style="28" customWidth="1"/>
    <col min="993" max="993" width="31.5703125" style="28" customWidth="1"/>
    <col min="994" max="994" width="33.28515625" style="28" customWidth="1"/>
    <col min="995" max="995" width="31.7109375" style="28" customWidth="1"/>
    <col min="996" max="996" width="20" style="28" customWidth="1"/>
    <col min="997" max="997" width="19.28515625" style="28" bestFit="1" customWidth="1"/>
    <col min="998" max="998" width="19.7109375" style="28" bestFit="1" customWidth="1"/>
    <col min="999" max="999" width="33.28515625" style="28" bestFit="1" customWidth="1"/>
    <col min="1000" max="1000" width="24.140625" style="28" bestFit="1" customWidth="1"/>
    <col min="1001" max="1001" width="25.28515625" style="28" customWidth="1"/>
    <col min="1002" max="1002" width="24.42578125" style="28" customWidth="1"/>
    <col min="1003" max="1003" width="13.85546875" style="28" bestFit="1" customWidth="1"/>
    <col min="1004" max="1004" width="18.7109375" style="28" bestFit="1" customWidth="1"/>
    <col min="1005" max="1005" width="24.7109375" style="28" bestFit="1" customWidth="1"/>
    <col min="1006" max="1007" width="27.140625" style="28" bestFit="1" customWidth="1"/>
    <col min="1008" max="1008" width="24.7109375" style="28" bestFit="1" customWidth="1"/>
    <col min="1009" max="1011" width="22.42578125" style="28" bestFit="1" customWidth="1"/>
    <col min="1012" max="1012" width="24" style="28" bestFit="1" customWidth="1"/>
    <col min="1013" max="1014" width="41.140625" style="28" bestFit="1" customWidth="1"/>
    <col min="1015" max="1015" width="77.42578125" style="28" bestFit="1" customWidth="1"/>
    <col min="1016" max="1016" width="110.28515625" style="28" bestFit="1" customWidth="1"/>
    <col min="1017" max="1017" width="108.140625" style="28" bestFit="1" customWidth="1"/>
    <col min="1018" max="1018" width="38.28515625" style="28" bestFit="1" customWidth="1"/>
    <col min="1019" max="1019" width="38.7109375" style="28" bestFit="1" customWidth="1"/>
    <col min="1020" max="1020" width="38.28515625" style="28" bestFit="1" customWidth="1"/>
    <col min="1021" max="1021" width="38.7109375" style="28" bestFit="1" customWidth="1"/>
    <col min="1022" max="1022" width="38.28515625" style="28" bestFit="1" customWidth="1"/>
    <col min="1023" max="1023" width="38.7109375" style="28" bestFit="1" customWidth="1"/>
    <col min="1024" max="1024" width="22.85546875" style="28" bestFit="1" customWidth="1"/>
    <col min="1025" max="1025" width="31.85546875" style="28" customWidth="1"/>
    <col min="1026" max="1026" width="28" style="28" bestFit="1" customWidth="1"/>
    <col min="1027" max="1027" width="20.7109375" style="28" bestFit="1" customWidth="1"/>
    <col min="1028" max="1028" width="26.7109375" style="28" bestFit="1" customWidth="1"/>
    <col min="1029" max="1029" width="26.85546875" style="28" bestFit="1" customWidth="1"/>
    <col min="1030" max="1030" width="26.7109375" style="28" bestFit="1" customWidth="1"/>
    <col min="1031" max="1031" width="26.85546875" style="28" bestFit="1" customWidth="1"/>
    <col min="1032" max="1032" width="28.85546875" style="28" bestFit="1" customWidth="1"/>
    <col min="1033" max="1033" width="27" style="28" bestFit="1" customWidth="1"/>
    <col min="1034" max="1034" width="23.42578125" style="28" bestFit="1" customWidth="1"/>
    <col min="1035" max="1036" width="31.42578125" style="28" bestFit="1" customWidth="1"/>
    <col min="1037" max="1037" width="31.42578125" style="28" customWidth="1"/>
    <col min="1038" max="1038" width="52.28515625" style="28" customWidth="1"/>
    <col min="1039" max="1039" width="31.42578125" style="28" customWidth="1"/>
    <col min="1040" max="1040" width="26.42578125" style="28" bestFit="1" customWidth="1"/>
    <col min="1041" max="1041" width="29.28515625" style="28" customWidth="1"/>
    <col min="1042" max="1042" width="30.28515625" style="28" customWidth="1"/>
    <col min="1043" max="1043" width="39" style="28" bestFit="1" customWidth="1"/>
    <col min="1044" max="1223" width="9.140625" style="28"/>
    <col min="1224" max="1224" width="17.5703125" style="28" bestFit="1" customWidth="1"/>
    <col min="1225" max="1225" width="25.7109375" style="28" bestFit="1" customWidth="1"/>
    <col min="1226" max="1226" width="22.140625" style="28" bestFit="1" customWidth="1"/>
    <col min="1227" max="1227" width="18.42578125" style="28" bestFit="1" customWidth="1"/>
    <col min="1228" max="1228" width="19.140625" style="28" bestFit="1" customWidth="1"/>
    <col min="1229" max="1229" width="18.42578125" style="28" bestFit="1" customWidth="1"/>
    <col min="1230" max="1230" width="26.42578125" style="28" bestFit="1" customWidth="1"/>
    <col min="1231" max="1231" width="23.85546875" style="28" bestFit="1" customWidth="1"/>
    <col min="1232" max="1232" width="21.42578125" style="28" bestFit="1" customWidth="1"/>
    <col min="1233" max="1233" width="16" style="28" bestFit="1" customWidth="1"/>
    <col min="1234" max="1235" width="23" style="28" customWidth="1"/>
    <col min="1236" max="1236" width="29.28515625" style="28" customWidth="1"/>
    <col min="1237" max="1237" width="30.28515625" style="28" customWidth="1"/>
    <col min="1238" max="1238" width="24.140625" style="28" customWidth="1"/>
    <col min="1239" max="1240" width="23.85546875" style="28" customWidth="1"/>
    <col min="1241" max="1241" width="30.28515625" style="28" customWidth="1"/>
    <col min="1242" max="1247" width="12.7109375" style="28" customWidth="1"/>
    <col min="1248" max="1248" width="33.140625" style="28" customWidth="1"/>
    <col min="1249" max="1249" width="31.5703125" style="28" customWidth="1"/>
    <col min="1250" max="1250" width="33.28515625" style="28" customWidth="1"/>
    <col min="1251" max="1251" width="31.7109375" style="28" customWidth="1"/>
    <col min="1252" max="1252" width="20" style="28" customWidth="1"/>
    <col min="1253" max="1253" width="19.28515625" style="28" bestFit="1" customWidth="1"/>
    <col min="1254" max="1254" width="19.7109375" style="28" bestFit="1" customWidth="1"/>
    <col min="1255" max="1255" width="33.28515625" style="28" bestFit="1" customWidth="1"/>
    <col min="1256" max="1256" width="24.140625" style="28" bestFit="1" customWidth="1"/>
    <col min="1257" max="1257" width="25.28515625" style="28" customWidth="1"/>
    <col min="1258" max="1258" width="24.42578125" style="28" customWidth="1"/>
    <col min="1259" max="1259" width="13.85546875" style="28" bestFit="1" customWidth="1"/>
    <col min="1260" max="1260" width="18.7109375" style="28" bestFit="1" customWidth="1"/>
    <col min="1261" max="1261" width="24.7109375" style="28" bestFit="1" customWidth="1"/>
    <col min="1262" max="1263" width="27.140625" style="28" bestFit="1" customWidth="1"/>
    <col min="1264" max="1264" width="24.7109375" style="28" bestFit="1" customWidth="1"/>
    <col min="1265" max="1267" width="22.42578125" style="28" bestFit="1" customWidth="1"/>
    <col min="1268" max="1268" width="24" style="28" bestFit="1" customWidth="1"/>
    <col min="1269" max="1270" width="41.140625" style="28" bestFit="1" customWidth="1"/>
    <col min="1271" max="1271" width="77.42578125" style="28" bestFit="1" customWidth="1"/>
    <col min="1272" max="1272" width="110.28515625" style="28" bestFit="1" customWidth="1"/>
    <col min="1273" max="1273" width="108.140625" style="28" bestFit="1" customWidth="1"/>
    <col min="1274" max="1274" width="38.28515625" style="28" bestFit="1" customWidth="1"/>
    <col min="1275" max="1275" width="38.7109375" style="28" bestFit="1" customWidth="1"/>
    <col min="1276" max="1276" width="38.28515625" style="28" bestFit="1" customWidth="1"/>
    <col min="1277" max="1277" width="38.7109375" style="28" bestFit="1" customWidth="1"/>
    <col min="1278" max="1278" width="38.28515625" style="28" bestFit="1" customWidth="1"/>
    <col min="1279" max="1279" width="38.7109375" style="28" bestFit="1" customWidth="1"/>
    <col min="1280" max="1280" width="22.85546875" style="28" bestFit="1" customWidth="1"/>
    <col min="1281" max="1281" width="31.85546875" style="28" customWidth="1"/>
    <col min="1282" max="1282" width="28" style="28" bestFit="1" customWidth="1"/>
    <col min="1283" max="1283" width="20.7109375" style="28" bestFit="1" customWidth="1"/>
    <col min="1284" max="1284" width="26.7109375" style="28" bestFit="1" customWidth="1"/>
    <col min="1285" max="1285" width="26.85546875" style="28" bestFit="1" customWidth="1"/>
    <col min="1286" max="1286" width="26.7109375" style="28" bestFit="1" customWidth="1"/>
    <col min="1287" max="1287" width="26.85546875" style="28" bestFit="1" customWidth="1"/>
    <col min="1288" max="1288" width="28.85546875" style="28" bestFit="1" customWidth="1"/>
    <col min="1289" max="1289" width="27" style="28" bestFit="1" customWidth="1"/>
    <col min="1290" max="1290" width="23.42578125" style="28" bestFit="1" customWidth="1"/>
    <col min="1291" max="1292" width="31.42578125" style="28" bestFit="1" customWidth="1"/>
    <col min="1293" max="1293" width="31.42578125" style="28" customWidth="1"/>
    <col min="1294" max="1294" width="52.28515625" style="28" customWidth="1"/>
    <col min="1295" max="1295" width="31.42578125" style="28" customWidth="1"/>
    <col min="1296" max="1296" width="26.42578125" style="28" bestFit="1" customWidth="1"/>
    <col min="1297" max="1297" width="29.28515625" style="28" customWidth="1"/>
    <col min="1298" max="1298" width="30.28515625" style="28" customWidth="1"/>
    <col min="1299" max="1299" width="39" style="28" bestFit="1" customWidth="1"/>
    <col min="1300" max="1479" width="9.140625" style="28"/>
    <col min="1480" max="1480" width="17.5703125" style="28" bestFit="1" customWidth="1"/>
    <col min="1481" max="1481" width="25.7109375" style="28" bestFit="1" customWidth="1"/>
    <col min="1482" max="1482" width="22.140625" style="28" bestFit="1" customWidth="1"/>
    <col min="1483" max="1483" width="18.42578125" style="28" bestFit="1" customWidth="1"/>
    <col min="1484" max="1484" width="19.140625" style="28" bestFit="1" customWidth="1"/>
    <col min="1485" max="1485" width="18.42578125" style="28" bestFit="1" customWidth="1"/>
    <col min="1486" max="1486" width="26.42578125" style="28" bestFit="1" customWidth="1"/>
    <col min="1487" max="1487" width="23.85546875" style="28" bestFit="1" customWidth="1"/>
    <col min="1488" max="1488" width="21.42578125" style="28" bestFit="1" customWidth="1"/>
    <col min="1489" max="1489" width="16" style="28" bestFit="1" customWidth="1"/>
    <col min="1490" max="1491" width="23" style="28" customWidth="1"/>
    <col min="1492" max="1492" width="29.28515625" style="28" customWidth="1"/>
    <col min="1493" max="1493" width="30.28515625" style="28" customWidth="1"/>
    <col min="1494" max="1494" width="24.140625" style="28" customWidth="1"/>
    <col min="1495" max="1496" width="23.85546875" style="28" customWidth="1"/>
    <col min="1497" max="1497" width="30.28515625" style="28" customWidth="1"/>
    <col min="1498" max="1503" width="12.7109375" style="28" customWidth="1"/>
    <col min="1504" max="1504" width="33.140625" style="28" customWidth="1"/>
    <col min="1505" max="1505" width="31.5703125" style="28" customWidth="1"/>
    <col min="1506" max="1506" width="33.28515625" style="28" customWidth="1"/>
    <col min="1507" max="1507" width="31.7109375" style="28" customWidth="1"/>
    <col min="1508" max="1508" width="20" style="28" customWidth="1"/>
    <col min="1509" max="1509" width="19.28515625" style="28" bestFit="1" customWidth="1"/>
    <col min="1510" max="1510" width="19.7109375" style="28" bestFit="1" customWidth="1"/>
    <col min="1511" max="1511" width="33.28515625" style="28" bestFit="1" customWidth="1"/>
    <col min="1512" max="1512" width="24.140625" style="28" bestFit="1" customWidth="1"/>
    <col min="1513" max="1513" width="25.28515625" style="28" customWidth="1"/>
    <col min="1514" max="1514" width="24.42578125" style="28" customWidth="1"/>
    <col min="1515" max="1515" width="13.85546875" style="28" bestFit="1" customWidth="1"/>
    <col min="1516" max="1516" width="18.7109375" style="28" bestFit="1" customWidth="1"/>
    <col min="1517" max="1517" width="24.7109375" style="28" bestFit="1" customWidth="1"/>
    <col min="1518" max="1519" width="27.140625" style="28" bestFit="1" customWidth="1"/>
    <col min="1520" max="1520" width="24.7109375" style="28" bestFit="1" customWidth="1"/>
    <col min="1521" max="1523" width="22.42578125" style="28" bestFit="1" customWidth="1"/>
    <col min="1524" max="1524" width="24" style="28" bestFit="1" customWidth="1"/>
    <col min="1525" max="1526" width="41.140625" style="28" bestFit="1" customWidth="1"/>
    <col min="1527" max="1527" width="77.42578125" style="28" bestFit="1" customWidth="1"/>
    <col min="1528" max="1528" width="110.28515625" style="28" bestFit="1" customWidth="1"/>
    <col min="1529" max="1529" width="108.140625" style="28" bestFit="1" customWidth="1"/>
    <col min="1530" max="1530" width="38.28515625" style="28" bestFit="1" customWidth="1"/>
    <col min="1531" max="1531" width="38.7109375" style="28" bestFit="1" customWidth="1"/>
    <col min="1532" max="1532" width="38.28515625" style="28" bestFit="1" customWidth="1"/>
    <col min="1533" max="1533" width="38.7109375" style="28" bestFit="1" customWidth="1"/>
    <col min="1534" max="1534" width="38.28515625" style="28" bestFit="1" customWidth="1"/>
    <col min="1535" max="1535" width="38.7109375" style="28" bestFit="1" customWidth="1"/>
    <col min="1536" max="1536" width="22.85546875" style="28" bestFit="1" customWidth="1"/>
    <col min="1537" max="1537" width="31.85546875" style="28" customWidth="1"/>
    <col min="1538" max="1538" width="28" style="28" bestFit="1" customWidth="1"/>
    <col min="1539" max="1539" width="20.7109375" style="28" bestFit="1" customWidth="1"/>
    <col min="1540" max="1540" width="26.7109375" style="28" bestFit="1" customWidth="1"/>
    <col min="1541" max="1541" width="26.85546875" style="28" bestFit="1" customWidth="1"/>
    <col min="1542" max="1542" width="26.7109375" style="28" bestFit="1" customWidth="1"/>
    <col min="1543" max="1543" width="26.85546875" style="28" bestFit="1" customWidth="1"/>
    <col min="1544" max="1544" width="28.85546875" style="28" bestFit="1" customWidth="1"/>
    <col min="1545" max="1545" width="27" style="28" bestFit="1" customWidth="1"/>
    <col min="1546" max="1546" width="23.42578125" style="28" bestFit="1" customWidth="1"/>
    <col min="1547" max="1548" width="31.42578125" style="28" bestFit="1" customWidth="1"/>
    <col min="1549" max="1549" width="31.42578125" style="28" customWidth="1"/>
    <col min="1550" max="1550" width="52.28515625" style="28" customWidth="1"/>
    <col min="1551" max="1551" width="31.42578125" style="28" customWidth="1"/>
    <col min="1552" max="1552" width="26.42578125" style="28" bestFit="1" customWidth="1"/>
    <col min="1553" max="1553" width="29.28515625" style="28" customWidth="1"/>
    <col min="1554" max="1554" width="30.28515625" style="28" customWidth="1"/>
    <col min="1555" max="1555" width="39" style="28" bestFit="1" customWidth="1"/>
    <col min="1556" max="1735" width="9.140625" style="28"/>
    <col min="1736" max="1736" width="17.5703125" style="28" bestFit="1" customWidth="1"/>
    <col min="1737" max="1737" width="25.7109375" style="28" bestFit="1" customWidth="1"/>
    <col min="1738" max="1738" width="22.140625" style="28" bestFit="1" customWidth="1"/>
    <col min="1739" max="1739" width="18.42578125" style="28" bestFit="1" customWidth="1"/>
    <col min="1740" max="1740" width="19.140625" style="28" bestFit="1" customWidth="1"/>
    <col min="1741" max="1741" width="18.42578125" style="28" bestFit="1" customWidth="1"/>
    <col min="1742" max="1742" width="26.42578125" style="28" bestFit="1" customWidth="1"/>
    <col min="1743" max="1743" width="23.85546875" style="28" bestFit="1" customWidth="1"/>
    <col min="1744" max="1744" width="21.42578125" style="28" bestFit="1" customWidth="1"/>
    <col min="1745" max="1745" width="16" style="28" bestFit="1" customWidth="1"/>
    <col min="1746" max="1747" width="23" style="28" customWidth="1"/>
    <col min="1748" max="1748" width="29.28515625" style="28" customWidth="1"/>
    <col min="1749" max="1749" width="30.28515625" style="28" customWidth="1"/>
    <col min="1750" max="1750" width="24.140625" style="28" customWidth="1"/>
    <col min="1751" max="1752" width="23.85546875" style="28" customWidth="1"/>
    <col min="1753" max="1753" width="30.28515625" style="28" customWidth="1"/>
    <col min="1754" max="1759" width="12.7109375" style="28" customWidth="1"/>
    <col min="1760" max="1760" width="33.140625" style="28" customWidth="1"/>
    <col min="1761" max="1761" width="31.5703125" style="28" customWidth="1"/>
    <col min="1762" max="1762" width="33.28515625" style="28" customWidth="1"/>
    <col min="1763" max="1763" width="31.7109375" style="28" customWidth="1"/>
    <col min="1764" max="1764" width="20" style="28" customWidth="1"/>
    <col min="1765" max="1765" width="19.28515625" style="28" bestFit="1" customWidth="1"/>
    <col min="1766" max="1766" width="19.7109375" style="28" bestFit="1" customWidth="1"/>
    <col min="1767" max="1767" width="33.28515625" style="28" bestFit="1" customWidth="1"/>
    <col min="1768" max="1768" width="24.140625" style="28" bestFit="1" customWidth="1"/>
    <col min="1769" max="1769" width="25.28515625" style="28" customWidth="1"/>
    <col min="1770" max="1770" width="24.42578125" style="28" customWidth="1"/>
    <col min="1771" max="1771" width="13.85546875" style="28" bestFit="1" customWidth="1"/>
    <col min="1772" max="1772" width="18.7109375" style="28" bestFit="1" customWidth="1"/>
    <col min="1773" max="1773" width="24.7109375" style="28" bestFit="1" customWidth="1"/>
    <col min="1774" max="1775" width="27.140625" style="28" bestFit="1" customWidth="1"/>
    <col min="1776" max="1776" width="24.7109375" style="28" bestFit="1" customWidth="1"/>
    <col min="1777" max="1779" width="22.42578125" style="28" bestFit="1" customWidth="1"/>
    <col min="1780" max="1780" width="24" style="28" bestFit="1" customWidth="1"/>
    <col min="1781" max="1782" width="41.140625" style="28" bestFit="1" customWidth="1"/>
    <col min="1783" max="1783" width="77.42578125" style="28" bestFit="1" customWidth="1"/>
    <col min="1784" max="1784" width="110.28515625" style="28" bestFit="1" customWidth="1"/>
    <col min="1785" max="1785" width="108.140625" style="28" bestFit="1" customWidth="1"/>
    <col min="1786" max="1786" width="38.28515625" style="28" bestFit="1" customWidth="1"/>
    <col min="1787" max="1787" width="38.7109375" style="28" bestFit="1" customWidth="1"/>
    <col min="1788" max="1788" width="38.28515625" style="28" bestFit="1" customWidth="1"/>
    <col min="1789" max="1789" width="38.7109375" style="28" bestFit="1" customWidth="1"/>
    <col min="1790" max="1790" width="38.28515625" style="28" bestFit="1" customWidth="1"/>
    <col min="1791" max="1791" width="38.7109375" style="28" bestFit="1" customWidth="1"/>
    <col min="1792" max="1792" width="22.85546875" style="28" bestFit="1" customWidth="1"/>
    <col min="1793" max="1793" width="31.85546875" style="28" customWidth="1"/>
    <col min="1794" max="1794" width="28" style="28" bestFit="1" customWidth="1"/>
    <col min="1795" max="1795" width="20.7109375" style="28" bestFit="1" customWidth="1"/>
    <col min="1796" max="1796" width="26.7109375" style="28" bestFit="1" customWidth="1"/>
    <col min="1797" max="1797" width="26.85546875" style="28" bestFit="1" customWidth="1"/>
    <col min="1798" max="1798" width="26.7109375" style="28" bestFit="1" customWidth="1"/>
    <col min="1799" max="1799" width="26.85546875" style="28" bestFit="1" customWidth="1"/>
    <col min="1800" max="1800" width="28.85546875" style="28" bestFit="1" customWidth="1"/>
    <col min="1801" max="1801" width="27" style="28" bestFit="1" customWidth="1"/>
    <col min="1802" max="1802" width="23.42578125" style="28" bestFit="1" customWidth="1"/>
    <col min="1803" max="1804" width="31.42578125" style="28" bestFit="1" customWidth="1"/>
    <col min="1805" max="1805" width="31.42578125" style="28" customWidth="1"/>
    <col min="1806" max="1806" width="52.28515625" style="28" customWidth="1"/>
    <col min="1807" max="1807" width="31.42578125" style="28" customWidth="1"/>
    <col min="1808" max="1808" width="26.42578125" style="28" bestFit="1" customWidth="1"/>
    <col min="1809" max="1809" width="29.28515625" style="28" customWidth="1"/>
    <col min="1810" max="1810" width="30.28515625" style="28" customWidth="1"/>
    <col min="1811" max="1811" width="39" style="28" bestFit="1" customWidth="1"/>
    <col min="1812" max="1991" width="9.140625" style="28"/>
    <col min="1992" max="1992" width="17.5703125" style="28" bestFit="1" customWidth="1"/>
    <col min="1993" max="1993" width="25.7109375" style="28" bestFit="1" customWidth="1"/>
    <col min="1994" max="1994" width="22.140625" style="28" bestFit="1" customWidth="1"/>
    <col min="1995" max="1995" width="18.42578125" style="28" bestFit="1" customWidth="1"/>
    <col min="1996" max="1996" width="19.140625" style="28" bestFit="1" customWidth="1"/>
    <col min="1997" max="1997" width="18.42578125" style="28" bestFit="1" customWidth="1"/>
    <col min="1998" max="1998" width="26.42578125" style="28" bestFit="1" customWidth="1"/>
    <col min="1999" max="1999" width="23.85546875" style="28" bestFit="1" customWidth="1"/>
    <col min="2000" max="2000" width="21.42578125" style="28" bestFit="1" customWidth="1"/>
    <col min="2001" max="2001" width="16" style="28" bestFit="1" customWidth="1"/>
    <col min="2002" max="2003" width="23" style="28" customWidth="1"/>
    <col min="2004" max="2004" width="29.28515625" style="28" customWidth="1"/>
    <col min="2005" max="2005" width="30.28515625" style="28" customWidth="1"/>
    <col min="2006" max="2006" width="24.140625" style="28" customWidth="1"/>
    <col min="2007" max="2008" width="23.85546875" style="28" customWidth="1"/>
    <col min="2009" max="2009" width="30.28515625" style="28" customWidth="1"/>
    <col min="2010" max="2015" width="12.7109375" style="28" customWidth="1"/>
    <col min="2016" max="2016" width="33.140625" style="28" customWidth="1"/>
    <col min="2017" max="2017" width="31.5703125" style="28" customWidth="1"/>
    <col min="2018" max="2018" width="33.28515625" style="28" customWidth="1"/>
    <col min="2019" max="2019" width="31.7109375" style="28" customWidth="1"/>
    <col min="2020" max="2020" width="20" style="28" customWidth="1"/>
    <col min="2021" max="2021" width="19.28515625" style="28" bestFit="1" customWidth="1"/>
    <col min="2022" max="2022" width="19.7109375" style="28" bestFit="1" customWidth="1"/>
    <col min="2023" max="2023" width="33.28515625" style="28" bestFit="1" customWidth="1"/>
    <col min="2024" max="2024" width="24.140625" style="28" bestFit="1" customWidth="1"/>
    <col min="2025" max="2025" width="25.28515625" style="28" customWidth="1"/>
    <col min="2026" max="2026" width="24.42578125" style="28" customWidth="1"/>
    <col min="2027" max="2027" width="13.85546875" style="28" bestFit="1" customWidth="1"/>
    <col min="2028" max="2028" width="18.7109375" style="28" bestFit="1" customWidth="1"/>
    <col min="2029" max="2029" width="24.7109375" style="28" bestFit="1" customWidth="1"/>
    <col min="2030" max="2031" width="27.140625" style="28" bestFit="1" customWidth="1"/>
    <col min="2032" max="2032" width="24.7109375" style="28" bestFit="1" customWidth="1"/>
    <col min="2033" max="2035" width="22.42578125" style="28" bestFit="1" customWidth="1"/>
    <col min="2036" max="2036" width="24" style="28" bestFit="1" customWidth="1"/>
    <col min="2037" max="2038" width="41.140625" style="28" bestFit="1" customWidth="1"/>
    <col min="2039" max="2039" width="77.42578125" style="28" bestFit="1" customWidth="1"/>
    <col min="2040" max="2040" width="110.28515625" style="28" bestFit="1" customWidth="1"/>
    <col min="2041" max="2041" width="108.140625" style="28" bestFit="1" customWidth="1"/>
    <col min="2042" max="2042" width="38.28515625" style="28" bestFit="1" customWidth="1"/>
    <col min="2043" max="2043" width="38.7109375" style="28" bestFit="1" customWidth="1"/>
    <col min="2044" max="2044" width="38.28515625" style="28" bestFit="1" customWidth="1"/>
    <col min="2045" max="2045" width="38.7109375" style="28" bestFit="1" customWidth="1"/>
    <col min="2046" max="2046" width="38.28515625" style="28" bestFit="1" customWidth="1"/>
    <col min="2047" max="2047" width="38.7109375" style="28" bestFit="1" customWidth="1"/>
    <col min="2048" max="2048" width="22.85546875" style="28" bestFit="1" customWidth="1"/>
    <col min="2049" max="2049" width="31.85546875" style="28" customWidth="1"/>
    <col min="2050" max="2050" width="28" style="28" bestFit="1" customWidth="1"/>
    <col min="2051" max="2051" width="20.7109375" style="28" bestFit="1" customWidth="1"/>
    <col min="2052" max="2052" width="26.7109375" style="28" bestFit="1" customWidth="1"/>
    <col min="2053" max="2053" width="26.85546875" style="28" bestFit="1" customWidth="1"/>
    <col min="2054" max="2054" width="26.7109375" style="28" bestFit="1" customWidth="1"/>
    <col min="2055" max="2055" width="26.85546875" style="28" bestFit="1" customWidth="1"/>
    <col min="2056" max="2056" width="28.85546875" style="28" bestFit="1" customWidth="1"/>
    <col min="2057" max="2057" width="27" style="28" bestFit="1" customWidth="1"/>
    <col min="2058" max="2058" width="23.42578125" style="28" bestFit="1" customWidth="1"/>
    <col min="2059" max="2060" width="31.42578125" style="28" bestFit="1" customWidth="1"/>
    <col min="2061" max="2061" width="31.42578125" style="28" customWidth="1"/>
    <col min="2062" max="2062" width="52.28515625" style="28" customWidth="1"/>
    <col min="2063" max="2063" width="31.42578125" style="28" customWidth="1"/>
    <col min="2064" max="2064" width="26.42578125" style="28" bestFit="1" customWidth="1"/>
    <col min="2065" max="2065" width="29.28515625" style="28" customWidth="1"/>
    <col min="2066" max="2066" width="30.28515625" style="28" customWidth="1"/>
    <col min="2067" max="2067" width="39" style="28" bestFit="1" customWidth="1"/>
    <col min="2068" max="2247" width="9.140625" style="28"/>
    <col min="2248" max="2248" width="17.5703125" style="28" bestFit="1" customWidth="1"/>
    <col min="2249" max="2249" width="25.7109375" style="28" bestFit="1" customWidth="1"/>
    <col min="2250" max="2250" width="22.140625" style="28" bestFit="1" customWidth="1"/>
    <col min="2251" max="2251" width="18.42578125" style="28" bestFit="1" customWidth="1"/>
    <col min="2252" max="2252" width="19.140625" style="28" bestFit="1" customWidth="1"/>
    <col min="2253" max="2253" width="18.42578125" style="28" bestFit="1" customWidth="1"/>
    <col min="2254" max="2254" width="26.42578125" style="28" bestFit="1" customWidth="1"/>
    <col min="2255" max="2255" width="23.85546875" style="28" bestFit="1" customWidth="1"/>
    <col min="2256" max="2256" width="21.42578125" style="28" bestFit="1" customWidth="1"/>
    <col min="2257" max="2257" width="16" style="28" bestFit="1" customWidth="1"/>
    <col min="2258" max="2259" width="23" style="28" customWidth="1"/>
    <col min="2260" max="2260" width="29.28515625" style="28" customWidth="1"/>
    <col min="2261" max="2261" width="30.28515625" style="28" customWidth="1"/>
    <col min="2262" max="2262" width="24.140625" style="28" customWidth="1"/>
    <col min="2263" max="2264" width="23.85546875" style="28" customWidth="1"/>
    <col min="2265" max="2265" width="30.28515625" style="28" customWidth="1"/>
    <col min="2266" max="2271" width="12.7109375" style="28" customWidth="1"/>
    <col min="2272" max="2272" width="33.140625" style="28" customWidth="1"/>
    <col min="2273" max="2273" width="31.5703125" style="28" customWidth="1"/>
    <col min="2274" max="2274" width="33.28515625" style="28" customWidth="1"/>
    <col min="2275" max="2275" width="31.7109375" style="28" customWidth="1"/>
    <col min="2276" max="2276" width="20" style="28" customWidth="1"/>
    <col min="2277" max="2277" width="19.28515625" style="28" bestFit="1" customWidth="1"/>
    <col min="2278" max="2278" width="19.7109375" style="28" bestFit="1" customWidth="1"/>
    <col min="2279" max="2279" width="33.28515625" style="28" bestFit="1" customWidth="1"/>
    <col min="2280" max="2280" width="24.140625" style="28" bestFit="1" customWidth="1"/>
    <col min="2281" max="2281" width="25.28515625" style="28" customWidth="1"/>
    <col min="2282" max="2282" width="24.42578125" style="28" customWidth="1"/>
    <col min="2283" max="2283" width="13.85546875" style="28" bestFit="1" customWidth="1"/>
    <col min="2284" max="2284" width="18.7109375" style="28" bestFit="1" customWidth="1"/>
    <col min="2285" max="2285" width="24.7109375" style="28" bestFit="1" customWidth="1"/>
    <col min="2286" max="2287" width="27.140625" style="28" bestFit="1" customWidth="1"/>
    <col min="2288" max="2288" width="24.7109375" style="28" bestFit="1" customWidth="1"/>
    <col min="2289" max="2291" width="22.42578125" style="28" bestFit="1" customWidth="1"/>
    <col min="2292" max="2292" width="24" style="28" bestFit="1" customWidth="1"/>
    <col min="2293" max="2294" width="41.140625" style="28" bestFit="1" customWidth="1"/>
    <col min="2295" max="2295" width="77.42578125" style="28" bestFit="1" customWidth="1"/>
    <col min="2296" max="2296" width="110.28515625" style="28" bestFit="1" customWidth="1"/>
    <col min="2297" max="2297" width="108.140625" style="28" bestFit="1" customWidth="1"/>
    <col min="2298" max="2298" width="38.28515625" style="28" bestFit="1" customWidth="1"/>
    <col min="2299" max="2299" width="38.7109375" style="28" bestFit="1" customWidth="1"/>
    <col min="2300" max="2300" width="38.28515625" style="28" bestFit="1" customWidth="1"/>
    <col min="2301" max="2301" width="38.7109375" style="28" bestFit="1" customWidth="1"/>
    <col min="2302" max="2302" width="38.28515625" style="28" bestFit="1" customWidth="1"/>
    <col min="2303" max="2303" width="38.7109375" style="28" bestFit="1" customWidth="1"/>
    <col min="2304" max="2304" width="22.85546875" style="28" bestFit="1" customWidth="1"/>
    <col min="2305" max="2305" width="31.85546875" style="28" customWidth="1"/>
    <col min="2306" max="2306" width="28" style="28" bestFit="1" customWidth="1"/>
    <col min="2307" max="2307" width="20.7109375" style="28" bestFit="1" customWidth="1"/>
    <col min="2308" max="2308" width="26.7109375" style="28" bestFit="1" customWidth="1"/>
    <col min="2309" max="2309" width="26.85546875" style="28" bestFit="1" customWidth="1"/>
    <col min="2310" max="2310" width="26.7109375" style="28" bestFit="1" customWidth="1"/>
    <col min="2311" max="2311" width="26.85546875" style="28" bestFit="1" customWidth="1"/>
    <col min="2312" max="2312" width="28.85546875" style="28" bestFit="1" customWidth="1"/>
    <col min="2313" max="2313" width="27" style="28" bestFit="1" customWidth="1"/>
    <col min="2314" max="2314" width="23.42578125" style="28" bestFit="1" customWidth="1"/>
    <col min="2315" max="2316" width="31.42578125" style="28" bestFit="1" customWidth="1"/>
    <col min="2317" max="2317" width="31.42578125" style="28" customWidth="1"/>
    <col min="2318" max="2318" width="52.28515625" style="28" customWidth="1"/>
    <col min="2319" max="2319" width="31.42578125" style="28" customWidth="1"/>
    <col min="2320" max="2320" width="26.42578125" style="28" bestFit="1" customWidth="1"/>
    <col min="2321" max="2321" width="29.28515625" style="28" customWidth="1"/>
    <col min="2322" max="2322" width="30.28515625" style="28" customWidth="1"/>
    <col min="2323" max="2323" width="39" style="28" bestFit="1" customWidth="1"/>
    <col min="2324" max="2503" width="9.140625" style="28"/>
    <col min="2504" max="2504" width="17.5703125" style="28" bestFit="1" customWidth="1"/>
    <col min="2505" max="2505" width="25.7109375" style="28" bestFit="1" customWidth="1"/>
    <col min="2506" max="2506" width="22.140625" style="28" bestFit="1" customWidth="1"/>
    <col min="2507" max="2507" width="18.42578125" style="28" bestFit="1" customWidth="1"/>
    <col min="2508" max="2508" width="19.140625" style="28" bestFit="1" customWidth="1"/>
    <col min="2509" max="2509" width="18.42578125" style="28" bestFit="1" customWidth="1"/>
    <col min="2510" max="2510" width="26.42578125" style="28" bestFit="1" customWidth="1"/>
    <col min="2511" max="2511" width="23.85546875" style="28" bestFit="1" customWidth="1"/>
    <col min="2512" max="2512" width="21.42578125" style="28" bestFit="1" customWidth="1"/>
    <col min="2513" max="2513" width="16" style="28" bestFit="1" customWidth="1"/>
    <col min="2514" max="2515" width="23" style="28" customWidth="1"/>
    <col min="2516" max="2516" width="29.28515625" style="28" customWidth="1"/>
    <col min="2517" max="2517" width="30.28515625" style="28" customWidth="1"/>
    <col min="2518" max="2518" width="24.140625" style="28" customWidth="1"/>
    <col min="2519" max="2520" width="23.85546875" style="28" customWidth="1"/>
    <col min="2521" max="2521" width="30.28515625" style="28" customWidth="1"/>
    <col min="2522" max="2527" width="12.7109375" style="28" customWidth="1"/>
    <col min="2528" max="2528" width="33.140625" style="28" customWidth="1"/>
    <col min="2529" max="2529" width="31.5703125" style="28" customWidth="1"/>
    <col min="2530" max="2530" width="33.28515625" style="28" customWidth="1"/>
    <col min="2531" max="2531" width="31.7109375" style="28" customWidth="1"/>
    <col min="2532" max="2532" width="20" style="28" customWidth="1"/>
    <col min="2533" max="2533" width="19.28515625" style="28" bestFit="1" customWidth="1"/>
    <col min="2534" max="2534" width="19.7109375" style="28" bestFit="1" customWidth="1"/>
    <col min="2535" max="2535" width="33.28515625" style="28" bestFit="1" customWidth="1"/>
    <col min="2536" max="2536" width="24.140625" style="28" bestFit="1" customWidth="1"/>
    <col min="2537" max="2537" width="25.28515625" style="28" customWidth="1"/>
    <col min="2538" max="2538" width="24.42578125" style="28" customWidth="1"/>
    <col min="2539" max="2539" width="13.85546875" style="28" bestFit="1" customWidth="1"/>
    <col min="2540" max="2540" width="18.7109375" style="28" bestFit="1" customWidth="1"/>
    <col min="2541" max="2541" width="24.7109375" style="28" bestFit="1" customWidth="1"/>
    <col min="2542" max="2543" width="27.140625" style="28" bestFit="1" customWidth="1"/>
    <col min="2544" max="2544" width="24.7109375" style="28" bestFit="1" customWidth="1"/>
    <col min="2545" max="2547" width="22.42578125" style="28" bestFit="1" customWidth="1"/>
    <col min="2548" max="2548" width="24" style="28" bestFit="1" customWidth="1"/>
    <col min="2549" max="2550" width="41.140625" style="28" bestFit="1" customWidth="1"/>
    <col min="2551" max="2551" width="77.42578125" style="28" bestFit="1" customWidth="1"/>
    <col min="2552" max="2552" width="110.28515625" style="28" bestFit="1" customWidth="1"/>
    <col min="2553" max="2553" width="108.140625" style="28" bestFit="1" customWidth="1"/>
    <col min="2554" max="2554" width="38.28515625" style="28" bestFit="1" customWidth="1"/>
    <col min="2555" max="2555" width="38.7109375" style="28" bestFit="1" customWidth="1"/>
    <col min="2556" max="2556" width="38.28515625" style="28" bestFit="1" customWidth="1"/>
    <col min="2557" max="2557" width="38.7109375" style="28" bestFit="1" customWidth="1"/>
    <col min="2558" max="2558" width="38.28515625" style="28" bestFit="1" customWidth="1"/>
    <col min="2559" max="2559" width="38.7109375" style="28" bestFit="1" customWidth="1"/>
    <col min="2560" max="2560" width="22.85546875" style="28" bestFit="1" customWidth="1"/>
    <col min="2561" max="2561" width="31.85546875" style="28" customWidth="1"/>
    <col min="2562" max="2562" width="28" style="28" bestFit="1" customWidth="1"/>
    <col min="2563" max="2563" width="20.7109375" style="28" bestFit="1" customWidth="1"/>
    <col min="2564" max="2564" width="26.7109375" style="28" bestFit="1" customWidth="1"/>
    <col min="2565" max="2565" width="26.85546875" style="28" bestFit="1" customWidth="1"/>
    <col min="2566" max="2566" width="26.7109375" style="28" bestFit="1" customWidth="1"/>
    <col min="2567" max="2567" width="26.85546875" style="28" bestFit="1" customWidth="1"/>
    <col min="2568" max="2568" width="28.85546875" style="28" bestFit="1" customWidth="1"/>
    <col min="2569" max="2569" width="27" style="28" bestFit="1" customWidth="1"/>
    <col min="2570" max="2570" width="23.42578125" style="28" bestFit="1" customWidth="1"/>
    <col min="2571" max="2572" width="31.42578125" style="28" bestFit="1" customWidth="1"/>
    <col min="2573" max="2573" width="31.42578125" style="28" customWidth="1"/>
    <col min="2574" max="2574" width="52.28515625" style="28" customWidth="1"/>
    <col min="2575" max="2575" width="31.42578125" style="28" customWidth="1"/>
    <col min="2576" max="2576" width="26.42578125" style="28" bestFit="1" customWidth="1"/>
    <col min="2577" max="2577" width="29.28515625" style="28" customWidth="1"/>
    <col min="2578" max="2578" width="30.28515625" style="28" customWidth="1"/>
    <col min="2579" max="2579" width="39" style="28" bestFit="1" customWidth="1"/>
    <col min="2580" max="2759" width="9.140625" style="28"/>
    <col min="2760" max="2760" width="17.5703125" style="28" bestFit="1" customWidth="1"/>
    <col min="2761" max="2761" width="25.7109375" style="28" bestFit="1" customWidth="1"/>
    <col min="2762" max="2762" width="22.140625" style="28" bestFit="1" customWidth="1"/>
    <col min="2763" max="2763" width="18.42578125" style="28" bestFit="1" customWidth="1"/>
    <col min="2764" max="2764" width="19.140625" style="28" bestFit="1" customWidth="1"/>
    <col min="2765" max="2765" width="18.42578125" style="28" bestFit="1" customWidth="1"/>
    <col min="2766" max="2766" width="26.42578125" style="28" bestFit="1" customWidth="1"/>
    <col min="2767" max="2767" width="23.85546875" style="28" bestFit="1" customWidth="1"/>
    <col min="2768" max="2768" width="21.42578125" style="28" bestFit="1" customWidth="1"/>
    <col min="2769" max="2769" width="16" style="28" bestFit="1" customWidth="1"/>
    <col min="2770" max="2771" width="23" style="28" customWidth="1"/>
    <col min="2772" max="2772" width="29.28515625" style="28" customWidth="1"/>
    <col min="2773" max="2773" width="30.28515625" style="28" customWidth="1"/>
    <col min="2774" max="2774" width="24.140625" style="28" customWidth="1"/>
    <col min="2775" max="2776" width="23.85546875" style="28" customWidth="1"/>
    <col min="2777" max="2777" width="30.28515625" style="28" customWidth="1"/>
    <col min="2778" max="2783" width="12.7109375" style="28" customWidth="1"/>
    <col min="2784" max="2784" width="33.140625" style="28" customWidth="1"/>
    <col min="2785" max="2785" width="31.5703125" style="28" customWidth="1"/>
    <col min="2786" max="2786" width="33.28515625" style="28" customWidth="1"/>
    <col min="2787" max="2787" width="31.7109375" style="28" customWidth="1"/>
    <col min="2788" max="2788" width="20" style="28" customWidth="1"/>
    <col min="2789" max="2789" width="19.28515625" style="28" bestFit="1" customWidth="1"/>
    <col min="2790" max="2790" width="19.7109375" style="28" bestFit="1" customWidth="1"/>
    <col min="2791" max="2791" width="33.28515625" style="28" bestFit="1" customWidth="1"/>
    <col min="2792" max="2792" width="24.140625" style="28" bestFit="1" customWidth="1"/>
    <col min="2793" max="2793" width="25.28515625" style="28" customWidth="1"/>
    <col min="2794" max="2794" width="24.42578125" style="28" customWidth="1"/>
    <col min="2795" max="2795" width="13.85546875" style="28" bestFit="1" customWidth="1"/>
    <col min="2796" max="2796" width="18.7109375" style="28" bestFit="1" customWidth="1"/>
    <col min="2797" max="2797" width="24.7109375" style="28" bestFit="1" customWidth="1"/>
    <col min="2798" max="2799" width="27.140625" style="28" bestFit="1" customWidth="1"/>
    <col min="2800" max="2800" width="24.7109375" style="28" bestFit="1" customWidth="1"/>
    <col min="2801" max="2803" width="22.42578125" style="28" bestFit="1" customWidth="1"/>
    <col min="2804" max="2804" width="24" style="28" bestFit="1" customWidth="1"/>
    <col min="2805" max="2806" width="41.140625" style="28" bestFit="1" customWidth="1"/>
    <col min="2807" max="2807" width="77.42578125" style="28" bestFit="1" customWidth="1"/>
    <col min="2808" max="2808" width="110.28515625" style="28" bestFit="1" customWidth="1"/>
    <col min="2809" max="2809" width="108.140625" style="28" bestFit="1" customWidth="1"/>
    <col min="2810" max="2810" width="38.28515625" style="28" bestFit="1" customWidth="1"/>
    <col min="2811" max="2811" width="38.7109375" style="28" bestFit="1" customWidth="1"/>
    <col min="2812" max="2812" width="38.28515625" style="28" bestFit="1" customWidth="1"/>
    <col min="2813" max="2813" width="38.7109375" style="28" bestFit="1" customWidth="1"/>
    <col min="2814" max="2814" width="38.28515625" style="28" bestFit="1" customWidth="1"/>
    <col min="2815" max="2815" width="38.7109375" style="28" bestFit="1" customWidth="1"/>
    <col min="2816" max="2816" width="22.85546875" style="28" bestFit="1" customWidth="1"/>
    <col min="2817" max="2817" width="31.85546875" style="28" customWidth="1"/>
    <col min="2818" max="2818" width="28" style="28" bestFit="1" customWidth="1"/>
    <col min="2819" max="2819" width="20.7109375" style="28" bestFit="1" customWidth="1"/>
    <col min="2820" max="2820" width="26.7109375" style="28" bestFit="1" customWidth="1"/>
    <col min="2821" max="2821" width="26.85546875" style="28" bestFit="1" customWidth="1"/>
    <col min="2822" max="2822" width="26.7109375" style="28" bestFit="1" customWidth="1"/>
    <col min="2823" max="2823" width="26.85546875" style="28" bestFit="1" customWidth="1"/>
    <col min="2824" max="2824" width="28.85546875" style="28" bestFit="1" customWidth="1"/>
    <col min="2825" max="2825" width="27" style="28" bestFit="1" customWidth="1"/>
    <col min="2826" max="2826" width="23.42578125" style="28" bestFit="1" customWidth="1"/>
    <col min="2827" max="2828" width="31.42578125" style="28" bestFit="1" customWidth="1"/>
    <col min="2829" max="2829" width="31.42578125" style="28" customWidth="1"/>
    <col min="2830" max="2830" width="52.28515625" style="28" customWidth="1"/>
    <col min="2831" max="2831" width="31.42578125" style="28" customWidth="1"/>
    <col min="2832" max="2832" width="26.42578125" style="28" bestFit="1" customWidth="1"/>
    <col min="2833" max="2833" width="29.28515625" style="28" customWidth="1"/>
    <col min="2834" max="2834" width="30.28515625" style="28" customWidth="1"/>
    <col min="2835" max="2835" width="39" style="28" bestFit="1" customWidth="1"/>
    <col min="2836" max="3015" width="9.140625" style="28"/>
    <col min="3016" max="3016" width="17.5703125" style="28" bestFit="1" customWidth="1"/>
    <col min="3017" max="3017" width="25.7109375" style="28" bestFit="1" customWidth="1"/>
    <col min="3018" max="3018" width="22.140625" style="28" bestFit="1" customWidth="1"/>
    <col min="3019" max="3019" width="18.42578125" style="28" bestFit="1" customWidth="1"/>
    <col min="3020" max="3020" width="19.140625" style="28" bestFit="1" customWidth="1"/>
    <col min="3021" max="3021" width="18.42578125" style="28" bestFit="1" customWidth="1"/>
    <col min="3022" max="3022" width="26.42578125" style="28" bestFit="1" customWidth="1"/>
    <col min="3023" max="3023" width="23.85546875" style="28" bestFit="1" customWidth="1"/>
    <col min="3024" max="3024" width="21.42578125" style="28" bestFit="1" customWidth="1"/>
    <col min="3025" max="3025" width="16" style="28" bestFit="1" customWidth="1"/>
    <col min="3026" max="3027" width="23" style="28" customWidth="1"/>
    <col min="3028" max="3028" width="29.28515625" style="28" customWidth="1"/>
    <col min="3029" max="3029" width="30.28515625" style="28" customWidth="1"/>
    <col min="3030" max="3030" width="24.140625" style="28" customWidth="1"/>
    <col min="3031" max="3032" width="23.85546875" style="28" customWidth="1"/>
    <col min="3033" max="3033" width="30.28515625" style="28" customWidth="1"/>
    <col min="3034" max="3039" width="12.7109375" style="28" customWidth="1"/>
    <col min="3040" max="3040" width="33.140625" style="28" customWidth="1"/>
    <col min="3041" max="3041" width="31.5703125" style="28" customWidth="1"/>
    <col min="3042" max="3042" width="33.28515625" style="28" customWidth="1"/>
    <col min="3043" max="3043" width="31.7109375" style="28" customWidth="1"/>
    <col min="3044" max="3044" width="20" style="28" customWidth="1"/>
    <col min="3045" max="3045" width="19.28515625" style="28" bestFit="1" customWidth="1"/>
    <col min="3046" max="3046" width="19.7109375" style="28" bestFit="1" customWidth="1"/>
    <col min="3047" max="3047" width="33.28515625" style="28" bestFit="1" customWidth="1"/>
    <col min="3048" max="3048" width="24.140625" style="28" bestFit="1" customWidth="1"/>
    <col min="3049" max="3049" width="25.28515625" style="28" customWidth="1"/>
    <col min="3050" max="3050" width="24.42578125" style="28" customWidth="1"/>
    <col min="3051" max="3051" width="13.85546875" style="28" bestFit="1" customWidth="1"/>
    <col min="3052" max="3052" width="18.7109375" style="28" bestFit="1" customWidth="1"/>
    <col min="3053" max="3053" width="24.7109375" style="28" bestFit="1" customWidth="1"/>
    <col min="3054" max="3055" width="27.140625" style="28" bestFit="1" customWidth="1"/>
    <col min="3056" max="3056" width="24.7109375" style="28" bestFit="1" customWidth="1"/>
    <col min="3057" max="3059" width="22.42578125" style="28" bestFit="1" customWidth="1"/>
    <col min="3060" max="3060" width="24" style="28" bestFit="1" customWidth="1"/>
    <col min="3061" max="3062" width="41.140625" style="28" bestFit="1" customWidth="1"/>
    <col min="3063" max="3063" width="77.42578125" style="28" bestFit="1" customWidth="1"/>
    <col min="3064" max="3064" width="110.28515625" style="28" bestFit="1" customWidth="1"/>
    <col min="3065" max="3065" width="108.140625" style="28" bestFit="1" customWidth="1"/>
    <col min="3066" max="3066" width="38.28515625" style="28" bestFit="1" customWidth="1"/>
    <col min="3067" max="3067" width="38.7109375" style="28" bestFit="1" customWidth="1"/>
    <col min="3068" max="3068" width="38.28515625" style="28" bestFit="1" customWidth="1"/>
    <col min="3069" max="3069" width="38.7109375" style="28" bestFit="1" customWidth="1"/>
    <col min="3070" max="3070" width="38.28515625" style="28" bestFit="1" customWidth="1"/>
    <col min="3071" max="3071" width="38.7109375" style="28" bestFit="1" customWidth="1"/>
    <col min="3072" max="3072" width="22.85546875" style="28" bestFit="1" customWidth="1"/>
    <col min="3073" max="3073" width="31.85546875" style="28" customWidth="1"/>
    <col min="3074" max="3074" width="28" style="28" bestFit="1" customWidth="1"/>
    <col min="3075" max="3075" width="20.7109375" style="28" bestFit="1" customWidth="1"/>
    <col min="3076" max="3076" width="26.7109375" style="28" bestFit="1" customWidth="1"/>
    <col min="3077" max="3077" width="26.85546875" style="28" bestFit="1" customWidth="1"/>
    <col min="3078" max="3078" width="26.7109375" style="28" bestFit="1" customWidth="1"/>
    <col min="3079" max="3079" width="26.85546875" style="28" bestFit="1" customWidth="1"/>
    <col min="3080" max="3080" width="28.85546875" style="28" bestFit="1" customWidth="1"/>
    <col min="3081" max="3081" width="27" style="28" bestFit="1" customWidth="1"/>
    <col min="3082" max="3082" width="23.42578125" style="28" bestFit="1" customWidth="1"/>
    <col min="3083" max="3084" width="31.42578125" style="28" bestFit="1" customWidth="1"/>
    <col min="3085" max="3085" width="31.42578125" style="28" customWidth="1"/>
    <col min="3086" max="3086" width="52.28515625" style="28" customWidth="1"/>
    <col min="3087" max="3087" width="31.42578125" style="28" customWidth="1"/>
    <col min="3088" max="3088" width="26.42578125" style="28" bestFit="1" customWidth="1"/>
    <col min="3089" max="3089" width="29.28515625" style="28" customWidth="1"/>
    <col min="3090" max="3090" width="30.28515625" style="28" customWidth="1"/>
    <col min="3091" max="3091" width="39" style="28" bestFit="1" customWidth="1"/>
    <col min="3092" max="3271" width="9.140625" style="28"/>
    <col min="3272" max="3272" width="17.5703125" style="28" bestFit="1" customWidth="1"/>
    <col min="3273" max="3273" width="25.7109375" style="28" bestFit="1" customWidth="1"/>
    <col min="3274" max="3274" width="22.140625" style="28" bestFit="1" customWidth="1"/>
    <col min="3275" max="3275" width="18.42578125" style="28" bestFit="1" customWidth="1"/>
    <col min="3276" max="3276" width="19.140625" style="28" bestFit="1" customWidth="1"/>
    <col min="3277" max="3277" width="18.42578125" style="28" bestFit="1" customWidth="1"/>
    <col min="3278" max="3278" width="26.42578125" style="28" bestFit="1" customWidth="1"/>
    <col min="3279" max="3279" width="23.85546875" style="28" bestFit="1" customWidth="1"/>
    <col min="3280" max="3280" width="21.42578125" style="28" bestFit="1" customWidth="1"/>
    <col min="3281" max="3281" width="16" style="28" bestFit="1" customWidth="1"/>
    <col min="3282" max="3283" width="23" style="28" customWidth="1"/>
    <col min="3284" max="3284" width="29.28515625" style="28" customWidth="1"/>
    <col min="3285" max="3285" width="30.28515625" style="28" customWidth="1"/>
    <col min="3286" max="3286" width="24.140625" style="28" customWidth="1"/>
    <col min="3287" max="3288" width="23.85546875" style="28" customWidth="1"/>
    <col min="3289" max="3289" width="30.28515625" style="28" customWidth="1"/>
    <col min="3290" max="3295" width="12.7109375" style="28" customWidth="1"/>
    <col min="3296" max="3296" width="33.140625" style="28" customWidth="1"/>
    <col min="3297" max="3297" width="31.5703125" style="28" customWidth="1"/>
    <col min="3298" max="3298" width="33.28515625" style="28" customWidth="1"/>
    <col min="3299" max="3299" width="31.7109375" style="28" customWidth="1"/>
    <col min="3300" max="3300" width="20" style="28" customWidth="1"/>
    <col min="3301" max="3301" width="19.28515625" style="28" bestFit="1" customWidth="1"/>
    <col min="3302" max="3302" width="19.7109375" style="28" bestFit="1" customWidth="1"/>
    <col min="3303" max="3303" width="33.28515625" style="28" bestFit="1" customWidth="1"/>
    <col min="3304" max="3304" width="24.140625" style="28" bestFit="1" customWidth="1"/>
    <col min="3305" max="3305" width="25.28515625" style="28" customWidth="1"/>
    <col min="3306" max="3306" width="24.42578125" style="28" customWidth="1"/>
    <col min="3307" max="3307" width="13.85546875" style="28" bestFit="1" customWidth="1"/>
    <col min="3308" max="3308" width="18.7109375" style="28" bestFit="1" customWidth="1"/>
    <col min="3309" max="3309" width="24.7109375" style="28" bestFit="1" customWidth="1"/>
    <col min="3310" max="3311" width="27.140625" style="28" bestFit="1" customWidth="1"/>
    <col min="3312" max="3312" width="24.7109375" style="28" bestFit="1" customWidth="1"/>
    <col min="3313" max="3315" width="22.42578125" style="28" bestFit="1" customWidth="1"/>
    <col min="3316" max="3316" width="24" style="28" bestFit="1" customWidth="1"/>
    <col min="3317" max="3318" width="41.140625" style="28" bestFit="1" customWidth="1"/>
    <col min="3319" max="3319" width="77.42578125" style="28" bestFit="1" customWidth="1"/>
    <col min="3320" max="3320" width="110.28515625" style="28" bestFit="1" customWidth="1"/>
    <col min="3321" max="3321" width="108.140625" style="28" bestFit="1" customWidth="1"/>
    <col min="3322" max="3322" width="38.28515625" style="28" bestFit="1" customWidth="1"/>
    <col min="3323" max="3323" width="38.7109375" style="28" bestFit="1" customWidth="1"/>
    <col min="3324" max="3324" width="38.28515625" style="28" bestFit="1" customWidth="1"/>
    <col min="3325" max="3325" width="38.7109375" style="28" bestFit="1" customWidth="1"/>
    <col min="3326" max="3326" width="38.28515625" style="28" bestFit="1" customWidth="1"/>
    <col min="3327" max="3327" width="38.7109375" style="28" bestFit="1" customWidth="1"/>
    <col min="3328" max="3328" width="22.85546875" style="28" bestFit="1" customWidth="1"/>
    <col min="3329" max="3329" width="31.85546875" style="28" customWidth="1"/>
    <col min="3330" max="3330" width="28" style="28" bestFit="1" customWidth="1"/>
    <col min="3331" max="3331" width="20.7109375" style="28" bestFit="1" customWidth="1"/>
    <col min="3332" max="3332" width="26.7109375" style="28" bestFit="1" customWidth="1"/>
    <col min="3333" max="3333" width="26.85546875" style="28" bestFit="1" customWidth="1"/>
    <col min="3334" max="3334" width="26.7109375" style="28" bestFit="1" customWidth="1"/>
    <col min="3335" max="3335" width="26.85546875" style="28" bestFit="1" customWidth="1"/>
    <col min="3336" max="3336" width="28.85546875" style="28" bestFit="1" customWidth="1"/>
    <col min="3337" max="3337" width="27" style="28" bestFit="1" customWidth="1"/>
    <col min="3338" max="3338" width="23.42578125" style="28" bestFit="1" customWidth="1"/>
    <col min="3339" max="3340" width="31.42578125" style="28" bestFit="1" customWidth="1"/>
    <col min="3341" max="3341" width="31.42578125" style="28" customWidth="1"/>
    <col min="3342" max="3342" width="52.28515625" style="28" customWidth="1"/>
    <col min="3343" max="3343" width="31.42578125" style="28" customWidth="1"/>
    <col min="3344" max="3344" width="26.42578125" style="28" bestFit="1" customWidth="1"/>
    <col min="3345" max="3345" width="29.28515625" style="28" customWidth="1"/>
    <col min="3346" max="3346" width="30.28515625" style="28" customWidth="1"/>
    <col min="3347" max="3347" width="39" style="28" bestFit="1" customWidth="1"/>
    <col min="3348" max="3527" width="9.140625" style="28"/>
    <col min="3528" max="3528" width="17.5703125" style="28" bestFit="1" customWidth="1"/>
    <col min="3529" max="3529" width="25.7109375" style="28" bestFit="1" customWidth="1"/>
    <col min="3530" max="3530" width="22.140625" style="28" bestFit="1" customWidth="1"/>
    <col min="3531" max="3531" width="18.42578125" style="28" bestFit="1" customWidth="1"/>
    <col min="3532" max="3532" width="19.140625" style="28" bestFit="1" customWidth="1"/>
    <col min="3533" max="3533" width="18.42578125" style="28" bestFit="1" customWidth="1"/>
    <col min="3534" max="3534" width="26.42578125" style="28" bestFit="1" customWidth="1"/>
    <col min="3535" max="3535" width="23.85546875" style="28" bestFit="1" customWidth="1"/>
    <col min="3536" max="3536" width="21.42578125" style="28" bestFit="1" customWidth="1"/>
    <col min="3537" max="3537" width="16" style="28" bestFit="1" customWidth="1"/>
    <col min="3538" max="3539" width="23" style="28" customWidth="1"/>
    <col min="3540" max="3540" width="29.28515625" style="28" customWidth="1"/>
    <col min="3541" max="3541" width="30.28515625" style="28" customWidth="1"/>
    <col min="3542" max="3542" width="24.140625" style="28" customWidth="1"/>
    <col min="3543" max="3544" width="23.85546875" style="28" customWidth="1"/>
    <col min="3545" max="3545" width="30.28515625" style="28" customWidth="1"/>
    <col min="3546" max="3551" width="12.7109375" style="28" customWidth="1"/>
    <col min="3552" max="3552" width="33.140625" style="28" customWidth="1"/>
    <col min="3553" max="3553" width="31.5703125" style="28" customWidth="1"/>
    <col min="3554" max="3554" width="33.28515625" style="28" customWidth="1"/>
    <col min="3555" max="3555" width="31.7109375" style="28" customWidth="1"/>
    <col min="3556" max="3556" width="20" style="28" customWidth="1"/>
    <col min="3557" max="3557" width="19.28515625" style="28" bestFit="1" customWidth="1"/>
    <col min="3558" max="3558" width="19.7109375" style="28" bestFit="1" customWidth="1"/>
    <col min="3559" max="3559" width="33.28515625" style="28" bestFit="1" customWidth="1"/>
    <col min="3560" max="3560" width="24.140625" style="28" bestFit="1" customWidth="1"/>
    <col min="3561" max="3561" width="25.28515625" style="28" customWidth="1"/>
    <col min="3562" max="3562" width="24.42578125" style="28" customWidth="1"/>
    <col min="3563" max="3563" width="13.85546875" style="28" bestFit="1" customWidth="1"/>
    <col min="3564" max="3564" width="18.7109375" style="28" bestFit="1" customWidth="1"/>
    <col min="3565" max="3565" width="24.7109375" style="28" bestFit="1" customWidth="1"/>
    <col min="3566" max="3567" width="27.140625" style="28" bestFit="1" customWidth="1"/>
    <col min="3568" max="3568" width="24.7109375" style="28" bestFit="1" customWidth="1"/>
    <col min="3569" max="3571" width="22.42578125" style="28" bestFit="1" customWidth="1"/>
    <col min="3572" max="3572" width="24" style="28" bestFit="1" customWidth="1"/>
    <col min="3573" max="3574" width="41.140625" style="28" bestFit="1" customWidth="1"/>
    <col min="3575" max="3575" width="77.42578125" style="28" bestFit="1" customWidth="1"/>
    <col min="3576" max="3576" width="110.28515625" style="28" bestFit="1" customWidth="1"/>
    <col min="3577" max="3577" width="108.140625" style="28" bestFit="1" customWidth="1"/>
    <col min="3578" max="3578" width="38.28515625" style="28" bestFit="1" customWidth="1"/>
    <col min="3579" max="3579" width="38.7109375" style="28" bestFit="1" customWidth="1"/>
    <col min="3580" max="3580" width="38.28515625" style="28" bestFit="1" customWidth="1"/>
    <col min="3581" max="3581" width="38.7109375" style="28" bestFit="1" customWidth="1"/>
    <col min="3582" max="3582" width="38.28515625" style="28" bestFit="1" customWidth="1"/>
    <col min="3583" max="3583" width="38.7109375" style="28" bestFit="1" customWidth="1"/>
    <col min="3584" max="3584" width="22.85546875" style="28" bestFit="1" customWidth="1"/>
    <col min="3585" max="3585" width="31.85546875" style="28" customWidth="1"/>
    <col min="3586" max="3586" width="28" style="28" bestFit="1" customWidth="1"/>
    <col min="3587" max="3587" width="20.7109375" style="28" bestFit="1" customWidth="1"/>
    <col min="3588" max="3588" width="26.7109375" style="28" bestFit="1" customWidth="1"/>
    <col min="3589" max="3589" width="26.85546875" style="28" bestFit="1" customWidth="1"/>
    <col min="3590" max="3590" width="26.7109375" style="28" bestFit="1" customWidth="1"/>
    <col min="3591" max="3591" width="26.85546875" style="28" bestFit="1" customWidth="1"/>
    <col min="3592" max="3592" width="28.85546875" style="28" bestFit="1" customWidth="1"/>
    <col min="3593" max="3593" width="27" style="28" bestFit="1" customWidth="1"/>
    <col min="3594" max="3594" width="23.42578125" style="28" bestFit="1" customWidth="1"/>
    <col min="3595" max="3596" width="31.42578125" style="28" bestFit="1" customWidth="1"/>
    <col min="3597" max="3597" width="31.42578125" style="28" customWidth="1"/>
    <col min="3598" max="3598" width="52.28515625" style="28" customWidth="1"/>
    <col min="3599" max="3599" width="31.42578125" style="28" customWidth="1"/>
    <col min="3600" max="3600" width="26.42578125" style="28" bestFit="1" customWidth="1"/>
    <col min="3601" max="3601" width="29.28515625" style="28" customWidth="1"/>
    <col min="3602" max="3602" width="30.28515625" style="28" customWidth="1"/>
    <col min="3603" max="3603" width="39" style="28" bestFit="1" customWidth="1"/>
    <col min="3604" max="3783" width="9.140625" style="28"/>
    <col min="3784" max="3784" width="17.5703125" style="28" bestFit="1" customWidth="1"/>
    <col min="3785" max="3785" width="25.7109375" style="28" bestFit="1" customWidth="1"/>
    <col min="3786" max="3786" width="22.140625" style="28" bestFit="1" customWidth="1"/>
    <col min="3787" max="3787" width="18.42578125" style="28" bestFit="1" customWidth="1"/>
    <col min="3788" max="3788" width="19.140625" style="28" bestFit="1" customWidth="1"/>
    <col min="3789" max="3789" width="18.42578125" style="28" bestFit="1" customWidth="1"/>
    <col min="3790" max="3790" width="26.42578125" style="28" bestFit="1" customWidth="1"/>
    <col min="3791" max="3791" width="23.85546875" style="28" bestFit="1" customWidth="1"/>
    <col min="3792" max="3792" width="21.42578125" style="28" bestFit="1" customWidth="1"/>
    <col min="3793" max="3793" width="16" style="28" bestFit="1" customWidth="1"/>
    <col min="3794" max="3795" width="23" style="28" customWidth="1"/>
    <col min="3796" max="3796" width="29.28515625" style="28" customWidth="1"/>
    <col min="3797" max="3797" width="30.28515625" style="28" customWidth="1"/>
    <col min="3798" max="3798" width="24.140625" style="28" customWidth="1"/>
    <col min="3799" max="3800" width="23.85546875" style="28" customWidth="1"/>
    <col min="3801" max="3801" width="30.28515625" style="28" customWidth="1"/>
    <col min="3802" max="3807" width="12.7109375" style="28" customWidth="1"/>
    <col min="3808" max="3808" width="33.140625" style="28" customWidth="1"/>
    <col min="3809" max="3809" width="31.5703125" style="28" customWidth="1"/>
    <col min="3810" max="3810" width="33.28515625" style="28" customWidth="1"/>
    <col min="3811" max="3811" width="31.7109375" style="28" customWidth="1"/>
    <col min="3812" max="3812" width="20" style="28" customWidth="1"/>
    <col min="3813" max="3813" width="19.28515625" style="28" bestFit="1" customWidth="1"/>
    <col min="3814" max="3814" width="19.7109375" style="28" bestFit="1" customWidth="1"/>
    <col min="3815" max="3815" width="33.28515625" style="28" bestFit="1" customWidth="1"/>
    <col min="3816" max="3816" width="24.140625" style="28" bestFit="1" customWidth="1"/>
    <col min="3817" max="3817" width="25.28515625" style="28" customWidth="1"/>
    <col min="3818" max="3818" width="24.42578125" style="28" customWidth="1"/>
    <col min="3819" max="3819" width="13.85546875" style="28" bestFit="1" customWidth="1"/>
    <col min="3820" max="3820" width="18.7109375" style="28" bestFit="1" customWidth="1"/>
    <col min="3821" max="3821" width="24.7109375" style="28" bestFit="1" customWidth="1"/>
    <col min="3822" max="3823" width="27.140625" style="28" bestFit="1" customWidth="1"/>
    <col min="3824" max="3824" width="24.7109375" style="28" bestFit="1" customWidth="1"/>
    <col min="3825" max="3827" width="22.42578125" style="28" bestFit="1" customWidth="1"/>
    <col min="3828" max="3828" width="24" style="28" bestFit="1" customWidth="1"/>
    <col min="3829" max="3830" width="41.140625" style="28" bestFit="1" customWidth="1"/>
    <col min="3831" max="3831" width="77.42578125" style="28" bestFit="1" customWidth="1"/>
    <col min="3832" max="3832" width="110.28515625" style="28" bestFit="1" customWidth="1"/>
    <col min="3833" max="3833" width="108.140625" style="28" bestFit="1" customWidth="1"/>
    <col min="3834" max="3834" width="38.28515625" style="28" bestFit="1" customWidth="1"/>
    <col min="3835" max="3835" width="38.7109375" style="28" bestFit="1" customWidth="1"/>
    <col min="3836" max="3836" width="38.28515625" style="28" bestFit="1" customWidth="1"/>
    <col min="3837" max="3837" width="38.7109375" style="28" bestFit="1" customWidth="1"/>
    <col min="3838" max="3838" width="38.28515625" style="28" bestFit="1" customWidth="1"/>
    <col min="3839" max="3839" width="38.7109375" style="28" bestFit="1" customWidth="1"/>
    <col min="3840" max="3840" width="22.85546875" style="28" bestFit="1" customWidth="1"/>
    <col min="3841" max="3841" width="31.85546875" style="28" customWidth="1"/>
    <col min="3842" max="3842" width="28" style="28" bestFit="1" customWidth="1"/>
    <col min="3843" max="3843" width="20.7109375" style="28" bestFit="1" customWidth="1"/>
    <col min="3844" max="3844" width="26.7109375" style="28" bestFit="1" customWidth="1"/>
    <col min="3845" max="3845" width="26.85546875" style="28" bestFit="1" customWidth="1"/>
    <col min="3846" max="3846" width="26.7109375" style="28" bestFit="1" customWidth="1"/>
    <col min="3847" max="3847" width="26.85546875" style="28" bestFit="1" customWidth="1"/>
    <col min="3848" max="3848" width="28.85546875" style="28" bestFit="1" customWidth="1"/>
    <col min="3849" max="3849" width="27" style="28" bestFit="1" customWidth="1"/>
    <col min="3850" max="3850" width="23.42578125" style="28" bestFit="1" customWidth="1"/>
    <col min="3851" max="3852" width="31.42578125" style="28" bestFit="1" customWidth="1"/>
    <col min="3853" max="3853" width="31.42578125" style="28" customWidth="1"/>
    <col min="3854" max="3854" width="52.28515625" style="28" customWidth="1"/>
    <col min="3855" max="3855" width="31.42578125" style="28" customWidth="1"/>
    <col min="3856" max="3856" width="26.42578125" style="28" bestFit="1" customWidth="1"/>
    <col min="3857" max="3857" width="29.28515625" style="28" customWidth="1"/>
    <col min="3858" max="3858" width="30.28515625" style="28" customWidth="1"/>
    <col min="3859" max="3859" width="39" style="28" bestFit="1" customWidth="1"/>
    <col min="3860" max="4039" width="9.140625" style="28"/>
    <col min="4040" max="4040" width="17.5703125" style="28" bestFit="1" customWidth="1"/>
    <col min="4041" max="4041" width="25.7109375" style="28" bestFit="1" customWidth="1"/>
    <col min="4042" max="4042" width="22.140625" style="28" bestFit="1" customWidth="1"/>
    <col min="4043" max="4043" width="18.42578125" style="28" bestFit="1" customWidth="1"/>
    <col min="4044" max="4044" width="19.140625" style="28" bestFit="1" customWidth="1"/>
    <col min="4045" max="4045" width="18.42578125" style="28" bestFit="1" customWidth="1"/>
    <col min="4046" max="4046" width="26.42578125" style="28" bestFit="1" customWidth="1"/>
    <col min="4047" max="4047" width="23.85546875" style="28" bestFit="1" customWidth="1"/>
    <col min="4048" max="4048" width="21.42578125" style="28" bestFit="1" customWidth="1"/>
    <col min="4049" max="4049" width="16" style="28" bestFit="1" customWidth="1"/>
    <col min="4050" max="4051" width="23" style="28" customWidth="1"/>
    <col min="4052" max="4052" width="29.28515625" style="28" customWidth="1"/>
    <col min="4053" max="4053" width="30.28515625" style="28" customWidth="1"/>
    <col min="4054" max="4054" width="24.140625" style="28" customWidth="1"/>
    <col min="4055" max="4056" width="23.85546875" style="28" customWidth="1"/>
    <col min="4057" max="4057" width="30.28515625" style="28" customWidth="1"/>
    <col min="4058" max="4063" width="12.7109375" style="28" customWidth="1"/>
    <col min="4064" max="4064" width="33.140625" style="28" customWidth="1"/>
    <col min="4065" max="4065" width="31.5703125" style="28" customWidth="1"/>
    <col min="4066" max="4066" width="33.28515625" style="28" customWidth="1"/>
    <col min="4067" max="4067" width="31.7109375" style="28" customWidth="1"/>
    <col min="4068" max="4068" width="20" style="28" customWidth="1"/>
    <col min="4069" max="4069" width="19.28515625" style="28" bestFit="1" customWidth="1"/>
    <col min="4070" max="4070" width="19.7109375" style="28" bestFit="1" customWidth="1"/>
    <col min="4071" max="4071" width="33.28515625" style="28" bestFit="1" customWidth="1"/>
    <col min="4072" max="4072" width="24.140625" style="28" bestFit="1" customWidth="1"/>
    <col min="4073" max="4073" width="25.28515625" style="28" customWidth="1"/>
    <col min="4074" max="4074" width="24.42578125" style="28" customWidth="1"/>
    <col min="4075" max="4075" width="13.85546875" style="28" bestFit="1" customWidth="1"/>
    <col min="4076" max="4076" width="18.7109375" style="28" bestFit="1" customWidth="1"/>
    <col min="4077" max="4077" width="24.7109375" style="28" bestFit="1" customWidth="1"/>
    <col min="4078" max="4079" width="27.140625" style="28" bestFit="1" customWidth="1"/>
    <col min="4080" max="4080" width="24.7109375" style="28" bestFit="1" customWidth="1"/>
    <col min="4081" max="4083" width="22.42578125" style="28" bestFit="1" customWidth="1"/>
    <col min="4084" max="4084" width="24" style="28" bestFit="1" customWidth="1"/>
    <col min="4085" max="4086" width="41.140625" style="28" bestFit="1" customWidth="1"/>
    <col min="4087" max="4087" width="77.42578125" style="28" bestFit="1" customWidth="1"/>
    <col min="4088" max="4088" width="110.28515625" style="28" bestFit="1" customWidth="1"/>
    <col min="4089" max="4089" width="108.140625" style="28" bestFit="1" customWidth="1"/>
    <col min="4090" max="4090" width="38.28515625" style="28" bestFit="1" customWidth="1"/>
    <col min="4091" max="4091" width="38.7109375" style="28" bestFit="1" customWidth="1"/>
    <col min="4092" max="4092" width="38.28515625" style="28" bestFit="1" customWidth="1"/>
    <col min="4093" max="4093" width="38.7109375" style="28" bestFit="1" customWidth="1"/>
    <col min="4094" max="4094" width="38.28515625" style="28" bestFit="1" customWidth="1"/>
    <col min="4095" max="4095" width="38.7109375" style="28" bestFit="1" customWidth="1"/>
    <col min="4096" max="4096" width="22.85546875" style="28" bestFit="1" customWidth="1"/>
    <col min="4097" max="4097" width="31.85546875" style="28" customWidth="1"/>
    <col min="4098" max="4098" width="28" style="28" bestFit="1" customWidth="1"/>
    <col min="4099" max="4099" width="20.7109375" style="28" bestFit="1" customWidth="1"/>
    <col min="4100" max="4100" width="26.7109375" style="28" bestFit="1" customWidth="1"/>
    <col min="4101" max="4101" width="26.85546875" style="28" bestFit="1" customWidth="1"/>
    <col min="4102" max="4102" width="26.7109375" style="28" bestFit="1" customWidth="1"/>
    <col min="4103" max="4103" width="26.85546875" style="28" bestFit="1" customWidth="1"/>
    <col min="4104" max="4104" width="28.85546875" style="28" bestFit="1" customWidth="1"/>
    <col min="4105" max="4105" width="27" style="28" bestFit="1" customWidth="1"/>
    <col min="4106" max="4106" width="23.42578125" style="28" bestFit="1" customWidth="1"/>
    <col min="4107" max="4108" width="31.42578125" style="28" bestFit="1" customWidth="1"/>
    <col min="4109" max="4109" width="31.42578125" style="28" customWidth="1"/>
    <col min="4110" max="4110" width="52.28515625" style="28" customWidth="1"/>
    <col min="4111" max="4111" width="31.42578125" style="28" customWidth="1"/>
    <col min="4112" max="4112" width="26.42578125" style="28" bestFit="1" customWidth="1"/>
    <col min="4113" max="4113" width="29.28515625" style="28" customWidth="1"/>
    <col min="4114" max="4114" width="30.28515625" style="28" customWidth="1"/>
    <col min="4115" max="4115" width="39" style="28" bestFit="1" customWidth="1"/>
    <col min="4116" max="4295" width="9.140625" style="28"/>
    <col min="4296" max="4296" width="17.5703125" style="28" bestFit="1" customWidth="1"/>
    <col min="4297" max="4297" width="25.7109375" style="28" bestFit="1" customWidth="1"/>
    <col min="4298" max="4298" width="22.140625" style="28" bestFit="1" customWidth="1"/>
    <col min="4299" max="4299" width="18.42578125" style="28" bestFit="1" customWidth="1"/>
    <col min="4300" max="4300" width="19.140625" style="28" bestFit="1" customWidth="1"/>
    <col min="4301" max="4301" width="18.42578125" style="28" bestFit="1" customWidth="1"/>
    <col min="4302" max="4302" width="26.42578125" style="28" bestFit="1" customWidth="1"/>
    <col min="4303" max="4303" width="23.85546875" style="28" bestFit="1" customWidth="1"/>
    <col min="4304" max="4304" width="21.42578125" style="28" bestFit="1" customWidth="1"/>
    <col min="4305" max="4305" width="16" style="28" bestFit="1" customWidth="1"/>
    <col min="4306" max="4307" width="23" style="28" customWidth="1"/>
    <col min="4308" max="4308" width="29.28515625" style="28" customWidth="1"/>
    <col min="4309" max="4309" width="30.28515625" style="28" customWidth="1"/>
    <col min="4310" max="4310" width="24.140625" style="28" customWidth="1"/>
    <col min="4311" max="4312" width="23.85546875" style="28" customWidth="1"/>
    <col min="4313" max="4313" width="30.28515625" style="28" customWidth="1"/>
    <col min="4314" max="4319" width="12.7109375" style="28" customWidth="1"/>
    <col min="4320" max="4320" width="33.140625" style="28" customWidth="1"/>
    <col min="4321" max="4321" width="31.5703125" style="28" customWidth="1"/>
    <col min="4322" max="4322" width="33.28515625" style="28" customWidth="1"/>
    <col min="4323" max="4323" width="31.7109375" style="28" customWidth="1"/>
    <col min="4324" max="4324" width="20" style="28" customWidth="1"/>
    <col min="4325" max="4325" width="19.28515625" style="28" bestFit="1" customWidth="1"/>
    <col min="4326" max="4326" width="19.7109375" style="28" bestFit="1" customWidth="1"/>
    <col min="4327" max="4327" width="33.28515625" style="28" bestFit="1" customWidth="1"/>
    <col min="4328" max="4328" width="24.140625" style="28" bestFit="1" customWidth="1"/>
    <col min="4329" max="4329" width="25.28515625" style="28" customWidth="1"/>
    <col min="4330" max="4330" width="24.42578125" style="28" customWidth="1"/>
    <col min="4331" max="4331" width="13.85546875" style="28" bestFit="1" customWidth="1"/>
    <col min="4332" max="4332" width="18.7109375" style="28" bestFit="1" customWidth="1"/>
    <col min="4333" max="4333" width="24.7109375" style="28" bestFit="1" customWidth="1"/>
    <col min="4334" max="4335" width="27.140625" style="28" bestFit="1" customWidth="1"/>
    <col min="4336" max="4336" width="24.7109375" style="28" bestFit="1" customWidth="1"/>
    <col min="4337" max="4339" width="22.42578125" style="28" bestFit="1" customWidth="1"/>
    <col min="4340" max="4340" width="24" style="28" bestFit="1" customWidth="1"/>
    <col min="4341" max="4342" width="41.140625" style="28" bestFit="1" customWidth="1"/>
    <col min="4343" max="4343" width="77.42578125" style="28" bestFit="1" customWidth="1"/>
    <col min="4344" max="4344" width="110.28515625" style="28" bestFit="1" customWidth="1"/>
    <col min="4345" max="4345" width="108.140625" style="28" bestFit="1" customWidth="1"/>
    <col min="4346" max="4346" width="38.28515625" style="28" bestFit="1" customWidth="1"/>
    <col min="4347" max="4347" width="38.7109375" style="28" bestFit="1" customWidth="1"/>
    <col min="4348" max="4348" width="38.28515625" style="28" bestFit="1" customWidth="1"/>
    <col min="4349" max="4349" width="38.7109375" style="28" bestFit="1" customWidth="1"/>
    <col min="4350" max="4350" width="38.28515625" style="28" bestFit="1" customWidth="1"/>
    <col min="4351" max="4351" width="38.7109375" style="28" bestFit="1" customWidth="1"/>
    <col min="4352" max="4352" width="22.85546875" style="28" bestFit="1" customWidth="1"/>
    <col min="4353" max="4353" width="31.85546875" style="28" customWidth="1"/>
    <col min="4354" max="4354" width="28" style="28" bestFit="1" customWidth="1"/>
    <col min="4355" max="4355" width="20.7109375" style="28" bestFit="1" customWidth="1"/>
    <col min="4356" max="4356" width="26.7109375" style="28" bestFit="1" customWidth="1"/>
    <col min="4357" max="4357" width="26.85546875" style="28" bestFit="1" customWidth="1"/>
    <col min="4358" max="4358" width="26.7109375" style="28" bestFit="1" customWidth="1"/>
    <col min="4359" max="4359" width="26.85546875" style="28" bestFit="1" customWidth="1"/>
    <col min="4360" max="4360" width="28.85546875" style="28" bestFit="1" customWidth="1"/>
    <col min="4361" max="4361" width="27" style="28" bestFit="1" customWidth="1"/>
    <col min="4362" max="4362" width="23.42578125" style="28" bestFit="1" customWidth="1"/>
    <col min="4363" max="4364" width="31.42578125" style="28" bestFit="1" customWidth="1"/>
    <col min="4365" max="4365" width="31.42578125" style="28" customWidth="1"/>
    <col min="4366" max="4366" width="52.28515625" style="28" customWidth="1"/>
    <col min="4367" max="4367" width="31.42578125" style="28" customWidth="1"/>
    <col min="4368" max="4368" width="26.42578125" style="28" bestFit="1" customWidth="1"/>
    <col min="4369" max="4369" width="29.28515625" style="28" customWidth="1"/>
    <col min="4370" max="4370" width="30.28515625" style="28" customWidth="1"/>
    <col min="4371" max="4371" width="39" style="28" bestFit="1" customWidth="1"/>
    <col min="4372" max="4551" width="9.140625" style="28"/>
    <col min="4552" max="4552" width="17.5703125" style="28" bestFit="1" customWidth="1"/>
    <col min="4553" max="4553" width="25.7109375" style="28" bestFit="1" customWidth="1"/>
    <col min="4554" max="4554" width="22.140625" style="28" bestFit="1" customWidth="1"/>
    <col min="4555" max="4555" width="18.42578125" style="28" bestFit="1" customWidth="1"/>
    <col min="4556" max="4556" width="19.140625" style="28" bestFit="1" customWidth="1"/>
    <col min="4557" max="4557" width="18.42578125" style="28" bestFit="1" customWidth="1"/>
    <col min="4558" max="4558" width="26.42578125" style="28" bestFit="1" customWidth="1"/>
    <col min="4559" max="4559" width="23.85546875" style="28" bestFit="1" customWidth="1"/>
    <col min="4560" max="4560" width="21.42578125" style="28" bestFit="1" customWidth="1"/>
    <col min="4561" max="4561" width="16" style="28" bestFit="1" customWidth="1"/>
    <col min="4562" max="4563" width="23" style="28" customWidth="1"/>
    <col min="4564" max="4564" width="29.28515625" style="28" customWidth="1"/>
    <col min="4565" max="4565" width="30.28515625" style="28" customWidth="1"/>
    <col min="4566" max="4566" width="24.140625" style="28" customWidth="1"/>
    <col min="4567" max="4568" width="23.85546875" style="28" customWidth="1"/>
    <col min="4569" max="4569" width="30.28515625" style="28" customWidth="1"/>
    <col min="4570" max="4575" width="12.7109375" style="28" customWidth="1"/>
    <col min="4576" max="4576" width="33.140625" style="28" customWidth="1"/>
    <col min="4577" max="4577" width="31.5703125" style="28" customWidth="1"/>
    <col min="4578" max="4578" width="33.28515625" style="28" customWidth="1"/>
    <col min="4579" max="4579" width="31.7109375" style="28" customWidth="1"/>
    <col min="4580" max="4580" width="20" style="28" customWidth="1"/>
    <col min="4581" max="4581" width="19.28515625" style="28" bestFit="1" customWidth="1"/>
    <col min="4582" max="4582" width="19.7109375" style="28" bestFit="1" customWidth="1"/>
    <col min="4583" max="4583" width="33.28515625" style="28" bestFit="1" customWidth="1"/>
    <col min="4584" max="4584" width="24.140625" style="28" bestFit="1" customWidth="1"/>
    <col min="4585" max="4585" width="25.28515625" style="28" customWidth="1"/>
    <col min="4586" max="4586" width="24.42578125" style="28" customWidth="1"/>
    <col min="4587" max="4587" width="13.85546875" style="28" bestFit="1" customWidth="1"/>
    <col min="4588" max="4588" width="18.7109375" style="28" bestFit="1" customWidth="1"/>
    <col min="4589" max="4589" width="24.7109375" style="28" bestFit="1" customWidth="1"/>
    <col min="4590" max="4591" width="27.140625" style="28" bestFit="1" customWidth="1"/>
    <col min="4592" max="4592" width="24.7109375" style="28" bestFit="1" customWidth="1"/>
    <col min="4593" max="4595" width="22.42578125" style="28" bestFit="1" customWidth="1"/>
    <col min="4596" max="4596" width="24" style="28" bestFit="1" customWidth="1"/>
    <col min="4597" max="4598" width="41.140625" style="28" bestFit="1" customWidth="1"/>
    <col min="4599" max="4599" width="77.42578125" style="28" bestFit="1" customWidth="1"/>
    <col min="4600" max="4600" width="110.28515625" style="28" bestFit="1" customWidth="1"/>
    <col min="4601" max="4601" width="108.140625" style="28" bestFit="1" customWidth="1"/>
    <col min="4602" max="4602" width="38.28515625" style="28" bestFit="1" customWidth="1"/>
    <col min="4603" max="4603" width="38.7109375" style="28" bestFit="1" customWidth="1"/>
    <col min="4604" max="4604" width="38.28515625" style="28" bestFit="1" customWidth="1"/>
    <col min="4605" max="4605" width="38.7109375" style="28" bestFit="1" customWidth="1"/>
    <col min="4606" max="4606" width="38.28515625" style="28" bestFit="1" customWidth="1"/>
    <col min="4607" max="4607" width="38.7109375" style="28" bestFit="1" customWidth="1"/>
    <col min="4608" max="4608" width="22.85546875" style="28" bestFit="1" customWidth="1"/>
    <col min="4609" max="4609" width="31.85546875" style="28" customWidth="1"/>
    <col min="4610" max="4610" width="28" style="28" bestFit="1" customWidth="1"/>
    <col min="4611" max="4611" width="20.7109375" style="28" bestFit="1" customWidth="1"/>
    <col min="4612" max="4612" width="26.7109375" style="28" bestFit="1" customWidth="1"/>
    <col min="4613" max="4613" width="26.85546875" style="28" bestFit="1" customWidth="1"/>
    <col min="4614" max="4614" width="26.7109375" style="28" bestFit="1" customWidth="1"/>
    <col min="4615" max="4615" width="26.85546875" style="28" bestFit="1" customWidth="1"/>
    <col min="4616" max="4616" width="28.85546875" style="28" bestFit="1" customWidth="1"/>
    <col min="4617" max="4617" width="27" style="28" bestFit="1" customWidth="1"/>
    <col min="4618" max="4618" width="23.42578125" style="28" bestFit="1" customWidth="1"/>
    <col min="4619" max="4620" width="31.42578125" style="28" bestFit="1" customWidth="1"/>
    <col min="4621" max="4621" width="31.42578125" style="28" customWidth="1"/>
    <col min="4622" max="4622" width="52.28515625" style="28" customWidth="1"/>
    <col min="4623" max="4623" width="31.42578125" style="28" customWidth="1"/>
    <col min="4624" max="4624" width="26.42578125" style="28" bestFit="1" customWidth="1"/>
    <col min="4625" max="4625" width="29.28515625" style="28" customWidth="1"/>
    <col min="4626" max="4626" width="30.28515625" style="28" customWidth="1"/>
    <col min="4627" max="4627" width="39" style="28" bestFit="1" customWidth="1"/>
    <col min="4628" max="4807" width="9.140625" style="28"/>
    <col min="4808" max="4808" width="17.5703125" style="28" bestFit="1" customWidth="1"/>
    <col min="4809" max="4809" width="25.7109375" style="28" bestFit="1" customWidth="1"/>
    <col min="4810" max="4810" width="22.140625" style="28" bestFit="1" customWidth="1"/>
    <col min="4811" max="4811" width="18.42578125" style="28" bestFit="1" customWidth="1"/>
    <col min="4812" max="4812" width="19.140625" style="28" bestFit="1" customWidth="1"/>
    <col min="4813" max="4813" width="18.42578125" style="28" bestFit="1" customWidth="1"/>
    <col min="4814" max="4814" width="26.42578125" style="28" bestFit="1" customWidth="1"/>
    <col min="4815" max="4815" width="23.85546875" style="28" bestFit="1" customWidth="1"/>
    <col min="4816" max="4816" width="21.42578125" style="28" bestFit="1" customWidth="1"/>
    <col min="4817" max="4817" width="16" style="28" bestFit="1" customWidth="1"/>
    <col min="4818" max="4819" width="23" style="28" customWidth="1"/>
    <col min="4820" max="4820" width="29.28515625" style="28" customWidth="1"/>
    <col min="4821" max="4821" width="30.28515625" style="28" customWidth="1"/>
    <col min="4822" max="4822" width="24.140625" style="28" customWidth="1"/>
    <col min="4823" max="4824" width="23.85546875" style="28" customWidth="1"/>
    <col min="4825" max="4825" width="30.28515625" style="28" customWidth="1"/>
    <col min="4826" max="4831" width="12.7109375" style="28" customWidth="1"/>
    <col min="4832" max="4832" width="33.140625" style="28" customWidth="1"/>
    <col min="4833" max="4833" width="31.5703125" style="28" customWidth="1"/>
    <col min="4834" max="4834" width="33.28515625" style="28" customWidth="1"/>
    <col min="4835" max="4835" width="31.7109375" style="28" customWidth="1"/>
    <col min="4836" max="4836" width="20" style="28" customWidth="1"/>
    <col min="4837" max="4837" width="19.28515625" style="28" bestFit="1" customWidth="1"/>
    <col min="4838" max="4838" width="19.7109375" style="28" bestFit="1" customWidth="1"/>
    <col min="4839" max="4839" width="33.28515625" style="28" bestFit="1" customWidth="1"/>
    <col min="4840" max="4840" width="24.140625" style="28" bestFit="1" customWidth="1"/>
    <col min="4841" max="4841" width="25.28515625" style="28" customWidth="1"/>
    <col min="4842" max="4842" width="24.42578125" style="28" customWidth="1"/>
    <col min="4843" max="4843" width="13.85546875" style="28" bestFit="1" customWidth="1"/>
    <col min="4844" max="4844" width="18.7109375" style="28" bestFit="1" customWidth="1"/>
    <col min="4845" max="4845" width="24.7109375" style="28" bestFit="1" customWidth="1"/>
    <col min="4846" max="4847" width="27.140625" style="28" bestFit="1" customWidth="1"/>
    <col min="4848" max="4848" width="24.7109375" style="28" bestFit="1" customWidth="1"/>
    <col min="4849" max="4851" width="22.42578125" style="28" bestFit="1" customWidth="1"/>
    <col min="4852" max="4852" width="24" style="28" bestFit="1" customWidth="1"/>
    <col min="4853" max="4854" width="41.140625" style="28" bestFit="1" customWidth="1"/>
    <col min="4855" max="4855" width="77.42578125" style="28" bestFit="1" customWidth="1"/>
    <col min="4856" max="4856" width="110.28515625" style="28" bestFit="1" customWidth="1"/>
    <col min="4857" max="4857" width="108.140625" style="28" bestFit="1" customWidth="1"/>
    <col min="4858" max="4858" width="38.28515625" style="28" bestFit="1" customWidth="1"/>
    <col min="4859" max="4859" width="38.7109375" style="28" bestFit="1" customWidth="1"/>
    <col min="4860" max="4860" width="38.28515625" style="28" bestFit="1" customWidth="1"/>
    <col min="4861" max="4861" width="38.7109375" style="28" bestFit="1" customWidth="1"/>
    <col min="4862" max="4862" width="38.28515625" style="28" bestFit="1" customWidth="1"/>
    <col min="4863" max="4863" width="38.7109375" style="28" bestFit="1" customWidth="1"/>
    <col min="4864" max="4864" width="22.85546875" style="28" bestFit="1" customWidth="1"/>
    <col min="4865" max="4865" width="31.85546875" style="28" customWidth="1"/>
    <col min="4866" max="4866" width="28" style="28" bestFit="1" customWidth="1"/>
    <col min="4867" max="4867" width="20.7109375" style="28" bestFit="1" customWidth="1"/>
    <col min="4868" max="4868" width="26.7109375" style="28" bestFit="1" customWidth="1"/>
    <col min="4869" max="4869" width="26.85546875" style="28" bestFit="1" customWidth="1"/>
    <col min="4870" max="4870" width="26.7109375" style="28" bestFit="1" customWidth="1"/>
    <col min="4871" max="4871" width="26.85546875" style="28" bestFit="1" customWidth="1"/>
    <col min="4872" max="4872" width="28.85546875" style="28" bestFit="1" customWidth="1"/>
    <col min="4873" max="4873" width="27" style="28" bestFit="1" customWidth="1"/>
    <col min="4874" max="4874" width="23.42578125" style="28" bestFit="1" customWidth="1"/>
    <col min="4875" max="4876" width="31.42578125" style="28" bestFit="1" customWidth="1"/>
    <col min="4877" max="4877" width="31.42578125" style="28" customWidth="1"/>
    <col min="4878" max="4878" width="52.28515625" style="28" customWidth="1"/>
    <col min="4879" max="4879" width="31.42578125" style="28" customWidth="1"/>
    <col min="4880" max="4880" width="26.42578125" style="28" bestFit="1" customWidth="1"/>
    <col min="4881" max="4881" width="29.28515625" style="28" customWidth="1"/>
    <col min="4882" max="4882" width="30.28515625" style="28" customWidth="1"/>
    <col min="4883" max="4883" width="39" style="28" bestFit="1" customWidth="1"/>
    <col min="4884" max="5063" width="9.140625" style="28"/>
    <col min="5064" max="5064" width="17.5703125" style="28" bestFit="1" customWidth="1"/>
    <col min="5065" max="5065" width="25.7109375" style="28" bestFit="1" customWidth="1"/>
    <col min="5066" max="5066" width="22.140625" style="28" bestFit="1" customWidth="1"/>
    <col min="5067" max="5067" width="18.42578125" style="28" bestFit="1" customWidth="1"/>
    <col min="5068" max="5068" width="19.140625" style="28" bestFit="1" customWidth="1"/>
    <col min="5069" max="5069" width="18.42578125" style="28" bestFit="1" customWidth="1"/>
    <col min="5070" max="5070" width="26.42578125" style="28" bestFit="1" customWidth="1"/>
    <col min="5071" max="5071" width="23.85546875" style="28" bestFit="1" customWidth="1"/>
    <col min="5072" max="5072" width="21.42578125" style="28" bestFit="1" customWidth="1"/>
    <col min="5073" max="5073" width="16" style="28" bestFit="1" customWidth="1"/>
    <col min="5074" max="5075" width="23" style="28" customWidth="1"/>
    <col min="5076" max="5076" width="29.28515625" style="28" customWidth="1"/>
    <col min="5077" max="5077" width="30.28515625" style="28" customWidth="1"/>
    <col min="5078" max="5078" width="24.140625" style="28" customWidth="1"/>
    <col min="5079" max="5080" width="23.85546875" style="28" customWidth="1"/>
    <col min="5081" max="5081" width="30.28515625" style="28" customWidth="1"/>
    <col min="5082" max="5087" width="12.7109375" style="28" customWidth="1"/>
    <col min="5088" max="5088" width="33.140625" style="28" customWidth="1"/>
    <col min="5089" max="5089" width="31.5703125" style="28" customWidth="1"/>
    <col min="5090" max="5090" width="33.28515625" style="28" customWidth="1"/>
    <col min="5091" max="5091" width="31.7109375" style="28" customWidth="1"/>
    <col min="5092" max="5092" width="20" style="28" customWidth="1"/>
    <col min="5093" max="5093" width="19.28515625" style="28" bestFit="1" customWidth="1"/>
    <col min="5094" max="5094" width="19.7109375" style="28" bestFit="1" customWidth="1"/>
    <col min="5095" max="5095" width="33.28515625" style="28" bestFit="1" customWidth="1"/>
    <col min="5096" max="5096" width="24.140625" style="28" bestFit="1" customWidth="1"/>
    <col min="5097" max="5097" width="25.28515625" style="28" customWidth="1"/>
    <col min="5098" max="5098" width="24.42578125" style="28" customWidth="1"/>
    <col min="5099" max="5099" width="13.85546875" style="28" bestFit="1" customWidth="1"/>
    <col min="5100" max="5100" width="18.7109375" style="28" bestFit="1" customWidth="1"/>
    <col min="5101" max="5101" width="24.7109375" style="28" bestFit="1" customWidth="1"/>
    <col min="5102" max="5103" width="27.140625" style="28" bestFit="1" customWidth="1"/>
    <col min="5104" max="5104" width="24.7109375" style="28" bestFit="1" customWidth="1"/>
    <col min="5105" max="5107" width="22.42578125" style="28" bestFit="1" customWidth="1"/>
    <col min="5108" max="5108" width="24" style="28" bestFit="1" customWidth="1"/>
    <col min="5109" max="5110" width="41.140625" style="28" bestFit="1" customWidth="1"/>
    <col min="5111" max="5111" width="77.42578125" style="28" bestFit="1" customWidth="1"/>
    <col min="5112" max="5112" width="110.28515625" style="28" bestFit="1" customWidth="1"/>
    <col min="5113" max="5113" width="108.140625" style="28" bestFit="1" customWidth="1"/>
    <col min="5114" max="5114" width="38.28515625" style="28" bestFit="1" customWidth="1"/>
    <col min="5115" max="5115" width="38.7109375" style="28" bestFit="1" customWidth="1"/>
    <col min="5116" max="5116" width="38.28515625" style="28" bestFit="1" customWidth="1"/>
    <col min="5117" max="5117" width="38.7109375" style="28" bestFit="1" customWidth="1"/>
    <col min="5118" max="5118" width="38.28515625" style="28" bestFit="1" customWidth="1"/>
    <col min="5119" max="5119" width="38.7109375" style="28" bestFit="1" customWidth="1"/>
    <col min="5120" max="5120" width="22.85546875" style="28" bestFit="1" customWidth="1"/>
    <col min="5121" max="5121" width="31.85546875" style="28" customWidth="1"/>
    <col min="5122" max="5122" width="28" style="28" bestFit="1" customWidth="1"/>
    <col min="5123" max="5123" width="20.7109375" style="28" bestFit="1" customWidth="1"/>
    <col min="5124" max="5124" width="26.7109375" style="28" bestFit="1" customWidth="1"/>
    <col min="5125" max="5125" width="26.85546875" style="28" bestFit="1" customWidth="1"/>
    <col min="5126" max="5126" width="26.7109375" style="28" bestFit="1" customWidth="1"/>
    <col min="5127" max="5127" width="26.85546875" style="28" bestFit="1" customWidth="1"/>
    <col min="5128" max="5128" width="28.85546875" style="28" bestFit="1" customWidth="1"/>
    <col min="5129" max="5129" width="27" style="28" bestFit="1" customWidth="1"/>
    <col min="5130" max="5130" width="23.42578125" style="28" bestFit="1" customWidth="1"/>
    <col min="5131" max="5132" width="31.42578125" style="28" bestFit="1" customWidth="1"/>
    <col min="5133" max="5133" width="31.42578125" style="28" customWidth="1"/>
    <col min="5134" max="5134" width="52.28515625" style="28" customWidth="1"/>
    <col min="5135" max="5135" width="31.42578125" style="28" customWidth="1"/>
    <col min="5136" max="5136" width="26.42578125" style="28" bestFit="1" customWidth="1"/>
    <col min="5137" max="5137" width="29.28515625" style="28" customWidth="1"/>
    <col min="5138" max="5138" width="30.28515625" style="28" customWidth="1"/>
    <col min="5139" max="5139" width="39" style="28" bestFit="1" customWidth="1"/>
    <col min="5140" max="5319" width="9.140625" style="28"/>
    <col min="5320" max="5320" width="17.5703125" style="28" bestFit="1" customWidth="1"/>
    <col min="5321" max="5321" width="25.7109375" style="28" bestFit="1" customWidth="1"/>
    <col min="5322" max="5322" width="22.140625" style="28" bestFit="1" customWidth="1"/>
    <col min="5323" max="5323" width="18.42578125" style="28" bestFit="1" customWidth="1"/>
    <col min="5324" max="5324" width="19.140625" style="28" bestFit="1" customWidth="1"/>
    <col min="5325" max="5325" width="18.42578125" style="28" bestFit="1" customWidth="1"/>
    <col min="5326" max="5326" width="26.42578125" style="28" bestFit="1" customWidth="1"/>
    <col min="5327" max="5327" width="23.85546875" style="28" bestFit="1" customWidth="1"/>
    <col min="5328" max="5328" width="21.42578125" style="28" bestFit="1" customWidth="1"/>
    <col min="5329" max="5329" width="16" style="28" bestFit="1" customWidth="1"/>
    <col min="5330" max="5331" width="23" style="28" customWidth="1"/>
    <col min="5332" max="5332" width="29.28515625" style="28" customWidth="1"/>
    <col min="5333" max="5333" width="30.28515625" style="28" customWidth="1"/>
    <col min="5334" max="5334" width="24.140625" style="28" customWidth="1"/>
    <col min="5335" max="5336" width="23.85546875" style="28" customWidth="1"/>
    <col min="5337" max="5337" width="30.28515625" style="28" customWidth="1"/>
    <col min="5338" max="5343" width="12.7109375" style="28" customWidth="1"/>
    <col min="5344" max="5344" width="33.140625" style="28" customWidth="1"/>
    <col min="5345" max="5345" width="31.5703125" style="28" customWidth="1"/>
    <col min="5346" max="5346" width="33.28515625" style="28" customWidth="1"/>
    <col min="5347" max="5347" width="31.7109375" style="28" customWidth="1"/>
    <col min="5348" max="5348" width="20" style="28" customWidth="1"/>
    <col min="5349" max="5349" width="19.28515625" style="28" bestFit="1" customWidth="1"/>
    <col min="5350" max="5350" width="19.7109375" style="28" bestFit="1" customWidth="1"/>
    <col min="5351" max="5351" width="33.28515625" style="28" bestFit="1" customWidth="1"/>
    <col min="5352" max="5352" width="24.140625" style="28" bestFit="1" customWidth="1"/>
    <col min="5353" max="5353" width="25.28515625" style="28" customWidth="1"/>
    <col min="5354" max="5354" width="24.42578125" style="28" customWidth="1"/>
    <col min="5355" max="5355" width="13.85546875" style="28" bestFit="1" customWidth="1"/>
    <col min="5356" max="5356" width="18.7109375" style="28" bestFit="1" customWidth="1"/>
    <col min="5357" max="5357" width="24.7109375" style="28" bestFit="1" customWidth="1"/>
    <col min="5358" max="5359" width="27.140625" style="28" bestFit="1" customWidth="1"/>
    <col min="5360" max="5360" width="24.7109375" style="28" bestFit="1" customWidth="1"/>
    <col min="5361" max="5363" width="22.42578125" style="28" bestFit="1" customWidth="1"/>
    <col min="5364" max="5364" width="24" style="28" bestFit="1" customWidth="1"/>
    <col min="5365" max="5366" width="41.140625" style="28" bestFit="1" customWidth="1"/>
    <col min="5367" max="5367" width="77.42578125" style="28" bestFit="1" customWidth="1"/>
    <col min="5368" max="5368" width="110.28515625" style="28" bestFit="1" customWidth="1"/>
    <col min="5369" max="5369" width="108.140625" style="28" bestFit="1" customWidth="1"/>
    <col min="5370" max="5370" width="38.28515625" style="28" bestFit="1" customWidth="1"/>
    <col min="5371" max="5371" width="38.7109375" style="28" bestFit="1" customWidth="1"/>
    <col min="5372" max="5372" width="38.28515625" style="28" bestFit="1" customWidth="1"/>
    <col min="5373" max="5373" width="38.7109375" style="28" bestFit="1" customWidth="1"/>
    <col min="5374" max="5374" width="38.28515625" style="28" bestFit="1" customWidth="1"/>
    <col min="5375" max="5375" width="38.7109375" style="28" bestFit="1" customWidth="1"/>
    <col min="5376" max="5376" width="22.85546875" style="28" bestFit="1" customWidth="1"/>
    <col min="5377" max="5377" width="31.85546875" style="28" customWidth="1"/>
    <col min="5378" max="5378" width="28" style="28" bestFit="1" customWidth="1"/>
    <col min="5379" max="5379" width="20.7109375" style="28" bestFit="1" customWidth="1"/>
    <col min="5380" max="5380" width="26.7109375" style="28" bestFit="1" customWidth="1"/>
    <col min="5381" max="5381" width="26.85546875" style="28" bestFit="1" customWidth="1"/>
    <col min="5382" max="5382" width="26.7109375" style="28" bestFit="1" customWidth="1"/>
    <col min="5383" max="5383" width="26.85546875" style="28" bestFit="1" customWidth="1"/>
    <col min="5384" max="5384" width="28.85546875" style="28" bestFit="1" customWidth="1"/>
    <col min="5385" max="5385" width="27" style="28" bestFit="1" customWidth="1"/>
    <col min="5386" max="5386" width="23.42578125" style="28" bestFit="1" customWidth="1"/>
    <col min="5387" max="5388" width="31.42578125" style="28" bestFit="1" customWidth="1"/>
    <col min="5389" max="5389" width="31.42578125" style="28" customWidth="1"/>
    <col min="5390" max="5390" width="52.28515625" style="28" customWidth="1"/>
    <col min="5391" max="5391" width="31.42578125" style="28" customWidth="1"/>
    <col min="5392" max="5392" width="26.42578125" style="28" bestFit="1" customWidth="1"/>
    <col min="5393" max="5393" width="29.28515625" style="28" customWidth="1"/>
    <col min="5394" max="5394" width="30.28515625" style="28" customWidth="1"/>
    <col min="5395" max="5395" width="39" style="28" bestFit="1" customWidth="1"/>
    <col min="5396" max="5575" width="9.140625" style="28"/>
    <col min="5576" max="5576" width="17.5703125" style="28" bestFit="1" customWidth="1"/>
    <col min="5577" max="5577" width="25.7109375" style="28" bestFit="1" customWidth="1"/>
    <col min="5578" max="5578" width="22.140625" style="28" bestFit="1" customWidth="1"/>
    <col min="5579" max="5579" width="18.42578125" style="28" bestFit="1" customWidth="1"/>
    <col min="5580" max="5580" width="19.140625" style="28" bestFit="1" customWidth="1"/>
    <col min="5581" max="5581" width="18.42578125" style="28" bestFit="1" customWidth="1"/>
    <col min="5582" max="5582" width="26.42578125" style="28" bestFit="1" customWidth="1"/>
    <col min="5583" max="5583" width="23.85546875" style="28" bestFit="1" customWidth="1"/>
    <col min="5584" max="5584" width="21.42578125" style="28" bestFit="1" customWidth="1"/>
    <col min="5585" max="5585" width="16" style="28" bestFit="1" customWidth="1"/>
    <col min="5586" max="5587" width="23" style="28" customWidth="1"/>
    <col min="5588" max="5588" width="29.28515625" style="28" customWidth="1"/>
    <col min="5589" max="5589" width="30.28515625" style="28" customWidth="1"/>
    <col min="5590" max="5590" width="24.140625" style="28" customWidth="1"/>
    <col min="5591" max="5592" width="23.85546875" style="28" customWidth="1"/>
    <col min="5593" max="5593" width="30.28515625" style="28" customWidth="1"/>
    <col min="5594" max="5599" width="12.7109375" style="28" customWidth="1"/>
    <col min="5600" max="5600" width="33.140625" style="28" customWidth="1"/>
    <col min="5601" max="5601" width="31.5703125" style="28" customWidth="1"/>
    <col min="5602" max="5602" width="33.28515625" style="28" customWidth="1"/>
    <col min="5603" max="5603" width="31.7109375" style="28" customWidth="1"/>
    <col min="5604" max="5604" width="20" style="28" customWidth="1"/>
    <col min="5605" max="5605" width="19.28515625" style="28" bestFit="1" customWidth="1"/>
    <col min="5606" max="5606" width="19.7109375" style="28" bestFit="1" customWidth="1"/>
    <col min="5607" max="5607" width="33.28515625" style="28" bestFit="1" customWidth="1"/>
    <col min="5608" max="5608" width="24.140625" style="28" bestFit="1" customWidth="1"/>
    <col min="5609" max="5609" width="25.28515625" style="28" customWidth="1"/>
    <col min="5610" max="5610" width="24.42578125" style="28" customWidth="1"/>
    <col min="5611" max="5611" width="13.85546875" style="28" bestFit="1" customWidth="1"/>
    <col min="5612" max="5612" width="18.7109375" style="28" bestFit="1" customWidth="1"/>
    <col min="5613" max="5613" width="24.7109375" style="28" bestFit="1" customWidth="1"/>
    <col min="5614" max="5615" width="27.140625" style="28" bestFit="1" customWidth="1"/>
    <col min="5616" max="5616" width="24.7109375" style="28" bestFit="1" customWidth="1"/>
    <col min="5617" max="5619" width="22.42578125" style="28" bestFit="1" customWidth="1"/>
    <col min="5620" max="5620" width="24" style="28" bestFit="1" customWidth="1"/>
    <col min="5621" max="5622" width="41.140625" style="28" bestFit="1" customWidth="1"/>
    <col min="5623" max="5623" width="77.42578125" style="28" bestFit="1" customWidth="1"/>
    <col min="5624" max="5624" width="110.28515625" style="28" bestFit="1" customWidth="1"/>
    <col min="5625" max="5625" width="108.140625" style="28" bestFit="1" customWidth="1"/>
    <col min="5626" max="5626" width="38.28515625" style="28" bestFit="1" customWidth="1"/>
    <col min="5627" max="5627" width="38.7109375" style="28" bestFit="1" customWidth="1"/>
    <col min="5628" max="5628" width="38.28515625" style="28" bestFit="1" customWidth="1"/>
    <col min="5629" max="5629" width="38.7109375" style="28" bestFit="1" customWidth="1"/>
    <col min="5630" max="5630" width="38.28515625" style="28" bestFit="1" customWidth="1"/>
    <col min="5631" max="5631" width="38.7109375" style="28" bestFit="1" customWidth="1"/>
    <col min="5632" max="5632" width="22.85546875" style="28" bestFit="1" customWidth="1"/>
    <col min="5633" max="5633" width="31.85546875" style="28" customWidth="1"/>
    <col min="5634" max="5634" width="28" style="28" bestFit="1" customWidth="1"/>
    <col min="5635" max="5635" width="20.7109375" style="28" bestFit="1" customWidth="1"/>
    <col min="5636" max="5636" width="26.7109375" style="28" bestFit="1" customWidth="1"/>
    <col min="5637" max="5637" width="26.85546875" style="28" bestFit="1" customWidth="1"/>
    <col min="5638" max="5638" width="26.7109375" style="28" bestFit="1" customWidth="1"/>
    <col min="5639" max="5639" width="26.85546875" style="28" bestFit="1" customWidth="1"/>
    <col min="5640" max="5640" width="28.85546875" style="28" bestFit="1" customWidth="1"/>
    <col min="5641" max="5641" width="27" style="28" bestFit="1" customWidth="1"/>
    <col min="5642" max="5642" width="23.42578125" style="28" bestFit="1" customWidth="1"/>
    <col min="5643" max="5644" width="31.42578125" style="28" bestFit="1" customWidth="1"/>
    <col min="5645" max="5645" width="31.42578125" style="28" customWidth="1"/>
    <col min="5646" max="5646" width="52.28515625" style="28" customWidth="1"/>
    <col min="5647" max="5647" width="31.42578125" style="28" customWidth="1"/>
    <col min="5648" max="5648" width="26.42578125" style="28" bestFit="1" customWidth="1"/>
    <col min="5649" max="5649" width="29.28515625" style="28" customWidth="1"/>
    <col min="5650" max="5650" width="30.28515625" style="28" customWidth="1"/>
    <col min="5651" max="5651" width="39" style="28" bestFit="1" customWidth="1"/>
    <col min="5652" max="5831" width="9.140625" style="28"/>
    <col min="5832" max="5832" width="17.5703125" style="28" bestFit="1" customWidth="1"/>
    <col min="5833" max="5833" width="25.7109375" style="28" bestFit="1" customWidth="1"/>
    <col min="5834" max="5834" width="22.140625" style="28" bestFit="1" customWidth="1"/>
    <col min="5835" max="5835" width="18.42578125" style="28" bestFit="1" customWidth="1"/>
    <col min="5836" max="5836" width="19.140625" style="28" bestFit="1" customWidth="1"/>
    <col min="5837" max="5837" width="18.42578125" style="28" bestFit="1" customWidth="1"/>
    <col min="5838" max="5838" width="26.42578125" style="28" bestFit="1" customWidth="1"/>
    <col min="5839" max="5839" width="23.85546875" style="28" bestFit="1" customWidth="1"/>
    <col min="5840" max="5840" width="21.42578125" style="28" bestFit="1" customWidth="1"/>
    <col min="5841" max="5841" width="16" style="28" bestFit="1" customWidth="1"/>
    <col min="5842" max="5843" width="23" style="28" customWidth="1"/>
    <col min="5844" max="5844" width="29.28515625" style="28" customWidth="1"/>
    <col min="5845" max="5845" width="30.28515625" style="28" customWidth="1"/>
    <col min="5846" max="5846" width="24.140625" style="28" customWidth="1"/>
    <col min="5847" max="5848" width="23.85546875" style="28" customWidth="1"/>
    <col min="5849" max="5849" width="30.28515625" style="28" customWidth="1"/>
    <col min="5850" max="5855" width="12.7109375" style="28" customWidth="1"/>
    <col min="5856" max="5856" width="33.140625" style="28" customWidth="1"/>
    <col min="5857" max="5857" width="31.5703125" style="28" customWidth="1"/>
    <col min="5858" max="5858" width="33.28515625" style="28" customWidth="1"/>
    <col min="5859" max="5859" width="31.7109375" style="28" customWidth="1"/>
    <col min="5860" max="5860" width="20" style="28" customWidth="1"/>
    <col min="5861" max="5861" width="19.28515625" style="28" bestFit="1" customWidth="1"/>
    <col min="5862" max="5862" width="19.7109375" style="28" bestFit="1" customWidth="1"/>
    <col min="5863" max="5863" width="33.28515625" style="28" bestFit="1" customWidth="1"/>
    <col min="5864" max="5864" width="24.140625" style="28" bestFit="1" customWidth="1"/>
    <col min="5865" max="5865" width="25.28515625" style="28" customWidth="1"/>
    <col min="5866" max="5866" width="24.42578125" style="28" customWidth="1"/>
    <col min="5867" max="5867" width="13.85546875" style="28" bestFit="1" customWidth="1"/>
    <col min="5868" max="5868" width="18.7109375" style="28" bestFit="1" customWidth="1"/>
    <col min="5869" max="5869" width="24.7109375" style="28" bestFit="1" customWidth="1"/>
    <col min="5870" max="5871" width="27.140625" style="28" bestFit="1" customWidth="1"/>
    <col min="5872" max="5872" width="24.7109375" style="28" bestFit="1" customWidth="1"/>
    <col min="5873" max="5875" width="22.42578125" style="28" bestFit="1" customWidth="1"/>
    <col min="5876" max="5876" width="24" style="28" bestFit="1" customWidth="1"/>
    <col min="5877" max="5878" width="41.140625" style="28" bestFit="1" customWidth="1"/>
    <col min="5879" max="5879" width="77.42578125" style="28" bestFit="1" customWidth="1"/>
    <col min="5880" max="5880" width="110.28515625" style="28" bestFit="1" customWidth="1"/>
    <col min="5881" max="5881" width="108.140625" style="28" bestFit="1" customWidth="1"/>
    <col min="5882" max="5882" width="38.28515625" style="28" bestFit="1" customWidth="1"/>
    <col min="5883" max="5883" width="38.7109375" style="28" bestFit="1" customWidth="1"/>
    <col min="5884" max="5884" width="38.28515625" style="28" bestFit="1" customWidth="1"/>
    <col min="5885" max="5885" width="38.7109375" style="28" bestFit="1" customWidth="1"/>
    <col min="5886" max="5886" width="38.28515625" style="28" bestFit="1" customWidth="1"/>
    <col min="5887" max="5887" width="38.7109375" style="28" bestFit="1" customWidth="1"/>
    <col min="5888" max="5888" width="22.85546875" style="28" bestFit="1" customWidth="1"/>
    <col min="5889" max="5889" width="31.85546875" style="28" customWidth="1"/>
    <col min="5890" max="5890" width="28" style="28" bestFit="1" customWidth="1"/>
    <col min="5891" max="5891" width="20.7109375" style="28" bestFit="1" customWidth="1"/>
    <col min="5892" max="5892" width="26.7109375" style="28" bestFit="1" customWidth="1"/>
    <col min="5893" max="5893" width="26.85546875" style="28" bestFit="1" customWidth="1"/>
    <col min="5894" max="5894" width="26.7109375" style="28" bestFit="1" customWidth="1"/>
    <col min="5895" max="5895" width="26.85546875" style="28" bestFit="1" customWidth="1"/>
    <col min="5896" max="5896" width="28.85546875" style="28" bestFit="1" customWidth="1"/>
    <col min="5897" max="5897" width="27" style="28" bestFit="1" customWidth="1"/>
    <col min="5898" max="5898" width="23.42578125" style="28" bestFit="1" customWidth="1"/>
    <col min="5899" max="5900" width="31.42578125" style="28" bestFit="1" customWidth="1"/>
    <col min="5901" max="5901" width="31.42578125" style="28" customWidth="1"/>
    <col min="5902" max="5902" width="52.28515625" style="28" customWidth="1"/>
    <col min="5903" max="5903" width="31.42578125" style="28" customWidth="1"/>
    <col min="5904" max="5904" width="26.42578125" style="28" bestFit="1" customWidth="1"/>
    <col min="5905" max="5905" width="29.28515625" style="28" customWidth="1"/>
    <col min="5906" max="5906" width="30.28515625" style="28" customWidth="1"/>
    <col min="5907" max="5907" width="39" style="28" bestFit="1" customWidth="1"/>
    <col min="5908" max="6087" width="9.140625" style="28"/>
    <col min="6088" max="6088" width="17.5703125" style="28" bestFit="1" customWidth="1"/>
    <col min="6089" max="6089" width="25.7109375" style="28" bestFit="1" customWidth="1"/>
    <col min="6090" max="6090" width="22.140625" style="28" bestFit="1" customWidth="1"/>
    <col min="6091" max="6091" width="18.42578125" style="28" bestFit="1" customWidth="1"/>
    <col min="6092" max="6092" width="19.140625" style="28" bestFit="1" customWidth="1"/>
    <col min="6093" max="6093" width="18.42578125" style="28" bestFit="1" customWidth="1"/>
    <col min="6094" max="6094" width="26.42578125" style="28" bestFit="1" customWidth="1"/>
    <col min="6095" max="6095" width="23.85546875" style="28" bestFit="1" customWidth="1"/>
    <col min="6096" max="6096" width="21.42578125" style="28" bestFit="1" customWidth="1"/>
    <col min="6097" max="6097" width="16" style="28" bestFit="1" customWidth="1"/>
    <col min="6098" max="6099" width="23" style="28" customWidth="1"/>
    <col min="6100" max="6100" width="29.28515625" style="28" customWidth="1"/>
    <col min="6101" max="6101" width="30.28515625" style="28" customWidth="1"/>
    <col min="6102" max="6102" width="24.140625" style="28" customWidth="1"/>
    <col min="6103" max="6104" width="23.85546875" style="28" customWidth="1"/>
    <col min="6105" max="6105" width="30.28515625" style="28" customWidth="1"/>
    <col min="6106" max="6111" width="12.7109375" style="28" customWidth="1"/>
    <col min="6112" max="6112" width="33.140625" style="28" customWidth="1"/>
    <col min="6113" max="6113" width="31.5703125" style="28" customWidth="1"/>
    <col min="6114" max="6114" width="33.28515625" style="28" customWidth="1"/>
    <col min="6115" max="6115" width="31.7109375" style="28" customWidth="1"/>
    <col min="6116" max="6116" width="20" style="28" customWidth="1"/>
    <col min="6117" max="6117" width="19.28515625" style="28" bestFit="1" customWidth="1"/>
    <col min="6118" max="6118" width="19.7109375" style="28" bestFit="1" customWidth="1"/>
    <col min="6119" max="6119" width="33.28515625" style="28" bestFit="1" customWidth="1"/>
    <col min="6120" max="6120" width="24.140625" style="28" bestFit="1" customWidth="1"/>
    <col min="6121" max="6121" width="25.28515625" style="28" customWidth="1"/>
    <col min="6122" max="6122" width="24.42578125" style="28" customWidth="1"/>
    <col min="6123" max="6123" width="13.85546875" style="28" bestFit="1" customWidth="1"/>
    <col min="6124" max="6124" width="18.7109375" style="28" bestFit="1" customWidth="1"/>
    <col min="6125" max="6125" width="24.7109375" style="28" bestFit="1" customWidth="1"/>
    <col min="6126" max="6127" width="27.140625" style="28" bestFit="1" customWidth="1"/>
    <col min="6128" max="6128" width="24.7109375" style="28" bestFit="1" customWidth="1"/>
    <col min="6129" max="6131" width="22.42578125" style="28" bestFit="1" customWidth="1"/>
    <col min="6132" max="6132" width="24" style="28" bestFit="1" customWidth="1"/>
    <col min="6133" max="6134" width="41.140625" style="28" bestFit="1" customWidth="1"/>
    <col min="6135" max="6135" width="77.42578125" style="28" bestFit="1" customWidth="1"/>
    <col min="6136" max="6136" width="110.28515625" style="28" bestFit="1" customWidth="1"/>
    <col min="6137" max="6137" width="108.140625" style="28" bestFit="1" customWidth="1"/>
    <col min="6138" max="6138" width="38.28515625" style="28" bestFit="1" customWidth="1"/>
    <col min="6139" max="6139" width="38.7109375" style="28" bestFit="1" customWidth="1"/>
    <col min="6140" max="6140" width="38.28515625" style="28" bestFit="1" customWidth="1"/>
    <col min="6141" max="6141" width="38.7109375" style="28" bestFit="1" customWidth="1"/>
    <col min="6142" max="6142" width="38.28515625" style="28" bestFit="1" customWidth="1"/>
    <col min="6143" max="6143" width="38.7109375" style="28" bestFit="1" customWidth="1"/>
    <col min="6144" max="6144" width="22.85546875" style="28" bestFit="1" customWidth="1"/>
    <col min="6145" max="6145" width="31.85546875" style="28" customWidth="1"/>
    <col min="6146" max="6146" width="28" style="28" bestFit="1" customWidth="1"/>
    <col min="6147" max="6147" width="20.7109375" style="28" bestFit="1" customWidth="1"/>
    <col min="6148" max="6148" width="26.7109375" style="28" bestFit="1" customWidth="1"/>
    <col min="6149" max="6149" width="26.85546875" style="28" bestFit="1" customWidth="1"/>
    <col min="6150" max="6150" width="26.7109375" style="28" bestFit="1" customWidth="1"/>
    <col min="6151" max="6151" width="26.85546875" style="28" bestFit="1" customWidth="1"/>
    <col min="6152" max="6152" width="28.85546875" style="28" bestFit="1" customWidth="1"/>
    <col min="6153" max="6153" width="27" style="28" bestFit="1" customWidth="1"/>
    <col min="6154" max="6154" width="23.42578125" style="28" bestFit="1" customWidth="1"/>
    <col min="6155" max="6156" width="31.42578125" style="28" bestFit="1" customWidth="1"/>
    <col min="6157" max="6157" width="31.42578125" style="28" customWidth="1"/>
    <col min="6158" max="6158" width="52.28515625" style="28" customWidth="1"/>
    <col min="6159" max="6159" width="31.42578125" style="28" customWidth="1"/>
    <col min="6160" max="6160" width="26.42578125" style="28" bestFit="1" customWidth="1"/>
    <col min="6161" max="6161" width="29.28515625" style="28" customWidth="1"/>
    <col min="6162" max="6162" width="30.28515625" style="28" customWidth="1"/>
    <col min="6163" max="6163" width="39" style="28" bestFit="1" customWidth="1"/>
    <col min="6164" max="6343" width="9.140625" style="28"/>
    <col min="6344" max="6344" width="17.5703125" style="28" bestFit="1" customWidth="1"/>
    <col min="6345" max="6345" width="25.7109375" style="28" bestFit="1" customWidth="1"/>
    <col min="6346" max="6346" width="22.140625" style="28" bestFit="1" customWidth="1"/>
    <col min="6347" max="6347" width="18.42578125" style="28" bestFit="1" customWidth="1"/>
    <col min="6348" max="6348" width="19.140625" style="28" bestFit="1" customWidth="1"/>
    <col min="6349" max="6349" width="18.42578125" style="28" bestFit="1" customWidth="1"/>
    <col min="6350" max="6350" width="26.42578125" style="28" bestFit="1" customWidth="1"/>
    <col min="6351" max="6351" width="23.85546875" style="28" bestFit="1" customWidth="1"/>
    <col min="6352" max="6352" width="21.42578125" style="28" bestFit="1" customWidth="1"/>
    <col min="6353" max="6353" width="16" style="28" bestFit="1" customWidth="1"/>
    <col min="6354" max="6355" width="23" style="28" customWidth="1"/>
    <col min="6356" max="6356" width="29.28515625" style="28" customWidth="1"/>
    <col min="6357" max="6357" width="30.28515625" style="28" customWidth="1"/>
    <col min="6358" max="6358" width="24.140625" style="28" customWidth="1"/>
    <col min="6359" max="6360" width="23.85546875" style="28" customWidth="1"/>
    <col min="6361" max="6361" width="30.28515625" style="28" customWidth="1"/>
    <col min="6362" max="6367" width="12.7109375" style="28" customWidth="1"/>
    <col min="6368" max="6368" width="33.140625" style="28" customWidth="1"/>
    <col min="6369" max="6369" width="31.5703125" style="28" customWidth="1"/>
    <col min="6370" max="6370" width="33.28515625" style="28" customWidth="1"/>
    <col min="6371" max="6371" width="31.7109375" style="28" customWidth="1"/>
    <col min="6372" max="6372" width="20" style="28" customWidth="1"/>
    <col min="6373" max="6373" width="19.28515625" style="28" bestFit="1" customWidth="1"/>
    <col min="6374" max="6374" width="19.7109375" style="28" bestFit="1" customWidth="1"/>
    <col min="6375" max="6375" width="33.28515625" style="28" bestFit="1" customWidth="1"/>
    <col min="6376" max="6376" width="24.140625" style="28" bestFit="1" customWidth="1"/>
    <col min="6377" max="6377" width="25.28515625" style="28" customWidth="1"/>
    <col min="6378" max="6378" width="24.42578125" style="28" customWidth="1"/>
    <col min="6379" max="6379" width="13.85546875" style="28" bestFit="1" customWidth="1"/>
    <col min="6380" max="6380" width="18.7109375" style="28" bestFit="1" customWidth="1"/>
    <col min="6381" max="6381" width="24.7109375" style="28" bestFit="1" customWidth="1"/>
    <col min="6382" max="6383" width="27.140625" style="28" bestFit="1" customWidth="1"/>
    <col min="6384" max="6384" width="24.7109375" style="28" bestFit="1" customWidth="1"/>
    <col min="6385" max="6387" width="22.42578125" style="28" bestFit="1" customWidth="1"/>
    <col min="6388" max="6388" width="24" style="28" bestFit="1" customWidth="1"/>
    <col min="6389" max="6390" width="41.140625" style="28" bestFit="1" customWidth="1"/>
    <col min="6391" max="6391" width="77.42578125" style="28" bestFit="1" customWidth="1"/>
    <col min="6392" max="6392" width="110.28515625" style="28" bestFit="1" customWidth="1"/>
    <col min="6393" max="6393" width="108.140625" style="28" bestFit="1" customWidth="1"/>
    <col min="6394" max="6394" width="38.28515625" style="28" bestFit="1" customWidth="1"/>
    <col min="6395" max="6395" width="38.7109375" style="28" bestFit="1" customWidth="1"/>
    <col min="6396" max="6396" width="38.28515625" style="28" bestFit="1" customWidth="1"/>
    <col min="6397" max="6397" width="38.7109375" style="28" bestFit="1" customWidth="1"/>
    <col min="6398" max="6398" width="38.28515625" style="28" bestFit="1" customWidth="1"/>
    <col min="6399" max="6399" width="38.7109375" style="28" bestFit="1" customWidth="1"/>
    <col min="6400" max="6400" width="22.85546875" style="28" bestFit="1" customWidth="1"/>
    <col min="6401" max="6401" width="31.85546875" style="28" customWidth="1"/>
    <col min="6402" max="6402" width="28" style="28" bestFit="1" customWidth="1"/>
    <col min="6403" max="6403" width="20.7109375" style="28" bestFit="1" customWidth="1"/>
    <col min="6404" max="6404" width="26.7109375" style="28" bestFit="1" customWidth="1"/>
    <col min="6405" max="6405" width="26.85546875" style="28" bestFit="1" customWidth="1"/>
    <col min="6406" max="6406" width="26.7109375" style="28" bestFit="1" customWidth="1"/>
    <col min="6407" max="6407" width="26.85546875" style="28" bestFit="1" customWidth="1"/>
    <col min="6408" max="6408" width="28.85546875" style="28" bestFit="1" customWidth="1"/>
    <col min="6409" max="6409" width="27" style="28" bestFit="1" customWidth="1"/>
    <col min="6410" max="6410" width="23.42578125" style="28" bestFit="1" customWidth="1"/>
    <col min="6411" max="6412" width="31.42578125" style="28" bestFit="1" customWidth="1"/>
    <col min="6413" max="6413" width="31.42578125" style="28" customWidth="1"/>
    <col min="6414" max="6414" width="52.28515625" style="28" customWidth="1"/>
    <col min="6415" max="6415" width="31.42578125" style="28" customWidth="1"/>
    <col min="6416" max="6416" width="26.42578125" style="28" bestFit="1" customWidth="1"/>
    <col min="6417" max="6417" width="29.28515625" style="28" customWidth="1"/>
    <col min="6418" max="6418" width="30.28515625" style="28" customWidth="1"/>
    <col min="6419" max="6419" width="39" style="28" bestFit="1" customWidth="1"/>
    <col min="6420" max="6599" width="9.140625" style="28"/>
    <col min="6600" max="6600" width="17.5703125" style="28" bestFit="1" customWidth="1"/>
    <col min="6601" max="6601" width="25.7109375" style="28" bestFit="1" customWidth="1"/>
    <col min="6602" max="6602" width="22.140625" style="28" bestFit="1" customWidth="1"/>
    <col min="6603" max="6603" width="18.42578125" style="28" bestFit="1" customWidth="1"/>
    <col min="6604" max="6604" width="19.140625" style="28" bestFit="1" customWidth="1"/>
    <col min="6605" max="6605" width="18.42578125" style="28" bestFit="1" customWidth="1"/>
    <col min="6606" max="6606" width="26.42578125" style="28" bestFit="1" customWidth="1"/>
    <col min="6607" max="6607" width="23.85546875" style="28" bestFit="1" customWidth="1"/>
    <col min="6608" max="6608" width="21.42578125" style="28" bestFit="1" customWidth="1"/>
    <col min="6609" max="6609" width="16" style="28" bestFit="1" customWidth="1"/>
    <col min="6610" max="6611" width="23" style="28" customWidth="1"/>
    <col min="6612" max="6612" width="29.28515625" style="28" customWidth="1"/>
    <col min="6613" max="6613" width="30.28515625" style="28" customWidth="1"/>
    <col min="6614" max="6614" width="24.140625" style="28" customWidth="1"/>
    <col min="6615" max="6616" width="23.85546875" style="28" customWidth="1"/>
    <col min="6617" max="6617" width="30.28515625" style="28" customWidth="1"/>
    <col min="6618" max="6623" width="12.7109375" style="28" customWidth="1"/>
    <col min="6624" max="6624" width="33.140625" style="28" customWidth="1"/>
    <col min="6625" max="6625" width="31.5703125" style="28" customWidth="1"/>
    <col min="6626" max="6626" width="33.28515625" style="28" customWidth="1"/>
    <col min="6627" max="6627" width="31.7109375" style="28" customWidth="1"/>
    <col min="6628" max="6628" width="20" style="28" customWidth="1"/>
    <col min="6629" max="6629" width="19.28515625" style="28" bestFit="1" customWidth="1"/>
    <col min="6630" max="6630" width="19.7109375" style="28" bestFit="1" customWidth="1"/>
    <col min="6631" max="6631" width="33.28515625" style="28" bestFit="1" customWidth="1"/>
    <col min="6632" max="6632" width="24.140625" style="28" bestFit="1" customWidth="1"/>
    <col min="6633" max="6633" width="25.28515625" style="28" customWidth="1"/>
    <col min="6634" max="6634" width="24.42578125" style="28" customWidth="1"/>
    <col min="6635" max="6635" width="13.85546875" style="28" bestFit="1" customWidth="1"/>
    <col min="6636" max="6636" width="18.7109375" style="28" bestFit="1" customWidth="1"/>
    <col min="6637" max="6637" width="24.7109375" style="28" bestFit="1" customWidth="1"/>
    <col min="6638" max="6639" width="27.140625" style="28" bestFit="1" customWidth="1"/>
    <col min="6640" max="6640" width="24.7109375" style="28" bestFit="1" customWidth="1"/>
    <col min="6641" max="6643" width="22.42578125" style="28" bestFit="1" customWidth="1"/>
    <col min="6644" max="6644" width="24" style="28" bestFit="1" customWidth="1"/>
    <col min="6645" max="6646" width="41.140625" style="28" bestFit="1" customWidth="1"/>
    <col min="6647" max="6647" width="77.42578125" style="28" bestFit="1" customWidth="1"/>
    <col min="6648" max="6648" width="110.28515625" style="28" bestFit="1" customWidth="1"/>
    <col min="6649" max="6649" width="108.140625" style="28" bestFit="1" customWidth="1"/>
    <col min="6650" max="6650" width="38.28515625" style="28" bestFit="1" customWidth="1"/>
    <col min="6651" max="6651" width="38.7109375" style="28" bestFit="1" customWidth="1"/>
    <col min="6652" max="6652" width="38.28515625" style="28" bestFit="1" customWidth="1"/>
    <col min="6653" max="6653" width="38.7109375" style="28" bestFit="1" customWidth="1"/>
    <col min="6654" max="6654" width="38.28515625" style="28" bestFit="1" customWidth="1"/>
    <col min="6655" max="6655" width="38.7109375" style="28" bestFit="1" customWidth="1"/>
    <col min="6656" max="6656" width="22.85546875" style="28" bestFit="1" customWidth="1"/>
    <col min="6657" max="6657" width="31.85546875" style="28" customWidth="1"/>
    <col min="6658" max="6658" width="28" style="28" bestFit="1" customWidth="1"/>
    <col min="6659" max="6659" width="20.7109375" style="28" bestFit="1" customWidth="1"/>
    <col min="6660" max="6660" width="26.7109375" style="28" bestFit="1" customWidth="1"/>
    <col min="6661" max="6661" width="26.85546875" style="28" bestFit="1" customWidth="1"/>
    <col min="6662" max="6662" width="26.7109375" style="28" bestFit="1" customWidth="1"/>
    <col min="6663" max="6663" width="26.85546875" style="28" bestFit="1" customWidth="1"/>
    <col min="6664" max="6664" width="28.85546875" style="28" bestFit="1" customWidth="1"/>
    <col min="6665" max="6665" width="27" style="28" bestFit="1" customWidth="1"/>
    <col min="6666" max="6666" width="23.42578125" style="28" bestFit="1" customWidth="1"/>
    <col min="6667" max="6668" width="31.42578125" style="28" bestFit="1" customWidth="1"/>
    <col min="6669" max="6669" width="31.42578125" style="28" customWidth="1"/>
    <col min="6670" max="6670" width="52.28515625" style="28" customWidth="1"/>
    <col min="6671" max="6671" width="31.42578125" style="28" customWidth="1"/>
    <col min="6672" max="6672" width="26.42578125" style="28" bestFit="1" customWidth="1"/>
    <col min="6673" max="6673" width="29.28515625" style="28" customWidth="1"/>
    <col min="6674" max="6674" width="30.28515625" style="28" customWidth="1"/>
    <col min="6675" max="6675" width="39" style="28" bestFit="1" customWidth="1"/>
    <col min="6676" max="6855" width="9.140625" style="28"/>
    <col min="6856" max="6856" width="17.5703125" style="28" bestFit="1" customWidth="1"/>
    <col min="6857" max="6857" width="25.7109375" style="28" bestFit="1" customWidth="1"/>
    <col min="6858" max="6858" width="22.140625" style="28" bestFit="1" customWidth="1"/>
    <col min="6859" max="6859" width="18.42578125" style="28" bestFit="1" customWidth="1"/>
    <col min="6860" max="6860" width="19.140625" style="28" bestFit="1" customWidth="1"/>
    <col min="6861" max="6861" width="18.42578125" style="28" bestFit="1" customWidth="1"/>
    <col min="6862" max="6862" width="26.42578125" style="28" bestFit="1" customWidth="1"/>
    <col min="6863" max="6863" width="23.85546875" style="28" bestFit="1" customWidth="1"/>
    <col min="6864" max="6864" width="21.42578125" style="28" bestFit="1" customWidth="1"/>
    <col min="6865" max="6865" width="16" style="28" bestFit="1" customWidth="1"/>
    <col min="6866" max="6867" width="23" style="28" customWidth="1"/>
    <col min="6868" max="6868" width="29.28515625" style="28" customWidth="1"/>
    <col min="6869" max="6869" width="30.28515625" style="28" customWidth="1"/>
    <col min="6870" max="6870" width="24.140625" style="28" customWidth="1"/>
    <col min="6871" max="6872" width="23.85546875" style="28" customWidth="1"/>
    <col min="6873" max="6873" width="30.28515625" style="28" customWidth="1"/>
    <col min="6874" max="6879" width="12.7109375" style="28" customWidth="1"/>
    <col min="6880" max="6880" width="33.140625" style="28" customWidth="1"/>
    <col min="6881" max="6881" width="31.5703125" style="28" customWidth="1"/>
    <col min="6882" max="6882" width="33.28515625" style="28" customWidth="1"/>
    <col min="6883" max="6883" width="31.7109375" style="28" customWidth="1"/>
    <col min="6884" max="6884" width="20" style="28" customWidth="1"/>
    <col min="6885" max="6885" width="19.28515625" style="28" bestFit="1" customWidth="1"/>
    <col min="6886" max="6886" width="19.7109375" style="28" bestFit="1" customWidth="1"/>
    <col min="6887" max="6887" width="33.28515625" style="28" bestFit="1" customWidth="1"/>
    <col min="6888" max="6888" width="24.140625" style="28" bestFit="1" customWidth="1"/>
    <col min="6889" max="6889" width="25.28515625" style="28" customWidth="1"/>
    <col min="6890" max="6890" width="24.42578125" style="28" customWidth="1"/>
    <col min="6891" max="6891" width="13.85546875" style="28" bestFit="1" customWidth="1"/>
    <col min="6892" max="6892" width="18.7109375" style="28" bestFit="1" customWidth="1"/>
    <col min="6893" max="6893" width="24.7109375" style="28" bestFit="1" customWidth="1"/>
    <col min="6894" max="6895" width="27.140625" style="28" bestFit="1" customWidth="1"/>
    <col min="6896" max="6896" width="24.7109375" style="28" bestFit="1" customWidth="1"/>
    <col min="6897" max="6899" width="22.42578125" style="28" bestFit="1" customWidth="1"/>
    <col min="6900" max="6900" width="24" style="28" bestFit="1" customWidth="1"/>
    <col min="6901" max="6902" width="41.140625" style="28" bestFit="1" customWidth="1"/>
    <col min="6903" max="6903" width="77.42578125" style="28" bestFit="1" customWidth="1"/>
    <col min="6904" max="6904" width="110.28515625" style="28" bestFit="1" customWidth="1"/>
    <col min="6905" max="6905" width="108.140625" style="28" bestFit="1" customWidth="1"/>
    <col min="6906" max="6906" width="38.28515625" style="28" bestFit="1" customWidth="1"/>
    <col min="6907" max="6907" width="38.7109375" style="28" bestFit="1" customWidth="1"/>
    <col min="6908" max="6908" width="38.28515625" style="28" bestFit="1" customWidth="1"/>
    <col min="6909" max="6909" width="38.7109375" style="28" bestFit="1" customWidth="1"/>
    <col min="6910" max="6910" width="38.28515625" style="28" bestFit="1" customWidth="1"/>
    <col min="6911" max="6911" width="38.7109375" style="28" bestFit="1" customWidth="1"/>
    <col min="6912" max="6912" width="22.85546875" style="28" bestFit="1" customWidth="1"/>
    <col min="6913" max="6913" width="31.85546875" style="28" customWidth="1"/>
    <col min="6914" max="6914" width="28" style="28" bestFit="1" customWidth="1"/>
    <col min="6915" max="6915" width="20.7109375" style="28" bestFit="1" customWidth="1"/>
    <col min="6916" max="6916" width="26.7109375" style="28" bestFit="1" customWidth="1"/>
    <col min="6917" max="6917" width="26.85546875" style="28" bestFit="1" customWidth="1"/>
    <col min="6918" max="6918" width="26.7109375" style="28" bestFit="1" customWidth="1"/>
    <col min="6919" max="6919" width="26.85546875" style="28" bestFit="1" customWidth="1"/>
    <col min="6920" max="6920" width="28.85546875" style="28" bestFit="1" customWidth="1"/>
    <col min="6921" max="6921" width="27" style="28" bestFit="1" customWidth="1"/>
    <col min="6922" max="6922" width="23.42578125" style="28" bestFit="1" customWidth="1"/>
    <col min="6923" max="6924" width="31.42578125" style="28" bestFit="1" customWidth="1"/>
    <col min="6925" max="6925" width="31.42578125" style="28" customWidth="1"/>
    <col min="6926" max="6926" width="52.28515625" style="28" customWidth="1"/>
    <col min="6927" max="6927" width="31.42578125" style="28" customWidth="1"/>
    <col min="6928" max="6928" width="26.42578125" style="28" bestFit="1" customWidth="1"/>
    <col min="6929" max="6929" width="29.28515625" style="28" customWidth="1"/>
    <col min="6930" max="6930" width="30.28515625" style="28" customWidth="1"/>
    <col min="6931" max="6931" width="39" style="28" bestFit="1" customWidth="1"/>
    <col min="6932" max="7111" width="9.140625" style="28"/>
    <col min="7112" max="7112" width="17.5703125" style="28" bestFit="1" customWidth="1"/>
    <col min="7113" max="7113" width="25.7109375" style="28" bestFit="1" customWidth="1"/>
    <col min="7114" max="7114" width="22.140625" style="28" bestFit="1" customWidth="1"/>
    <col min="7115" max="7115" width="18.42578125" style="28" bestFit="1" customWidth="1"/>
    <col min="7116" max="7116" width="19.140625" style="28" bestFit="1" customWidth="1"/>
    <col min="7117" max="7117" width="18.42578125" style="28" bestFit="1" customWidth="1"/>
    <col min="7118" max="7118" width="26.42578125" style="28" bestFit="1" customWidth="1"/>
    <col min="7119" max="7119" width="23.85546875" style="28" bestFit="1" customWidth="1"/>
    <col min="7120" max="7120" width="21.42578125" style="28" bestFit="1" customWidth="1"/>
    <col min="7121" max="7121" width="16" style="28" bestFit="1" customWidth="1"/>
    <col min="7122" max="7123" width="23" style="28" customWidth="1"/>
    <col min="7124" max="7124" width="29.28515625" style="28" customWidth="1"/>
    <col min="7125" max="7125" width="30.28515625" style="28" customWidth="1"/>
    <col min="7126" max="7126" width="24.140625" style="28" customWidth="1"/>
    <col min="7127" max="7128" width="23.85546875" style="28" customWidth="1"/>
    <col min="7129" max="7129" width="30.28515625" style="28" customWidth="1"/>
    <col min="7130" max="7135" width="12.7109375" style="28" customWidth="1"/>
    <col min="7136" max="7136" width="33.140625" style="28" customWidth="1"/>
    <col min="7137" max="7137" width="31.5703125" style="28" customWidth="1"/>
    <col min="7138" max="7138" width="33.28515625" style="28" customWidth="1"/>
    <col min="7139" max="7139" width="31.7109375" style="28" customWidth="1"/>
    <col min="7140" max="7140" width="20" style="28" customWidth="1"/>
    <col min="7141" max="7141" width="19.28515625" style="28" bestFit="1" customWidth="1"/>
    <col min="7142" max="7142" width="19.7109375" style="28" bestFit="1" customWidth="1"/>
    <col min="7143" max="7143" width="33.28515625" style="28" bestFit="1" customWidth="1"/>
    <col min="7144" max="7144" width="24.140625" style="28" bestFit="1" customWidth="1"/>
    <col min="7145" max="7145" width="25.28515625" style="28" customWidth="1"/>
    <col min="7146" max="7146" width="24.42578125" style="28" customWidth="1"/>
    <col min="7147" max="7147" width="13.85546875" style="28" bestFit="1" customWidth="1"/>
    <col min="7148" max="7148" width="18.7109375" style="28" bestFit="1" customWidth="1"/>
    <col min="7149" max="7149" width="24.7109375" style="28" bestFit="1" customWidth="1"/>
    <col min="7150" max="7151" width="27.140625" style="28" bestFit="1" customWidth="1"/>
    <col min="7152" max="7152" width="24.7109375" style="28" bestFit="1" customWidth="1"/>
    <col min="7153" max="7155" width="22.42578125" style="28" bestFit="1" customWidth="1"/>
    <col min="7156" max="7156" width="24" style="28" bestFit="1" customWidth="1"/>
    <col min="7157" max="7158" width="41.140625" style="28" bestFit="1" customWidth="1"/>
    <col min="7159" max="7159" width="77.42578125" style="28" bestFit="1" customWidth="1"/>
    <col min="7160" max="7160" width="110.28515625" style="28" bestFit="1" customWidth="1"/>
    <col min="7161" max="7161" width="108.140625" style="28" bestFit="1" customWidth="1"/>
    <col min="7162" max="7162" width="38.28515625" style="28" bestFit="1" customWidth="1"/>
    <col min="7163" max="7163" width="38.7109375" style="28" bestFit="1" customWidth="1"/>
    <col min="7164" max="7164" width="38.28515625" style="28" bestFit="1" customWidth="1"/>
    <col min="7165" max="7165" width="38.7109375" style="28" bestFit="1" customWidth="1"/>
    <col min="7166" max="7166" width="38.28515625" style="28" bestFit="1" customWidth="1"/>
    <col min="7167" max="7167" width="38.7109375" style="28" bestFit="1" customWidth="1"/>
    <col min="7168" max="7168" width="22.85546875" style="28" bestFit="1" customWidth="1"/>
    <col min="7169" max="7169" width="31.85546875" style="28" customWidth="1"/>
    <col min="7170" max="7170" width="28" style="28" bestFit="1" customWidth="1"/>
    <col min="7171" max="7171" width="20.7109375" style="28" bestFit="1" customWidth="1"/>
    <col min="7172" max="7172" width="26.7109375" style="28" bestFit="1" customWidth="1"/>
    <col min="7173" max="7173" width="26.85546875" style="28" bestFit="1" customWidth="1"/>
    <col min="7174" max="7174" width="26.7109375" style="28" bestFit="1" customWidth="1"/>
    <col min="7175" max="7175" width="26.85546875" style="28" bestFit="1" customWidth="1"/>
    <col min="7176" max="7176" width="28.85546875" style="28" bestFit="1" customWidth="1"/>
    <col min="7177" max="7177" width="27" style="28" bestFit="1" customWidth="1"/>
    <col min="7178" max="7178" width="23.42578125" style="28" bestFit="1" customWidth="1"/>
    <col min="7179" max="7180" width="31.42578125" style="28" bestFit="1" customWidth="1"/>
    <col min="7181" max="7181" width="31.42578125" style="28" customWidth="1"/>
    <col min="7182" max="7182" width="52.28515625" style="28" customWidth="1"/>
    <col min="7183" max="7183" width="31.42578125" style="28" customWidth="1"/>
    <col min="7184" max="7184" width="26.42578125" style="28" bestFit="1" customWidth="1"/>
    <col min="7185" max="7185" width="29.28515625" style="28" customWidth="1"/>
    <col min="7186" max="7186" width="30.28515625" style="28" customWidth="1"/>
    <col min="7187" max="7187" width="39" style="28" bestFit="1" customWidth="1"/>
    <col min="7188" max="7367" width="9.140625" style="28"/>
    <col min="7368" max="7368" width="17.5703125" style="28" bestFit="1" customWidth="1"/>
    <col min="7369" max="7369" width="25.7109375" style="28" bestFit="1" customWidth="1"/>
    <col min="7370" max="7370" width="22.140625" style="28" bestFit="1" customWidth="1"/>
    <col min="7371" max="7371" width="18.42578125" style="28" bestFit="1" customWidth="1"/>
    <col min="7372" max="7372" width="19.140625" style="28" bestFit="1" customWidth="1"/>
    <col min="7373" max="7373" width="18.42578125" style="28" bestFit="1" customWidth="1"/>
    <col min="7374" max="7374" width="26.42578125" style="28" bestFit="1" customWidth="1"/>
    <col min="7375" max="7375" width="23.85546875" style="28" bestFit="1" customWidth="1"/>
    <col min="7376" max="7376" width="21.42578125" style="28" bestFit="1" customWidth="1"/>
    <col min="7377" max="7377" width="16" style="28" bestFit="1" customWidth="1"/>
    <col min="7378" max="7379" width="23" style="28" customWidth="1"/>
    <col min="7380" max="7380" width="29.28515625" style="28" customWidth="1"/>
    <col min="7381" max="7381" width="30.28515625" style="28" customWidth="1"/>
    <col min="7382" max="7382" width="24.140625" style="28" customWidth="1"/>
    <col min="7383" max="7384" width="23.85546875" style="28" customWidth="1"/>
    <col min="7385" max="7385" width="30.28515625" style="28" customWidth="1"/>
    <col min="7386" max="7391" width="12.7109375" style="28" customWidth="1"/>
    <col min="7392" max="7392" width="33.140625" style="28" customWidth="1"/>
    <col min="7393" max="7393" width="31.5703125" style="28" customWidth="1"/>
    <col min="7394" max="7394" width="33.28515625" style="28" customWidth="1"/>
    <col min="7395" max="7395" width="31.7109375" style="28" customWidth="1"/>
    <col min="7396" max="7396" width="20" style="28" customWidth="1"/>
    <col min="7397" max="7397" width="19.28515625" style="28" bestFit="1" customWidth="1"/>
    <col min="7398" max="7398" width="19.7109375" style="28" bestFit="1" customWidth="1"/>
    <col min="7399" max="7399" width="33.28515625" style="28" bestFit="1" customWidth="1"/>
    <col min="7400" max="7400" width="24.140625" style="28" bestFit="1" customWidth="1"/>
    <col min="7401" max="7401" width="25.28515625" style="28" customWidth="1"/>
    <col min="7402" max="7402" width="24.42578125" style="28" customWidth="1"/>
    <col min="7403" max="7403" width="13.85546875" style="28" bestFit="1" customWidth="1"/>
    <col min="7404" max="7404" width="18.7109375" style="28" bestFit="1" customWidth="1"/>
    <col min="7405" max="7405" width="24.7109375" style="28" bestFit="1" customWidth="1"/>
    <col min="7406" max="7407" width="27.140625" style="28" bestFit="1" customWidth="1"/>
    <col min="7408" max="7408" width="24.7109375" style="28" bestFit="1" customWidth="1"/>
    <col min="7409" max="7411" width="22.42578125" style="28" bestFit="1" customWidth="1"/>
    <col min="7412" max="7412" width="24" style="28" bestFit="1" customWidth="1"/>
    <col min="7413" max="7414" width="41.140625" style="28" bestFit="1" customWidth="1"/>
    <col min="7415" max="7415" width="77.42578125" style="28" bestFit="1" customWidth="1"/>
    <col min="7416" max="7416" width="110.28515625" style="28" bestFit="1" customWidth="1"/>
    <col min="7417" max="7417" width="108.140625" style="28" bestFit="1" customWidth="1"/>
    <col min="7418" max="7418" width="38.28515625" style="28" bestFit="1" customWidth="1"/>
    <col min="7419" max="7419" width="38.7109375" style="28" bestFit="1" customWidth="1"/>
    <col min="7420" max="7420" width="38.28515625" style="28" bestFit="1" customWidth="1"/>
    <col min="7421" max="7421" width="38.7109375" style="28" bestFit="1" customWidth="1"/>
    <col min="7422" max="7422" width="38.28515625" style="28" bestFit="1" customWidth="1"/>
    <col min="7423" max="7423" width="38.7109375" style="28" bestFit="1" customWidth="1"/>
    <col min="7424" max="7424" width="22.85546875" style="28" bestFit="1" customWidth="1"/>
    <col min="7425" max="7425" width="31.85546875" style="28" customWidth="1"/>
    <col min="7426" max="7426" width="28" style="28" bestFit="1" customWidth="1"/>
    <col min="7427" max="7427" width="20.7109375" style="28" bestFit="1" customWidth="1"/>
    <col min="7428" max="7428" width="26.7109375" style="28" bestFit="1" customWidth="1"/>
    <col min="7429" max="7429" width="26.85546875" style="28" bestFit="1" customWidth="1"/>
    <col min="7430" max="7430" width="26.7109375" style="28" bestFit="1" customWidth="1"/>
    <col min="7431" max="7431" width="26.85546875" style="28" bestFit="1" customWidth="1"/>
    <col min="7432" max="7432" width="28.85546875" style="28" bestFit="1" customWidth="1"/>
    <col min="7433" max="7433" width="27" style="28" bestFit="1" customWidth="1"/>
    <col min="7434" max="7434" width="23.42578125" style="28" bestFit="1" customWidth="1"/>
    <col min="7435" max="7436" width="31.42578125" style="28" bestFit="1" customWidth="1"/>
    <col min="7437" max="7437" width="31.42578125" style="28" customWidth="1"/>
    <col min="7438" max="7438" width="52.28515625" style="28" customWidth="1"/>
    <col min="7439" max="7439" width="31.42578125" style="28" customWidth="1"/>
    <col min="7440" max="7440" width="26.42578125" style="28" bestFit="1" customWidth="1"/>
    <col min="7441" max="7441" width="29.28515625" style="28" customWidth="1"/>
    <col min="7442" max="7442" width="30.28515625" style="28" customWidth="1"/>
    <col min="7443" max="7443" width="39" style="28" bestFit="1" customWidth="1"/>
    <col min="7444" max="7623" width="9.140625" style="28"/>
    <col min="7624" max="7624" width="17.5703125" style="28" bestFit="1" customWidth="1"/>
    <col min="7625" max="7625" width="25.7109375" style="28" bestFit="1" customWidth="1"/>
    <col min="7626" max="7626" width="22.140625" style="28" bestFit="1" customWidth="1"/>
    <col min="7627" max="7627" width="18.42578125" style="28" bestFit="1" customWidth="1"/>
    <col min="7628" max="7628" width="19.140625" style="28" bestFit="1" customWidth="1"/>
    <col min="7629" max="7629" width="18.42578125" style="28" bestFit="1" customWidth="1"/>
    <col min="7630" max="7630" width="26.42578125" style="28" bestFit="1" customWidth="1"/>
    <col min="7631" max="7631" width="23.85546875" style="28" bestFit="1" customWidth="1"/>
    <col min="7632" max="7632" width="21.42578125" style="28" bestFit="1" customWidth="1"/>
    <col min="7633" max="7633" width="16" style="28" bestFit="1" customWidth="1"/>
    <col min="7634" max="7635" width="23" style="28" customWidth="1"/>
    <col min="7636" max="7636" width="29.28515625" style="28" customWidth="1"/>
    <col min="7637" max="7637" width="30.28515625" style="28" customWidth="1"/>
    <col min="7638" max="7638" width="24.140625" style="28" customWidth="1"/>
    <col min="7639" max="7640" width="23.85546875" style="28" customWidth="1"/>
    <col min="7641" max="7641" width="30.28515625" style="28" customWidth="1"/>
    <col min="7642" max="7647" width="12.7109375" style="28" customWidth="1"/>
    <col min="7648" max="7648" width="33.140625" style="28" customWidth="1"/>
    <col min="7649" max="7649" width="31.5703125" style="28" customWidth="1"/>
    <col min="7650" max="7650" width="33.28515625" style="28" customWidth="1"/>
    <col min="7651" max="7651" width="31.7109375" style="28" customWidth="1"/>
    <col min="7652" max="7652" width="20" style="28" customWidth="1"/>
    <col min="7653" max="7653" width="19.28515625" style="28" bestFit="1" customWidth="1"/>
    <col min="7654" max="7654" width="19.7109375" style="28" bestFit="1" customWidth="1"/>
    <col min="7655" max="7655" width="33.28515625" style="28" bestFit="1" customWidth="1"/>
    <col min="7656" max="7656" width="24.140625" style="28" bestFit="1" customWidth="1"/>
    <col min="7657" max="7657" width="25.28515625" style="28" customWidth="1"/>
    <col min="7658" max="7658" width="24.42578125" style="28" customWidth="1"/>
    <col min="7659" max="7659" width="13.85546875" style="28" bestFit="1" customWidth="1"/>
    <col min="7660" max="7660" width="18.7109375" style="28" bestFit="1" customWidth="1"/>
    <col min="7661" max="7661" width="24.7109375" style="28" bestFit="1" customWidth="1"/>
    <col min="7662" max="7663" width="27.140625" style="28" bestFit="1" customWidth="1"/>
    <col min="7664" max="7664" width="24.7109375" style="28" bestFit="1" customWidth="1"/>
    <col min="7665" max="7667" width="22.42578125" style="28" bestFit="1" customWidth="1"/>
    <col min="7668" max="7668" width="24" style="28" bestFit="1" customWidth="1"/>
    <col min="7669" max="7670" width="41.140625" style="28" bestFit="1" customWidth="1"/>
    <col min="7671" max="7671" width="77.42578125" style="28" bestFit="1" customWidth="1"/>
    <col min="7672" max="7672" width="110.28515625" style="28" bestFit="1" customWidth="1"/>
    <col min="7673" max="7673" width="108.140625" style="28" bestFit="1" customWidth="1"/>
    <col min="7674" max="7674" width="38.28515625" style="28" bestFit="1" customWidth="1"/>
    <col min="7675" max="7675" width="38.7109375" style="28" bestFit="1" customWidth="1"/>
    <col min="7676" max="7676" width="38.28515625" style="28" bestFit="1" customWidth="1"/>
    <col min="7677" max="7677" width="38.7109375" style="28" bestFit="1" customWidth="1"/>
    <col min="7678" max="7678" width="38.28515625" style="28" bestFit="1" customWidth="1"/>
    <col min="7679" max="7679" width="38.7109375" style="28" bestFit="1" customWidth="1"/>
    <col min="7680" max="7680" width="22.85546875" style="28" bestFit="1" customWidth="1"/>
    <col min="7681" max="7681" width="31.85546875" style="28" customWidth="1"/>
    <col min="7682" max="7682" width="28" style="28" bestFit="1" customWidth="1"/>
    <col min="7683" max="7683" width="20.7109375" style="28" bestFit="1" customWidth="1"/>
    <col min="7684" max="7684" width="26.7109375" style="28" bestFit="1" customWidth="1"/>
    <col min="7685" max="7685" width="26.85546875" style="28" bestFit="1" customWidth="1"/>
    <col min="7686" max="7686" width="26.7109375" style="28" bestFit="1" customWidth="1"/>
    <col min="7687" max="7687" width="26.85546875" style="28" bestFit="1" customWidth="1"/>
    <col min="7688" max="7688" width="28.85546875" style="28" bestFit="1" customWidth="1"/>
    <col min="7689" max="7689" width="27" style="28" bestFit="1" customWidth="1"/>
    <col min="7690" max="7690" width="23.42578125" style="28" bestFit="1" customWidth="1"/>
    <col min="7691" max="7692" width="31.42578125" style="28" bestFit="1" customWidth="1"/>
    <col min="7693" max="7693" width="31.42578125" style="28" customWidth="1"/>
    <col min="7694" max="7694" width="52.28515625" style="28" customWidth="1"/>
    <col min="7695" max="7695" width="31.42578125" style="28" customWidth="1"/>
    <col min="7696" max="7696" width="26.42578125" style="28" bestFit="1" customWidth="1"/>
    <col min="7697" max="7697" width="29.28515625" style="28" customWidth="1"/>
    <col min="7698" max="7698" width="30.28515625" style="28" customWidth="1"/>
    <col min="7699" max="7699" width="39" style="28" bestFit="1" customWidth="1"/>
    <col min="7700" max="7879" width="9.140625" style="28"/>
    <col min="7880" max="7880" width="17.5703125" style="28" bestFit="1" customWidth="1"/>
    <col min="7881" max="7881" width="25.7109375" style="28" bestFit="1" customWidth="1"/>
    <col min="7882" max="7882" width="22.140625" style="28" bestFit="1" customWidth="1"/>
    <col min="7883" max="7883" width="18.42578125" style="28" bestFit="1" customWidth="1"/>
    <col min="7884" max="7884" width="19.140625" style="28" bestFit="1" customWidth="1"/>
    <col min="7885" max="7885" width="18.42578125" style="28" bestFit="1" customWidth="1"/>
    <col min="7886" max="7886" width="26.42578125" style="28" bestFit="1" customWidth="1"/>
    <col min="7887" max="7887" width="23.85546875" style="28" bestFit="1" customWidth="1"/>
    <col min="7888" max="7888" width="21.42578125" style="28" bestFit="1" customWidth="1"/>
    <col min="7889" max="7889" width="16" style="28" bestFit="1" customWidth="1"/>
    <col min="7890" max="7891" width="23" style="28" customWidth="1"/>
    <col min="7892" max="7892" width="29.28515625" style="28" customWidth="1"/>
    <col min="7893" max="7893" width="30.28515625" style="28" customWidth="1"/>
    <col min="7894" max="7894" width="24.140625" style="28" customWidth="1"/>
    <col min="7895" max="7896" width="23.85546875" style="28" customWidth="1"/>
    <col min="7897" max="7897" width="30.28515625" style="28" customWidth="1"/>
    <col min="7898" max="7903" width="12.7109375" style="28" customWidth="1"/>
    <col min="7904" max="7904" width="33.140625" style="28" customWidth="1"/>
    <col min="7905" max="7905" width="31.5703125" style="28" customWidth="1"/>
    <col min="7906" max="7906" width="33.28515625" style="28" customWidth="1"/>
    <col min="7907" max="7907" width="31.7109375" style="28" customWidth="1"/>
    <col min="7908" max="7908" width="20" style="28" customWidth="1"/>
    <col min="7909" max="7909" width="19.28515625" style="28" bestFit="1" customWidth="1"/>
    <col min="7910" max="7910" width="19.7109375" style="28" bestFit="1" customWidth="1"/>
    <col min="7911" max="7911" width="33.28515625" style="28" bestFit="1" customWidth="1"/>
    <col min="7912" max="7912" width="24.140625" style="28" bestFit="1" customWidth="1"/>
    <col min="7913" max="7913" width="25.28515625" style="28" customWidth="1"/>
    <col min="7914" max="7914" width="24.42578125" style="28" customWidth="1"/>
    <col min="7915" max="7915" width="13.85546875" style="28" bestFit="1" customWidth="1"/>
    <col min="7916" max="7916" width="18.7109375" style="28" bestFit="1" customWidth="1"/>
    <col min="7917" max="7917" width="24.7109375" style="28" bestFit="1" customWidth="1"/>
    <col min="7918" max="7919" width="27.140625" style="28" bestFit="1" customWidth="1"/>
    <col min="7920" max="7920" width="24.7109375" style="28" bestFit="1" customWidth="1"/>
    <col min="7921" max="7923" width="22.42578125" style="28" bestFit="1" customWidth="1"/>
    <col min="7924" max="7924" width="24" style="28" bestFit="1" customWidth="1"/>
    <col min="7925" max="7926" width="41.140625" style="28" bestFit="1" customWidth="1"/>
    <col min="7927" max="7927" width="77.42578125" style="28" bestFit="1" customWidth="1"/>
    <col min="7928" max="7928" width="110.28515625" style="28" bestFit="1" customWidth="1"/>
    <col min="7929" max="7929" width="108.140625" style="28" bestFit="1" customWidth="1"/>
    <col min="7930" max="7930" width="38.28515625" style="28" bestFit="1" customWidth="1"/>
    <col min="7931" max="7931" width="38.7109375" style="28" bestFit="1" customWidth="1"/>
    <col min="7932" max="7932" width="38.28515625" style="28" bestFit="1" customWidth="1"/>
    <col min="7933" max="7933" width="38.7109375" style="28" bestFit="1" customWidth="1"/>
    <col min="7934" max="7934" width="38.28515625" style="28" bestFit="1" customWidth="1"/>
    <col min="7935" max="7935" width="38.7109375" style="28" bestFit="1" customWidth="1"/>
    <col min="7936" max="7936" width="22.85546875" style="28" bestFit="1" customWidth="1"/>
    <col min="7937" max="7937" width="31.85546875" style="28" customWidth="1"/>
    <col min="7938" max="7938" width="28" style="28" bestFit="1" customWidth="1"/>
    <col min="7939" max="7939" width="20.7109375" style="28" bestFit="1" customWidth="1"/>
    <col min="7940" max="7940" width="26.7109375" style="28" bestFit="1" customWidth="1"/>
    <col min="7941" max="7941" width="26.85546875" style="28" bestFit="1" customWidth="1"/>
    <col min="7942" max="7942" width="26.7109375" style="28" bestFit="1" customWidth="1"/>
    <col min="7943" max="7943" width="26.85546875" style="28" bestFit="1" customWidth="1"/>
    <col min="7944" max="7944" width="28.85546875" style="28" bestFit="1" customWidth="1"/>
    <col min="7945" max="7945" width="27" style="28" bestFit="1" customWidth="1"/>
    <col min="7946" max="7946" width="23.42578125" style="28" bestFit="1" customWidth="1"/>
    <col min="7947" max="7948" width="31.42578125" style="28" bestFit="1" customWidth="1"/>
    <col min="7949" max="7949" width="31.42578125" style="28" customWidth="1"/>
    <col min="7950" max="7950" width="52.28515625" style="28" customWidth="1"/>
    <col min="7951" max="7951" width="31.42578125" style="28" customWidth="1"/>
    <col min="7952" max="7952" width="26.42578125" style="28" bestFit="1" customWidth="1"/>
    <col min="7953" max="7953" width="29.28515625" style="28" customWidth="1"/>
    <col min="7954" max="7954" width="30.28515625" style="28" customWidth="1"/>
    <col min="7955" max="7955" width="39" style="28" bestFit="1" customWidth="1"/>
    <col min="7956" max="8135" width="9.140625" style="28"/>
    <col min="8136" max="8136" width="17.5703125" style="28" bestFit="1" customWidth="1"/>
    <col min="8137" max="8137" width="25.7109375" style="28" bestFit="1" customWidth="1"/>
    <col min="8138" max="8138" width="22.140625" style="28" bestFit="1" customWidth="1"/>
    <col min="8139" max="8139" width="18.42578125" style="28" bestFit="1" customWidth="1"/>
    <col min="8140" max="8140" width="19.140625" style="28" bestFit="1" customWidth="1"/>
    <col min="8141" max="8141" width="18.42578125" style="28" bestFit="1" customWidth="1"/>
    <col min="8142" max="8142" width="26.42578125" style="28" bestFit="1" customWidth="1"/>
    <col min="8143" max="8143" width="23.85546875" style="28" bestFit="1" customWidth="1"/>
    <col min="8144" max="8144" width="21.42578125" style="28" bestFit="1" customWidth="1"/>
    <col min="8145" max="8145" width="16" style="28" bestFit="1" customWidth="1"/>
    <col min="8146" max="8147" width="23" style="28" customWidth="1"/>
    <col min="8148" max="8148" width="29.28515625" style="28" customWidth="1"/>
    <col min="8149" max="8149" width="30.28515625" style="28" customWidth="1"/>
    <col min="8150" max="8150" width="24.140625" style="28" customWidth="1"/>
    <col min="8151" max="8152" width="23.85546875" style="28" customWidth="1"/>
    <col min="8153" max="8153" width="30.28515625" style="28" customWidth="1"/>
    <col min="8154" max="8159" width="12.7109375" style="28" customWidth="1"/>
    <col min="8160" max="8160" width="33.140625" style="28" customWidth="1"/>
    <col min="8161" max="8161" width="31.5703125" style="28" customWidth="1"/>
    <col min="8162" max="8162" width="33.28515625" style="28" customWidth="1"/>
    <col min="8163" max="8163" width="31.7109375" style="28" customWidth="1"/>
    <col min="8164" max="8164" width="20" style="28" customWidth="1"/>
    <col min="8165" max="8165" width="19.28515625" style="28" bestFit="1" customWidth="1"/>
    <col min="8166" max="8166" width="19.7109375" style="28" bestFit="1" customWidth="1"/>
    <col min="8167" max="8167" width="33.28515625" style="28" bestFit="1" customWidth="1"/>
    <col min="8168" max="8168" width="24.140625" style="28" bestFit="1" customWidth="1"/>
    <col min="8169" max="8169" width="25.28515625" style="28" customWidth="1"/>
    <col min="8170" max="8170" width="24.42578125" style="28" customWidth="1"/>
    <col min="8171" max="8171" width="13.85546875" style="28" bestFit="1" customWidth="1"/>
    <col min="8172" max="8172" width="18.7109375" style="28" bestFit="1" customWidth="1"/>
    <col min="8173" max="8173" width="24.7109375" style="28" bestFit="1" customWidth="1"/>
    <col min="8174" max="8175" width="27.140625" style="28" bestFit="1" customWidth="1"/>
    <col min="8176" max="8176" width="24.7109375" style="28" bestFit="1" customWidth="1"/>
    <col min="8177" max="8179" width="22.42578125" style="28" bestFit="1" customWidth="1"/>
    <col min="8180" max="8180" width="24" style="28" bestFit="1" customWidth="1"/>
    <col min="8181" max="8182" width="41.140625" style="28" bestFit="1" customWidth="1"/>
    <col min="8183" max="8183" width="77.42578125" style="28" bestFit="1" customWidth="1"/>
    <col min="8184" max="8184" width="110.28515625" style="28" bestFit="1" customWidth="1"/>
    <col min="8185" max="8185" width="108.140625" style="28" bestFit="1" customWidth="1"/>
    <col min="8186" max="8186" width="38.28515625" style="28" bestFit="1" customWidth="1"/>
    <col min="8187" max="8187" width="38.7109375" style="28" bestFit="1" customWidth="1"/>
    <col min="8188" max="8188" width="38.28515625" style="28" bestFit="1" customWidth="1"/>
    <col min="8189" max="8189" width="38.7109375" style="28" bestFit="1" customWidth="1"/>
    <col min="8190" max="8190" width="38.28515625" style="28" bestFit="1" customWidth="1"/>
    <col min="8191" max="8191" width="38.7109375" style="28" bestFit="1" customWidth="1"/>
    <col min="8192" max="8192" width="22.85546875" style="28" bestFit="1" customWidth="1"/>
    <col min="8193" max="8193" width="31.85546875" style="28" customWidth="1"/>
    <col min="8194" max="8194" width="28" style="28" bestFit="1" customWidth="1"/>
    <col min="8195" max="8195" width="20.7109375" style="28" bestFit="1" customWidth="1"/>
    <col min="8196" max="8196" width="26.7109375" style="28" bestFit="1" customWidth="1"/>
    <col min="8197" max="8197" width="26.85546875" style="28" bestFit="1" customWidth="1"/>
    <col min="8198" max="8198" width="26.7109375" style="28" bestFit="1" customWidth="1"/>
    <col min="8199" max="8199" width="26.85546875" style="28" bestFit="1" customWidth="1"/>
    <col min="8200" max="8200" width="28.85546875" style="28" bestFit="1" customWidth="1"/>
    <col min="8201" max="8201" width="27" style="28" bestFit="1" customWidth="1"/>
    <col min="8202" max="8202" width="23.42578125" style="28" bestFit="1" customWidth="1"/>
    <col min="8203" max="8204" width="31.42578125" style="28" bestFit="1" customWidth="1"/>
    <col min="8205" max="8205" width="31.42578125" style="28" customWidth="1"/>
    <col min="8206" max="8206" width="52.28515625" style="28" customWidth="1"/>
    <col min="8207" max="8207" width="31.42578125" style="28" customWidth="1"/>
    <col min="8208" max="8208" width="26.42578125" style="28" bestFit="1" customWidth="1"/>
    <col min="8209" max="8209" width="29.28515625" style="28" customWidth="1"/>
    <col min="8210" max="8210" width="30.28515625" style="28" customWidth="1"/>
    <col min="8211" max="8211" width="39" style="28" bestFit="1" customWidth="1"/>
    <col min="8212" max="8391" width="9.140625" style="28"/>
    <col min="8392" max="8392" width="17.5703125" style="28" bestFit="1" customWidth="1"/>
    <col min="8393" max="8393" width="25.7109375" style="28" bestFit="1" customWidth="1"/>
    <col min="8394" max="8394" width="22.140625" style="28" bestFit="1" customWidth="1"/>
    <col min="8395" max="8395" width="18.42578125" style="28" bestFit="1" customWidth="1"/>
    <col min="8396" max="8396" width="19.140625" style="28" bestFit="1" customWidth="1"/>
    <col min="8397" max="8397" width="18.42578125" style="28" bestFit="1" customWidth="1"/>
    <col min="8398" max="8398" width="26.42578125" style="28" bestFit="1" customWidth="1"/>
    <col min="8399" max="8399" width="23.85546875" style="28" bestFit="1" customWidth="1"/>
    <col min="8400" max="8400" width="21.42578125" style="28" bestFit="1" customWidth="1"/>
    <col min="8401" max="8401" width="16" style="28" bestFit="1" customWidth="1"/>
    <col min="8402" max="8403" width="23" style="28" customWidth="1"/>
    <col min="8404" max="8404" width="29.28515625" style="28" customWidth="1"/>
    <col min="8405" max="8405" width="30.28515625" style="28" customWidth="1"/>
    <col min="8406" max="8406" width="24.140625" style="28" customWidth="1"/>
    <col min="8407" max="8408" width="23.85546875" style="28" customWidth="1"/>
    <col min="8409" max="8409" width="30.28515625" style="28" customWidth="1"/>
    <col min="8410" max="8415" width="12.7109375" style="28" customWidth="1"/>
    <col min="8416" max="8416" width="33.140625" style="28" customWidth="1"/>
    <col min="8417" max="8417" width="31.5703125" style="28" customWidth="1"/>
    <col min="8418" max="8418" width="33.28515625" style="28" customWidth="1"/>
    <col min="8419" max="8419" width="31.7109375" style="28" customWidth="1"/>
    <col min="8420" max="8420" width="20" style="28" customWidth="1"/>
    <col min="8421" max="8421" width="19.28515625" style="28" bestFit="1" customWidth="1"/>
    <col min="8422" max="8422" width="19.7109375" style="28" bestFit="1" customWidth="1"/>
    <col min="8423" max="8423" width="33.28515625" style="28" bestFit="1" customWidth="1"/>
    <col min="8424" max="8424" width="24.140625" style="28" bestFit="1" customWidth="1"/>
    <col min="8425" max="8425" width="25.28515625" style="28" customWidth="1"/>
    <col min="8426" max="8426" width="24.42578125" style="28" customWidth="1"/>
    <col min="8427" max="8427" width="13.85546875" style="28" bestFit="1" customWidth="1"/>
    <col min="8428" max="8428" width="18.7109375" style="28" bestFit="1" customWidth="1"/>
    <col min="8429" max="8429" width="24.7109375" style="28" bestFit="1" customWidth="1"/>
    <col min="8430" max="8431" width="27.140625" style="28" bestFit="1" customWidth="1"/>
    <col min="8432" max="8432" width="24.7109375" style="28" bestFit="1" customWidth="1"/>
    <col min="8433" max="8435" width="22.42578125" style="28" bestFit="1" customWidth="1"/>
    <col min="8436" max="8436" width="24" style="28" bestFit="1" customWidth="1"/>
    <col min="8437" max="8438" width="41.140625" style="28" bestFit="1" customWidth="1"/>
    <col min="8439" max="8439" width="77.42578125" style="28" bestFit="1" customWidth="1"/>
    <col min="8440" max="8440" width="110.28515625" style="28" bestFit="1" customWidth="1"/>
    <col min="8441" max="8441" width="108.140625" style="28" bestFit="1" customWidth="1"/>
    <col min="8442" max="8442" width="38.28515625" style="28" bestFit="1" customWidth="1"/>
    <col min="8443" max="8443" width="38.7109375" style="28" bestFit="1" customWidth="1"/>
    <col min="8444" max="8444" width="38.28515625" style="28" bestFit="1" customWidth="1"/>
    <col min="8445" max="8445" width="38.7109375" style="28" bestFit="1" customWidth="1"/>
    <col min="8446" max="8446" width="38.28515625" style="28" bestFit="1" customWidth="1"/>
    <col min="8447" max="8447" width="38.7109375" style="28" bestFit="1" customWidth="1"/>
    <col min="8448" max="8448" width="22.85546875" style="28" bestFit="1" customWidth="1"/>
    <col min="8449" max="8449" width="31.85546875" style="28" customWidth="1"/>
    <col min="8450" max="8450" width="28" style="28" bestFit="1" customWidth="1"/>
    <col min="8451" max="8451" width="20.7109375" style="28" bestFit="1" customWidth="1"/>
    <col min="8452" max="8452" width="26.7109375" style="28" bestFit="1" customWidth="1"/>
    <col min="8453" max="8453" width="26.85546875" style="28" bestFit="1" customWidth="1"/>
    <col min="8454" max="8454" width="26.7109375" style="28" bestFit="1" customWidth="1"/>
    <col min="8455" max="8455" width="26.85546875" style="28" bestFit="1" customWidth="1"/>
    <col min="8456" max="8456" width="28.85546875" style="28" bestFit="1" customWidth="1"/>
    <col min="8457" max="8457" width="27" style="28" bestFit="1" customWidth="1"/>
    <col min="8458" max="8458" width="23.42578125" style="28" bestFit="1" customWidth="1"/>
    <col min="8459" max="8460" width="31.42578125" style="28" bestFit="1" customWidth="1"/>
    <col min="8461" max="8461" width="31.42578125" style="28" customWidth="1"/>
    <col min="8462" max="8462" width="52.28515625" style="28" customWidth="1"/>
    <col min="8463" max="8463" width="31.42578125" style="28" customWidth="1"/>
    <col min="8464" max="8464" width="26.42578125" style="28" bestFit="1" customWidth="1"/>
    <col min="8465" max="8465" width="29.28515625" style="28" customWidth="1"/>
    <col min="8466" max="8466" width="30.28515625" style="28" customWidth="1"/>
    <col min="8467" max="8467" width="39" style="28" bestFit="1" customWidth="1"/>
    <col min="8468" max="8647" width="9.140625" style="28"/>
    <col min="8648" max="8648" width="17.5703125" style="28" bestFit="1" customWidth="1"/>
    <col min="8649" max="8649" width="25.7109375" style="28" bestFit="1" customWidth="1"/>
    <col min="8650" max="8650" width="22.140625" style="28" bestFit="1" customWidth="1"/>
    <col min="8651" max="8651" width="18.42578125" style="28" bestFit="1" customWidth="1"/>
    <col min="8652" max="8652" width="19.140625" style="28" bestFit="1" customWidth="1"/>
    <col min="8653" max="8653" width="18.42578125" style="28" bestFit="1" customWidth="1"/>
    <col min="8654" max="8654" width="26.42578125" style="28" bestFit="1" customWidth="1"/>
    <col min="8655" max="8655" width="23.85546875" style="28" bestFit="1" customWidth="1"/>
    <col min="8656" max="8656" width="21.42578125" style="28" bestFit="1" customWidth="1"/>
    <col min="8657" max="8657" width="16" style="28" bestFit="1" customWidth="1"/>
    <col min="8658" max="8659" width="23" style="28" customWidth="1"/>
    <col min="8660" max="8660" width="29.28515625" style="28" customWidth="1"/>
    <col min="8661" max="8661" width="30.28515625" style="28" customWidth="1"/>
    <col min="8662" max="8662" width="24.140625" style="28" customWidth="1"/>
    <col min="8663" max="8664" width="23.85546875" style="28" customWidth="1"/>
    <col min="8665" max="8665" width="30.28515625" style="28" customWidth="1"/>
    <col min="8666" max="8671" width="12.7109375" style="28" customWidth="1"/>
    <col min="8672" max="8672" width="33.140625" style="28" customWidth="1"/>
    <col min="8673" max="8673" width="31.5703125" style="28" customWidth="1"/>
    <col min="8674" max="8674" width="33.28515625" style="28" customWidth="1"/>
    <col min="8675" max="8675" width="31.7109375" style="28" customWidth="1"/>
    <col min="8676" max="8676" width="20" style="28" customWidth="1"/>
    <col min="8677" max="8677" width="19.28515625" style="28" bestFit="1" customWidth="1"/>
    <col min="8678" max="8678" width="19.7109375" style="28" bestFit="1" customWidth="1"/>
    <col min="8679" max="8679" width="33.28515625" style="28" bestFit="1" customWidth="1"/>
    <col min="8680" max="8680" width="24.140625" style="28" bestFit="1" customWidth="1"/>
    <col min="8681" max="8681" width="25.28515625" style="28" customWidth="1"/>
    <col min="8682" max="8682" width="24.42578125" style="28" customWidth="1"/>
    <col min="8683" max="8683" width="13.85546875" style="28" bestFit="1" customWidth="1"/>
    <col min="8684" max="8684" width="18.7109375" style="28" bestFit="1" customWidth="1"/>
    <col min="8685" max="8685" width="24.7109375" style="28" bestFit="1" customWidth="1"/>
    <col min="8686" max="8687" width="27.140625" style="28" bestFit="1" customWidth="1"/>
    <col min="8688" max="8688" width="24.7109375" style="28" bestFit="1" customWidth="1"/>
    <col min="8689" max="8691" width="22.42578125" style="28" bestFit="1" customWidth="1"/>
    <col min="8692" max="8692" width="24" style="28" bestFit="1" customWidth="1"/>
    <col min="8693" max="8694" width="41.140625" style="28" bestFit="1" customWidth="1"/>
    <col min="8695" max="8695" width="77.42578125" style="28" bestFit="1" customWidth="1"/>
    <col min="8696" max="8696" width="110.28515625" style="28" bestFit="1" customWidth="1"/>
    <col min="8697" max="8697" width="108.140625" style="28" bestFit="1" customWidth="1"/>
    <col min="8698" max="8698" width="38.28515625" style="28" bestFit="1" customWidth="1"/>
    <col min="8699" max="8699" width="38.7109375" style="28" bestFit="1" customWidth="1"/>
    <col min="8700" max="8700" width="38.28515625" style="28" bestFit="1" customWidth="1"/>
    <col min="8701" max="8701" width="38.7109375" style="28" bestFit="1" customWidth="1"/>
    <col min="8702" max="8702" width="38.28515625" style="28" bestFit="1" customWidth="1"/>
    <col min="8703" max="8703" width="38.7109375" style="28" bestFit="1" customWidth="1"/>
    <col min="8704" max="8704" width="22.85546875" style="28" bestFit="1" customWidth="1"/>
    <col min="8705" max="8705" width="31.85546875" style="28" customWidth="1"/>
    <col min="8706" max="8706" width="28" style="28" bestFit="1" customWidth="1"/>
    <col min="8707" max="8707" width="20.7109375" style="28" bestFit="1" customWidth="1"/>
    <col min="8708" max="8708" width="26.7109375" style="28" bestFit="1" customWidth="1"/>
    <col min="8709" max="8709" width="26.85546875" style="28" bestFit="1" customWidth="1"/>
    <col min="8710" max="8710" width="26.7109375" style="28" bestFit="1" customWidth="1"/>
    <col min="8711" max="8711" width="26.85546875" style="28" bestFit="1" customWidth="1"/>
    <col min="8712" max="8712" width="28.85546875" style="28" bestFit="1" customWidth="1"/>
    <col min="8713" max="8713" width="27" style="28" bestFit="1" customWidth="1"/>
    <col min="8714" max="8714" width="23.42578125" style="28" bestFit="1" customWidth="1"/>
    <col min="8715" max="8716" width="31.42578125" style="28" bestFit="1" customWidth="1"/>
    <col min="8717" max="8717" width="31.42578125" style="28" customWidth="1"/>
    <col min="8718" max="8718" width="52.28515625" style="28" customWidth="1"/>
    <col min="8719" max="8719" width="31.42578125" style="28" customWidth="1"/>
    <col min="8720" max="8720" width="26.42578125" style="28" bestFit="1" customWidth="1"/>
    <col min="8721" max="8721" width="29.28515625" style="28" customWidth="1"/>
    <col min="8722" max="8722" width="30.28515625" style="28" customWidth="1"/>
    <col min="8723" max="8723" width="39" style="28" bestFit="1" customWidth="1"/>
    <col min="8724" max="8903" width="9.140625" style="28"/>
    <col min="8904" max="8904" width="17.5703125" style="28" bestFit="1" customWidth="1"/>
    <col min="8905" max="8905" width="25.7109375" style="28" bestFit="1" customWidth="1"/>
    <col min="8906" max="8906" width="22.140625" style="28" bestFit="1" customWidth="1"/>
    <col min="8907" max="8907" width="18.42578125" style="28" bestFit="1" customWidth="1"/>
    <col min="8908" max="8908" width="19.140625" style="28" bestFit="1" customWidth="1"/>
    <col min="8909" max="8909" width="18.42578125" style="28" bestFit="1" customWidth="1"/>
    <col min="8910" max="8910" width="26.42578125" style="28" bestFit="1" customWidth="1"/>
    <col min="8911" max="8911" width="23.85546875" style="28" bestFit="1" customWidth="1"/>
    <col min="8912" max="8912" width="21.42578125" style="28" bestFit="1" customWidth="1"/>
    <col min="8913" max="8913" width="16" style="28" bestFit="1" customWidth="1"/>
    <col min="8914" max="8915" width="23" style="28" customWidth="1"/>
    <col min="8916" max="8916" width="29.28515625" style="28" customWidth="1"/>
    <col min="8917" max="8917" width="30.28515625" style="28" customWidth="1"/>
    <col min="8918" max="8918" width="24.140625" style="28" customWidth="1"/>
    <col min="8919" max="8920" width="23.85546875" style="28" customWidth="1"/>
    <col min="8921" max="8921" width="30.28515625" style="28" customWidth="1"/>
    <col min="8922" max="8927" width="12.7109375" style="28" customWidth="1"/>
    <col min="8928" max="8928" width="33.140625" style="28" customWidth="1"/>
    <col min="8929" max="8929" width="31.5703125" style="28" customWidth="1"/>
    <col min="8930" max="8930" width="33.28515625" style="28" customWidth="1"/>
    <col min="8931" max="8931" width="31.7109375" style="28" customWidth="1"/>
    <col min="8932" max="8932" width="20" style="28" customWidth="1"/>
    <col min="8933" max="8933" width="19.28515625" style="28" bestFit="1" customWidth="1"/>
    <col min="8934" max="8934" width="19.7109375" style="28" bestFit="1" customWidth="1"/>
    <col min="8935" max="8935" width="33.28515625" style="28" bestFit="1" customWidth="1"/>
    <col min="8936" max="8936" width="24.140625" style="28" bestFit="1" customWidth="1"/>
    <col min="8937" max="8937" width="25.28515625" style="28" customWidth="1"/>
    <col min="8938" max="8938" width="24.42578125" style="28" customWidth="1"/>
    <col min="8939" max="8939" width="13.85546875" style="28" bestFit="1" customWidth="1"/>
    <col min="8940" max="8940" width="18.7109375" style="28" bestFit="1" customWidth="1"/>
    <col min="8941" max="8941" width="24.7109375" style="28" bestFit="1" customWidth="1"/>
    <col min="8942" max="8943" width="27.140625" style="28" bestFit="1" customWidth="1"/>
    <col min="8944" max="8944" width="24.7109375" style="28" bestFit="1" customWidth="1"/>
    <col min="8945" max="8947" width="22.42578125" style="28" bestFit="1" customWidth="1"/>
    <col min="8948" max="8948" width="24" style="28" bestFit="1" customWidth="1"/>
    <col min="8949" max="8950" width="41.140625" style="28" bestFit="1" customWidth="1"/>
    <col min="8951" max="8951" width="77.42578125" style="28" bestFit="1" customWidth="1"/>
    <col min="8952" max="8952" width="110.28515625" style="28" bestFit="1" customWidth="1"/>
    <col min="8953" max="8953" width="108.140625" style="28" bestFit="1" customWidth="1"/>
    <col min="8954" max="8954" width="38.28515625" style="28" bestFit="1" customWidth="1"/>
    <col min="8955" max="8955" width="38.7109375" style="28" bestFit="1" customWidth="1"/>
    <col min="8956" max="8956" width="38.28515625" style="28" bestFit="1" customWidth="1"/>
    <col min="8957" max="8957" width="38.7109375" style="28" bestFit="1" customWidth="1"/>
    <col min="8958" max="8958" width="38.28515625" style="28" bestFit="1" customWidth="1"/>
    <col min="8959" max="8959" width="38.7109375" style="28" bestFit="1" customWidth="1"/>
    <col min="8960" max="8960" width="22.85546875" style="28" bestFit="1" customWidth="1"/>
    <col min="8961" max="8961" width="31.85546875" style="28" customWidth="1"/>
    <col min="8962" max="8962" width="28" style="28" bestFit="1" customWidth="1"/>
    <col min="8963" max="8963" width="20.7109375" style="28" bestFit="1" customWidth="1"/>
    <col min="8964" max="8964" width="26.7109375" style="28" bestFit="1" customWidth="1"/>
    <col min="8965" max="8965" width="26.85546875" style="28" bestFit="1" customWidth="1"/>
    <col min="8966" max="8966" width="26.7109375" style="28" bestFit="1" customWidth="1"/>
    <col min="8967" max="8967" width="26.85546875" style="28" bestFit="1" customWidth="1"/>
    <col min="8968" max="8968" width="28.85546875" style="28" bestFit="1" customWidth="1"/>
    <col min="8969" max="8969" width="27" style="28" bestFit="1" customWidth="1"/>
    <col min="8970" max="8970" width="23.42578125" style="28" bestFit="1" customWidth="1"/>
    <col min="8971" max="8972" width="31.42578125" style="28" bestFit="1" customWidth="1"/>
    <col min="8973" max="8973" width="31.42578125" style="28" customWidth="1"/>
    <col min="8974" max="8974" width="52.28515625" style="28" customWidth="1"/>
    <col min="8975" max="8975" width="31.42578125" style="28" customWidth="1"/>
    <col min="8976" max="8976" width="26.42578125" style="28" bestFit="1" customWidth="1"/>
    <col min="8977" max="8977" width="29.28515625" style="28" customWidth="1"/>
    <col min="8978" max="8978" width="30.28515625" style="28" customWidth="1"/>
    <col min="8979" max="8979" width="39" style="28" bestFit="1" customWidth="1"/>
    <col min="8980" max="9159" width="9.140625" style="28"/>
    <col min="9160" max="9160" width="17.5703125" style="28" bestFit="1" customWidth="1"/>
    <col min="9161" max="9161" width="25.7109375" style="28" bestFit="1" customWidth="1"/>
    <col min="9162" max="9162" width="22.140625" style="28" bestFit="1" customWidth="1"/>
    <col min="9163" max="9163" width="18.42578125" style="28" bestFit="1" customWidth="1"/>
    <col min="9164" max="9164" width="19.140625" style="28" bestFit="1" customWidth="1"/>
    <col min="9165" max="9165" width="18.42578125" style="28" bestFit="1" customWidth="1"/>
    <col min="9166" max="9166" width="26.42578125" style="28" bestFit="1" customWidth="1"/>
    <col min="9167" max="9167" width="23.85546875" style="28" bestFit="1" customWidth="1"/>
    <col min="9168" max="9168" width="21.42578125" style="28" bestFit="1" customWidth="1"/>
    <col min="9169" max="9169" width="16" style="28" bestFit="1" customWidth="1"/>
    <col min="9170" max="9171" width="23" style="28" customWidth="1"/>
    <col min="9172" max="9172" width="29.28515625" style="28" customWidth="1"/>
    <col min="9173" max="9173" width="30.28515625" style="28" customWidth="1"/>
    <col min="9174" max="9174" width="24.140625" style="28" customWidth="1"/>
    <col min="9175" max="9176" width="23.85546875" style="28" customWidth="1"/>
    <col min="9177" max="9177" width="30.28515625" style="28" customWidth="1"/>
    <col min="9178" max="9183" width="12.7109375" style="28" customWidth="1"/>
    <col min="9184" max="9184" width="33.140625" style="28" customWidth="1"/>
    <col min="9185" max="9185" width="31.5703125" style="28" customWidth="1"/>
    <col min="9186" max="9186" width="33.28515625" style="28" customWidth="1"/>
    <col min="9187" max="9187" width="31.7109375" style="28" customWidth="1"/>
    <col min="9188" max="9188" width="20" style="28" customWidth="1"/>
    <col min="9189" max="9189" width="19.28515625" style="28" bestFit="1" customWidth="1"/>
    <col min="9190" max="9190" width="19.7109375" style="28" bestFit="1" customWidth="1"/>
    <col min="9191" max="9191" width="33.28515625" style="28" bestFit="1" customWidth="1"/>
    <col min="9192" max="9192" width="24.140625" style="28" bestFit="1" customWidth="1"/>
    <col min="9193" max="9193" width="25.28515625" style="28" customWidth="1"/>
    <col min="9194" max="9194" width="24.42578125" style="28" customWidth="1"/>
    <col min="9195" max="9195" width="13.85546875" style="28" bestFit="1" customWidth="1"/>
    <col min="9196" max="9196" width="18.7109375" style="28" bestFit="1" customWidth="1"/>
    <col min="9197" max="9197" width="24.7109375" style="28" bestFit="1" customWidth="1"/>
    <col min="9198" max="9199" width="27.140625" style="28" bestFit="1" customWidth="1"/>
    <col min="9200" max="9200" width="24.7109375" style="28" bestFit="1" customWidth="1"/>
    <col min="9201" max="9203" width="22.42578125" style="28" bestFit="1" customWidth="1"/>
    <col min="9204" max="9204" width="24" style="28" bestFit="1" customWidth="1"/>
    <col min="9205" max="9206" width="41.140625" style="28" bestFit="1" customWidth="1"/>
    <col min="9207" max="9207" width="77.42578125" style="28" bestFit="1" customWidth="1"/>
    <col min="9208" max="9208" width="110.28515625" style="28" bestFit="1" customWidth="1"/>
    <col min="9209" max="9209" width="108.140625" style="28" bestFit="1" customWidth="1"/>
    <col min="9210" max="9210" width="38.28515625" style="28" bestFit="1" customWidth="1"/>
    <col min="9211" max="9211" width="38.7109375" style="28" bestFit="1" customWidth="1"/>
    <col min="9212" max="9212" width="38.28515625" style="28" bestFit="1" customWidth="1"/>
    <col min="9213" max="9213" width="38.7109375" style="28" bestFit="1" customWidth="1"/>
    <col min="9214" max="9214" width="38.28515625" style="28" bestFit="1" customWidth="1"/>
    <col min="9215" max="9215" width="38.7109375" style="28" bestFit="1" customWidth="1"/>
    <col min="9216" max="9216" width="22.85546875" style="28" bestFit="1" customWidth="1"/>
    <col min="9217" max="9217" width="31.85546875" style="28" customWidth="1"/>
    <col min="9218" max="9218" width="28" style="28" bestFit="1" customWidth="1"/>
    <col min="9219" max="9219" width="20.7109375" style="28" bestFit="1" customWidth="1"/>
    <col min="9220" max="9220" width="26.7109375" style="28" bestFit="1" customWidth="1"/>
    <col min="9221" max="9221" width="26.85546875" style="28" bestFit="1" customWidth="1"/>
    <col min="9222" max="9222" width="26.7109375" style="28" bestFit="1" customWidth="1"/>
    <col min="9223" max="9223" width="26.85546875" style="28" bestFit="1" customWidth="1"/>
    <col min="9224" max="9224" width="28.85546875" style="28" bestFit="1" customWidth="1"/>
    <col min="9225" max="9225" width="27" style="28" bestFit="1" customWidth="1"/>
    <col min="9226" max="9226" width="23.42578125" style="28" bestFit="1" customWidth="1"/>
    <col min="9227" max="9228" width="31.42578125" style="28" bestFit="1" customWidth="1"/>
    <col min="9229" max="9229" width="31.42578125" style="28" customWidth="1"/>
    <col min="9230" max="9230" width="52.28515625" style="28" customWidth="1"/>
    <col min="9231" max="9231" width="31.42578125" style="28" customWidth="1"/>
    <col min="9232" max="9232" width="26.42578125" style="28" bestFit="1" customWidth="1"/>
    <col min="9233" max="9233" width="29.28515625" style="28" customWidth="1"/>
    <col min="9234" max="9234" width="30.28515625" style="28" customWidth="1"/>
    <col min="9235" max="9235" width="39" style="28" bestFit="1" customWidth="1"/>
    <col min="9236" max="9415" width="9.140625" style="28"/>
    <col min="9416" max="9416" width="17.5703125" style="28" bestFit="1" customWidth="1"/>
    <col min="9417" max="9417" width="25.7109375" style="28" bestFit="1" customWidth="1"/>
    <col min="9418" max="9418" width="22.140625" style="28" bestFit="1" customWidth="1"/>
    <col min="9419" max="9419" width="18.42578125" style="28" bestFit="1" customWidth="1"/>
    <col min="9420" max="9420" width="19.140625" style="28" bestFit="1" customWidth="1"/>
    <col min="9421" max="9421" width="18.42578125" style="28" bestFit="1" customWidth="1"/>
    <col min="9422" max="9422" width="26.42578125" style="28" bestFit="1" customWidth="1"/>
    <col min="9423" max="9423" width="23.85546875" style="28" bestFit="1" customWidth="1"/>
    <col min="9424" max="9424" width="21.42578125" style="28" bestFit="1" customWidth="1"/>
    <col min="9425" max="9425" width="16" style="28" bestFit="1" customWidth="1"/>
    <col min="9426" max="9427" width="23" style="28" customWidth="1"/>
    <col min="9428" max="9428" width="29.28515625" style="28" customWidth="1"/>
    <col min="9429" max="9429" width="30.28515625" style="28" customWidth="1"/>
    <col min="9430" max="9430" width="24.140625" style="28" customWidth="1"/>
    <col min="9431" max="9432" width="23.85546875" style="28" customWidth="1"/>
    <col min="9433" max="9433" width="30.28515625" style="28" customWidth="1"/>
    <col min="9434" max="9439" width="12.7109375" style="28" customWidth="1"/>
    <col min="9440" max="9440" width="33.140625" style="28" customWidth="1"/>
    <col min="9441" max="9441" width="31.5703125" style="28" customWidth="1"/>
    <col min="9442" max="9442" width="33.28515625" style="28" customWidth="1"/>
    <col min="9443" max="9443" width="31.7109375" style="28" customWidth="1"/>
    <col min="9444" max="9444" width="20" style="28" customWidth="1"/>
    <col min="9445" max="9445" width="19.28515625" style="28" bestFit="1" customWidth="1"/>
    <col min="9446" max="9446" width="19.7109375" style="28" bestFit="1" customWidth="1"/>
    <col min="9447" max="9447" width="33.28515625" style="28" bestFit="1" customWidth="1"/>
    <col min="9448" max="9448" width="24.140625" style="28" bestFit="1" customWidth="1"/>
    <col min="9449" max="9449" width="25.28515625" style="28" customWidth="1"/>
    <col min="9450" max="9450" width="24.42578125" style="28" customWidth="1"/>
    <col min="9451" max="9451" width="13.85546875" style="28" bestFit="1" customWidth="1"/>
    <col min="9452" max="9452" width="18.7109375" style="28" bestFit="1" customWidth="1"/>
    <col min="9453" max="9453" width="24.7109375" style="28" bestFit="1" customWidth="1"/>
    <col min="9454" max="9455" width="27.140625" style="28" bestFit="1" customWidth="1"/>
    <col min="9456" max="9456" width="24.7109375" style="28" bestFit="1" customWidth="1"/>
    <col min="9457" max="9459" width="22.42578125" style="28" bestFit="1" customWidth="1"/>
    <col min="9460" max="9460" width="24" style="28" bestFit="1" customWidth="1"/>
    <col min="9461" max="9462" width="41.140625" style="28" bestFit="1" customWidth="1"/>
    <col min="9463" max="9463" width="77.42578125" style="28" bestFit="1" customWidth="1"/>
    <col min="9464" max="9464" width="110.28515625" style="28" bestFit="1" customWidth="1"/>
    <col min="9465" max="9465" width="108.140625" style="28" bestFit="1" customWidth="1"/>
    <col min="9466" max="9466" width="38.28515625" style="28" bestFit="1" customWidth="1"/>
    <col min="9467" max="9467" width="38.7109375" style="28" bestFit="1" customWidth="1"/>
    <col min="9468" max="9468" width="38.28515625" style="28" bestFit="1" customWidth="1"/>
    <col min="9469" max="9469" width="38.7109375" style="28" bestFit="1" customWidth="1"/>
    <col min="9470" max="9470" width="38.28515625" style="28" bestFit="1" customWidth="1"/>
    <col min="9471" max="9471" width="38.7109375" style="28" bestFit="1" customWidth="1"/>
    <col min="9472" max="9472" width="22.85546875" style="28" bestFit="1" customWidth="1"/>
    <col min="9473" max="9473" width="31.85546875" style="28" customWidth="1"/>
    <col min="9474" max="9474" width="28" style="28" bestFit="1" customWidth="1"/>
    <col min="9475" max="9475" width="20.7109375" style="28" bestFit="1" customWidth="1"/>
    <col min="9476" max="9476" width="26.7109375" style="28" bestFit="1" customWidth="1"/>
    <col min="9477" max="9477" width="26.85546875" style="28" bestFit="1" customWidth="1"/>
    <col min="9478" max="9478" width="26.7109375" style="28" bestFit="1" customWidth="1"/>
    <col min="9479" max="9479" width="26.85546875" style="28" bestFit="1" customWidth="1"/>
    <col min="9480" max="9480" width="28.85546875" style="28" bestFit="1" customWidth="1"/>
    <col min="9481" max="9481" width="27" style="28" bestFit="1" customWidth="1"/>
    <col min="9482" max="9482" width="23.42578125" style="28" bestFit="1" customWidth="1"/>
    <col min="9483" max="9484" width="31.42578125" style="28" bestFit="1" customWidth="1"/>
    <col min="9485" max="9485" width="31.42578125" style="28" customWidth="1"/>
    <col min="9486" max="9486" width="52.28515625" style="28" customWidth="1"/>
    <col min="9487" max="9487" width="31.42578125" style="28" customWidth="1"/>
    <col min="9488" max="9488" width="26.42578125" style="28" bestFit="1" customWidth="1"/>
    <col min="9489" max="9489" width="29.28515625" style="28" customWidth="1"/>
    <col min="9490" max="9490" width="30.28515625" style="28" customWidth="1"/>
    <col min="9491" max="9491" width="39" style="28" bestFit="1" customWidth="1"/>
    <col min="9492" max="9671" width="9.140625" style="28"/>
    <col min="9672" max="9672" width="17.5703125" style="28" bestFit="1" customWidth="1"/>
    <col min="9673" max="9673" width="25.7109375" style="28" bestFit="1" customWidth="1"/>
    <col min="9674" max="9674" width="22.140625" style="28" bestFit="1" customWidth="1"/>
    <col min="9675" max="9675" width="18.42578125" style="28" bestFit="1" customWidth="1"/>
    <col min="9676" max="9676" width="19.140625" style="28" bestFit="1" customWidth="1"/>
    <col min="9677" max="9677" width="18.42578125" style="28" bestFit="1" customWidth="1"/>
    <col min="9678" max="9678" width="26.42578125" style="28" bestFit="1" customWidth="1"/>
    <col min="9679" max="9679" width="23.85546875" style="28" bestFit="1" customWidth="1"/>
    <col min="9680" max="9680" width="21.42578125" style="28" bestFit="1" customWidth="1"/>
    <col min="9681" max="9681" width="16" style="28" bestFit="1" customWidth="1"/>
    <col min="9682" max="9683" width="23" style="28" customWidth="1"/>
    <col min="9684" max="9684" width="29.28515625" style="28" customWidth="1"/>
    <col min="9685" max="9685" width="30.28515625" style="28" customWidth="1"/>
    <col min="9686" max="9686" width="24.140625" style="28" customWidth="1"/>
    <col min="9687" max="9688" width="23.85546875" style="28" customWidth="1"/>
    <col min="9689" max="9689" width="30.28515625" style="28" customWidth="1"/>
    <col min="9690" max="9695" width="12.7109375" style="28" customWidth="1"/>
    <col min="9696" max="9696" width="33.140625" style="28" customWidth="1"/>
    <col min="9697" max="9697" width="31.5703125" style="28" customWidth="1"/>
    <col min="9698" max="9698" width="33.28515625" style="28" customWidth="1"/>
    <col min="9699" max="9699" width="31.7109375" style="28" customWidth="1"/>
    <col min="9700" max="9700" width="20" style="28" customWidth="1"/>
    <col min="9701" max="9701" width="19.28515625" style="28" bestFit="1" customWidth="1"/>
    <col min="9702" max="9702" width="19.7109375" style="28" bestFit="1" customWidth="1"/>
    <col min="9703" max="9703" width="33.28515625" style="28" bestFit="1" customWidth="1"/>
    <col min="9704" max="9704" width="24.140625" style="28" bestFit="1" customWidth="1"/>
    <col min="9705" max="9705" width="25.28515625" style="28" customWidth="1"/>
    <col min="9706" max="9706" width="24.42578125" style="28" customWidth="1"/>
    <col min="9707" max="9707" width="13.85546875" style="28" bestFit="1" customWidth="1"/>
    <col min="9708" max="9708" width="18.7109375" style="28" bestFit="1" customWidth="1"/>
    <col min="9709" max="9709" width="24.7109375" style="28" bestFit="1" customWidth="1"/>
    <col min="9710" max="9711" width="27.140625" style="28" bestFit="1" customWidth="1"/>
    <col min="9712" max="9712" width="24.7109375" style="28" bestFit="1" customWidth="1"/>
    <col min="9713" max="9715" width="22.42578125" style="28" bestFit="1" customWidth="1"/>
    <col min="9716" max="9716" width="24" style="28" bestFit="1" customWidth="1"/>
    <col min="9717" max="9718" width="41.140625" style="28" bestFit="1" customWidth="1"/>
    <col min="9719" max="9719" width="77.42578125" style="28" bestFit="1" customWidth="1"/>
    <col min="9720" max="9720" width="110.28515625" style="28" bestFit="1" customWidth="1"/>
    <col min="9721" max="9721" width="108.140625" style="28" bestFit="1" customWidth="1"/>
    <col min="9722" max="9722" width="38.28515625" style="28" bestFit="1" customWidth="1"/>
    <col min="9723" max="9723" width="38.7109375" style="28" bestFit="1" customWidth="1"/>
    <col min="9724" max="9724" width="38.28515625" style="28" bestFit="1" customWidth="1"/>
    <col min="9725" max="9725" width="38.7109375" style="28" bestFit="1" customWidth="1"/>
    <col min="9726" max="9726" width="38.28515625" style="28" bestFit="1" customWidth="1"/>
    <col min="9727" max="9727" width="38.7109375" style="28" bestFit="1" customWidth="1"/>
    <col min="9728" max="9728" width="22.85546875" style="28" bestFit="1" customWidth="1"/>
    <col min="9729" max="9729" width="31.85546875" style="28" customWidth="1"/>
    <col min="9730" max="9730" width="28" style="28" bestFit="1" customWidth="1"/>
    <col min="9731" max="9731" width="20.7109375" style="28" bestFit="1" customWidth="1"/>
    <col min="9732" max="9732" width="26.7109375" style="28" bestFit="1" customWidth="1"/>
    <col min="9733" max="9733" width="26.85546875" style="28" bestFit="1" customWidth="1"/>
    <col min="9734" max="9734" width="26.7109375" style="28" bestFit="1" customWidth="1"/>
    <col min="9735" max="9735" width="26.85546875" style="28" bestFit="1" customWidth="1"/>
    <col min="9736" max="9736" width="28.85546875" style="28" bestFit="1" customWidth="1"/>
    <col min="9737" max="9737" width="27" style="28" bestFit="1" customWidth="1"/>
    <col min="9738" max="9738" width="23.42578125" style="28" bestFit="1" customWidth="1"/>
    <col min="9739" max="9740" width="31.42578125" style="28" bestFit="1" customWidth="1"/>
    <col min="9741" max="9741" width="31.42578125" style="28" customWidth="1"/>
    <col min="9742" max="9742" width="52.28515625" style="28" customWidth="1"/>
    <col min="9743" max="9743" width="31.42578125" style="28" customWidth="1"/>
    <col min="9744" max="9744" width="26.42578125" style="28" bestFit="1" customWidth="1"/>
    <col min="9745" max="9745" width="29.28515625" style="28" customWidth="1"/>
    <col min="9746" max="9746" width="30.28515625" style="28" customWidth="1"/>
    <col min="9747" max="9747" width="39" style="28" bestFit="1" customWidth="1"/>
    <col min="9748" max="9927" width="9.140625" style="28"/>
    <col min="9928" max="9928" width="17.5703125" style="28" bestFit="1" customWidth="1"/>
    <col min="9929" max="9929" width="25.7109375" style="28" bestFit="1" customWidth="1"/>
    <col min="9930" max="9930" width="22.140625" style="28" bestFit="1" customWidth="1"/>
    <col min="9931" max="9931" width="18.42578125" style="28" bestFit="1" customWidth="1"/>
    <col min="9932" max="9932" width="19.140625" style="28" bestFit="1" customWidth="1"/>
    <col min="9933" max="9933" width="18.42578125" style="28" bestFit="1" customWidth="1"/>
    <col min="9934" max="9934" width="26.42578125" style="28" bestFit="1" customWidth="1"/>
    <col min="9935" max="9935" width="23.85546875" style="28" bestFit="1" customWidth="1"/>
    <col min="9936" max="9936" width="21.42578125" style="28" bestFit="1" customWidth="1"/>
    <col min="9937" max="9937" width="16" style="28" bestFit="1" customWidth="1"/>
    <col min="9938" max="9939" width="23" style="28" customWidth="1"/>
    <col min="9940" max="9940" width="29.28515625" style="28" customWidth="1"/>
    <col min="9941" max="9941" width="30.28515625" style="28" customWidth="1"/>
    <col min="9942" max="9942" width="24.140625" style="28" customWidth="1"/>
    <col min="9943" max="9944" width="23.85546875" style="28" customWidth="1"/>
    <col min="9945" max="9945" width="30.28515625" style="28" customWidth="1"/>
    <col min="9946" max="9951" width="12.7109375" style="28" customWidth="1"/>
    <col min="9952" max="9952" width="33.140625" style="28" customWidth="1"/>
    <col min="9953" max="9953" width="31.5703125" style="28" customWidth="1"/>
    <col min="9954" max="9954" width="33.28515625" style="28" customWidth="1"/>
    <col min="9955" max="9955" width="31.7109375" style="28" customWidth="1"/>
    <col min="9956" max="9956" width="20" style="28" customWidth="1"/>
    <col min="9957" max="9957" width="19.28515625" style="28" bestFit="1" customWidth="1"/>
    <col min="9958" max="9958" width="19.7109375" style="28" bestFit="1" customWidth="1"/>
    <col min="9959" max="9959" width="33.28515625" style="28" bestFit="1" customWidth="1"/>
    <col min="9960" max="9960" width="24.140625" style="28" bestFit="1" customWidth="1"/>
    <col min="9961" max="9961" width="25.28515625" style="28" customWidth="1"/>
    <col min="9962" max="9962" width="24.42578125" style="28" customWidth="1"/>
    <col min="9963" max="9963" width="13.85546875" style="28" bestFit="1" customWidth="1"/>
    <col min="9964" max="9964" width="18.7109375" style="28" bestFit="1" customWidth="1"/>
    <col min="9965" max="9965" width="24.7109375" style="28" bestFit="1" customWidth="1"/>
    <col min="9966" max="9967" width="27.140625" style="28" bestFit="1" customWidth="1"/>
    <col min="9968" max="9968" width="24.7109375" style="28" bestFit="1" customWidth="1"/>
    <col min="9969" max="9971" width="22.42578125" style="28" bestFit="1" customWidth="1"/>
    <col min="9972" max="9972" width="24" style="28" bestFit="1" customWidth="1"/>
    <col min="9973" max="9974" width="41.140625" style="28" bestFit="1" customWidth="1"/>
    <col min="9975" max="9975" width="77.42578125" style="28" bestFit="1" customWidth="1"/>
    <col min="9976" max="9976" width="110.28515625" style="28" bestFit="1" customWidth="1"/>
    <col min="9977" max="9977" width="108.140625" style="28" bestFit="1" customWidth="1"/>
    <col min="9978" max="9978" width="38.28515625" style="28" bestFit="1" customWidth="1"/>
    <col min="9979" max="9979" width="38.7109375" style="28" bestFit="1" customWidth="1"/>
    <col min="9980" max="9980" width="38.28515625" style="28" bestFit="1" customWidth="1"/>
    <col min="9981" max="9981" width="38.7109375" style="28" bestFit="1" customWidth="1"/>
    <col min="9982" max="9982" width="38.28515625" style="28" bestFit="1" customWidth="1"/>
    <col min="9983" max="9983" width="38.7109375" style="28" bestFit="1" customWidth="1"/>
    <col min="9984" max="9984" width="22.85546875" style="28" bestFit="1" customWidth="1"/>
    <col min="9985" max="9985" width="31.85546875" style="28" customWidth="1"/>
    <col min="9986" max="9986" width="28" style="28" bestFit="1" customWidth="1"/>
    <col min="9987" max="9987" width="20.7109375" style="28" bestFit="1" customWidth="1"/>
    <col min="9988" max="9988" width="26.7109375" style="28" bestFit="1" customWidth="1"/>
    <col min="9989" max="9989" width="26.85546875" style="28" bestFit="1" customWidth="1"/>
    <col min="9990" max="9990" width="26.7109375" style="28" bestFit="1" customWidth="1"/>
    <col min="9991" max="9991" width="26.85546875" style="28" bestFit="1" customWidth="1"/>
    <col min="9992" max="9992" width="28.85546875" style="28" bestFit="1" customWidth="1"/>
    <col min="9993" max="9993" width="27" style="28" bestFit="1" customWidth="1"/>
    <col min="9994" max="9994" width="23.42578125" style="28" bestFit="1" customWidth="1"/>
    <col min="9995" max="9996" width="31.42578125" style="28" bestFit="1" customWidth="1"/>
    <col min="9997" max="9997" width="31.42578125" style="28" customWidth="1"/>
    <col min="9998" max="9998" width="52.28515625" style="28" customWidth="1"/>
    <col min="9999" max="9999" width="31.42578125" style="28" customWidth="1"/>
    <col min="10000" max="10000" width="26.42578125" style="28" bestFit="1" customWidth="1"/>
    <col min="10001" max="10001" width="29.28515625" style="28" customWidth="1"/>
    <col min="10002" max="10002" width="30.28515625" style="28" customWidth="1"/>
    <col min="10003" max="10003" width="39" style="28" bestFit="1" customWidth="1"/>
    <col min="10004" max="10183" width="9.140625" style="28"/>
    <col min="10184" max="10184" width="17.5703125" style="28" bestFit="1" customWidth="1"/>
    <col min="10185" max="10185" width="25.7109375" style="28" bestFit="1" customWidth="1"/>
    <col min="10186" max="10186" width="22.140625" style="28" bestFit="1" customWidth="1"/>
    <col min="10187" max="10187" width="18.42578125" style="28" bestFit="1" customWidth="1"/>
    <col min="10188" max="10188" width="19.140625" style="28" bestFit="1" customWidth="1"/>
    <col min="10189" max="10189" width="18.42578125" style="28" bestFit="1" customWidth="1"/>
    <col min="10190" max="10190" width="26.42578125" style="28" bestFit="1" customWidth="1"/>
    <col min="10191" max="10191" width="23.85546875" style="28" bestFit="1" customWidth="1"/>
    <col min="10192" max="10192" width="21.42578125" style="28" bestFit="1" customWidth="1"/>
    <col min="10193" max="10193" width="16" style="28" bestFit="1" customWidth="1"/>
    <col min="10194" max="10195" width="23" style="28" customWidth="1"/>
    <col min="10196" max="10196" width="29.28515625" style="28" customWidth="1"/>
    <col min="10197" max="10197" width="30.28515625" style="28" customWidth="1"/>
    <col min="10198" max="10198" width="24.140625" style="28" customWidth="1"/>
    <col min="10199" max="10200" width="23.85546875" style="28" customWidth="1"/>
    <col min="10201" max="10201" width="30.28515625" style="28" customWidth="1"/>
    <col min="10202" max="10207" width="12.7109375" style="28" customWidth="1"/>
    <col min="10208" max="10208" width="33.140625" style="28" customWidth="1"/>
    <col min="10209" max="10209" width="31.5703125" style="28" customWidth="1"/>
    <col min="10210" max="10210" width="33.28515625" style="28" customWidth="1"/>
    <col min="10211" max="10211" width="31.7109375" style="28" customWidth="1"/>
    <col min="10212" max="10212" width="20" style="28" customWidth="1"/>
    <col min="10213" max="10213" width="19.28515625" style="28" bestFit="1" customWidth="1"/>
    <col min="10214" max="10214" width="19.7109375" style="28" bestFit="1" customWidth="1"/>
    <col min="10215" max="10215" width="33.28515625" style="28" bestFit="1" customWidth="1"/>
    <col min="10216" max="10216" width="24.140625" style="28" bestFit="1" customWidth="1"/>
    <col min="10217" max="10217" width="25.28515625" style="28" customWidth="1"/>
    <col min="10218" max="10218" width="24.42578125" style="28" customWidth="1"/>
    <col min="10219" max="10219" width="13.85546875" style="28" bestFit="1" customWidth="1"/>
    <col min="10220" max="10220" width="18.7109375" style="28" bestFit="1" customWidth="1"/>
    <col min="10221" max="10221" width="24.7109375" style="28" bestFit="1" customWidth="1"/>
    <col min="10222" max="10223" width="27.140625" style="28" bestFit="1" customWidth="1"/>
    <col min="10224" max="10224" width="24.7109375" style="28" bestFit="1" customWidth="1"/>
    <col min="10225" max="10227" width="22.42578125" style="28" bestFit="1" customWidth="1"/>
    <col min="10228" max="10228" width="24" style="28" bestFit="1" customWidth="1"/>
    <col min="10229" max="10230" width="41.140625" style="28" bestFit="1" customWidth="1"/>
    <col min="10231" max="10231" width="77.42578125" style="28" bestFit="1" customWidth="1"/>
    <col min="10232" max="10232" width="110.28515625" style="28" bestFit="1" customWidth="1"/>
    <col min="10233" max="10233" width="108.140625" style="28" bestFit="1" customWidth="1"/>
    <col min="10234" max="10234" width="38.28515625" style="28" bestFit="1" customWidth="1"/>
    <col min="10235" max="10235" width="38.7109375" style="28" bestFit="1" customWidth="1"/>
    <col min="10236" max="10236" width="38.28515625" style="28" bestFit="1" customWidth="1"/>
    <col min="10237" max="10237" width="38.7109375" style="28" bestFit="1" customWidth="1"/>
    <col min="10238" max="10238" width="38.28515625" style="28" bestFit="1" customWidth="1"/>
    <col min="10239" max="10239" width="38.7109375" style="28" bestFit="1" customWidth="1"/>
    <col min="10240" max="10240" width="22.85546875" style="28" bestFit="1" customWidth="1"/>
    <col min="10241" max="10241" width="31.85546875" style="28" customWidth="1"/>
    <col min="10242" max="10242" width="28" style="28" bestFit="1" customWidth="1"/>
    <col min="10243" max="10243" width="20.7109375" style="28" bestFit="1" customWidth="1"/>
    <col min="10244" max="10244" width="26.7109375" style="28" bestFit="1" customWidth="1"/>
    <col min="10245" max="10245" width="26.85546875" style="28" bestFit="1" customWidth="1"/>
    <col min="10246" max="10246" width="26.7109375" style="28" bestFit="1" customWidth="1"/>
    <col min="10247" max="10247" width="26.85546875" style="28" bestFit="1" customWidth="1"/>
    <col min="10248" max="10248" width="28.85546875" style="28" bestFit="1" customWidth="1"/>
    <col min="10249" max="10249" width="27" style="28" bestFit="1" customWidth="1"/>
    <col min="10250" max="10250" width="23.42578125" style="28" bestFit="1" customWidth="1"/>
    <col min="10251" max="10252" width="31.42578125" style="28" bestFit="1" customWidth="1"/>
    <col min="10253" max="10253" width="31.42578125" style="28" customWidth="1"/>
    <col min="10254" max="10254" width="52.28515625" style="28" customWidth="1"/>
    <col min="10255" max="10255" width="31.42578125" style="28" customWidth="1"/>
    <col min="10256" max="10256" width="26.42578125" style="28" bestFit="1" customWidth="1"/>
    <col min="10257" max="10257" width="29.28515625" style="28" customWidth="1"/>
    <col min="10258" max="10258" width="30.28515625" style="28" customWidth="1"/>
    <col min="10259" max="10259" width="39" style="28" bestFit="1" customWidth="1"/>
    <col min="10260" max="10439" width="9.140625" style="28"/>
    <col min="10440" max="10440" width="17.5703125" style="28" bestFit="1" customWidth="1"/>
    <col min="10441" max="10441" width="25.7109375" style="28" bestFit="1" customWidth="1"/>
    <col min="10442" max="10442" width="22.140625" style="28" bestFit="1" customWidth="1"/>
    <col min="10443" max="10443" width="18.42578125" style="28" bestFit="1" customWidth="1"/>
    <col min="10444" max="10444" width="19.140625" style="28" bestFit="1" customWidth="1"/>
    <col min="10445" max="10445" width="18.42578125" style="28" bestFit="1" customWidth="1"/>
    <col min="10446" max="10446" width="26.42578125" style="28" bestFit="1" customWidth="1"/>
    <col min="10447" max="10447" width="23.85546875" style="28" bestFit="1" customWidth="1"/>
    <col min="10448" max="10448" width="21.42578125" style="28" bestFit="1" customWidth="1"/>
    <col min="10449" max="10449" width="16" style="28" bestFit="1" customWidth="1"/>
    <col min="10450" max="10451" width="23" style="28" customWidth="1"/>
    <col min="10452" max="10452" width="29.28515625" style="28" customWidth="1"/>
    <col min="10453" max="10453" width="30.28515625" style="28" customWidth="1"/>
    <col min="10454" max="10454" width="24.140625" style="28" customWidth="1"/>
    <col min="10455" max="10456" width="23.85546875" style="28" customWidth="1"/>
    <col min="10457" max="10457" width="30.28515625" style="28" customWidth="1"/>
    <col min="10458" max="10463" width="12.7109375" style="28" customWidth="1"/>
    <col min="10464" max="10464" width="33.140625" style="28" customWidth="1"/>
    <col min="10465" max="10465" width="31.5703125" style="28" customWidth="1"/>
    <col min="10466" max="10466" width="33.28515625" style="28" customWidth="1"/>
    <col min="10467" max="10467" width="31.7109375" style="28" customWidth="1"/>
    <col min="10468" max="10468" width="20" style="28" customWidth="1"/>
    <col min="10469" max="10469" width="19.28515625" style="28" bestFit="1" customWidth="1"/>
    <col min="10470" max="10470" width="19.7109375" style="28" bestFit="1" customWidth="1"/>
    <col min="10471" max="10471" width="33.28515625" style="28" bestFit="1" customWidth="1"/>
    <col min="10472" max="10472" width="24.140625" style="28" bestFit="1" customWidth="1"/>
    <col min="10473" max="10473" width="25.28515625" style="28" customWidth="1"/>
    <col min="10474" max="10474" width="24.42578125" style="28" customWidth="1"/>
    <col min="10475" max="10475" width="13.85546875" style="28" bestFit="1" customWidth="1"/>
    <col min="10476" max="10476" width="18.7109375" style="28" bestFit="1" customWidth="1"/>
    <col min="10477" max="10477" width="24.7109375" style="28" bestFit="1" customWidth="1"/>
    <col min="10478" max="10479" width="27.140625" style="28" bestFit="1" customWidth="1"/>
    <col min="10480" max="10480" width="24.7109375" style="28" bestFit="1" customWidth="1"/>
    <col min="10481" max="10483" width="22.42578125" style="28" bestFit="1" customWidth="1"/>
    <col min="10484" max="10484" width="24" style="28" bestFit="1" customWidth="1"/>
    <col min="10485" max="10486" width="41.140625" style="28" bestFit="1" customWidth="1"/>
    <col min="10487" max="10487" width="77.42578125" style="28" bestFit="1" customWidth="1"/>
    <col min="10488" max="10488" width="110.28515625" style="28" bestFit="1" customWidth="1"/>
    <col min="10489" max="10489" width="108.140625" style="28" bestFit="1" customWidth="1"/>
    <col min="10490" max="10490" width="38.28515625" style="28" bestFit="1" customWidth="1"/>
    <col min="10491" max="10491" width="38.7109375" style="28" bestFit="1" customWidth="1"/>
    <col min="10492" max="10492" width="38.28515625" style="28" bestFit="1" customWidth="1"/>
    <col min="10493" max="10493" width="38.7109375" style="28" bestFit="1" customWidth="1"/>
    <col min="10494" max="10494" width="38.28515625" style="28" bestFit="1" customWidth="1"/>
    <col min="10495" max="10495" width="38.7109375" style="28" bestFit="1" customWidth="1"/>
    <col min="10496" max="10496" width="22.85546875" style="28" bestFit="1" customWidth="1"/>
    <col min="10497" max="10497" width="31.85546875" style="28" customWidth="1"/>
    <col min="10498" max="10498" width="28" style="28" bestFit="1" customWidth="1"/>
    <col min="10499" max="10499" width="20.7109375" style="28" bestFit="1" customWidth="1"/>
    <col min="10500" max="10500" width="26.7109375" style="28" bestFit="1" customWidth="1"/>
    <col min="10501" max="10501" width="26.85546875" style="28" bestFit="1" customWidth="1"/>
    <col min="10502" max="10502" width="26.7109375" style="28" bestFit="1" customWidth="1"/>
    <col min="10503" max="10503" width="26.85546875" style="28" bestFit="1" customWidth="1"/>
    <col min="10504" max="10504" width="28.85546875" style="28" bestFit="1" customWidth="1"/>
    <col min="10505" max="10505" width="27" style="28" bestFit="1" customWidth="1"/>
    <col min="10506" max="10506" width="23.42578125" style="28" bestFit="1" customWidth="1"/>
    <col min="10507" max="10508" width="31.42578125" style="28" bestFit="1" customWidth="1"/>
    <col min="10509" max="10509" width="31.42578125" style="28" customWidth="1"/>
    <col min="10510" max="10510" width="52.28515625" style="28" customWidth="1"/>
    <col min="10511" max="10511" width="31.42578125" style="28" customWidth="1"/>
    <col min="10512" max="10512" width="26.42578125" style="28" bestFit="1" customWidth="1"/>
    <col min="10513" max="10513" width="29.28515625" style="28" customWidth="1"/>
    <col min="10514" max="10514" width="30.28515625" style="28" customWidth="1"/>
    <col min="10515" max="10515" width="39" style="28" bestFit="1" customWidth="1"/>
    <col min="10516" max="10695" width="9.140625" style="28"/>
    <col min="10696" max="10696" width="17.5703125" style="28" bestFit="1" customWidth="1"/>
    <col min="10697" max="10697" width="25.7109375" style="28" bestFit="1" customWidth="1"/>
    <col min="10698" max="10698" width="22.140625" style="28" bestFit="1" customWidth="1"/>
    <col min="10699" max="10699" width="18.42578125" style="28" bestFit="1" customWidth="1"/>
    <col min="10700" max="10700" width="19.140625" style="28" bestFit="1" customWidth="1"/>
    <col min="10701" max="10701" width="18.42578125" style="28" bestFit="1" customWidth="1"/>
    <col min="10702" max="10702" width="26.42578125" style="28" bestFit="1" customWidth="1"/>
    <col min="10703" max="10703" width="23.85546875" style="28" bestFit="1" customWidth="1"/>
    <col min="10704" max="10704" width="21.42578125" style="28" bestFit="1" customWidth="1"/>
    <col min="10705" max="10705" width="16" style="28" bestFit="1" customWidth="1"/>
    <col min="10706" max="10707" width="23" style="28" customWidth="1"/>
    <col min="10708" max="10708" width="29.28515625" style="28" customWidth="1"/>
    <col min="10709" max="10709" width="30.28515625" style="28" customWidth="1"/>
    <col min="10710" max="10710" width="24.140625" style="28" customWidth="1"/>
    <col min="10711" max="10712" width="23.85546875" style="28" customWidth="1"/>
    <col min="10713" max="10713" width="30.28515625" style="28" customWidth="1"/>
    <col min="10714" max="10719" width="12.7109375" style="28" customWidth="1"/>
    <col min="10720" max="10720" width="33.140625" style="28" customWidth="1"/>
    <col min="10721" max="10721" width="31.5703125" style="28" customWidth="1"/>
    <col min="10722" max="10722" width="33.28515625" style="28" customWidth="1"/>
    <col min="10723" max="10723" width="31.7109375" style="28" customWidth="1"/>
    <col min="10724" max="10724" width="20" style="28" customWidth="1"/>
    <col min="10725" max="10725" width="19.28515625" style="28" bestFit="1" customWidth="1"/>
    <col min="10726" max="10726" width="19.7109375" style="28" bestFit="1" customWidth="1"/>
    <col min="10727" max="10727" width="33.28515625" style="28" bestFit="1" customWidth="1"/>
    <col min="10728" max="10728" width="24.140625" style="28" bestFit="1" customWidth="1"/>
    <col min="10729" max="10729" width="25.28515625" style="28" customWidth="1"/>
    <col min="10730" max="10730" width="24.42578125" style="28" customWidth="1"/>
    <col min="10731" max="10731" width="13.85546875" style="28" bestFit="1" customWidth="1"/>
    <col min="10732" max="10732" width="18.7109375" style="28" bestFit="1" customWidth="1"/>
    <col min="10733" max="10733" width="24.7109375" style="28" bestFit="1" customWidth="1"/>
    <col min="10734" max="10735" width="27.140625" style="28" bestFit="1" customWidth="1"/>
    <col min="10736" max="10736" width="24.7109375" style="28" bestFit="1" customWidth="1"/>
    <col min="10737" max="10739" width="22.42578125" style="28" bestFit="1" customWidth="1"/>
    <col min="10740" max="10740" width="24" style="28" bestFit="1" customWidth="1"/>
    <col min="10741" max="10742" width="41.140625" style="28" bestFit="1" customWidth="1"/>
    <col min="10743" max="10743" width="77.42578125" style="28" bestFit="1" customWidth="1"/>
    <col min="10744" max="10744" width="110.28515625" style="28" bestFit="1" customWidth="1"/>
    <col min="10745" max="10745" width="108.140625" style="28" bestFit="1" customWidth="1"/>
    <col min="10746" max="10746" width="38.28515625" style="28" bestFit="1" customWidth="1"/>
    <col min="10747" max="10747" width="38.7109375" style="28" bestFit="1" customWidth="1"/>
    <col min="10748" max="10748" width="38.28515625" style="28" bestFit="1" customWidth="1"/>
    <col min="10749" max="10749" width="38.7109375" style="28" bestFit="1" customWidth="1"/>
    <col min="10750" max="10750" width="38.28515625" style="28" bestFit="1" customWidth="1"/>
    <col min="10751" max="10751" width="38.7109375" style="28" bestFit="1" customWidth="1"/>
    <col min="10752" max="10752" width="22.85546875" style="28" bestFit="1" customWidth="1"/>
    <col min="10753" max="10753" width="31.85546875" style="28" customWidth="1"/>
    <col min="10754" max="10754" width="28" style="28" bestFit="1" customWidth="1"/>
    <col min="10755" max="10755" width="20.7109375" style="28" bestFit="1" customWidth="1"/>
    <col min="10756" max="10756" width="26.7109375" style="28" bestFit="1" customWidth="1"/>
    <col min="10757" max="10757" width="26.85546875" style="28" bestFit="1" customWidth="1"/>
    <col min="10758" max="10758" width="26.7109375" style="28" bestFit="1" customWidth="1"/>
    <col min="10759" max="10759" width="26.85546875" style="28" bestFit="1" customWidth="1"/>
    <col min="10760" max="10760" width="28.85546875" style="28" bestFit="1" customWidth="1"/>
    <col min="10761" max="10761" width="27" style="28" bestFit="1" customWidth="1"/>
    <col min="10762" max="10762" width="23.42578125" style="28" bestFit="1" customWidth="1"/>
    <col min="10763" max="10764" width="31.42578125" style="28" bestFit="1" customWidth="1"/>
    <col min="10765" max="10765" width="31.42578125" style="28" customWidth="1"/>
    <col min="10766" max="10766" width="52.28515625" style="28" customWidth="1"/>
    <col min="10767" max="10767" width="31.42578125" style="28" customWidth="1"/>
    <col min="10768" max="10768" width="26.42578125" style="28" bestFit="1" customWidth="1"/>
    <col min="10769" max="10769" width="29.28515625" style="28" customWidth="1"/>
    <col min="10770" max="10770" width="30.28515625" style="28" customWidth="1"/>
    <col min="10771" max="10771" width="39" style="28" bestFit="1" customWidth="1"/>
    <col min="10772" max="10951" width="9.140625" style="28"/>
    <col min="10952" max="10952" width="17.5703125" style="28" bestFit="1" customWidth="1"/>
    <col min="10953" max="10953" width="25.7109375" style="28" bestFit="1" customWidth="1"/>
    <col min="10954" max="10954" width="22.140625" style="28" bestFit="1" customWidth="1"/>
    <col min="10955" max="10955" width="18.42578125" style="28" bestFit="1" customWidth="1"/>
    <col min="10956" max="10956" width="19.140625" style="28" bestFit="1" customWidth="1"/>
    <col min="10957" max="10957" width="18.42578125" style="28" bestFit="1" customWidth="1"/>
    <col min="10958" max="10958" width="26.42578125" style="28" bestFit="1" customWidth="1"/>
    <col min="10959" max="10959" width="23.85546875" style="28" bestFit="1" customWidth="1"/>
    <col min="10960" max="10960" width="21.42578125" style="28" bestFit="1" customWidth="1"/>
    <col min="10961" max="10961" width="16" style="28" bestFit="1" customWidth="1"/>
    <col min="10962" max="10963" width="23" style="28" customWidth="1"/>
    <col min="10964" max="10964" width="29.28515625" style="28" customWidth="1"/>
    <col min="10965" max="10965" width="30.28515625" style="28" customWidth="1"/>
    <col min="10966" max="10966" width="24.140625" style="28" customWidth="1"/>
    <col min="10967" max="10968" width="23.85546875" style="28" customWidth="1"/>
    <col min="10969" max="10969" width="30.28515625" style="28" customWidth="1"/>
    <col min="10970" max="10975" width="12.7109375" style="28" customWidth="1"/>
    <col min="10976" max="10976" width="33.140625" style="28" customWidth="1"/>
    <col min="10977" max="10977" width="31.5703125" style="28" customWidth="1"/>
    <col min="10978" max="10978" width="33.28515625" style="28" customWidth="1"/>
    <col min="10979" max="10979" width="31.7109375" style="28" customWidth="1"/>
    <col min="10980" max="10980" width="20" style="28" customWidth="1"/>
    <col min="10981" max="10981" width="19.28515625" style="28" bestFit="1" customWidth="1"/>
    <col min="10982" max="10982" width="19.7109375" style="28" bestFit="1" customWidth="1"/>
    <col min="10983" max="10983" width="33.28515625" style="28" bestFit="1" customWidth="1"/>
    <col min="10984" max="10984" width="24.140625" style="28" bestFit="1" customWidth="1"/>
    <col min="10985" max="10985" width="25.28515625" style="28" customWidth="1"/>
    <col min="10986" max="10986" width="24.42578125" style="28" customWidth="1"/>
    <col min="10987" max="10987" width="13.85546875" style="28" bestFit="1" customWidth="1"/>
    <col min="10988" max="10988" width="18.7109375" style="28" bestFit="1" customWidth="1"/>
    <col min="10989" max="10989" width="24.7109375" style="28" bestFit="1" customWidth="1"/>
    <col min="10990" max="10991" width="27.140625" style="28" bestFit="1" customWidth="1"/>
    <col min="10992" max="10992" width="24.7109375" style="28" bestFit="1" customWidth="1"/>
    <col min="10993" max="10995" width="22.42578125" style="28" bestFit="1" customWidth="1"/>
    <col min="10996" max="10996" width="24" style="28" bestFit="1" customWidth="1"/>
    <col min="10997" max="10998" width="41.140625" style="28" bestFit="1" customWidth="1"/>
    <col min="10999" max="10999" width="77.42578125" style="28" bestFit="1" customWidth="1"/>
    <col min="11000" max="11000" width="110.28515625" style="28" bestFit="1" customWidth="1"/>
    <col min="11001" max="11001" width="108.140625" style="28" bestFit="1" customWidth="1"/>
    <col min="11002" max="11002" width="38.28515625" style="28" bestFit="1" customWidth="1"/>
    <col min="11003" max="11003" width="38.7109375" style="28" bestFit="1" customWidth="1"/>
    <col min="11004" max="11004" width="38.28515625" style="28" bestFit="1" customWidth="1"/>
    <col min="11005" max="11005" width="38.7109375" style="28" bestFit="1" customWidth="1"/>
    <col min="11006" max="11006" width="38.28515625" style="28" bestFit="1" customWidth="1"/>
    <col min="11007" max="11007" width="38.7109375" style="28" bestFit="1" customWidth="1"/>
    <col min="11008" max="11008" width="22.85546875" style="28" bestFit="1" customWidth="1"/>
    <col min="11009" max="11009" width="31.85546875" style="28" customWidth="1"/>
    <col min="11010" max="11010" width="28" style="28" bestFit="1" customWidth="1"/>
    <col min="11011" max="11011" width="20.7109375" style="28" bestFit="1" customWidth="1"/>
    <col min="11012" max="11012" width="26.7109375" style="28" bestFit="1" customWidth="1"/>
    <col min="11013" max="11013" width="26.85546875" style="28" bestFit="1" customWidth="1"/>
    <col min="11014" max="11014" width="26.7109375" style="28" bestFit="1" customWidth="1"/>
    <col min="11015" max="11015" width="26.85546875" style="28" bestFit="1" customWidth="1"/>
    <col min="11016" max="11016" width="28.85546875" style="28" bestFit="1" customWidth="1"/>
    <col min="11017" max="11017" width="27" style="28" bestFit="1" customWidth="1"/>
    <col min="11018" max="11018" width="23.42578125" style="28" bestFit="1" customWidth="1"/>
    <col min="11019" max="11020" width="31.42578125" style="28" bestFit="1" customWidth="1"/>
    <col min="11021" max="11021" width="31.42578125" style="28" customWidth="1"/>
    <col min="11022" max="11022" width="52.28515625" style="28" customWidth="1"/>
    <col min="11023" max="11023" width="31.42578125" style="28" customWidth="1"/>
    <col min="11024" max="11024" width="26.42578125" style="28" bestFit="1" customWidth="1"/>
    <col min="11025" max="11025" width="29.28515625" style="28" customWidth="1"/>
    <col min="11026" max="11026" width="30.28515625" style="28" customWidth="1"/>
    <col min="11027" max="11027" width="39" style="28" bestFit="1" customWidth="1"/>
    <col min="11028" max="11207" width="9.140625" style="28"/>
    <col min="11208" max="11208" width="17.5703125" style="28" bestFit="1" customWidth="1"/>
    <col min="11209" max="11209" width="25.7109375" style="28" bestFit="1" customWidth="1"/>
    <col min="11210" max="11210" width="22.140625" style="28" bestFit="1" customWidth="1"/>
    <col min="11211" max="11211" width="18.42578125" style="28" bestFit="1" customWidth="1"/>
    <col min="11212" max="11212" width="19.140625" style="28" bestFit="1" customWidth="1"/>
    <col min="11213" max="11213" width="18.42578125" style="28" bestFit="1" customWidth="1"/>
    <col min="11214" max="11214" width="26.42578125" style="28" bestFit="1" customWidth="1"/>
    <col min="11215" max="11215" width="23.85546875" style="28" bestFit="1" customWidth="1"/>
    <col min="11216" max="11216" width="21.42578125" style="28" bestFit="1" customWidth="1"/>
    <col min="11217" max="11217" width="16" style="28" bestFit="1" customWidth="1"/>
    <col min="11218" max="11219" width="23" style="28" customWidth="1"/>
    <col min="11220" max="11220" width="29.28515625" style="28" customWidth="1"/>
    <col min="11221" max="11221" width="30.28515625" style="28" customWidth="1"/>
    <col min="11222" max="11222" width="24.140625" style="28" customWidth="1"/>
    <col min="11223" max="11224" width="23.85546875" style="28" customWidth="1"/>
    <col min="11225" max="11225" width="30.28515625" style="28" customWidth="1"/>
    <col min="11226" max="11231" width="12.7109375" style="28" customWidth="1"/>
    <col min="11232" max="11232" width="33.140625" style="28" customWidth="1"/>
    <col min="11233" max="11233" width="31.5703125" style="28" customWidth="1"/>
    <col min="11234" max="11234" width="33.28515625" style="28" customWidth="1"/>
    <col min="11235" max="11235" width="31.7109375" style="28" customWidth="1"/>
    <col min="11236" max="11236" width="20" style="28" customWidth="1"/>
    <col min="11237" max="11237" width="19.28515625" style="28" bestFit="1" customWidth="1"/>
    <col min="11238" max="11238" width="19.7109375" style="28" bestFit="1" customWidth="1"/>
    <col min="11239" max="11239" width="33.28515625" style="28" bestFit="1" customWidth="1"/>
    <col min="11240" max="11240" width="24.140625" style="28" bestFit="1" customWidth="1"/>
    <col min="11241" max="11241" width="25.28515625" style="28" customWidth="1"/>
    <col min="11242" max="11242" width="24.42578125" style="28" customWidth="1"/>
    <col min="11243" max="11243" width="13.85546875" style="28" bestFit="1" customWidth="1"/>
    <col min="11244" max="11244" width="18.7109375" style="28" bestFit="1" customWidth="1"/>
    <col min="11245" max="11245" width="24.7109375" style="28" bestFit="1" customWidth="1"/>
    <col min="11246" max="11247" width="27.140625" style="28" bestFit="1" customWidth="1"/>
    <col min="11248" max="11248" width="24.7109375" style="28" bestFit="1" customWidth="1"/>
    <col min="11249" max="11251" width="22.42578125" style="28" bestFit="1" customWidth="1"/>
    <col min="11252" max="11252" width="24" style="28" bestFit="1" customWidth="1"/>
    <col min="11253" max="11254" width="41.140625" style="28" bestFit="1" customWidth="1"/>
    <col min="11255" max="11255" width="77.42578125" style="28" bestFit="1" customWidth="1"/>
    <col min="11256" max="11256" width="110.28515625" style="28" bestFit="1" customWidth="1"/>
    <col min="11257" max="11257" width="108.140625" style="28" bestFit="1" customWidth="1"/>
    <col min="11258" max="11258" width="38.28515625" style="28" bestFit="1" customWidth="1"/>
    <col min="11259" max="11259" width="38.7109375" style="28" bestFit="1" customWidth="1"/>
    <col min="11260" max="11260" width="38.28515625" style="28" bestFit="1" customWidth="1"/>
    <col min="11261" max="11261" width="38.7109375" style="28" bestFit="1" customWidth="1"/>
    <col min="11262" max="11262" width="38.28515625" style="28" bestFit="1" customWidth="1"/>
    <col min="11263" max="11263" width="38.7109375" style="28" bestFit="1" customWidth="1"/>
    <col min="11264" max="11264" width="22.85546875" style="28" bestFit="1" customWidth="1"/>
    <col min="11265" max="11265" width="31.85546875" style="28" customWidth="1"/>
    <col min="11266" max="11266" width="28" style="28" bestFit="1" customWidth="1"/>
    <col min="11267" max="11267" width="20.7109375" style="28" bestFit="1" customWidth="1"/>
    <col min="11268" max="11268" width="26.7109375" style="28" bestFit="1" customWidth="1"/>
    <col min="11269" max="11269" width="26.85546875" style="28" bestFit="1" customWidth="1"/>
    <col min="11270" max="11270" width="26.7109375" style="28" bestFit="1" customWidth="1"/>
    <col min="11271" max="11271" width="26.85546875" style="28" bestFit="1" customWidth="1"/>
    <col min="11272" max="11272" width="28.85546875" style="28" bestFit="1" customWidth="1"/>
    <col min="11273" max="11273" width="27" style="28" bestFit="1" customWidth="1"/>
    <col min="11274" max="11274" width="23.42578125" style="28" bestFit="1" customWidth="1"/>
    <col min="11275" max="11276" width="31.42578125" style="28" bestFit="1" customWidth="1"/>
    <col min="11277" max="11277" width="31.42578125" style="28" customWidth="1"/>
    <col min="11278" max="11278" width="52.28515625" style="28" customWidth="1"/>
    <col min="11279" max="11279" width="31.42578125" style="28" customWidth="1"/>
    <col min="11280" max="11280" width="26.42578125" style="28" bestFit="1" customWidth="1"/>
    <col min="11281" max="11281" width="29.28515625" style="28" customWidth="1"/>
    <col min="11282" max="11282" width="30.28515625" style="28" customWidth="1"/>
    <col min="11283" max="11283" width="39" style="28" bestFit="1" customWidth="1"/>
    <col min="11284" max="11463" width="9.140625" style="28"/>
    <col min="11464" max="11464" width="17.5703125" style="28" bestFit="1" customWidth="1"/>
    <col min="11465" max="11465" width="25.7109375" style="28" bestFit="1" customWidth="1"/>
    <col min="11466" max="11466" width="22.140625" style="28" bestFit="1" customWidth="1"/>
    <col min="11467" max="11467" width="18.42578125" style="28" bestFit="1" customWidth="1"/>
    <col min="11468" max="11468" width="19.140625" style="28" bestFit="1" customWidth="1"/>
    <col min="11469" max="11469" width="18.42578125" style="28" bestFit="1" customWidth="1"/>
    <col min="11470" max="11470" width="26.42578125" style="28" bestFit="1" customWidth="1"/>
    <col min="11471" max="11471" width="23.85546875" style="28" bestFit="1" customWidth="1"/>
    <col min="11472" max="11472" width="21.42578125" style="28" bestFit="1" customWidth="1"/>
    <col min="11473" max="11473" width="16" style="28" bestFit="1" customWidth="1"/>
    <col min="11474" max="11475" width="23" style="28" customWidth="1"/>
    <col min="11476" max="11476" width="29.28515625" style="28" customWidth="1"/>
    <col min="11477" max="11477" width="30.28515625" style="28" customWidth="1"/>
    <col min="11478" max="11478" width="24.140625" style="28" customWidth="1"/>
    <col min="11479" max="11480" width="23.85546875" style="28" customWidth="1"/>
    <col min="11481" max="11481" width="30.28515625" style="28" customWidth="1"/>
    <col min="11482" max="11487" width="12.7109375" style="28" customWidth="1"/>
    <col min="11488" max="11488" width="33.140625" style="28" customWidth="1"/>
    <col min="11489" max="11489" width="31.5703125" style="28" customWidth="1"/>
    <col min="11490" max="11490" width="33.28515625" style="28" customWidth="1"/>
    <col min="11491" max="11491" width="31.7109375" style="28" customWidth="1"/>
    <col min="11492" max="11492" width="20" style="28" customWidth="1"/>
    <col min="11493" max="11493" width="19.28515625" style="28" bestFit="1" customWidth="1"/>
    <col min="11494" max="11494" width="19.7109375" style="28" bestFit="1" customWidth="1"/>
    <col min="11495" max="11495" width="33.28515625" style="28" bestFit="1" customWidth="1"/>
    <col min="11496" max="11496" width="24.140625" style="28" bestFit="1" customWidth="1"/>
    <col min="11497" max="11497" width="25.28515625" style="28" customWidth="1"/>
    <col min="11498" max="11498" width="24.42578125" style="28" customWidth="1"/>
    <col min="11499" max="11499" width="13.85546875" style="28" bestFit="1" customWidth="1"/>
    <col min="11500" max="11500" width="18.7109375" style="28" bestFit="1" customWidth="1"/>
    <col min="11501" max="11501" width="24.7109375" style="28" bestFit="1" customWidth="1"/>
    <col min="11502" max="11503" width="27.140625" style="28" bestFit="1" customWidth="1"/>
    <col min="11504" max="11504" width="24.7109375" style="28" bestFit="1" customWidth="1"/>
    <col min="11505" max="11507" width="22.42578125" style="28" bestFit="1" customWidth="1"/>
    <col min="11508" max="11508" width="24" style="28" bestFit="1" customWidth="1"/>
    <col min="11509" max="11510" width="41.140625" style="28" bestFit="1" customWidth="1"/>
    <col min="11511" max="11511" width="77.42578125" style="28" bestFit="1" customWidth="1"/>
    <col min="11512" max="11512" width="110.28515625" style="28" bestFit="1" customWidth="1"/>
    <col min="11513" max="11513" width="108.140625" style="28" bestFit="1" customWidth="1"/>
    <col min="11514" max="11514" width="38.28515625" style="28" bestFit="1" customWidth="1"/>
    <col min="11515" max="11515" width="38.7109375" style="28" bestFit="1" customWidth="1"/>
    <col min="11516" max="11516" width="38.28515625" style="28" bestFit="1" customWidth="1"/>
    <col min="11517" max="11517" width="38.7109375" style="28" bestFit="1" customWidth="1"/>
    <col min="11518" max="11518" width="38.28515625" style="28" bestFit="1" customWidth="1"/>
    <col min="11519" max="11519" width="38.7109375" style="28" bestFit="1" customWidth="1"/>
    <col min="11520" max="11520" width="22.85546875" style="28" bestFit="1" customWidth="1"/>
    <col min="11521" max="11521" width="31.85546875" style="28" customWidth="1"/>
    <col min="11522" max="11522" width="28" style="28" bestFit="1" customWidth="1"/>
    <col min="11523" max="11523" width="20.7109375" style="28" bestFit="1" customWidth="1"/>
    <col min="11524" max="11524" width="26.7109375" style="28" bestFit="1" customWidth="1"/>
    <col min="11525" max="11525" width="26.85546875" style="28" bestFit="1" customWidth="1"/>
    <col min="11526" max="11526" width="26.7109375" style="28" bestFit="1" customWidth="1"/>
    <col min="11527" max="11527" width="26.85546875" style="28" bestFit="1" customWidth="1"/>
    <col min="11528" max="11528" width="28.85546875" style="28" bestFit="1" customWidth="1"/>
    <col min="11529" max="11529" width="27" style="28" bestFit="1" customWidth="1"/>
    <col min="11530" max="11530" width="23.42578125" style="28" bestFit="1" customWidth="1"/>
    <col min="11531" max="11532" width="31.42578125" style="28" bestFit="1" customWidth="1"/>
    <col min="11533" max="11533" width="31.42578125" style="28" customWidth="1"/>
    <col min="11534" max="11534" width="52.28515625" style="28" customWidth="1"/>
    <col min="11535" max="11535" width="31.42578125" style="28" customWidth="1"/>
    <col min="11536" max="11536" width="26.42578125" style="28" bestFit="1" customWidth="1"/>
    <col min="11537" max="11537" width="29.28515625" style="28" customWidth="1"/>
    <col min="11538" max="11538" width="30.28515625" style="28" customWidth="1"/>
    <col min="11539" max="11539" width="39" style="28" bestFit="1" customWidth="1"/>
    <col min="11540" max="11719" width="9.140625" style="28"/>
    <col min="11720" max="11720" width="17.5703125" style="28" bestFit="1" customWidth="1"/>
    <col min="11721" max="11721" width="25.7109375" style="28" bestFit="1" customWidth="1"/>
    <col min="11722" max="11722" width="22.140625" style="28" bestFit="1" customWidth="1"/>
    <col min="11723" max="11723" width="18.42578125" style="28" bestFit="1" customWidth="1"/>
    <col min="11724" max="11724" width="19.140625" style="28" bestFit="1" customWidth="1"/>
    <col min="11725" max="11725" width="18.42578125" style="28" bestFit="1" customWidth="1"/>
    <col min="11726" max="11726" width="26.42578125" style="28" bestFit="1" customWidth="1"/>
    <col min="11727" max="11727" width="23.85546875" style="28" bestFit="1" customWidth="1"/>
    <col min="11728" max="11728" width="21.42578125" style="28" bestFit="1" customWidth="1"/>
    <col min="11729" max="11729" width="16" style="28" bestFit="1" customWidth="1"/>
    <col min="11730" max="11731" width="23" style="28" customWidth="1"/>
    <col min="11732" max="11732" width="29.28515625" style="28" customWidth="1"/>
    <col min="11733" max="11733" width="30.28515625" style="28" customWidth="1"/>
    <col min="11734" max="11734" width="24.140625" style="28" customWidth="1"/>
    <col min="11735" max="11736" width="23.85546875" style="28" customWidth="1"/>
    <col min="11737" max="11737" width="30.28515625" style="28" customWidth="1"/>
    <col min="11738" max="11743" width="12.7109375" style="28" customWidth="1"/>
    <col min="11744" max="11744" width="33.140625" style="28" customWidth="1"/>
    <col min="11745" max="11745" width="31.5703125" style="28" customWidth="1"/>
    <col min="11746" max="11746" width="33.28515625" style="28" customWidth="1"/>
    <col min="11747" max="11747" width="31.7109375" style="28" customWidth="1"/>
    <col min="11748" max="11748" width="20" style="28" customWidth="1"/>
    <col min="11749" max="11749" width="19.28515625" style="28" bestFit="1" customWidth="1"/>
    <col min="11750" max="11750" width="19.7109375" style="28" bestFit="1" customWidth="1"/>
    <col min="11751" max="11751" width="33.28515625" style="28" bestFit="1" customWidth="1"/>
    <col min="11752" max="11752" width="24.140625" style="28" bestFit="1" customWidth="1"/>
    <col min="11753" max="11753" width="25.28515625" style="28" customWidth="1"/>
    <col min="11754" max="11754" width="24.42578125" style="28" customWidth="1"/>
    <col min="11755" max="11755" width="13.85546875" style="28" bestFit="1" customWidth="1"/>
    <col min="11756" max="11756" width="18.7109375" style="28" bestFit="1" customWidth="1"/>
    <col min="11757" max="11757" width="24.7109375" style="28" bestFit="1" customWidth="1"/>
    <col min="11758" max="11759" width="27.140625" style="28" bestFit="1" customWidth="1"/>
    <col min="11760" max="11760" width="24.7109375" style="28" bestFit="1" customWidth="1"/>
    <col min="11761" max="11763" width="22.42578125" style="28" bestFit="1" customWidth="1"/>
    <col min="11764" max="11764" width="24" style="28" bestFit="1" customWidth="1"/>
    <col min="11765" max="11766" width="41.140625" style="28" bestFit="1" customWidth="1"/>
    <col min="11767" max="11767" width="77.42578125" style="28" bestFit="1" customWidth="1"/>
    <col min="11768" max="11768" width="110.28515625" style="28" bestFit="1" customWidth="1"/>
    <col min="11769" max="11769" width="108.140625" style="28" bestFit="1" customWidth="1"/>
    <col min="11770" max="11770" width="38.28515625" style="28" bestFit="1" customWidth="1"/>
    <col min="11771" max="11771" width="38.7109375" style="28" bestFit="1" customWidth="1"/>
    <col min="11772" max="11772" width="38.28515625" style="28" bestFit="1" customWidth="1"/>
    <col min="11773" max="11773" width="38.7109375" style="28" bestFit="1" customWidth="1"/>
    <col min="11774" max="11774" width="38.28515625" style="28" bestFit="1" customWidth="1"/>
    <col min="11775" max="11775" width="38.7109375" style="28" bestFit="1" customWidth="1"/>
    <col min="11776" max="11776" width="22.85546875" style="28" bestFit="1" customWidth="1"/>
    <col min="11777" max="11777" width="31.85546875" style="28" customWidth="1"/>
    <col min="11778" max="11778" width="28" style="28" bestFit="1" customWidth="1"/>
    <col min="11779" max="11779" width="20.7109375" style="28" bestFit="1" customWidth="1"/>
    <col min="11780" max="11780" width="26.7109375" style="28" bestFit="1" customWidth="1"/>
    <col min="11781" max="11781" width="26.85546875" style="28" bestFit="1" customWidth="1"/>
    <col min="11782" max="11782" width="26.7109375" style="28" bestFit="1" customWidth="1"/>
    <col min="11783" max="11783" width="26.85546875" style="28" bestFit="1" customWidth="1"/>
    <col min="11784" max="11784" width="28.85546875" style="28" bestFit="1" customWidth="1"/>
    <col min="11785" max="11785" width="27" style="28" bestFit="1" customWidth="1"/>
    <col min="11786" max="11786" width="23.42578125" style="28" bestFit="1" customWidth="1"/>
    <col min="11787" max="11788" width="31.42578125" style="28" bestFit="1" customWidth="1"/>
    <col min="11789" max="11789" width="31.42578125" style="28" customWidth="1"/>
    <col min="11790" max="11790" width="52.28515625" style="28" customWidth="1"/>
    <col min="11791" max="11791" width="31.42578125" style="28" customWidth="1"/>
    <col min="11792" max="11792" width="26.42578125" style="28" bestFit="1" customWidth="1"/>
    <col min="11793" max="11793" width="29.28515625" style="28" customWidth="1"/>
    <col min="11794" max="11794" width="30.28515625" style="28" customWidth="1"/>
    <col min="11795" max="11795" width="39" style="28" bestFit="1" customWidth="1"/>
    <col min="11796" max="11975" width="9.140625" style="28"/>
    <col min="11976" max="11976" width="17.5703125" style="28" bestFit="1" customWidth="1"/>
    <col min="11977" max="11977" width="25.7109375" style="28" bestFit="1" customWidth="1"/>
    <col min="11978" max="11978" width="22.140625" style="28" bestFit="1" customWidth="1"/>
    <col min="11979" max="11979" width="18.42578125" style="28" bestFit="1" customWidth="1"/>
    <col min="11980" max="11980" width="19.140625" style="28" bestFit="1" customWidth="1"/>
    <col min="11981" max="11981" width="18.42578125" style="28" bestFit="1" customWidth="1"/>
    <col min="11982" max="11982" width="26.42578125" style="28" bestFit="1" customWidth="1"/>
    <col min="11983" max="11983" width="23.85546875" style="28" bestFit="1" customWidth="1"/>
    <col min="11984" max="11984" width="21.42578125" style="28" bestFit="1" customWidth="1"/>
    <col min="11985" max="11985" width="16" style="28" bestFit="1" customWidth="1"/>
    <col min="11986" max="11987" width="23" style="28" customWidth="1"/>
    <col min="11988" max="11988" width="29.28515625" style="28" customWidth="1"/>
    <col min="11989" max="11989" width="30.28515625" style="28" customWidth="1"/>
    <col min="11990" max="11990" width="24.140625" style="28" customWidth="1"/>
    <col min="11991" max="11992" width="23.85546875" style="28" customWidth="1"/>
    <col min="11993" max="11993" width="30.28515625" style="28" customWidth="1"/>
    <col min="11994" max="11999" width="12.7109375" style="28" customWidth="1"/>
    <col min="12000" max="12000" width="33.140625" style="28" customWidth="1"/>
    <col min="12001" max="12001" width="31.5703125" style="28" customWidth="1"/>
    <col min="12002" max="12002" width="33.28515625" style="28" customWidth="1"/>
    <col min="12003" max="12003" width="31.7109375" style="28" customWidth="1"/>
    <col min="12004" max="12004" width="20" style="28" customWidth="1"/>
    <col min="12005" max="12005" width="19.28515625" style="28" bestFit="1" customWidth="1"/>
    <col min="12006" max="12006" width="19.7109375" style="28" bestFit="1" customWidth="1"/>
    <col min="12007" max="12007" width="33.28515625" style="28" bestFit="1" customWidth="1"/>
    <col min="12008" max="12008" width="24.140625" style="28" bestFit="1" customWidth="1"/>
    <col min="12009" max="12009" width="25.28515625" style="28" customWidth="1"/>
    <col min="12010" max="12010" width="24.42578125" style="28" customWidth="1"/>
    <col min="12011" max="12011" width="13.85546875" style="28" bestFit="1" customWidth="1"/>
    <col min="12012" max="12012" width="18.7109375" style="28" bestFit="1" customWidth="1"/>
    <col min="12013" max="12013" width="24.7109375" style="28" bestFit="1" customWidth="1"/>
    <col min="12014" max="12015" width="27.140625" style="28" bestFit="1" customWidth="1"/>
    <col min="12016" max="12016" width="24.7109375" style="28" bestFit="1" customWidth="1"/>
    <col min="12017" max="12019" width="22.42578125" style="28" bestFit="1" customWidth="1"/>
    <col min="12020" max="12020" width="24" style="28" bestFit="1" customWidth="1"/>
    <col min="12021" max="12022" width="41.140625" style="28" bestFit="1" customWidth="1"/>
    <col min="12023" max="12023" width="77.42578125" style="28" bestFit="1" customWidth="1"/>
    <col min="12024" max="12024" width="110.28515625" style="28" bestFit="1" customWidth="1"/>
    <col min="12025" max="12025" width="108.140625" style="28" bestFit="1" customWidth="1"/>
    <col min="12026" max="12026" width="38.28515625" style="28" bestFit="1" customWidth="1"/>
    <col min="12027" max="12027" width="38.7109375" style="28" bestFit="1" customWidth="1"/>
    <col min="12028" max="12028" width="38.28515625" style="28" bestFit="1" customWidth="1"/>
    <col min="12029" max="12029" width="38.7109375" style="28" bestFit="1" customWidth="1"/>
    <col min="12030" max="12030" width="38.28515625" style="28" bestFit="1" customWidth="1"/>
    <col min="12031" max="12031" width="38.7109375" style="28" bestFit="1" customWidth="1"/>
    <col min="12032" max="12032" width="22.85546875" style="28" bestFit="1" customWidth="1"/>
    <col min="12033" max="12033" width="31.85546875" style="28" customWidth="1"/>
    <col min="12034" max="12034" width="28" style="28" bestFit="1" customWidth="1"/>
    <col min="12035" max="12035" width="20.7109375" style="28" bestFit="1" customWidth="1"/>
    <col min="12036" max="12036" width="26.7109375" style="28" bestFit="1" customWidth="1"/>
    <col min="12037" max="12037" width="26.85546875" style="28" bestFit="1" customWidth="1"/>
    <col min="12038" max="12038" width="26.7109375" style="28" bestFit="1" customWidth="1"/>
    <col min="12039" max="12039" width="26.85546875" style="28" bestFit="1" customWidth="1"/>
    <col min="12040" max="12040" width="28.85546875" style="28" bestFit="1" customWidth="1"/>
    <col min="12041" max="12041" width="27" style="28" bestFit="1" customWidth="1"/>
    <col min="12042" max="12042" width="23.42578125" style="28" bestFit="1" customWidth="1"/>
    <col min="12043" max="12044" width="31.42578125" style="28" bestFit="1" customWidth="1"/>
    <col min="12045" max="12045" width="31.42578125" style="28" customWidth="1"/>
    <col min="12046" max="12046" width="52.28515625" style="28" customWidth="1"/>
    <col min="12047" max="12047" width="31.42578125" style="28" customWidth="1"/>
    <col min="12048" max="12048" width="26.42578125" style="28" bestFit="1" customWidth="1"/>
    <col min="12049" max="12049" width="29.28515625" style="28" customWidth="1"/>
    <col min="12050" max="12050" width="30.28515625" style="28" customWidth="1"/>
    <col min="12051" max="12051" width="39" style="28" bestFit="1" customWidth="1"/>
    <col min="12052" max="12231" width="9.140625" style="28"/>
    <col min="12232" max="12232" width="17.5703125" style="28" bestFit="1" customWidth="1"/>
    <col min="12233" max="12233" width="25.7109375" style="28" bestFit="1" customWidth="1"/>
    <col min="12234" max="12234" width="22.140625" style="28" bestFit="1" customWidth="1"/>
    <col min="12235" max="12235" width="18.42578125" style="28" bestFit="1" customWidth="1"/>
    <col min="12236" max="12236" width="19.140625" style="28" bestFit="1" customWidth="1"/>
    <col min="12237" max="12237" width="18.42578125" style="28" bestFit="1" customWidth="1"/>
    <col min="12238" max="12238" width="26.42578125" style="28" bestFit="1" customWidth="1"/>
    <col min="12239" max="12239" width="23.85546875" style="28" bestFit="1" customWidth="1"/>
    <col min="12240" max="12240" width="21.42578125" style="28" bestFit="1" customWidth="1"/>
    <col min="12241" max="12241" width="16" style="28" bestFit="1" customWidth="1"/>
    <col min="12242" max="12243" width="23" style="28" customWidth="1"/>
    <col min="12244" max="12244" width="29.28515625" style="28" customWidth="1"/>
    <col min="12245" max="12245" width="30.28515625" style="28" customWidth="1"/>
    <col min="12246" max="12246" width="24.140625" style="28" customWidth="1"/>
    <col min="12247" max="12248" width="23.85546875" style="28" customWidth="1"/>
    <col min="12249" max="12249" width="30.28515625" style="28" customWidth="1"/>
    <col min="12250" max="12255" width="12.7109375" style="28" customWidth="1"/>
    <col min="12256" max="12256" width="33.140625" style="28" customWidth="1"/>
    <col min="12257" max="12257" width="31.5703125" style="28" customWidth="1"/>
    <col min="12258" max="12258" width="33.28515625" style="28" customWidth="1"/>
    <col min="12259" max="12259" width="31.7109375" style="28" customWidth="1"/>
    <col min="12260" max="12260" width="20" style="28" customWidth="1"/>
    <col min="12261" max="12261" width="19.28515625" style="28" bestFit="1" customWidth="1"/>
    <col min="12262" max="12262" width="19.7109375" style="28" bestFit="1" customWidth="1"/>
    <col min="12263" max="12263" width="33.28515625" style="28" bestFit="1" customWidth="1"/>
    <col min="12264" max="12264" width="24.140625" style="28" bestFit="1" customWidth="1"/>
    <col min="12265" max="12265" width="25.28515625" style="28" customWidth="1"/>
    <col min="12266" max="12266" width="24.42578125" style="28" customWidth="1"/>
    <col min="12267" max="12267" width="13.85546875" style="28" bestFit="1" customWidth="1"/>
    <col min="12268" max="12268" width="18.7109375" style="28" bestFit="1" customWidth="1"/>
    <col min="12269" max="12269" width="24.7109375" style="28" bestFit="1" customWidth="1"/>
    <col min="12270" max="12271" width="27.140625" style="28" bestFit="1" customWidth="1"/>
    <col min="12272" max="12272" width="24.7109375" style="28" bestFit="1" customWidth="1"/>
    <col min="12273" max="12275" width="22.42578125" style="28" bestFit="1" customWidth="1"/>
    <col min="12276" max="12276" width="24" style="28" bestFit="1" customWidth="1"/>
    <col min="12277" max="12278" width="41.140625" style="28" bestFit="1" customWidth="1"/>
    <col min="12279" max="12279" width="77.42578125" style="28" bestFit="1" customWidth="1"/>
    <col min="12280" max="12280" width="110.28515625" style="28" bestFit="1" customWidth="1"/>
    <col min="12281" max="12281" width="108.140625" style="28" bestFit="1" customWidth="1"/>
    <col min="12282" max="12282" width="38.28515625" style="28" bestFit="1" customWidth="1"/>
    <col min="12283" max="12283" width="38.7109375" style="28" bestFit="1" customWidth="1"/>
    <col min="12284" max="12284" width="38.28515625" style="28" bestFit="1" customWidth="1"/>
    <col min="12285" max="12285" width="38.7109375" style="28" bestFit="1" customWidth="1"/>
    <col min="12286" max="12286" width="38.28515625" style="28" bestFit="1" customWidth="1"/>
    <col min="12287" max="12287" width="38.7109375" style="28" bestFit="1" customWidth="1"/>
    <col min="12288" max="12288" width="22.85546875" style="28" bestFit="1" customWidth="1"/>
    <col min="12289" max="12289" width="31.85546875" style="28" customWidth="1"/>
    <col min="12290" max="12290" width="28" style="28" bestFit="1" customWidth="1"/>
    <col min="12291" max="12291" width="20.7109375" style="28" bestFit="1" customWidth="1"/>
    <col min="12292" max="12292" width="26.7109375" style="28" bestFit="1" customWidth="1"/>
    <col min="12293" max="12293" width="26.85546875" style="28" bestFit="1" customWidth="1"/>
    <col min="12294" max="12294" width="26.7109375" style="28" bestFit="1" customWidth="1"/>
    <col min="12295" max="12295" width="26.85546875" style="28" bestFit="1" customWidth="1"/>
    <col min="12296" max="12296" width="28.85546875" style="28" bestFit="1" customWidth="1"/>
    <col min="12297" max="12297" width="27" style="28" bestFit="1" customWidth="1"/>
    <col min="12298" max="12298" width="23.42578125" style="28" bestFit="1" customWidth="1"/>
    <col min="12299" max="12300" width="31.42578125" style="28" bestFit="1" customWidth="1"/>
    <col min="12301" max="12301" width="31.42578125" style="28" customWidth="1"/>
    <col min="12302" max="12302" width="52.28515625" style="28" customWidth="1"/>
    <col min="12303" max="12303" width="31.42578125" style="28" customWidth="1"/>
    <col min="12304" max="12304" width="26.42578125" style="28" bestFit="1" customWidth="1"/>
    <col min="12305" max="12305" width="29.28515625" style="28" customWidth="1"/>
    <col min="12306" max="12306" width="30.28515625" style="28" customWidth="1"/>
    <col min="12307" max="12307" width="39" style="28" bestFit="1" customWidth="1"/>
    <col min="12308" max="12487" width="9.140625" style="28"/>
    <col min="12488" max="12488" width="17.5703125" style="28" bestFit="1" customWidth="1"/>
    <col min="12489" max="12489" width="25.7109375" style="28" bestFit="1" customWidth="1"/>
    <col min="12490" max="12490" width="22.140625" style="28" bestFit="1" customWidth="1"/>
    <col min="12491" max="12491" width="18.42578125" style="28" bestFit="1" customWidth="1"/>
    <col min="12492" max="12492" width="19.140625" style="28" bestFit="1" customWidth="1"/>
    <col min="12493" max="12493" width="18.42578125" style="28" bestFit="1" customWidth="1"/>
    <col min="12494" max="12494" width="26.42578125" style="28" bestFit="1" customWidth="1"/>
    <col min="12495" max="12495" width="23.85546875" style="28" bestFit="1" customWidth="1"/>
    <col min="12496" max="12496" width="21.42578125" style="28" bestFit="1" customWidth="1"/>
    <col min="12497" max="12497" width="16" style="28" bestFit="1" customWidth="1"/>
    <col min="12498" max="12499" width="23" style="28" customWidth="1"/>
    <col min="12500" max="12500" width="29.28515625" style="28" customWidth="1"/>
    <col min="12501" max="12501" width="30.28515625" style="28" customWidth="1"/>
    <col min="12502" max="12502" width="24.140625" style="28" customWidth="1"/>
    <col min="12503" max="12504" width="23.85546875" style="28" customWidth="1"/>
    <col min="12505" max="12505" width="30.28515625" style="28" customWidth="1"/>
    <col min="12506" max="12511" width="12.7109375" style="28" customWidth="1"/>
    <col min="12512" max="12512" width="33.140625" style="28" customWidth="1"/>
    <col min="12513" max="12513" width="31.5703125" style="28" customWidth="1"/>
    <col min="12514" max="12514" width="33.28515625" style="28" customWidth="1"/>
    <col min="12515" max="12515" width="31.7109375" style="28" customWidth="1"/>
    <col min="12516" max="12516" width="20" style="28" customWidth="1"/>
    <col min="12517" max="12517" width="19.28515625" style="28" bestFit="1" customWidth="1"/>
    <col min="12518" max="12518" width="19.7109375" style="28" bestFit="1" customWidth="1"/>
    <col min="12519" max="12519" width="33.28515625" style="28" bestFit="1" customWidth="1"/>
    <col min="12520" max="12520" width="24.140625" style="28" bestFit="1" customWidth="1"/>
    <col min="12521" max="12521" width="25.28515625" style="28" customWidth="1"/>
    <col min="12522" max="12522" width="24.42578125" style="28" customWidth="1"/>
    <col min="12523" max="12523" width="13.85546875" style="28" bestFit="1" customWidth="1"/>
    <col min="12524" max="12524" width="18.7109375" style="28" bestFit="1" customWidth="1"/>
    <col min="12525" max="12525" width="24.7109375" style="28" bestFit="1" customWidth="1"/>
    <col min="12526" max="12527" width="27.140625" style="28" bestFit="1" customWidth="1"/>
    <col min="12528" max="12528" width="24.7109375" style="28" bestFit="1" customWidth="1"/>
    <col min="12529" max="12531" width="22.42578125" style="28" bestFit="1" customWidth="1"/>
    <col min="12532" max="12532" width="24" style="28" bestFit="1" customWidth="1"/>
    <col min="12533" max="12534" width="41.140625" style="28" bestFit="1" customWidth="1"/>
    <col min="12535" max="12535" width="77.42578125" style="28" bestFit="1" customWidth="1"/>
    <col min="12536" max="12536" width="110.28515625" style="28" bestFit="1" customWidth="1"/>
    <col min="12537" max="12537" width="108.140625" style="28" bestFit="1" customWidth="1"/>
    <col min="12538" max="12538" width="38.28515625" style="28" bestFit="1" customWidth="1"/>
    <col min="12539" max="12539" width="38.7109375" style="28" bestFit="1" customWidth="1"/>
    <col min="12540" max="12540" width="38.28515625" style="28" bestFit="1" customWidth="1"/>
    <col min="12541" max="12541" width="38.7109375" style="28" bestFit="1" customWidth="1"/>
    <col min="12542" max="12542" width="38.28515625" style="28" bestFit="1" customWidth="1"/>
    <col min="12543" max="12543" width="38.7109375" style="28" bestFit="1" customWidth="1"/>
    <col min="12544" max="12544" width="22.85546875" style="28" bestFit="1" customWidth="1"/>
    <col min="12545" max="12545" width="31.85546875" style="28" customWidth="1"/>
    <col min="12546" max="12546" width="28" style="28" bestFit="1" customWidth="1"/>
    <col min="12547" max="12547" width="20.7109375" style="28" bestFit="1" customWidth="1"/>
    <col min="12548" max="12548" width="26.7109375" style="28" bestFit="1" customWidth="1"/>
    <col min="12549" max="12549" width="26.85546875" style="28" bestFit="1" customWidth="1"/>
    <col min="12550" max="12550" width="26.7109375" style="28" bestFit="1" customWidth="1"/>
    <col min="12551" max="12551" width="26.85546875" style="28" bestFit="1" customWidth="1"/>
    <col min="12552" max="12552" width="28.85546875" style="28" bestFit="1" customWidth="1"/>
    <col min="12553" max="12553" width="27" style="28" bestFit="1" customWidth="1"/>
    <col min="12554" max="12554" width="23.42578125" style="28" bestFit="1" customWidth="1"/>
    <col min="12555" max="12556" width="31.42578125" style="28" bestFit="1" customWidth="1"/>
    <col min="12557" max="12557" width="31.42578125" style="28" customWidth="1"/>
    <col min="12558" max="12558" width="52.28515625" style="28" customWidth="1"/>
    <col min="12559" max="12559" width="31.42578125" style="28" customWidth="1"/>
    <col min="12560" max="12560" width="26.42578125" style="28" bestFit="1" customWidth="1"/>
    <col min="12561" max="12561" width="29.28515625" style="28" customWidth="1"/>
    <col min="12562" max="12562" width="30.28515625" style="28" customWidth="1"/>
    <col min="12563" max="12563" width="39" style="28" bestFit="1" customWidth="1"/>
    <col min="12564" max="12743" width="9.140625" style="28"/>
    <col min="12744" max="12744" width="17.5703125" style="28" bestFit="1" customWidth="1"/>
    <col min="12745" max="12745" width="25.7109375" style="28" bestFit="1" customWidth="1"/>
    <col min="12746" max="12746" width="22.140625" style="28" bestFit="1" customWidth="1"/>
    <col min="12747" max="12747" width="18.42578125" style="28" bestFit="1" customWidth="1"/>
    <col min="12748" max="12748" width="19.140625" style="28" bestFit="1" customWidth="1"/>
    <col min="12749" max="12749" width="18.42578125" style="28" bestFit="1" customWidth="1"/>
    <col min="12750" max="12750" width="26.42578125" style="28" bestFit="1" customWidth="1"/>
    <col min="12751" max="12751" width="23.85546875" style="28" bestFit="1" customWidth="1"/>
    <col min="12752" max="12752" width="21.42578125" style="28" bestFit="1" customWidth="1"/>
    <col min="12753" max="12753" width="16" style="28" bestFit="1" customWidth="1"/>
    <col min="12754" max="12755" width="23" style="28" customWidth="1"/>
    <col min="12756" max="12756" width="29.28515625" style="28" customWidth="1"/>
    <col min="12757" max="12757" width="30.28515625" style="28" customWidth="1"/>
    <col min="12758" max="12758" width="24.140625" style="28" customWidth="1"/>
    <col min="12759" max="12760" width="23.85546875" style="28" customWidth="1"/>
    <col min="12761" max="12761" width="30.28515625" style="28" customWidth="1"/>
    <col min="12762" max="12767" width="12.7109375" style="28" customWidth="1"/>
    <col min="12768" max="12768" width="33.140625" style="28" customWidth="1"/>
    <col min="12769" max="12769" width="31.5703125" style="28" customWidth="1"/>
    <col min="12770" max="12770" width="33.28515625" style="28" customWidth="1"/>
    <col min="12771" max="12771" width="31.7109375" style="28" customWidth="1"/>
    <col min="12772" max="12772" width="20" style="28" customWidth="1"/>
    <col min="12773" max="12773" width="19.28515625" style="28" bestFit="1" customWidth="1"/>
    <col min="12774" max="12774" width="19.7109375" style="28" bestFit="1" customWidth="1"/>
    <col min="12775" max="12775" width="33.28515625" style="28" bestFit="1" customWidth="1"/>
    <col min="12776" max="12776" width="24.140625" style="28" bestFit="1" customWidth="1"/>
    <col min="12777" max="12777" width="25.28515625" style="28" customWidth="1"/>
    <col min="12778" max="12778" width="24.42578125" style="28" customWidth="1"/>
    <col min="12779" max="12779" width="13.85546875" style="28" bestFit="1" customWidth="1"/>
    <col min="12780" max="12780" width="18.7109375" style="28" bestFit="1" customWidth="1"/>
    <col min="12781" max="12781" width="24.7109375" style="28" bestFit="1" customWidth="1"/>
    <col min="12782" max="12783" width="27.140625" style="28" bestFit="1" customWidth="1"/>
    <col min="12784" max="12784" width="24.7109375" style="28" bestFit="1" customWidth="1"/>
    <col min="12785" max="12787" width="22.42578125" style="28" bestFit="1" customWidth="1"/>
    <col min="12788" max="12788" width="24" style="28" bestFit="1" customWidth="1"/>
    <col min="12789" max="12790" width="41.140625" style="28" bestFit="1" customWidth="1"/>
    <col min="12791" max="12791" width="77.42578125" style="28" bestFit="1" customWidth="1"/>
    <col min="12792" max="12792" width="110.28515625" style="28" bestFit="1" customWidth="1"/>
    <col min="12793" max="12793" width="108.140625" style="28" bestFit="1" customWidth="1"/>
    <col min="12794" max="12794" width="38.28515625" style="28" bestFit="1" customWidth="1"/>
    <col min="12795" max="12795" width="38.7109375" style="28" bestFit="1" customWidth="1"/>
    <col min="12796" max="12796" width="38.28515625" style="28" bestFit="1" customWidth="1"/>
    <col min="12797" max="12797" width="38.7109375" style="28" bestFit="1" customWidth="1"/>
    <col min="12798" max="12798" width="38.28515625" style="28" bestFit="1" customWidth="1"/>
    <col min="12799" max="12799" width="38.7109375" style="28" bestFit="1" customWidth="1"/>
    <col min="12800" max="12800" width="22.85546875" style="28" bestFit="1" customWidth="1"/>
    <col min="12801" max="12801" width="31.85546875" style="28" customWidth="1"/>
    <col min="12802" max="12802" width="28" style="28" bestFit="1" customWidth="1"/>
    <col min="12803" max="12803" width="20.7109375" style="28" bestFit="1" customWidth="1"/>
    <col min="12804" max="12804" width="26.7109375" style="28" bestFit="1" customWidth="1"/>
    <col min="12805" max="12805" width="26.85546875" style="28" bestFit="1" customWidth="1"/>
    <col min="12806" max="12806" width="26.7109375" style="28" bestFit="1" customWidth="1"/>
    <col min="12807" max="12807" width="26.85546875" style="28" bestFit="1" customWidth="1"/>
    <col min="12808" max="12808" width="28.85546875" style="28" bestFit="1" customWidth="1"/>
    <col min="12809" max="12809" width="27" style="28" bestFit="1" customWidth="1"/>
    <col min="12810" max="12810" width="23.42578125" style="28" bestFit="1" customWidth="1"/>
    <col min="12811" max="12812" width="31.42578125" style="28" bestFit="1" customWidth="1"/>
    <col min="12813" max="12813" width="31.42578125" style="28" customWidth="1"/>
    <col min="12814" max="12814" width="52.28515625" style="28" customWidth="1"/>
    <col min="12815" max="12815" width="31.42578125" style="28" customWidth="1"/>
    <col min="12816" max="12816" width="26.42578125" style="28" bestFit="1" customWidth="1"/>
    <col min="12817" max="12817" width="29.28515625" style="28" customWidth="1"/>
    <col min="12818" max="12818" width="30.28515625" style="28" customWidth="1"/>
    <col min="12819" max="12819" width="39" style="28" bestFit="1" customWidth="1"/>
    <col min="12820" max="12999" width="9.140625" style="28"/>
    <col min="13000" max="13000" width="17.5703125" style="28" bestFit="1" customWidth="1"/>
    <col min="13001" max="13001" width="25.7109375" style="28" bestFit="1" customWidth="1"/>
    <col min="13002" max="13002" width="22.140625" style="28" bestFit="1" customWidth="1"/>
    <col min="13003" max="13003" width="18.42578125" style="28" bestFit="1" customWidth="1"/>
    <col min="13004" max="13004" width="19.140625" style="28" bestFit="1" customWidth="1"/>
    <col min="13005" max="13005" width="18.42578125" style="28" bestFit="1" customWidth="1"/>
    <col min="13006" max="13006" width="26.42578125" style="28" bestFit="1" customWidth="1"/>
    <col min="13007" max="13007" width="23.85546875" style="28" bestFit="1" customWidth="1"/>
    <col min="13008" max="13008" width="21.42578125" style="28" bestFit="1" customWidth="1"/>
    <col min="13009" max="13009" width="16" style="28" bestFit="1" customWidth="1"/>
    <col min="13010" max="13011" width="23" style="28" customWidth="1"/>
    <col min="13012" max="13012" width="29.28515625" style="28" customWidth="1"/>
    <col min="13013" max="13013" width="30.28515625" style="28" customWidth="1"/>
    <col min="13014" max="13014" width="24.140625" style="28" customWidth="1"/>
    <col min="13015" max="13016" width="23.85546875" style="28" customWidth="1"/>
    <col min="13017" max="13017" width="30.28515625" style="28" customWidth="1"/>
    <col min="13018" max="13023" width="12.7109375" style="28" customWidth="1"/>
    <col min="13024" max="13024" width="33.140625" style="28" customWidth="1"/>
    <col min="13025" max="13025" width="31.5703125" style="28" customWidth="1"/>
    <col min="13026" max="13026" width="33.28515625" style="28" customWidth="1"/>
    <col min="13027" max="13027" width="31.7109375" style="28" customWidth="1"/>
    <col min="13028" max="13028" width="20" style="28" customWidth="1"/>
    <col min="13029" max="13029" width="19.28515625" style="28" bestFit="1" customWidth="1"/>
    <col min="13030" max="13030" width="19.7109375" style="28" bestFit="1" customWidth="1"/>
    <col min="13031" max="13031" width="33.28515625" style="28" bestFit="1" customWidth="1"/>
    <col min="13032" max="13032" width="24.140625" style="28" bestFit="1" customWidth="1"/>
    <col min="13033" max="13033" width="25.28515625" style="28" customWidth="1"/>
    <col min="13034" max="13034" width="24.42578125" style="28" customWidth="1"/>
    <col min="13035" max="13035" width="13.85546875" style="28" bestFit="1" customWidth="1"/>
    <col min="13036" max="13036" width="18.7109375" style="28" bestFit="1" customWidth="1"/>
    <col min="13037" max="13037" width="24.7109375" style="28" bestFit="1" customWidth="1"/>
    <col min="13038" max="13039" width="27.140625" style="28" bestFit="1" customWidth="1"/>
    <col min="13040" max="13040" width="24.7109375" style="28" bestFit="1" customWidth="1"/>
    <col min="13041" max="13043" width="22.42578125" style="28" bestFit="1" customWidth="1"/>
    <col min="13044" max="13044" width="24" style="28" bestFit="1" customWidth="1"/>
    <col min="13045" max="13046" width="41.140625" style="28" bestFit="1" customWidth="1"/>
    <col min="13047" max="13047" width="77.42578125" style="28" bestFit="1" customWidth="1"/>
    <col min="13048" max="13048" width="110.28515625" style="28" bestFit="1" customWidth="1"/>
    <col min="13049" max="13049" width="108.140625" style="28" bestFit="1" customWidth="1"/>
    <col min="13050" max="13050" width="38.28515625" style="28" bestFit="1" customWidth="1"/>
    <col min="13051" max="13051" width="38.7109375" style="28" bestFit="1" customWidth="1"/>
    <col min="13052" max="13052" width="38.28515625" style="28" bestFit="1" customWidth="1"/>
    <col min="13053" max="13053" width="38.7109375" style="28" bestFit="1" customWidth="1"/>
    <col min="13054" max="13054" width="38.28515625" style="28" bestFit="1" customWidth="1"/>
    <col min="13055" max="13055" width="38.7109375" style="28" bestFit="1" customWidth="1"/>
    <col min="13056" max="13056" width="22.85546875" style="28" bestFit="1" customWidth="1"/>
    <col min="13057" max="13057" width="31.85546875" style="28" customWidth="1"/>
    <col min="13058" max="13058" width="28" style="28" bestFit="1" customWidth="1"/>
    <col min="13059" max="13059" width="20.7109375" style="28" bestFit="1" customWidth="1"/>
    <col min="13060" max="13060" width="26.7109375" style="28" bestFit="1" customWidth="1"/>
    <col min="13061" max="13061" width="26.85546875" style="28" bestFit="1" customWidth="1"/>
    <col min="13062" max="13062" width="26.7109375" style="28" bestFit="1" customWidth="1"/>
    <col min="13063" max="13063" width="26.85546875" style="28" bestFit="1" customWidth="1"/>
    <col min="13064" max="13064" width="28.85546875" style="28" bestFit="1" customWidth="1"/>
    <col min="13065" max="13065" width="27" style="28" bestFit="1" customWidth="1"/>
    <col min="13066" max="13066" width="23.42578125" style="28" bestFit="1" customWidth="1"/>
    <col min="13067" max="13068" width="31.42578125" style="28" bestFit="1" customWidth="1"/>
    <col min="13069" max="13069" width="31.42578125" style="28" customWidth="1"/>
    <col min="13070" max="13070" width="52.28515625" style="28" customWidth="1"/>
    <col min="13071" max="13071" width="31.42578125" style="28" customWidth="1"/>
    <col min="13072" max="13072" width="26.42578125" style="28" bestFit="1" customWidth="1"/>
    <col min="13073" max="13073" width="29.28515625" style="28" customWidth="1"/>
    <col min="13074" max="13074" width="30.28515625" style="28" customWidth="1"/>
    <col min="13075" max="13075" width="39" style="28" bestFit="1" customWidth="1"/>
    <col min="13076" max="13255" width="9.140625" style="28"/>
    <col min="13256" max="13256" width="17.5703125" style="28" bestFit="1" customWidth="1"/>
    <col min="13257" max="13257" width="25.7109375" style="28" bestFit="1" customWidth="1"/>
    <col min="13258" max="13258" width="22.140625" style="28" bestFit="1" customWidth="1"/>
    <col min="13259" max="13259" width="18.42578125" style="28" bestFit="1" customWidth="1"/>
    <col min="13260" max="13260" width="19.140625" style="28" bestFit="1" customWidth="1"/>
    <col min="13261" max="13261" width="18.42578125" style="28" bestFit="1" customWidth="1"/>
    <col min="13262" max="13262" width="26.42578125" style="28" bestFit="1" customWidth="1"/>
    <col min="13263" max="13263" width="23.85546875" style="28" bestFit="1" customWidth="1"/>
    <col min="13264" max="13264" width="21.42578125" style="28" bestFit="1" customWidth="1"/>
    <col min="13265" max="13265" width="16" style="28" bestFit="1" customWidth="1"/>
    <col min="13266" max="13267" width="23" style="28" customWidth="1"/>
    <col min="13268" max="13268" width="29.28515625" style="28" customWidth="1"/>
    <col min="13269" max="13269" width="30.28515625" style="28" customWidth="1"/>
    <col min="13270" max="13270" width="24.140625" style="28" customWidth="1"/>
    <col min="13271" max="13272" width="23.85546875" style="28" customWidth="1"/>
    <col min="13273" max="13273" width="30.28515625" style="28" customWidth="1"/>
    <col min="13274" max="13279" width="12.7109375" style="28" customWidth="1"/>
    <col min="13280" max="13280" width="33.140625" style="28" customWidth="1"/>
    <col min="13281" max="13281" width="31.5703125" style="28" customWidth="1"/>
    <col min="13282" max="13282" width="33.28515625" style="28" customWidth="1"/>
    <col min="13283" max="13283" width="31.7109375" style="28" customWidth="1"/>
    <col min="13284" max="13284" width="20" style="28" customWidth="1"/>
    <col min="13285" max="13285" width="19.28515625" style="28" bestFit="1" customWidth="1"/>
    <col min="13286" max="13286" width="19.7109375" style="28" bestFit="1" customWidth="1"/>
    <col min="13287" max="13287" width="33.28515625" style="28" bestFit="1" customWidth="1"/>
    <col min="13288" max="13288" width="24.140625" style="28" bestFit="1" customWidth="1"/>
    <col min="13289" max="13289" width="25.28515625" style="28" customWidth="1"/>
    <col min="13290" max="13290" width="24.42578125" style="28" customWidth="1"/>
    <col min="13291" max="13291" width="13.85546875" style="28" bestFit="1" customWidth="1"/>
    <col min="13292" max="13292" width="18.7109375" style="28" bestFit="1" customWidth="1"/>
    <col min="13293" max="13293" width="24.7109375" style="28" bestFit="1" customWidth="1"/>
    <col min="13294" max="13295" width="27.140625" style="28" bestFit="1" customWidth="1"/>
    <col min="13296" max="13296" width="24.7109375" style="28" bestFit="1" customWidth="1"/>
    <col min="13297" max="13299" width="22.42578125" style="28" bestFit="1" customWidth="1"/>
    <col min="13300" max="13300" width="24" style="28" bestFit="1" customWidth="1"/>
    <col min="13301" max="13302" width="41.140625" style="28" bestFit="1" customWidth="1"/>
    <col min="13303" max="13303" width="77.42578125" style="28" bestFit="1" customWidth="1"/>
    <col min="13304" max="13304" width="110.28515625" style="28" bestFit="1" customWidth="1"/>
    <col min="13305" max="13305" width="108.140625" style="28" bestFit="1" customWidth="1"/>
    <col min="13306" max="13306" width="38.28515625" style="28" bestFit="1" customWidth="1"/>
    <col min="13307" max="13307" width="38.7109375" style="28" bestFit="1" customWidth="1"/>
    <col min="13308" max="13308" width="38.28515625" style="28" bestFit="1" customWidth="1"/>
    <col min="13309" max="13309" width="38.7109375" style="28" bestFit="1" customWidth="1"/>
    <col min="13310" max="13310" width="38.28515625" style="28" bestFit="1" customWidth="1"/>
    <col min="13311" max="13311" width="38.7109375" style="28" bestFit="1" customWidth="1"/>
    <col min="13312" max="13312" width="22.85546875" style="28" bestFit="1" customWidth="1"/>
    <col min="13313" max="13313" width="31.85546875" style="28" customWidth="1"/>
    <col min="13314" max="13314" width="28" style="28" bestFit="1" customWidth="1"/>
    <col min="13315" max="13315" width="20.7109375" style="28" bestFit="1" customWidth="1"/>
    <col min="13316" max="13316" width="26.7109375" style="28" bestFit="1" customWidth="1"/>
    <col min="13317" max="13317" width="26.85546875" style="28" bestFit="1" customWidth="1"/>
    <col min="13318" max="13318" width="26.7109375" style="28" bestFit="1" customWidth="1"/>
    <col min="13319" max="13319" width="26.85546875" style="28" bestFit="1" customWidth="1"/>
    <col min="13320" max="13320" width="28.85546875" style="28" bestFit="1" customWidth="1"/>
    <col min="13321" max="13321" width="27" style="28" bestFit="1" customWidth="1"/>
    <col min="13322" max="13322" width="23.42578125" style="28" bestFit="1" customWidth="1"/>
    <col min="13323" max="13324" width="31.42578125" style="28" bestFit="1" customWidth="1"/>
    <col min="13325" max="13325" width="31.42578125" style="28" customWidth="1"/>
    <col min="13326" max="13326" width="52.28515625" style="28" customWidth="1"/>
    <col min="13327" max="13327" width="31.42578125" style="28" customWidth="1"/>
    <col min="13328" max="13328" width="26.42578125" style="28" bestFit="1" customWidth="1"/>
    <col min="13329" max="13329" width="29.28515625" style="28" customWidth="1"/>
    <col min="13330" max="13330" width="30.28515625" style="28" customWidth="1"/>
    <col min="13331" max="13331" width="39" style="28" bestFit="1" customWidth="1"/>
    <col min="13332" max="13511" width="9.140625" style="28"/>
    <col min="13512" max="13512" width="17.5703125" style="28" bestFit="1" customWidth="1"/>
    <col min="13513" max="13513" width="25.7109375" style="28" bestFit="1" customWidth="1"/>
    <col min="13514" max="13514" width="22.140625" style="28" bestFit="1" customWidth="1"/>
    <col min="13515" max="13515" width="18.42578125" style="28" bestFit="1" customWidth="1"/>
    <col min="13516" max="13516" width="19.140625" style="28" bestFit="1" customWidth="1"/>
    <col min="13517" max="13517" width="18.42578125" style="28" bestFit="1" customWidth="1"/>
    <col min="13518" max="13518" width="26.42578125" style="28" bestFit="1" customWidth="1"/>
    <col min="13519" max="13519" width="23.85546875" style="28" bestFit="1" customWidth="1"/>
    <col min="13520" max="13520" width="21.42578125" style="28" bestFit="1" customWidth="1"/>
    <col min="13521" max="13521" width="16" style="28" bestFit="1" customWidth="1"/>
    <col min="13522" max="13523" width="23" style="28" customWidth="1"/>
    <col min="13524" max="13524" width="29.28515625" style="28" customWidth="1"/>
    <col min="13525" max="13525" width="30.28515625" style="28" customWidth="1"/>
    <col min="13526" max="13526" width="24.140625" style="28" customWidth="1"/>
    <col min="13527" max="13528" width="23.85546875" style="28" customWidth="1"/>
    <col min="13529" max="13529" width="30.28515625" style="28" customWidth="1"/>
    <col min="13530" max="13535" width="12.7109375" style="28" customWidth="1"/>
    <col min="13536" max="13536" width="33.140625" style="28" customWidth="1"/>
    <col min="13537" max="13537" width="31.5703125" style="28" customWidth="1"/>
    <col min="13538" max="13538" width="33.28515625" style="28" customWidth="1"/>
    <col min="13539" max="13539" width="31.7109375" style="28" customWidth="1"/>
    <col min="13540" max="13540" width="20" style="28" customWidth="1"/>
    <col min="13541" max="13541" width="19.28515625" style="28" bestFit="1" customWidth="1"/>
    <col min="13542" max="13542" width="19.7109375" style="28" bestFit="1" customWidth="1"/>
    <col min="13543" max="13543" width="33.28515625" style="28" bestFit="1" customWidth="1"/>
    <col min="13544" max="13544" width="24.140625" style="28" bestFit="1" customWidth="1"/>
    <col min="13545" max="13545" width="25.28515625" style="28" customWidth="1"/>
    <col min="13546" max="13546" width="24.42578125" style="28" customWidth="1"/>
    <col min="13547" max="13547" width="13.85546875" style="28" bestFit="1" customWidth="1"/>
    <col min="13548" max="13548" width="18.7109375" style="28" bestFit="1" customWidth="1"/>
    <col min="13549" max="13549" width="24.7109375" style="28" bestFit="1" customWidth="1"/>
    <col min="13550" max="13551" width="27.140625" style="28" bestFit="1" customWidth="1"/>
    <col min="13552" max="13552" width="24.7109375" style="28" bestFit="1" customWidth="1"/>
    <col min="13553" max="13555" width="22.42578125" style="28" bestFit="1" customWidth="1"/>
    <col min="13556" max="13556" width="24" style="28" bestFit="1" customWidth="1"/>
    <col min="13557" max="13558" width="41.140625" style="28" bestFit="1" customWidth="1"/>
    <col min="13559" max="13559" width="77.42578125" style="28" bestFit="1" customWidth="1"/>
    <col min="13560" max="13560" width="110.28515625" style="28" bestFit="1" customWidth="1"/>
    <col min="13561" max="13561" width="108.140625" style="28" bestFit="1" customWidth="1"/>
    <col min="13562" max="13562" width="38.28515625" style="28" bestFit="1" customWidth="1"/>
    <col min="13563" max="13563" width="38.7109375" style="28" bestFit="1" customWidth="1"/>
    <col min="13564" max="13564" width="38.28515625" style="28" bestFit="1" customWidth="1"/>
    <col min="13565" max="13565" width="38.7109375" style="28" bestFit="1" customWidth="1"/>
    <col min="13566" max="13566" width="38.28515625" style="28" bestFit="1" customWidth="1"/>
    <col min="13567" max="13567" width="38.7109375" style="28" bestFit="1" customWidth="1"/>
    <col min="13568" max="13568" width="22.85546875" style="28" bestFit="1" customWidth="1"/>
    <col min="13569" max="13569" width="31.85546875" style="28" customWidth="1"/>
    <col min="13570" max="13570" width="28" style="28" bestFit="1" customWidth="1"/>
    <col min="13571" max="13571" width="20.7109375" style="28" bestFit="1" customWidth="1"/>
    <col min="13572" max="13572" width="26.7109375" style="28" bestFit="1" customWidth="1"/>
    <col min="13573" max="13573" width="26.85546875" style="28" bestFit="1" customWidth="1"/>
    <col min="13574" max="13574" width="26.7109375" style="28" bestFit="1" customWidth="1"/>
    <col min="13575" max="13575" width="26.85546875" style="28" bestFit="1" customWidth="1"/>
    <col min="13576" max="13576" width="28.85546875" style="28" bestFit="1" customWidth="1"/>
    <col min="13577" max="13577" width="27" style="28" bestFit="1" customWidth="1"/>
    <col min="13578" max="13578" width="23.42578125" style="28" bestFit="1" customWidth="1"/>
    <col min="13579" max="13580" width="31.42578125" style="28" bestFit="1" customWidth="1"/>
    <col min="13581" max="13581" width="31.42578125" style="28" customWidth="1"/>
    <col min="13582" max="13582" width="52.28515625" style="28" customWidth="1"/>
    <col min="13583" max="13583" width="31.42578125" style="28" customWidth="1"/>
    <col min="13584" max="13584" width="26.42578125" style="28" bestFit="1" customWidth="1"/>
    <col min="13585" max="13585" width="29.28515625" style="28" customWidth="1"/>
    <col min="13586" max="13586" width="30.28515625" style="28" customWidth="1"/>
    <col min="13587" max="13587" width="39" style="28" bestFit="1" customWidth="1"/>
    <col min="13588" max="13767" width="9.140625" style="28"/>
    <col min="13768" max="13768" width="17.5703125" style="28" bestFit="1" customWidth="1"/>
    <col min="13769" max="13769" width="25.7109375" style="28" bestFit="1" customWidth="1"/>
    <col min="13770" max="13770" width="22.140625" style="28" bestFit="1" customWidth="1"/>
    <col min="13771" max="13771" width="18.42578125" style="28" bestFit="1" customWidth="1"/>
    <col min="13772" max="13772" width="19.140625" style="28" bestFit="1" customWidth="1"/>
    <col min="13773" max="13773" width="18.42578125" style="28" bestFit="1" customWidth="1"/>
    <col min="13774" max="13774" width="26.42578125" style="28" bestFit="1" customWidth="1"/>
    <col min="13775" max="13775" width="23.85546875" style="28" bestFit="1" customWidth="1"/>
    <col min="13776" max="13776" width="21.42578125" style="28" bestFit="1" customWidth="1"/>
    <col min="13777" max="13777" width="16" style="28" bestFit="1" customWidth="1"/>
    <col min="13778" max="13779" width="23" style="28" customWidth="1"/>
    <col min="13780" max="13780" width="29.28515625" style="28" customWidth="1"/>
    <col min="13781" max="13781" width="30.28515625" style="28" customWidth="1"/>
    <col min="13782" max="13782" width="24.140625" style="28" customWidth="1"/>
    <col min="13783" max="13784" width="23.85546875" style="28" customWidth="1"/>
    <col min="13785" max="13785" width="30.28515625" style="28" customWidth="1"/>
    <col min="13786" max="13791" width="12.7109375" style="28" customWidth="1"/>
    <col min="13792" max="13792" width="33.140625" style="28" customWidth="1"/>
    <col min="13793" max="13793" width="31.5703125" style="28" customWidth="1"/>
    <col min="13794" max="13794" width="33.28515625" style="28" customWidth="1"/>
    <col min="13795" max="13795" width="31.7109375" style="28" customWidth="1"/>
    <col min="13796" max="13796" width="20" style="28" customWidth="1"/>
    <col min="13797" max="13797" width="19.28515625" style="28" bestFit="1" customWidth="1"/>
    <col min="13798" max="13798" width="19.7109375" style="28" bestFit="1" customWidth="1"/>
    <col min="13799" max="13799" width="33.28515625" style="28" bestFit="1" customWidth="1"/>
    <col min="13800" max="13800" width="24.140625" style="28" bestFit="1" customWidth="1"/>
    <col min="13801" max="13801" width="25.28515625" style="28" customWidth="1"/>
    <col min="13802" max="13802" width="24.42578125" style="28" customWidth="1"/>
    <col min="13803" max="13803" width="13.85546875" style="28" bestFit="1" customWidth="1"/>
    <col min="13804" max="13804" width="18.7109375" style="28" bestFit="1" customWidth="1"/>
    <col min="13805" max="13805" width="24.7109375" style="28" bestFit="1" customWidth="1"/>
    <col min="13806" max="13807" width="27.140625" style="28" bestFit="1" customWidth="1"/>
    <col min="13808" max="13808" width="24.7109375" style="28" bestFit="1" customWidth="1"/>
    <col min="13809" max="13811" width="22.42578125" style="28" bestFit="1" customWidth="1"/>
    <col min="13812" max="13812" width="24" style="28" bestFit="1" customWidth="1"/>
    <col min="13813" max="13814" width="41.140625" style="28" bestFit="1" customWidth="1"/>
    <col min="13815" max="13815" width="77.42578125" style="28" bestFit="1" customWidth="1"/>
    <col min="13816" max="13816" width="110.28515625" style="28" bestFit="1" customWidth="1"/>
    <col min="13817" max="13817" width="108.140625" style="28" bestFit="1" customWidth="1"/>
    <col min="13818" max="13818" width="38.28515625" style="28" bestFit="1" customWidth="1"/>
    <col min="13819" max="13819" width="38.7109375" style="28" bestFit="1" customWidth="1"/>
    <col min="13820" max="13820" width="38.28515625" style="28" bestFit="1" customWidth="1"/>
    <col min="13821" max="13821" width="38.7109375" style="28" bestFit="1" customWidth="1"/>
    <col min="13822" max="13822" width="38.28515625" style="28" bestFit="1" customWidth="1"/>
    <col min="13823" max="13823" width="38.7109375" style="28" bestFit="1" customWidth="1"/>
    <col min="13824" max="13824" width="22.85546875" style="28" bestFit="1" customWidth="1"/>
    <col min="13825" max="13825" width="31.85546875" style="28" customWidth="1"/>
    <col min="13826" max="13826" width="28" style="28" bestFit="1" customWidth="1"/>
    <col min="13827" max="13827" width="20.7109375" style="28" bestFit="1" customWidth="1"/>
    <col min="13828" max="13828" width="26.7109375" style="28" bestFit="1" customWidth="1"/>
    <col min="13829" max="13829" width="26.85546875" style="28" bestFit="1" customWidth="1"/>
    <col min="13830" max="13830" width="26.7109375" style="28" bestFit="1" customWidth="1"/>
    <col min="13831" max="13831" width="26.85546875" style="28" bestFit="1" customWidth="1"/>
    <col min="13832" max="13832" width="28.85546875" style="28" bestFit="1" customWidth="1"/>
    <col min="13833" max="13833" width="27" style="28" bestFit="1" customWidth="1"/>
    <col min="13834" max="13834" width="23.42578125" style="28" bestFit="1" customWidth="1"/>
    <col min="13835" max="13836" width="31.42578125" style="28" bestFit="1" customWidth="1"/>
    <col min="13837" max="13837" width="31.42578125" style="28" customWidth="1"/>
    <col min="13838" max="13838" width="52.28515625" style="28" customWidth="1"/>
    <col min="13839" max="13839" width="31.42578125" style="28" customWidth="1"/>
    <col min="13840" max="13840" width="26.42578125" style="28" bestFit="1" customWidth="1"/>
    <col min="13841" max="13841" width="29.28515625" style="28" customWidth="1"/>
    <col min="13842" max="13842" width="30.28515625" style="28" customWidth="1"/>
    <col min="13843" max="13843" width="39" style="28" bestFit="1" customWidth="1"/>
    <col min="13844" max="14023" width="9.140625" style="28"/>
    <col min="14024" max="14024" width="17.5703125" style="28" bestFit="1" customWidth="1"/>
    <col min="14025" max="14025" width="25.7109375" style="28" bestFit="1" customWidth="1"/>
    <col min="14026" max="14026" width="22.140625" style="28" bestFit="1" customWidth="1"/>
    <col min="14027" max="14027" width="18.42578125" style="28" bestFit="1" customWidth="1"/>
    <col min="14028" max="14028" width="19.140625" style="28" bestFit="1" customWidth="1"/>
    <col min="14029" max="14029" width="18.42578125" style="28" bestFit="1" customWidth="1"/>
    <col min="14030" max="14030" width="26.42578125" style="28" bestFit="1" customWidth="1"/>
    <col min="14031" max="14031" width="23.85546875" style="28" bestFit="1" customWidth="1"/>
    <col min="14032" max="14032" width="21.42578125" style="28" bestFit="1" customWidth="1"/>
    <col min="14033" max="14033" width="16" style="28" bestFit="1" customWidth="1"/>
    <col min="14034" max="14035" width="23" style="28" customWidth="1"/>
    <col min="14036" max="14036" width="29.28515625" style="28" customWidth="1"/>
    <col min="14037" max="14037" width="30.28515625" style="28" customWidth="1"/>
    <col min="14038" max="14038" width="24.140625" style="28" customWidth="1"/>
    <col min="14039" max="14040" width="23.85546875" style="28" customWidth="1"/>
    <col min="14041" max="14041" width="30.28515625" style="28" customWidth="1"/>
    <col min="14042" max="14047" width="12.7109375" style="28" customWidth="1"/>
    <col min="14048" max="14048" width="33.140625" style="28" customWidth="1"/>
    <col min="14049" max="14049" width="31.5703125" style="28" customWidth="1"/>
    <col min="14050" max="14050" width="33.28515625" style="28" customWidth="1"/>
    <col min="14051" max="14051" width="31.7109375" style="28" customWidth="1"/>
    <col min="14052" max="14052" width="20" style="28" customWidth="1"/>
    <col min="14053" max="14053" width="19.28515625" style="28" bestFit="1" customWidth="1"/>
    <col min="14054" max="14054" width="19.7109375" style="28" bestFit="1" customWidth="1"/>
    <col min="14055" max="14055" width="33.28515625" style="28" bestFit="1" customWidth="1"/>
    <col min="14056" max="14056" width="24.140625" style="28" bestFit="1" customWidth="1"/>
    <col min="14057" max="14057" width="25.28515625" style="28" customWidth="1"/>
    <col min="14058" max="14058" width="24.42578125" style="28" customWidth="1"/>
    <col min="14059" max="14059" width="13.85546875" style="28" bestFit="1" customWidth="1"/>
    <col min="14060" max="14060" width="18.7109375" style="28" bestFit="1" customWidth="1"/>
    <col min="14061" max="14061" width="24.7109375" style="28" bestFit="1" customWidth="1"/>
    <col min="14062" max="14063" width="27.140625" style="28" bestFit="1" customWidth="1"/>
    <col min="14064" max="14064" width="24.7109375" style="28" bestFit="1" customWidth="1"/>
    <col min="14065" max="14067" width="22.42578125" style="28" bestFit="1" customWidth="1"/>
    <col min="14068" max="14068" width="24" style="28" bestFit="1" customWidth="1"/>
    <col min="14069" max="14070" width="41.140625" style="28" bestFit="1" customWidth="1"/>
    <col min="14071" max="14071" width="77.42578125" style="28" bestFit="1" customWidth="1"/>
    <col min="14072" max="14072" width="110.28515625" style="28" bestFit="1" customWidth="1"/>
    <col min="14073" max="14073" width="108.140625" style="28" bestFit="1" customWidth="1"/>
    <col min="14074" max="14074" width="38.28515625" style="28" bestFit="1" customWidth="1"/>
    <col min="14075" max="14075" width="38.7109375" style="28" bestFit="1" customWidth="1"/>
    <col min="14076" max="14076" width="38.28515625" style="28" bestFit="1" customWidth="1"/>
    <col min="14077" max="14077" width="38.7109375" style="28" bestFit="1" customWidth="1"/>
    <col min="14078" max="14078" width="38.28515625" style="28" bestFit="1" customWidth="1"/>
    <col min="14079" max="14079" width="38.7109375" style="28" bestFit="1" customWidth="1"/>
    <col min="14080" max="14080" width="22.85546875" style="28" bestFit="1" customWidth="1"/>
    <col min="14081" max="14081" width="31.85546875" style="28" customWidth="1"/>
    <col min="14082" max="14082" width="28" style="28" bestFit="1" customWidth="1"/>
    <col min="14083" max="14083" width="20.7109375" style="28" bestFit="1" customWidth="1"/>
    <col min="14084" max="14084" width="26.7109375" style="28" bestFit="1" customWidth="1"/>
    <col min="14085" max="14085" width="26.85546875" style="28" bestFit="1" customWidth="1"/>
    <col min="14086" max="14086" width="26.7109375" style="28" bestFit="1" customWidth="1"/>
    <col min="14087" max="14087" width="26.85546875" style="28" bestFit="1" customWidth="1"/>
    <col min="14088" max="14088" width="28.85546875" style="28" bestFit="1" customWidth="1"/>
    <col min="14089" max="14089" width="27" style="28" bestFit="1" customWidth="1"/>
    <col min="14090" max="14090" width="23.42578125" style="28" bestFit="1" customWidth="1"/>
    <col min="14091" max="14092" width="31.42578125" style="28" bestFit="1" customWidth="1"/>
    <col min="14093" max="14093" width="31.42578125" style="28" customWidth="1"/>
    <col min="14094" max="14094" width="52.28515625" style="28" customWidth="1"/>
    <col min="14095" max="14095" width="31.42578125" style="28" customWidth="1"/>
    <col min="14096" max="14096" width="26.42578125" style="28" bestFit="1" customWidth="1"/>
    <col min="14097" max="14097" width="29.28515625" style="28" customWidth="1"/>
    <col min="14098" max="14098" width="30.28515625" style="28" customWidth="1"/>
    <col min="14099" max="14099" width="39" style="28" bestFit="1" customWidth="1"/>
    <col min="14100" max="14279" width="9.140625" style="28"/>
    <col min="14280" max="14280" width="17.5703125" style="28" bestFit="1" customWidth="1"/>
    <col min="14281" max="14281" width="25.7109375" style="28" bestFit="1" customWidth="1"/>
    <col min="14282" max="14282" width="22.140625" style="28" bestFit="1" customWidth="1"/>
    <col min="14283" max="14283" width="18.42578125" style="28" bestFit="1" customWidth="1"/>
    <col min="14284" max="14284" width="19.140625" style="28" bestFit="1" customWidth="1"/>
    <col min="14285" max="14285" width="18.42578125" style="28" bestFit="1" customWidth="1"/>
    <col min="14286" max="14286" width="26.42578125" style="28" bestFit="1" customWidth="1"/>
    <col min="14287" max="14287" width="23.85546875" style="28" bestFit="1" customWidth="1"/>
    <col min="14288" max="14288" width="21.42578125" style="28" bestFit="1" customWidth="1"/>
    <col min="14289" max="14289" width="16" style="28" bestFit="1" customWidth="1"/>
    <col min="14290" max="14291" width="23" style="28" customWidth="1"/>
    <col min="14292" max="14292" width="29.28515625" style="28" customWidth="1"/>
    <col min="14293" max="14293" width="30.28515625" style="28" customWidth="1"/>
    <col min="14294" max="14294" width="24.140625" style="28" customWidth="1"/>
    <col min="14295" max="14296" width="23.85546875" style="28" customWidth="1"/>
    <col min="14297" max="14297" width="30.28515625" style="28" customWidth="1"/>
    <col min="14298" max="14303" width="12.7109375" style="28" customWidth="1"/>
    <col min="14304" max="14304" width="33.140625" style="28" customWidth="1"/>
    <col min="14305" max="14305" width="31.5703125" style="28" customWidth="1"/>
    <col min="14306" max="14306" width="33.28515625" style="28" customWidth="1"/>
    <col min="14307" max="14307" width="31.7109375" style="28" customWidth="1"/>
    <col min="14308" max="14308" width="20" style="28" customWidth="1"/>
    <col min="14309" max="14309" width="19.28515625" style="28" bestFit="1" customWidth="1"/>
    <col min="14310" max="14310" width="19.7109375" style="28" bestFit="1" customWidth="1"/>
    <col min="14311" max="14311" width="33.28515625" style="28" bestFit="1" customWidth="1"/>
    <col min="14312" max="14312" width="24.140625" style="28" bestFit="1" customWidth="1"/>
    <col min="14313" max="14313" width="25.28515625" style="28" customWidth="1"/>
    <col min="14314" max="14314" width="24.42578125" style="28" customWidth="1"/>
    <col min="14315" max="14315" width="13.85546875" style="28" bestFit="1" customWidth="1"/>
    <col min="14316" max="14316" width="18.7109375" style="28" bestFit="1" customWidth="1"/>
    <col min="14317" max="14317" width="24.7109375" style="28" bestFit="1" customWidth="1"/>
    <col min="14318" max="14319" width="27.140625" style="28" bestFit="1" customWidth="1"/>
    <col min="14320" max="14320" width="24.7109375" style="28" bestFit="1" customWidth="1"/>
    <col min="14321" max="14323" width="22.42578125" style="28" bestFit="1" customWidth="1"/>
    <col min="14324" max="14324" width="24" style="28" bestFit="1" customWidth="1"/>
    <col min="14325" max="14326" width="41.140625" style="28" bestFit="1" customWidth="1"/>
    <col min="14327" max="14327" width="77.42578125" style="28" bestFit="1" customWidth="1"/>
    <col min="14328" max="14328" width="110.28515625" style="28" bestFit="1" customWidth="1"/>
    <col min="14329" max="14329" width="108.140625" style="28" bestFit="1" customWidth="1"/>
    <col min="14330" max="14330" width="38.28515625" style="28" bestFit="1" customWidth="1"/>
    <col min="14331" max="14331" width="38.7109375" style="28" bestFit="1" customWidth="1"/>
    <col min="14332" max="14332" width="38.28515625" style="28" bestFit="1" customWidth="1"/>
    <col min="14333" max="14333" width="38.7109375" style="28" bestFit="1" customWidth="1"/>
    <col min="14334" max="14334" width="38.28515625" style="28" bestFit="1" customWidth="1"/>
    <col min="14335" max="14335" width="38.7109375" style="28" bestFit="1" customWidth="1"/>
    <col min="14336" max="14336" width="22.85546875" style="28" bestFit="1" customWidth="1"/>
    <col min="14337" max="14337" width="31.85546875" style="28" customWidth="1"/>
    <col min="14338" max="14338" width="28" style="28" bestFit="1" customWidth="1"/>
    <col min="14339" max="14339" width="20.7109375" style="28" bestFit="1" customWidth="1"/>
    <col min="14340" max="14340" width="26.7109375" style="28" bestFit="1" customWidth="1"/>
    <col min="14341" max="14341" width="26.85546875" style="28" bestFit="1" customWidth="1"/>
    <col min="14342" max="14342" width="26.7109375" style="28" bestFit="1" customWidth="1"/>
    <col min="14343" max="14343" width="26.85546875" style="28" bestFit="1" customWidth="1"/>
    <col min="14344" max="14344" width="28.85546875" style="28" bestFit="1" customWidth="1"/>
    <col min="14345" max="14345" width="27" style="28" bestFit="1" customWidth="1"/>
    <col min="14346" max="14346" width="23.42578125" style="28" bestFit="1" customWidth="1"/>
    <col min="14347" max="14348" width="31.42578125" style="28" bestFit="1" customWidth="1"/>
    <col min="14349" max="14349" width="31.42578125" style="28" customWidth="1"/>
    <col min="14350" max="14350" width="52.28515625" style="28" customWidth="1"/>
    <col min="14351" max="14351" width="31.42578125" style="28" customWidth="1"/>
    <col min="14352" max="14352" width="26.42578125" style="28" bestFit="1" customWidth="1"/>
    <col min="14353" max="14353" width="29.28515625" style="28" customWidth="1"/>
    <col min="14354" max="14354" width="30.28515625" style="28" customWidth="1"/>
    <col min="14355" max="14355" width="39" style="28" bestFit="1" customWidth="1"/>
    <col min="14356" max="14535" width="9.140625" style="28"/>
    <col min="14536" max="14536" width="17.5703125" style="28" bestFit="1" customWidth="1"/>
    <col min="14537" max="14537" width="25.7109375" style="28" bestFit="1" customWidth="1"/>
    <col min="14538" max="14538" width="22.140625" style="28" bestFit="1" customWidth="1"/>
    <col min="14539" max="14539" width="18.42578125" style="28" bestFit="1" customWidth="1"/>
    <col min="14540" max="14540" width="19.140625" style="28" bestFit="1" customWidth="1"/>
    <col min="14541" max="14541" width="18.42578125" style="28" bestFit="1" customWidth="1"/>
    <col min="14542" max="14542" width="26.42578125" style="28" bestFit="1" customWidth="1"/>
    <col min="14543" max="14543" width="23.85546875" style="28" bestFit="1" customWidth="1"/>
    <col min="14544" max="14544" width="21.42578125" style="28" bestFit="1" customWidth="1"/>
    <col min="14545" max="14545" width="16" style="28" bestFit="1" customWidth="1"/>
    <col min="14546" max="14547" width="23" style="28" customWidth="1"/>
    <col min="14548" max="14548" width="29.28515625" style="28" customWidth="1"/>
    <col min="14549" max="14549" width="30.28515625" style="28" customWidth="1"/>
    <col min="14550" max="14550" width="24.140625" style="28" customWidth="1"/>
    <col min="14551" max="14552" width="23.85546875" style="28" customWidth="1"/>
    <col min="14553" max="14553" width="30.28515625" style="28" customWidth="1"/>
    <col min="14554" max="14559" width="12.7109375" style="28" customWidth="1"/>
    <col min="14560" max="14560" width="33.140625" style="28" customWidth="1"/>
    <col min="14561" max="14561" width="31.5703125" style="28" customWidth="1"/>
    <col min="14562" max="14562" width="33.28515625" style="28" customWidth="1"/>
    <col min="14563" max="14563" width="31.7109375" style="28" customWidth="1"/>
    <col min="14564" max="14564" width="20" style="28" customWidth="1"/>
    <col min="14565" max="14565" width="19.28515625" style="28" bestFit="1" customWidth="1"/>
    <col min="14566" max="14566" width="19.7109375" style="28" bestFit="1" customWidth="1"/>
    <col min="14567" max="14567" width="33.28515625" style="28" bestFit="1" customWidth="1"/>
    <col min="14568" max="14568" width="24.140625" style="28" bestFit="1" customWidth="1"/>
    <col min="14569" max="14569" width="25.28515625" style="28" customWidth="1"/>
    <col min="14570" max="14570" width="24.42578125" style="28" customWidth="1"/>
    <col min="14571" max="14571" width="13.85546875" style="28" bestFit="1" customWidth="1"/>
    <col min="14572" max="14572" width="18.7109375" style="28" bestFit="1" customWidth="1"/>
    <col min="14573" max="14573" width="24.7109375" style="28" bestFit="1" customWidth="1"/>
    <col min="14574" max="14575" width="27.140625" style="28" bestFit="1" customWidth="1"/>
    <col min="14576" max="14576" width="24.7109375" style="28" bestFit="1" customWidth="1"/>
    <col min="14577" max="14579" width="22.42578125" style="28" bestFit="1" customWidth="1"/>
    <col min="14580" max="14580" width="24" style="28" bestFit="1" customWidth="1"/>
    <col min="14581" max="14582" width="41.140625" style="28" bestFit="1" customWidth="1"/>
    <col min="14583" max="14583" width="77.42578125" style="28" bestFit="1" customWidth="1"/>
    <col min="14584" max="14584" width="110.28515625" style="28" bestFit="1" customWidth="1"/>
    <col min="14585" max="14585" width="108.140625" style="28" bestFit="1" customWidth="1"/>
    <col min="14586" max="14586" width="38.28515625" style="28" bestFit="1" customWidth="1"/>
    <col min="14587" max="14587" width="38.7109375" style="28" bestFit="1" customWidth="1"/>
    <col min="14588" max="14588" width="38.28515625" style="28" bestFit="1" customWidth="1"/>
    <col min="14589" max="14589" width="38.7109375" style="28" bestFit="1" customWidth="1"/>
    <col min="14590" max="14590" width="38.28515625" style="28" bestFit="1" customWidth="1"/>
    <col min="14591" max="14591" width="38.7109375" style="28" bestFit="1" customWidth="1"/>
    <col min="14592" max="14592" width="22.85546875" style="28" bestFit="1" customWidth="1"/>
    <col min="14593" max="14593" width="31.85546875" style="28" customWidth="1"/>
    <col min="14594" max="14594" width="28" style="28" bestFit="1" customWidth="1"/>
    <col min="14595" max="14595" width="20.7109375" style="28" bestFit="1" customWidth="1"/>
    <col min="14596" max="14596" width="26.7109375" style="28" bestFit="1" customWidth="1"/>
    <col min="14597" max="14597" width="26.85546875" style="28" bestFit="1" customWidth="1"/>
    <col min="14598" max="14598" width="26.7109375" style="28" bestFit="1" customWidth="1"/>
    <col min="14599" max="14599" width="26.85546875" style="28" bestFit="1" customWidth="1"/>
    <col min="14600" max="14600" width="28.85546875" style="28" bestFit="1" customWidth="1"/>
    <col min="14601" max="14601" width="27" style="28" bestFit="1" customWidth="1"/>
    <col min="14602" max="14602" width="23.42578125" style="28" bestFit="1" customWidth="1"/>
    <col min="14603" max="14604" width="31.42578125" style="28" bestFit="1" customWidth="1"/>
    <col min="14605" max="14605" width="31.42578125" style="28" customWidth="1"/>
    <col min="14606" max="14606" width="52.28515625" style="28" customWidth="1"/>
    <col min="14607" max="14607" width="31.42578125" style="28" customWidth="1"/>
    <col min="14608" max="14608" width="26.42578125" style="28" bestFit="1" customWidth="1"/>
    <col min="14609" max="14609" width="29.28515625" style="28" customWidth="1"/>
    <col min="14610" max="14610" width="30.28515625" style="28" customWidth="1"/>
    <col min="14611" max="14611" width="39" style="28" bestFit="1" customWidth="1"/>
    <col min="14612" max="14791" width="9.140625" style="28"/>
    <col min="14792" max="14792" width="17.5703125" style="28" bestFit="1" customWidth="1"/>
    <col min="14793" max="14793" width="25.7109375" style="28" bestFit="1" customWidth="1"/>
    <col min="14794" max="14794" width="22.140625" style="28" bestFit="1" customWidth="1"/>
    <col min="14795" max="14795" width="18.42578125" style="28" bestFit="1" customWidth="1"/>
    <col min="14796" max="14796" width="19.140625" style="28" bestFit="1" customWidth="1"/>
    <col min="14797" max="14797" width="18.42578125" style="28" bestFit="1" customWidth="1"/>
    <col min="14798" max="14798" width="26.42578125" style="28" bestFit="1" customWidth="1"/>
    <col min="14799" max="14799" width="23.85546875" style="28" bestFit="1" customWidth="1"/>
    <col min="14800" max="14800" width="21.42578125" style="28" bestFit="1" customWidth="1"/>
    <col min="14801" max="14801" width="16" style="28" bestFit="1" customWidth="1"/>
    <col min="14802" max="14803" width="23" style="28" customWidth="1"/>
    <col min="14804" max="14804" width="29.28515625" style="28" customWidth="1"/>
    <col min="14805" max="14805" width="30.28515625" style="28" customWidth="1"/>
    <col min="14806" max="14806" width="24.140625" style="28" customWidth="1"/>
    <col min="14807" max="14808" width="23.85546875" style="28" customWidth="1"/>
    <col min="14809" max="14809" width="30.28515625" style="28" customWidth="1"/>
    <col min="14810" max="14815" width="12.7109375" style="28" customWidth="1"/>
    <col min="14816" max="14816" width="33.140625" style="28" customWidth="1"/>
    <col min="14817" max="14817" width="31.5703125" style="28" customWidth="1"/>
    <col min="14818" max="14818" width="33.28515625" style="28" customWidth="1"/>
    <col min="14819" max="14819" width="31.7109375" style="28" customWidth="1"/>
    <col min="14820" max="14820" width="20" style="28" customWidth="1"/>
    <col min="14821" max="14821" width="19.28515625" style="28" bestFit="1" customWidth="1"/>
    <col min="14822" max="14822" width="19.7109375" style="28" bestFit="1" customWidth="1"/>
    <col min="14823" max="14823" width="33.28515625" style="28" bestFit="1" customWidth="1"/>
    <col min="14824" max="14824" width="24.140625" style="28" bestFit="1" customWidth="1"/>
    <col min="14825" max="14825" width="25.28515625" style="28" customWidth="1"/>
    <col min="14826" max="14826" width="24.42578125" style="28" customWidth="1"/>
    <col min="14827" max="14827" width="13.85546875" style="28" bestFit="1" customWidth="1"/>
    <col min="14828" max="14828" width="18.7109375" style="28" bestFit="1" customWidth="1"/>
    <col min="14829" max="14829" width="24.7109375" style="28" bestFit="1" customWidth="1"/>
    <col min="14830" max="14831" width="27.140625" style="28" bestFit="1" customWidth="1"/>
    <col min="14832" max="14832" width="24.7109375" style="28" bestFit="1" customWidth="1"/>
    <col min="14833" max="14835" width="22.42578125" style="28" bestFit="1" customWidth="1"/>
    <col min="14836" max="14836" width="24" style="28" bestFit="1" customWidth="1"/>
    <col min="14837" max="14838" width="41.140625" style="28" bestFit="1" customWidth="1"/>
    <col min="14839" max="14839" width="77.42578125" style="28" bestFit="1" customWidth="1"/>
    <col min="14840" max="14840" width="110.28515625" style="28" bestFit="1" customWidth="1"/>
    <col min="14841" max="14841" width="108.140625" style="28" bestFit="1" customWidth="1"/>
    <col min="14842" max="14842" width="38.28515625" style="28" bestFit="1" customWidth="1"/>
    <col min="14843" max="14843" width="38.7109375" style="28" bestFit="1" customWidth="1"/>
    <col min="14844" max="14844" width="38.28515625" style="28" bestFit="1" customWidth="1"/>
    <col min="14845" max="14845" width="38.7109375" style="28" bestFit="1" customWidth="1"/>
    <col min="14846" max="14846" width="38.28515625" style="28" bestFit="1" customWidth="1"/>
    <col min="14847" max="14847" width="38.7109375" style="28" bestFit="1" customWidth="1"/>
    <col min="14848" max="14848" width="22.85546875" style="28" bestFit="1" customWidth="1"/>
    <col min="14849" max="14849" width="31.85546875" style="28" customWidth="1"/>
    <col min="14850" max="14850" width="28" style="28" bestFit="1" customWidth="1"/>
    <col min="14851" max="14851" width="20.7109375" style="28" bestFit="1" customWidth="1"/>
    <col min="14852" max="14852" width="26.7109375" style="28" bestFit="1" customWidth="1"/>
    <col min="14853" max="14853" width="26.85546875" style="28" bestFit="1" customWidth="1"/>
    <col min="14854" max="14854" width="26.7109375" style="28" bestFit="1" customWidth="1"/>
    <col min="14855" max="14855" width="26.85546875" style="28" bestFit="1" customWidth="1"/>
    <col min="14856" max="14856" width="28.85546875" style="28" bestFit="1" customWidth="1"/>
    <col min="14857" max="14857" width="27" style="28" bestFit="1" customWidth="1"/>
    <col min="14858" max="14858" width="23.42578125" style="28" bestFit="1" customWidth="1"/>
    <col min="14859" max="14860" width="31.42578125" style="28" bestFit="1" customWidth="1"/>
    <col min="14861" max="14861" width="31.42578125" style="28" customWidth="1"/>
    <col min="14862" max="14862" width="52.28515625" style="28" customWidth="1"/>
    <col min="14863" max="14863" width="31.42578125" style="28" customWidth="1"/>
    <col min="14864" max="14864" width="26.42578125" style="28" bestFit="1" customWidth="1"/>
    <col min="14865" max="14865" width="29.28515625" style="28" customWidth="1"/>
    <col min="14866" max="14866" width="30.28515625" style="28" customWidth="1"/>
    <col min="14867" max="14867" width="39" style="28" bestFit="1" customWidth="1"/>
    <col min="14868" max="15047" width="9.140625" style="28"/>
    <col min="15048" max="15048" width="17.5703125" style="28" bestFit="1" customWidth="1"/>
    <col min="15049" max="15049" width="25.7109375" style="28" bestFit="1" customWidth="1"/>
    <col min="15050" max="15050" width="22.140625" style="28" bestFit="1" customWidth="1"/>
    <col min="15051" max="15051" width="18.42578125" style="28" bestFit="1" customWidth="1"/>
    <col min="15052" max="15052" width="19.140625" style="28" bestFit="1" customWidth="1"/>
    <col min="15053" max="15053" width="18.42578125" style="28" bestFit="1" customWidth="1"/>
    <col min="15054" max="15054" width="26.42578125" style="28" bestFit="1" customWidth="1"/>
    <col min="15055" max="15055" width="23.85546875" style="28" bestFit="1" customWidth="1"/>
    <col min="15056" max="15056" width="21.42578125" style="28" bestFit="1" customWidth="1"/>
    <col min="15057" max="15057" width="16" style="28" bestFit="1" customWidth="1"/>
    <col min="15058" max="15059" width="23" style="28" customWidth="1"/>
    <col min="15060" max="15060" width="29.28515625" style="28" customWidth="1"/>
    <col min="15061" max="15061" width="30.28515625" style="28" customWidth="1"/>
    <col min="15062" max="15062" width="24.140625" style="28" customWidth="1"/>
    <col min="15063" max="15064" width="23.85546875" style="28" customWidth="1"/>
    <col min="15065" max="15065" width="30.28515625" style="28" customWidth="1"/>
    <col min="15066" max="15071" width="12.7109375" style="28" customWidth="1"/>
    <col min="15072" max="15072" width="33.140625" style="28" customWidth="1"/>
    <col min="15073" max="15073" width="31.5703125" style="28" customWidth="1"/>
    <col min="15074" max="15074" width="33.28515625" style="28" customWidth="1"/>
    <col min="15075" max="15075" width="31.7109375" style="28" customWidth="1"/>
    <col min="15076" max="15076" width="20" style="28" customWidth="1"/>
    <col min="15077" max="15077" width="19.28515625" style="28" bestFit="1" customWidth="1"/>
    <col min="15078" max="15078" width="19.7109375" style="28" bestFit="1" customWidth="1"/>
    <col min="15079" max="15079" width="33.28515625" style="28" bestFit="1" customWidth="1"/>
    <col min="15080" max="15080" width="24.140625" style="28" bestFit="1" customWidth="1"/>
    <col min="15081" max="15081" width="25.28515625" style="28" customWidth="1"/>
    <col min="15082" max="15082" width="24.42578125" style="28" customWidth="1"/>
    <col min="15083" max="15083" width="13.85546875" style="28" bestFit="1" customWidth="1"/>
    <col min="15084" max="15084" width="18.7109375" style="28" bestFit="1" customWidth="1"/>
    <col min="15085" max="15085" width="24.7109375" style="28" bestFit="1" customWidth="1"/>
    <col min="15086" max="15087" width="27.140625" style="28" bestFit="1" customWidth="1"/>
    <col min="15088" max="15088" width="24.7109375" style="28" bestFit="1" customWidth="1"/>
    <col min="15089" max="15091" width="22.42578125" style="28" bestFit="1" customWidth="1"/>
    <col min="15092" max="15092" width="24" style="28" bestFit="1" customWidth="1"/>
    <col min="15093" max="15094" width="41.140625" style="28" bestFit="1" customWidth="1"/>
    <col min="15095" max="15095" width="77.42578125" style="28" bestFit="1" customWidth="1"/>
    <col min="15096" max="15096" width="110.28515625" style="28" bestFit="1" customWidth="1"/>
    <col min="15097" max="15097" width="108.140625" style="28" bestFit="1" customWidth="1"/>
    <col min="15098" max="15098" width="38.28515625" style="28" bestFit="1" customWidth="1"/>
    <col min="15099" max="15099" width="38.7109375" style="28" bestFit="1" customWidth="1"/>
    <col min="15100" max="15100" width="38.28515625" style="28" bestFit="1" customWidth="1"/>
    <col min="15101" max="15101" width="38.7109375" style="28" bestFit="1" customWidth="1"/>
    <col min="15102" max="15102" width="38.28515625" style="28" bestFit="1" customWidth="1"/>
    <col min="15103" max="15103" width="38.7109375" style="28" bestFit="1" customWidth="1"/>
    <col min="15104" max="15104" width="22.85546875" style="28" bestFit="1" customWidth="1"/>
    <col min="15105" max="15105" width="31.85546875" style="28" customWidth="1"/>
    <col min="15106" max="15106" width="28" style="28" bestFit="1" customWidth="1"/>
    <col min="15107" max="15107" width="20.7109375" style="28" bestFit="1" customWidth="1"/>
    <col min="15108" max="15108" width="26.7109375" style="28" bestFit="1" customWidth="1"/>
    <col min="15109" max="15109" width="26.85546875" style="28" bestFit="1" customWidth="1"/>
    <col min="15110" max="15110" width="26.7109375" style="28" bestFit="1" customWidth="1"/>
    <col min="15111" max="15111" width="26.85546875" style="28" bestFit="1" customWidth="1"/>
    <col min="15112" max="15112" width="28.85546875" style="28" bestFit="1" customWidth="1"/>
    <col min="15113" max="15113" width="27" style="28" bestFit="1" customWidth="1"/>
    <col min="15114" max="15114" width="23.42578125" style="28" bestFit="1" customWidth="1"/>
    <col min="15115" max="15116" width="31.42578125" style="28" bestFit="1" customWidth="1"/>
    <col min="15117" max="15117" width="31.42578125" style="28" customWidth="1"/>
    <col min="15118" max="15118" width="52.28515625" style="28" customWidth="1"/>
    <col min="15119" max="15119" width="31.42578125" style="28" customWidth="1"/>
    <col min="15120" max="15120" width="26.42578125" style="28" bestFit="1" customWidth="1"/>
    <col min="15121" max="15121" width="29.28515625" style="28" customWidth="1"/>
    <col min="15122" max="15122" width="30.28515625" style="28" customWidth="1"/>
    <col min="15123" max="15123" width="39" style="28" bestFit="1" customWidth="1"/>
    <col min="15124" max="15303" width="9.140625" style="28"/>
    <col min="15304" max="15304" width="17.5703125" style="28" bestFit="1" customWidth="1"/>
    <col min="15305" max="15305" width="25.7109375" style="28" bestFit="1" customWidth="1"/>
    <col min="15306" max="15306" width="22.140625" style="28" bestFit="1" customWidth="1"/>
    <col min="15307" max="15307" width="18.42578125" style="28" bestFit="1" customWidth="1"/>
    <col min="15308" max="15308" width="19.140625" style="28" bestFit="1" customWidth="1"/>
    <col min="15309" max="15309" width="18.42578125" style="28" bestFit="1" customWidth="1"/>
    <col min="15310" max="15310" width="26.42578125" style="28" bestFit="1" customWidth="1"/>
    <col min="15311" max="15311" width="23.85546875" style="28" bestFit="1" customWidth="1"/>
    <col min="15312" max="15312" width="21.42578125" style="28" bestFit="1" customWidth="1"/>
    <col min="15313" max="15313" width="16" style="28" bestFit="1" customWidth="1"/>
    <col min="15314" max="15315" width="23" style="28" customWidth="1"/>
    <col min="15316" max="15316" width="29.28515625" style="28" customWidth="1"/>
    <col min="15317" max="15317" width="30.28515625" style="28" customWidth="1"/>
    <col min="15318" max="15318" width="24.140625" style="28" customWidth="1"/>
    <col min="15319" max="15320" width="23.85546875" style="28" customWidth="1"/>
    <col min="15321" max="15321" width="30.28515625" style="28" customWidth="1"/>
    <col min="15322" max="15327" width="12.7109375" style="28" customWidth="1"/>
    <col min="15328" max="15328" width="33.140625" style="28" customWidth="1"/>
    <col min="15329" max="15329" width="31.5703125" style="28" customWidth="1"/>
    <col min="15330" max="15330" width="33.28515625" style="28" customWidth="1"/>
    <col min="15331" max="15331" width="31.7109375" style="28" customWidth="1"/>
    <col min="15332" max="15332" width="20" style="28" customWidth="1"/>
    <col min="15333" max="15333" width="19.28515625" style="28" bestFit="1" customWidth="1"/>
    <col min="15334" max="15334" width="19.7109375" style="28" bestFit="1" customWidth="1"/>
    <col min="15335" max="15335" width="33.28515625" style="28" bestFit="1" customWidth="1"/>
    <col min="15336" max="15336" width="24.140625" style="28" bestFit="1" customWidth="1"/>
    <col min="15337" max="15337" width="25.28515625" style="28" customWidth="1"/>
    <col min="15338" max="15338" width="24.42578125" style="28" customWidth="1"/>
    <col min="15339" max="15339" width="13.85546875" style="28" bestFit="1" customWidth="1"/>
    <col min="15340" max="15340" width="18.7109375" style="28" bestFit="1" customWidth="1"/>
    <col min="15341" max="15341" width="24.7109375" style="28" bestFit="1" customWidth="1"/>
    <col min="15342" max="15343" width="27.140625" style="28" bestFit="1" customWidth="1"/>
    <col min="15344" max="15344" width="24.7109375" style="28" bestFit="1" customWidth="1"/>
    <col min="15345" max="15347" width="22.42578125" style="28" bestFit="1" customWidth="1"/>
    <col min="15348" max="15348" width="24" style="28" bestFit="1" customWidth="1"/>
    <col min="15349" max="15350" width="41.140625" style="28" bestFit="1" customWidth="1"/>
    <col min="15351" max="15351" width="77.42578125" style="28" bestFit="1" customWidth="1"/>
    <col min="15352" max="15352" width="110.28515625" style="28" bestFit="1" customWidth="1"/>
    <col min="15353" max="15353" width="108.140625" style="28" bestFit="1" customWidth="1"/>
    <col min="15354" max="15354" width="38.28515625" style="28" bestFit="1" customWidth="1"/>
    <col min="15355" max="15355" width="38.7109375" style="28" bestFit="1" customWidth="1"/>
    <col min="15356" max="15356" width="38.28515625" style="28" bestFit="1" customWidth="1"/>
    <col min="15357" max="15357" width="38.7109375" style="28" bestFit="1" customWidth="1"/>
    <col min="15358" max="15358" width="38.28515625" style="28" bestFit="1" customWidth="1"/>
    <col min="15359" max="15359" width="38.7109375" style="28" bestFit="1" customWidth="1"/>
    <col min="15360" max="15360" width="22.85546875" style="28" bestFit="1" customWidth="1"/>
    <col min="15361" max="15361" width="31.85546875" style="28" customWidth="1"/>
    <col min="15362" max="15362" width="28" style="28" bestFit="1" customWidth="1"/>
    <col min="15363" max="15363" width="20.7109375" style="28" bestFit="1" customWidth="1"/>
    <col min="15364" max="15364" width="26.7109375" style="28" bestFit="1" customWidth="1"/>
    <col min="15365" max="15365" width="26.85546875" style="28" bestFit="1" customWidth="1"/>
    <col min="15366" max="15366" width="26.7109375" style="28" bestFit="1" customWidth="1"/>
    <col min="15367" max="15367" width="26.85546875" style="28" bestFit="1" customWidth="1"/>
    <col min="15368" max="15368" width="28.85546875" style="28" bestFit="1" customWidth="1"/>
    <col min="15369" max="15369" width="27" style="28" bestFit="1" customWidth="1"/>
    <col min="15370" max="15370" width="23.42578125" style="28" bestFit="1" customWidth="1"/>
    <col min="15371" max="15372" width="31.42578125" style="28" bestFit="1" customWidth="1"/>
    <col min="15373" max="15373" width="31.42578125" style="28" customWidth="1"/>
    <col min="15374" max="15374" width="52.28515625" style="28" customWidth="1"/>
    <col min="15375" max="15375" width="31.42578125" style="28" customWidth="1"/>
    <col min="15376" max="15376" width="26.42578125" style="28" bestFit="1" customWidth="1"/>
    <col min="15377" max="15377" width="29.28515625" style="28" customWidth="1"/>
    <col min="15378" max="15378" width="30.28515625" style="28" customWidth="1"/>
    <col min="15379" max="15379" width="39" style="28" bestFit="1" customWidth="1"/>
    <col min="15380" max="15559" width="9.140625" style="28"/>
    <col min="15560" max="15560" width="17.5703125" style="28" bestFit="1" customWidth="1"/>
    <col min="15561" max="15561" width="25.7109375" style="28" bestFit="1" customWidth="1"/>
    <col min="15562" max="15562" width="22.140625" style="28" bestFit="1" customWidth="1"/>
    <col min="15563" max="15563" width="18.42578125" style="28" bestFit="1" customWidth="1"/>
    <col min="15564" max="15564" width="19.140625" style="28" bestFit="1" customWidth="1"/>
    <col min="15565" max="15565" width="18.42578125" style="28" bestFit="1" customWidth="1"/>
    <col min="15566" max="15566" width="26.42578125" style="28" bestFit="1" customWidth="1"/>
    <col min="15567" max="15567" width="23.85546875" style="28" bestFit="1" customWidth="1"/>
    <col min="15568" max="15568" width="21.42578125" style="28" bestFit="1" customWidth="1"/>
    <col min="15569" max="15569" width="16" style="28" bestFit="1" customWidth="1"/>
    <col min="15570" max="15571" width="23" style="28" customWidth="1"/>
    <col min="15572" max="15572" width="29.28515625" style="28" customWidth="1"/>
    <col min="15573" max="15573" width="30.28515625" style="28" customWidth="1"/>
    <col min="15574" max="15574" width="24.140625" style="28" customWidth="1"/>
    <col min="15575" max="15576" width="23.85546875" style="28" customWidth="1"/>
    <col min="15577" max="15577" width="30.28515625" style="28" customWidth="1"/>
    <col min="15578" max="15583" width="12.7109375" style="28" customWidth="1"/>
    <col min="15584" max="15584" width="33.140625" style="28" customWidth="1"/>
    <col min="15585" max="15585" width="31.5703125" style="28" customWidth="1"/>
    <col min="15586" max="15586" width="33.28515625" style="28" customWidth="1"/>
    <col min="15587" max="15587" width="31.7109375" style="28" customWidth="1"/>
    <col min="15588" max="15588" width="20" style="28" customWidth="1"/>
    <col min="15589" max="15589" width="19.28515625" style="28" bestFit="1" customWidth="1"/>
    <col min="15590" max="15590" width="19.7109375" style="28" bestFit="1" customWidth="1"/>
    <col min="15591" max="15591" width="33.28515625" style="28" bestFit="1" customWidth="1"/>
    <col min="15592" max="15592" width="24.140625" style="28" bestFit="1" customWidth="1"/>
    <col min="15593" max="15593" width="25.28515625" style="28" customWidth="1"/>
    <col min="15594" max="15594" width="24.42578125" style="28" customWidth="1"/>
    <col min="15595" max="15595" width="13.85546875" style="28" bestFit="1" customWidth="1"/>
    <col min="15596" max="15596" width="18.7109375" style="28" bestFit="1" customWidth="1"/>
    <col min="15597" max="15597" width="24.7109375" style="28" bestFit="1" customWidth="1"/>
    <col min="15598" max="15599" width="27.140625" style="28" bestFit="1" customWidth="1"/>
    <col min="15600" max="15600" width="24.7109375" style="28" bestFit="1" customWidth="1"/>
    <col min="15601" max="15603" width="22.42578125" style="28" bestFit="1" customWidth="1"/>
    <col min="15604" max="15604" width="24" style="28" bestFit="1" customWidth="1"/>
    <col min="15605" max="15606" width="41.140625" style="28" bestFit="1" customWidth="1"/>
    <col min="15607" max="15607" width="77.42578125" style="28" bestFit="1" customWidth="1"/>
    <col min="15608" max="15608" width="110.28515625" style="28" bestFit="1" customWidth="1"/>
    <col min="15609" max="15609" width="108.140625" style="28" bestFit="1" customWidth="1"/>
    <col min="15610" max="15610" width="38.28515625" style="28" bestFit="1" customWidth="1"/>
    <col min="15611" max="15611" width="38.7109375" style="28" bestFit="1" customWidth="1"/>
    <col min="15612" max="15612" width="38.28515625" style="28" bestFit="1" customWidth="1"/>
    <col min="15613" max="15613" width="38.7109375" style="28" bestFit="1" customWidth="1"/>
    <col min="15614" max="15614" width="38.28515625" style="28" bestFit="1" customWidth="1"/>
    <col min="15615" max="15615" width="38.7109375" style="28" bestFit="1" customWidth="1"/>
    <col min="15616" max="15616" width="22.85546875" style="28" bestFit="1" customWidth="1"/>
    <col min="15617" max="15617" width="31.85546875" style="28" customWidth="1"/>
    <col min="15618" max="15618" width="28" style="28" bestFit="1" customWidth="1"/>
    <col min="15619" max="15619" width="20.7109375" style="28" bestFit="1" customWidth="1"/>
    <col min="15620" max="15620" width="26.7109375" style="28" bestFit="1" customWidth="1"/>
    <col min="15621" max="15621" width="26.85546875" style="28" bestFit="1" customWidth="1"/>
    <col min="15622" max="15622" width="26.7109375" style="28" bestFit="1" customWidth="1"/>
    <col min="15623" max="15623" width="26.85546875" style="28" bestFit="1" customWidth="1"/>
    <col min="15624" max="15624" width="28.85546875" style="28" bestFit="1" customWidth="1"/>
    <col min="15625" max="15625" width="27" style="28" bestFit="1" customWidth="1"/>
    <col min="15626" max="15626" width="23.42578125" style="28" bestFit="1" customWidth="1"/>
    <col min="15627" max="15628" width="31.42578125" style="28" bestFit="1" customWidth="1"/>
    <col min="15629" max="15629" width="31.42578125" style="28" customWidth="1"/>
    <col min="15630" max="15630" width="52.28515625" style="28" customWidth="1"/>
    <col min="15631" max="15631" width="31.42578125" style="28" customWidth="1"/>
    <col min="15632" max="15632" width="26.42578125" style="28" bestFit="1" customWidth="1"/>
    <col min="15633" max="15633" width="29.28515625" style="28" customWidth="1"/>
    <col min="15634" max="15634" width="30.28515625" style="28" customWidth="1"/>
    <col min="15635" max="15635" width="39" style="28" bestFit="1" customWidth="1"/>
    <col min="15636" max="15815" width="9.140625" style="28"/>
    <col min="15816" max="15816" width="17.5703125" style="28" bestFit="1" customWidth="1"/>
    <col min="15817" max="15817" width="25.7109375" style="28" bestFit="1" customWidth="1"/>
    <col min="15818" max="15818" width="22.140625" style="28" bestFit="1" customWidth="1"/>
    <col min="15819" max="15819" width="18.42578125" style="28" bestFit="1" customWidth="1"/>
    <col min="15820" max="15820" width="19.140625" style="28" bestFit="1" customWidth="1"/>
    <col min="15821" max="15821" width="18.42578125" style="28" bestFit="1" customWidth="1"/>
    <col min="15822" max="15822" width="26.42578125" style="28" bestFit="1" customWidth="1"/>
    <col min="15823" max="15823" width="23.85546875" style="28" bestFit="1" customWidth="1"/>
    <col min="15824" max="15824" width="21.42578125" style="28" bestFit="1" customWidth="1"/>
    <col min="15825" max="15825" width="16" style="28" bestFit="1" customWidth="1"/>
    <col min="15826" max="15827" width="23" style="28" customWidth="1"/>
    <col min="15828" max="15828" width="29.28515625" style="28" customWidth="1"/>
    <col min="15829" max="15829" width="30.28515625" style="28" customWidth="1"/>
    <col min="15830" max="15830" width="24.140625" style="28" customWidth="1"/>
    <col min="15831" max="15832" width="23.85546875" style="28" customWidth="1"/>
    <col min="15833" max="15833" width="30.28515625" style="28" customWidth="1"/>
    <col min="15834" max="15839" width="12.7109375" style="28" customWidth="1"/>
    <col min="15840" max="15840" width="33.140625" style="28" customWidth="1"/>
    <col min="15841" max="15841" width="31.5703125" style="28" customWidth="1"/>
    <col min="15842" max="15842" width="33.28515625" style="28" customWidth="1"/>
    <col min="15843" max="15843" width="31.7109375" style="28" customWidth="1"/>
    <col min="15844" max="15844" width="20" style="28" customWidth="1"/>
    <col min="15845" max="15845" width="19.28515625" style="28" bestFit="1" customWidth="1"/>
    <col min="15846" max="15846" width="19.7109375" style="28" bestFit="1" customWidth="1"/>
    <col min="15847" max="15847" width="33.28515625" style="28" bestFit="1" customWidth="1"/>
    <col min="15848" max="15848" width="24.140625" style="28" bestFit="1" customWidth="1"/>
    <col min="15849" max="15849" width="25.28515625" style="28" customWidth="1"/>
    <col min="15850" max="15850" width="24.42578125" style="28" customWidth="1"/>
    <col min="15851" max="15851" width="13.85546875" style="28" bestFit="1" customWidth="1"/>
    <col min="15852" max="15852" width="18.7109375" style="28" bestFit="1" customWidth="1"/>
    <col min="15853" max="15853" width="24.7109375" style="28" bestFit="1" customWidth="1"/>
    <col min="15854" max="15855" width="27.140625" style="28" bestFit="1" customWidth="1"/>
    <col min="15856" max="15856" width="24.7109375" style="28" bestFit="1" customWidth="1"/>
    <col min="15857" max="15859" width="22.42578125" style="28" bestFit="1" customWidth="1"/>
    <col min="15860" max="15860" width="24" style="28" bestFit="1" customWidth="1"/>
    <col min="15861" max="15862" width="41.140625" style="28" bestFit="1" customWidth="1"/>
    <col min="15863" max="15863" width="77.42578125" style="28" bestFit="1" customWidth="1"/>
    <col min="15864" max="15864" width="110.28515625" style="28" bestFit="1" customWidth="1"/>
    <col min="15865" max="15865" width="108.140625" style="28" bestFit="1" customWidth="1"/>
    <col min="15866" max="15866" width="38.28515625" style="28" bestFit="1" customWidth="1"/>
    <col min="15867" max="15867" width="38.7109375" style="28" bestFit="1" customWidth="1"/>
    <col min="15868" max="15868" width="38.28515625" style="28" bestFit="1" customWidth="1"/>
    <col min="15869" max="15869" width="38.7109375" style="28" bestFit="1" customWidth="1"/>
    <col min="15870" max="15870" width="38.28515625" style="28" bestFit="1" customWidth="1"/>
    <col min="15871" max="15871" width="38.7109375" style="28" bestFit="1" customWidth="1"/>
    <col min="15872" max="15872" width="22.85546875" style="28" bestFit="1" customWidth="1"/>
    <col min="15873" max="15873" width="31.85546875" style="28" customWidth="1"/>
    <col min="15874" max="15874" width="28" style="28" bestFit="1" customWidth="1"/>
    <col min="15875" max="15875" width="20.7109375" style="28" bestFit="1" customWidth="1"/>
    <col min="15876" max="15876" width="26.7109375" style="28" bestFit="1" customWidth="1"/>
    <col min="15877" max="15877" width="26.85546875" style="28" bestFit="1" customWidth="1"/>
    <col min="15878" max="15878" width="26.7109375" style="28" bestFit="1" customWidth="1"/>
    <col min="15879" max="15879" width="26.85546875" style="28" bestFit="1" customWidth="1"/>
    <col min="15880" max="15880" width="28.85546875" style="28" bestFit="1" customWidth="1"/>
    <col min="15881" max="15881" width="27" style="28" bestFit="1" customWidth="1"/>
    <col min="15882" max="15882" width="23.42578125" style="28" bestFit="1" customWidth="1"/>
    <col min="15883" max="15884" width="31.42578125" style="28" bestFit="1" customWidth="1"/>
    <col min="15885" max="15885" width="31.42578125" style="28" customWidth="1"/>
    <col min="15886" max="15886" width="52.28515625" style="28" customWidth="1"/>
    <col min="15887" max="15887" width="31.42578125" style="28" customWidth="1"/>
    <col min="15888" max="15888" width="26.42578125" style="28" bestFit="1" customWidth="1"/>
    <col min="15889" max="15889" width="29.28515625" style="28" customWidth="1"/>
    <col min="15890" max="15890" width="30.28515625" style="28" customWidth="1"/>
    <col min="15891" max="15891" width="39" style="28" bestFit="1" customWidth="1"/>
    <col min="15892" max="16071" width="9.140625" style="28"/>
    <col min="16072" max="16072" width="17.5703125" style="28" bestFit="1" customWidth="1"/>
    <col min="16073" max="16073" width="25.7109375" style="28" bestFit="1" customWidth="1"/>
    <col min="16074" max="16074" width="22.140625" style="28" bestFit="1" customWidth="1"/>
    <col min="16075" max="16075" width="18.42578125" style="28" bestFit="1" customWidth="1"/>
    <col min="16076" max="16076" width="19.140625" style="28" bestFit="1" customWidth="1"/>
    <col min="16077" max="16077" width="18.42578125" style="28" bestFit="1" customWidth="1"/>
    <col min="16078" max="16078" width="26.42578125" style="28" bestFit="1" customWidth="1"/>
    <col min="16079" max="16079" width="23.85546875" style="28" bestFit="1" customWidth="1"/>
    <col min="16080" max="16080" width="21.42578125" style="28" bestFit="1" customWidth="1"/>
    <col min="16081" max="16081" width="16" style="28" bestFit="1" customWidth="1"/>
    <col min="16082" max="16083" width="23" style="28" customWidth="1"/>
    <col min="16084" max="16084" width="29.28515625" style="28" customWidth="1"/>
    <col min="16085" max="16085" width="30.28515625" style="28" customWidth="1"/>
    <col min="16086" max="16086" width="24.140625" style="28" customWidth="1"/>
    <col min="16087" max="16088" width="23.85546875" style="28" customWidth="1"/>
    <col min="16089" max="16089" width="30.28515625" style="28" customWidth="1"/>
    <col min="16090" max="16095" width="12.7109375" style="28" customWidth="1"/>
    <col min="16096" max="16096" width="33.140625" style="28" customWidth="1"/>
    <col min="16097" max="16097" width="31.5703125" style="28" customWidth="1"/>
    <col min="16098" max="16098" width="33.28515625" style="28" customWidth="1"/>
    <col min="16099" max="16099" width="31.7109375" style="28" customWidth="1"/>
    <col min="16100" max="16100" width="20" style="28" customWidth="1"/>
    <col min="16101" max="16101" width="19.28515625" style="28" bestFit="1" customWidth="1"/>
    <col min="16102" max="16102" width="19.7109375" style="28" bestFit="1" customWidth="1"/>
    <col min="16103" max="16103" width="33.28515625" style="28" bestFit="1" customWidth="1"/>
    <col min="16104" max="16104" width="24.140625" style="28" bestFit="1" customWidth="1"/>
    <col min="16105" max="16105" width="25.28515625" style="28" customWidth="1"/>
    <col min="16106" max="16106" width="24.42578125" style="28" customWidth="1"/>
    <col min="16107" max="16107" width="13.85546875" style="28" bestFit="1" customWidth="1"/>
    <col min="16108" max="16108" width="18.7109375" style="28" bestFit="1" customWidth="1"/>
    <col min="16109" max="16109" width="24.7109375" style="28" bestFit="1" customWidth="1"/>
    <col min="16110" max="16111" width="27.140625" style="28" bestFit="1" customWidth="1"/>
    <col min="16112" max="16112" width="24.7109375" style="28" bestFit="1" customWidth="1"/>
    <col min="16113" max="16115" width="22.42578125" style="28" bestFit="1" customWidth="1"/>
    <col min="16116" max="16116" width="24" style="28" bestFit="1" customWidth="1"/>
    <col min="16117" max="16118" width="41.140625" style="28" bestFit="1" customWidth="1"/>
    <col min="16119" max="16119" width="77.42578125" style="28" bestFit="1" customWidth="1"/>
    <col min="16120" max="16120" width="110.28515625" style="28" bestFit="1" customWidth="1"/>
    <col min="16121" max="16121" width="108.140625" style="28" bestFit="1" customWidth="1"/>
    <col min="16122" max="16122" width="38.28515625" style="28" bestFit="1" customWidth="1"/>
    <col min="16123" max="16123" width="38.7109375" style="28" bestFit="1" customWidth="1"/>
    <col min="16124" max="16124" width="38.28515625" style="28" bestFit="1" customWidth="1"/>
    <col min="16125" max="16125" width="38.7109375" style="28" bestFit="1" customWidth="1"/>
    <col min="16126" max="16126" width="38.28515625" style="28" bestFit="1" customWidth="1"/>
    <col min="16127" max="16127" width="38.7109375" style="28" bestFit="1" customWidth="1"/>
    <col min="16128" max="16128" width="22.85546875" style="28" bestFit="1" customWidth="1"/>
    <col min="16129" max="16129" width="31.85546875" style="28" customWidth="1"/>
    <col min="16130" max="16130" width="28" style="28" bestFit="1" customWidth="1"/>
    <col min="16131" max="16131" width="20.7109375" style="28" bestFit="1" customWidth="1"/>
    <col min="16132" max="16132" width="26.7109375" style="28" bestFit="1" customWidth="1"/>
    <col min="16133" max="16133" width="26.85546875" style="28" bestFit="1" customWidth="1"/>
    <col min="16134" max="16134" width="26.7109375" style="28" bestFit="1" customWidth="1"/>
    <col min="16135" max="16135" width="26.85546875" style="28" bestFit="1" customWidth="1"/>
    <col min="16136" max="16136" width="28.85546875" style="28" bestFit="1" customWidth="1"/>
    <col min="16137" max="16137" width="27" style="28" bestFit="1" customWidth="1"/>
    <col min="16138" max="16138" width="23.42578125" style="28" bestFit="1" customWidth="1"/>
    <col min="16139" max="16140" width="31.42578125" style="28" bestFit="1" customWidth="1"/>
    <col min="16141" max="16141" width="31.42578125" style="28" customWidth="1"/>
    <col min="16142" max="16142" width="52.28515625" style="28" customWidth="1"/>
    <col min="16143" max="16143" width="31.42578125" style="28" customWidth="1"/>
    <col min="16144" max="16144" width="26.42578125" style="28" bestFit="1" customWidth="1"/>
    <col min="16145" max="16145" width="29.28515625" style="28" customWidth="1"/>
    <col min="16146" max="16146" width="30.28515625" style="28" customWidth="1"/>
    <col min="16147" max="16147" width="39" style="28" bestFit="1" customWidth="1"/>
    <col min="16148" max="16384" width="9.140625" style="28"/>
  </cols>
  <sheetData>
    <row r="1" spans="1:32" s="9" customFormat="1" ht="30" x14ac:dyDescent="0.25">
      <c r="B1" s="9" t="s">
        <v>25</v>
      </c>
      <c r="C1" s="10" t="s">
        <v>26</v>
      </c>
      <c r="D1" s="11" t="s">
        <v>27</v>
      </c>
      <c r="E1" s="12" t="s">
        <v>28</v>
      </c>
      <c r="F1" s="10" t="s">
        <v>29</v>
      </c>
      <c r="G1" s="10" t="s">
        <v>30</v>
      </c>
      <c r="H1" s="11" t="s">
        <v>31</v>
      </c>
      <c r="I1" s="11" t="s">
        <v>32</v>
      </c>
      <c r="J1" s="13" t="s">
        <v>33</v>
      </c>
      <c r="K1" s="14" t="s">
        <v>34</v>
      </c>
      <c r="L1" s="14" t="s">
        <v>35</v>
      </c>
      <c r="M1" s="13" t="s">
        <v>36</v>
      </c>
      <c r="N1" s="13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6" t="s">
        <v>42</v>
      </c>
      <c r="T1" s="16" t="s">
        <v>43</v>
      </c>
      <c r="U1" s="17" t="s">
        <v>44</v>
      </c>
      <c r="V1" s="10" t="s">
        <v>45</v>
      </c>
      <c r="W1" s="10" t="s">
        <v>46</v>
      </c>
      <c r="X1" s="11" t="s">
        <v>47</v>
      </c>
      <c r="Y1" s="11" t="s">
        <v>48</v>
      </c>
      <c r="Z1" s="13" t="s">
        <v>49</v>
      </c>
      <c r="AA1" s="15" t="s">
        <v>50</v>
      </c>
      <c r="AB1" s="15" t="s">
        <v>51</v>
      </c>
      <c r="AC1" s="131" t="s">
        <v>483</v>
      </c>
      <c r="AD1" s="131" t="s">
        <v>491</v>
      </c>
      <c r="AE1" s="138" t="s">
        <v>495</v>
      </c>
      <c r="AF1" s="138" t="s">
        <v>496</v>
      </c>
    </row>
    <row r="2" spans="1:32" x14ac:dyDescent="0.25">
      <c r="A2" s="18" t="s">
        <v>52</v>
      </c>
      <c r="B2" s="18">
        <v>0</v>
      </c>
      <c r="C2" s="20">
        <v>0</v>
      </c>
      <c r="D2" s="20">
        <v>0</v>
      </c>
      <c r="E2" s="20">
        <v>180</v>
      </c>
      <c r="F2" s="20">
        <v>0</v>
      </c>
      <c r="G2" s="21">
        <v>0</v>
      </c>
      <c r="H2" s="20">
        <v>0</v>
      </c>
      <c r="I2" s="22" t="s">
        <v>53</v>
      </c>
      <c r="J2" s="21">
        <v>0</v>
      </c>
      <c r="K2" s="21">
        <v>0</v>
      </c>
      <c r="L2" s="20">
        <v>0</v>
      </c>
      <c r="M2" s="21">
        <v>0</v>
      </c>
      <c r="N2" s="21">
        <v>0</v>
      </c>
      <c r="O2" s="23">
        <v>0</v>
      </c>
      <c r="P2" s="20">
        <v>0</v>
      </c>
      <c r="Q2" s="24">
        <v>0</v>
      </c>
      <c r="R2" s="24">
        <v>0</v>
      </c>
      <c r="S2" s="20">
        <v>0</v>
      </c>
      <c r="T2" s="20">
        <v>0</v>
      </c>
      <c r="U2" s="25">
        <v>0</v>
      </c>
      <c r="V2" s="19">
        <v>0</v>
      </c>
      <c r="W2" s="19">
        <v>0</v>
      </c>
      <c r="X2" s="19">
        <v>0</v>
      </c>
      <c r="Y2" s="19">
        <v>0</v>
      </c>
      <c r="Z2" s="19">
        <f>Pearl_Const!Z2</f>
        <v>2</v>
      </c>
      <c r="AA2" s="26">
        <v>6.2</v>
      </c>
      <c r="AB2" s="19">
        <v>1</v>
      </c>
      <c r="AC2" s="135" t="s">
        <v>485</v>
      </c>
      <c r="AD2" s="136" t="s">
        <v>492</v>
      </c>
    </row>
    <row r="3" spans="1:32" x14ac:dyDescent="0.25">
      <c r="A3" s="29" t="s">
        <v>52</v>
      </c>
      <c r="B3" s="30">
        <v>1</v>
      </c>
      <c r="C3" s="20">
        <v>0</v>
      </c>
      <c r="D3" s="20">
        <v>0</v>
      </c>
      <c r="E3" s="20">
        <v>180</v>
      </c>
      <c r="F3" s="31">
        <v>0</v>
      </c>
      <c r="G3" s="31">
        <v>0</v>
      </c>
      <c r="H3" s="31">
        <v>3</v>
      </c>
      <c r="I3" s="22" t="s">
        <v>53</v>
      </c>
      <c r="J3" s="20">
        <v>0</v>
      </c>
      <c r="K3" s="20">
        <v>0</v>
      </c>
      <c r="L3" s="20">
        <v>0</v>
      </c>
      <c r="M3" s="20">
        <v>0</v>
      </c>
      <c r="N3" s="31">
        <v>0</v>
      </c>
      <c r="O3" s="23">
        <v>0</v>
      </c>
      <c r="P3" s="20">
        <v>0</v>
      </c>
      <c r="Q3" s="7">
        <v>1</v>
      </c>
      <c r="R3" s="7">
        <v>0</v>
      </c>
      <c r="S3" s="20">
        <v>90</v>
      </c>
      <c r="T3" s="20">
        <v>50</v>
      </c>
      <c r="U3" s="25">
        <v>1</v>
      </c>
      <c r="V3" s="26">
        <v>1</v>
      </c>
      <c r="W3" s="26">
        <v>6</v>
      </c>
      <c r="X3" s="19">
        <v>2</v>
      </c>
      <c r="Y3" s="19">
        <v>6</v>
      </c>
      <c r="Z3" s="19">
        <f>Pearl_Const!Z3</f>
        <v>2</v>
      </c>
      <c r="AA3" s="19">
        <v>6.2</v>
      </c>
      <c r="AB3" s="19">
        <v>1</v>
      </c>
      <c r="AC3" s="136"/>
      <c r="AD3" s="136"/>
    </row>
    <row r="4" spans="1:32" x14ac:dyDescent="0.25">
      <c r="A4" s="29" t="s">
        <v>52</v>
      </c>
      <c r="B4" s="18">
        <v>2</v>
      </c>
      <c r="C4" s="20">
        <v>0</v>
      </c>
      <c r="D4" s="20">
        <v>0</v>
      </c>
      <c r="E4" s="20">
        <v>180</v>
      </c>
      <c r="F4" s="31">
        <v>0</v>
      </c>
      <c r="G4" s="31">
        <v>0</v>
      </c>
      <c r="H4" s="31">
        <v>3</v>
      </c>
      <c r="I4" s="22" t="s">
        <v>53</v>
      </c>
      <c r="J4" s="20">
        <v>0</v>
      </c>
      <c r="K4" s="20">
        <v>0</v>
      </c>
      <c r="L4" s="20">
        <v>0</v>
      </c>
      <c r="M4" s="20">
        <v>0</v>
      </c>
      <c r="N4" s="31">
        <v>0</v>
      </c>
      <c r="O4" s="23">
        <v>0</v>
      </c>
      <c r="P4" s="20">
        <v>0</v>
      </c>
      <c r="Q4" s="7">
        <v>1</v>
      </c>
      <c r="R4" s="7">
        <v>0</v>
      </c>
      <c r="S4" s="20">
        <v>90</v>
      </c>
      <c r="T4" s="20">
        <v>50</v>
      </c>
      <c r="U4" s="25">
        <v>1</v>
      </c>
      <c r="V4" s="26">
        <v>1</v>
      </c>
      <c r="W4" s="26">
        <v>6</v>
      </c>
      <c r="X4" s="19">
        <v>2</v>
      </c>
      <c r="Y4" s="19">
        <v>6</v>
      </c>
      <c r="Z4" s="19">
        <f>Pearl_Const!Z4</f>
        <v>2</v>
      </c>
      <c r="AA4" s="19">
        <v>6.2</v>
      </c>
      <c r="AB4" s="19">
        <v>1</v>
      </c>
      <c r="AC4" s="136"/>
      <c r="AD4" s="136"/>
    </row>
    <row r="5" spans="1:32" x14ac:dyDescent="0.25">
      <c r="A5" s="29" t="s">
        <v>52</v>
      </c>
      <c r="B5" s="30">
        <v>3</v>
      </c>
      <c r="C5" s="20">
        <v>0</v>
      </c>
      <c r="D5" s="20">
        <v>0</v>
      </c>
      <c r="E5" s="20">
        <v>180</v>
      </c>
      <c r="F5" s="31">
        <v>0</v>
      </c>
      <c r="G5" s="31">
        <v>0</v>
      </c>
      <c r="H5" s="31">
        <v>3</v>
      </c>
      <c r="I5" s="22" t="s">
        <v>53</v>
      </c>
      <c r="J5" s="20">
        <v>0</v>
      </c>
      <c r="K5" s="20">
        <v>0</v>
      </c>
      <c r="L5" s="20">
        <v>0</v>
      </c>
      <c r="M5" s="20">
        <v>0</v>
      </c>
      <c r="N5" s="31">
        <v>0</v>
      </c>
      <c r="O5" s="23">
        <v>100</v>
      </c>
      <c r="P5" s="20">
        <v>0</v>
      </c>
      <c r="Q5" s="7">
        <v>1</v>
      </c>
      <c r="R5" s="7">
        <v>0</v>
      </c>
      <c r="S5" s="20">
        <v>90</v>
      </c>
      <c r="T5" s="20">
        <v>50</v>
      </c>
      <c r="U5" s="25">
        <v>1</v>
      </c>
      <c r="V5" s="26">
        <v>1</v>
      </c>
      <c r="W5" s="26">
        <v>6</v>
      </c>
      <c r="X5" s="19">
        <v>2</v>
      </c>
      <c r="Y5" s="19">
        <v>6</v>
      </c>
      <c r="Z5" s="19">
        <f>Pearl_Const!Z5</f>
        <v>2</v>
      </c>
      <c r="AA5" s="19">
        <v>6.2</v>
      </c>
      <c r="AB5" s="19">
        <v>1</v>
      </c>
      <c r="AC5" s="132"/>
      <c r="AD5" s="132"/>
    </row>
    <row r="6" spans="1:32" x14ac:dyDescent="0.25">
      <c r="A6" s="29" t="s">
        <v>52</v>
      </c>
      <c r="B6" s="18">
        <v>4</v>
      </c>
      <c r="C6" s="20">
        <v>0</v>
      </c>
      <c r="D6" s="20">
        <v>0</v>
      </c>
      <c r="E6" s="20">
        <v>180</v>
      </c>
      <c r="F6" s="31">
        <v>1</v>
      </c>
      <c r="G6" s="31">
        <v>1</v>
      </c>
      <c r="H6" s="31">
        <v>3</v>
      </c>
      <c r="I6" s="22" t="s">
        <v>54</v>
      </c>
      <c r="J6" s="20">
        <v>0</v>
      </c>
      <c r="K6" s="20">
        <v>0</v>
      </c>
      <c r="L6" s="20">
        <v>0</v>
      </c>
      <c r="M6" s="20">
        <v>0</v>
      </c>
      <c r="N6" s="31">
        <v>0</v>
      </c>
      <c r="O6" s="23">
        <v>100</v>
      </c>
      <c r="P6" s="20">
        <v>0</v>
      </c>
      <c r="Q6" s="7">
        <v>1</v>
      </c>
      <c r="R6" s="7">
        <v>1</v>
      </c>
      <c r="S6" s="20">
        <v>90</v>
      </c>
      <c r="T6" s="20">
        <v>50</v>
      </c>
      <c r="U6" s="25">
        <v>1</v>
      </c>
      <c r="V6" s="26">
        <v>1</v>
      </c>
      <c r="W6" s="26">
        <v>6</v>
      </c>
      <c r="X6" s="19">
        <v>2</v>
      </c>
      <c r="Y6" s="19">
        <v>6</v>
      </c>
      <c r="Z6" s="19">
        <f>Pearl_Const!Z6</f>
        <v>2</v>
      </c>
      <c r="AA6" s="19">
        <v>6.2</v>
      </c>
      <c r="AB6" s="19">
        <v>1</v>
      </c>
      <c r="AC6" s="132"/>
      <c r="AD6" s="132"/>
    </row>
    <row r="7" spans="1:32" x14ac:dyDescent="0.25">
      <c r="A7" s="29" t="s">
        <v>52</v>
      </c>
      <c r="B7" s="30">
        <v>5</v>
      </c>
      <c r="C7" s="20">
        <v>0</v>
      </c>
      <c r="D7" s="20">
        <v>0</v>
      </c>
      <c r="E7" s="20">
        <v>180</v>
      </c>
      <c r="F7" s="31">
        <v>1</v>
      </c>
      <c r="G7" s="31">
        <v>1</v>
      </c>
      <c r="H7" s="31">
        <v>3</v>
      </c>
      <c r="I7" s="22" t="s">
        <v>54</v>
      </c>
      <c r="J7" s="20">
        <v>0</v>
      </c>
      <c r="K7" s="20">
        <v>0</v>
      </c>
      <c r="L7" s="20">
        <v>0</v>
      </c>
      <c r="M7" s="20">
        <v>0</v>
      </c>
      <c r="N7" s="31">
        <v>0</v>
      </c>
      <c r="O7" s="23">
        <v>100</v>
      </c>
      <c r="P7" s="20">
        <v>0</v>
      </c>
      <c r="Q7" s="7">
        <v>1</v>
      </c>
      <c r="R7" s="7">
        <v>1</v>
      </c>
      <c r="S7" s="20">
        <v>90</v>
      </c>
      <c r="T7" s="20">
        <v>50</v>
      </c>
      <c r="U7" s="25">
        <v>1</v>
      </c>
      <c r="V7" s="26">
        <v>1</v>
      </c>
      <c r="W7" s="26">
        <v>6</v>
      </c>
      <c r="X7" s="19">
        <v>2</v>
      </c>
      <c r="Y7" s="19">
        <v>6</v>
      </c>
      <c r="Z7" s="19">
        <f>Pearl_Const!Z7</f>
        <v>2</v>
      </c>
      <c r="AA7" s="19">
        <v>6.1</v>
      </c>
      <c r="AB7" s="19">
        <v>1</v>
      </c>
      <c r="AC7" s="132"/>
      <c r="AD7" s="132"/>
    </row>
    <row r="8" spans="1:32" x14ac:dyDescent="0.25">
      <c r="A8" s="29" t="s">
        <v>52</v>
      </c>
      <c r="B8" s="18">
        <v>6</v>
      </c>
      <c r="C8" s="20">
        <v>0</v>
      </c>
      <c r="D8" s="20">
        <v>0</v>
      </c>
      <c r="E8" s="20">
        <v>180</v>
      </c>
      <c r="F8" s="31">
        <v>1</v>
      </c>
      <c r="G8" s="31">
        <v>4</v>
      </c>
      <c r="H8" s="31">
        <v>3</v>
      </c>
      <c r="I8" s="22" t="s">
        <v>54</v>
      </c>
      <c r="J8" s="20">
        <v>0</v>
      </c>
      <c r="K8" s="20">
        <v>0</v>
      </c>
      <c r="L8" s="20">
        <v>0</v>
      </c>
      <c r="M8" s="20">
        <v>1</v>
      </c>
      <c r="N8" s="31">
        <v>1</v>
      </c>
      <c r="O8" s="23">
        <v>100</v>
      </c>
      <c r="P8" s="20">
        <v>0</v>
      </c>
      <c r="Q8" s="7">
        <v>1</v>
      </c>
      <c r="R8" s="7">
        <v>1</v>
      </c>
      <c r="S8" s="20">
        <v>90</v>
      </c>
      <c r="T8" s="20">
        <v>50</v>
      </c>
      <c r="U8" s="25">
        <v>1</v>
      </c>
      <c r="V8" s="26">
        <v>1</v>
      </c>
      <c r="W8" s="26">
        <v>6</v>
      </c>
      <c r="X8" s="19">
        <v>2</v>
      </c>
      <c r="Y8" s="19">
        <v>6</v>
      </c>
      <c r="Z8" s="19">
        <f>Pearl_Const!Z8</f>
        <v>2</v>
      </c>
      <c r="AA8" s="19">
        <v>6.1</v>
      </c>
      <c r="AB8" s="19">
        <v>1</v>
      </c>
      <c r="AC8" s="132">
        <v>1</v>
      </c>
      <c r="AD8" s="132" t="s">
        <v>502</v>
      </c>
      <c r="AE8" s="120">
        <f>ROUNDUP(AC8*VLOOKUP($AD$8,PEST!$C$2:$F$8,3,0)*Z8,0)</f>
        <v>22</v>
      </c>
      <c r="AF8" s="120">
        <f>ROUNDUP(AC8*VLOOKUP($AD$8,PEST!$C$2:$F$8,4,0)*Z8,0)</f>
        <v>131</v>
      </c>
    </row>
    <row r="9" spans="1:32" x14ac:dyDescent="0.25">
      <c r="A9" s="29" t="s">
        <v>52</v>
      </c>
      <c r="B9" s="30">
        <v>7</v>
      </c>
      <c r="C9" s="20">
        <v>0</v>
      </c>
      <c r="D9" s="20">
        <v>0</v>
      </c>
      <c r="E9" s="20">
        <v>180</v>
      </c>
      <c r="F9" s="31">
        <v>1</v>
      </c>
      <c r="G9" s="31">
        <v>4</v>
      </c>
      <c r="H9" s="31">
        <v>3</v>
      </c>
      <c r="I9" s="22" t="s">
        <v>54</v>
      </c>
      <c r="J9" s="20">
        <v>0</v>
      </c>
      <c r="K9" s="20">
        <v>0</v>
      </c>
      <c r="L9" s="20">
        <v>0</v>
      </c>
      <c r="M9" s="20">
        <v>1</v>
      </c>
      <c r="N9" s="31">
        <v>1</v>
      </c>
      <c r="O9" s="23">
        <v>100</v>
      </c>
      <c r="P9" s="20">
        <v>0</v>
      </c>
      <c r="Q9" s="7">
        <v>1</v>
      </c>
      <c r="R9" s="7">
        <v>1</v>
      </c>
      <c r="S9" s="20">
        <v>90</v>
      </c>
      <c r="T9" s="20">
        <v>50</v>
      </c>
      <c r="U9" s="25">
        <v>1</v>
      </c>
      <c r="V9" s="26">
        <v>1</v>
      </c>
      <c r="W9" s="26">
        <v>6</v>
      </c>
      <c r="X9" s="19">
        <v>2</v>
      </c>
      <c r="Y9" s="19">
        <v>6</v>
      </c>
      <c r="Z9" s="19">
        <f>Pearl_Const!Z9</f>
        <v>2</v>
      </c>
      <c r="AA9" s="19">
        <v>6.1</v>
      </c>
      <c r="AB9" s="19">
        <v>1</v>
      </c>
      <c r="AC9" s="132">
        <f>AC8</f>
        <v>1</v>
      </c>
      <c r="AD9" s="132"/>
      <c r="AE9" s="120">
        <f>ROUNDUP(AC9*VLOOKUP($AD$8,PEST!$C$2:$F$8,3,0)*Z9,0)</f>
        <v>22</v>
      </c>
      <c r="AF9" s="120">
        <f>ROUNDUP(AC9*VLOOKUP($AD$8,PEST!$C$2:$F$8,4,0)*Z9,0)</f>
        <v>131</v>
      </c>
    </row>
    <row r="10" spans="1:32" x14ac:dyDescent="0.25">
      <c r="A10" s="29" t="s">
        <v>52</v>
      </c>
      <c r="B10" s="18">
        <v>8</v>
      </c>
      <c r="C10" s="20">
        <v>0</v>
      </c>
      <c r="D10" s="20">
        <v>0</v>
      </c>
      <c r="E10" s="20">
        <v>180</v>
      </c>
      <c r="F10" s="31">
        <v>1</v>
      </c>
      <c r="G10" s="31">
        <v>4</v>
      </c>
      <c r="H10" s="31">
        <v>3</v>
      </c>
      <c r="I10" s="32" t="s">
        <v>54</v>
      </c>
      <c r="J10" s="20">
        <v>100</v>
      </c>
      <c r="K10" s="20">
        <v>100</v>
      </c>
      <c r="L10" s="20">
        <v>0</v>
      </c>
      <c r="M10" s="20">
        <v>1</v>
      </c>
      <c r="N10" s="31">
        <v>1</v>
      </c>
      <c r="O10" s="23">
        <v>100</v>
      </c>
      <c r="P10" s="20">
        <v>0</v>
      </c>
      <c r="Q10" s="7">
        <v>2</v>
      </c>
      <c r="R10" s="7">
        <v>2</v>
      </c>
      <c r="S10" s="20">
        <v>90</v>
      </c>
      <c r="T10" s="20">
        <v>50</v>
      </c>
      <c r="U10" s="25">
        <v>1</v>
      </c>
      <c r="V10" s="26">
        <v>1</v>
      </c>
      <c r="W10" s="26">
        <v>6</v>
      </c>
      <c r="X10" s="19">
        <v>2</v>
      </c>
      <c r="Y10" s="19">
        <v>6</v>
      </c>
      <c r="Z10" s="19">
        <f>Pearl_Const!Z10</f>
        <v>2</v>
      </c>
      <c r="AA10" s="19">
        <v>6</v>
      </c>
      <c r="AB10" s="19">
        <v>1</v>
      </c>
      <c r="AC10" s="132">
        <f t="shared" ref="AC10:AC73" si="0">AC9</f>
        <v>1</v>
      </c>
      <c r="AD10" s="132"/>
      <c r="AE10" s="120">
        <f>ROUNDUP(AC10*VLOOKUP($AD$8,PEST!$C$2:$F$8,3,0)*Z10,0)</f>
        <v>22</v>
      </c>
      <c r="AF10" s="120">
        <f>ROUNDUP(AC10*VLOOKUP($AD$8,PEST!$C$2:$F$8,4,0)*Z10,0)</f>
        <v>131</v>
      </c>
    </row>
    <row r="11" spans="1:32" x14ac:dyDescent="0.25">
      <c r="A11" s="29" t="s">
        <v>52</v>
      </c>
      <c r="B11" s="30">
        <v>9</v>
      </c>
      <c r="C11" s="20">
        <v>0</v>
      </c>
      <c r="D11" s="20">
        <v>0</v>
      </c>
      <c r="E11" s="20">
        <v>180</v>
      </c>
      <c r="F11" s="31">
        <v>1</v>
      </c>
      <c r="G11" s="31">
        <v>4</v>
      </c>
      <c r="H11" s="31">
        <v>3</v>
      </c>
      <c r="I11" s="32" t="s">
        <v>54</v>
      </c>
      <c r="J11" s="20">
        <v>30</v>
      </c>
      <c r="K11" s="20">
        <v>100</v>
      </c>
      <c r="L11" s="20">
        <v>0</v>
      </c>
      <c r="M11" s="20">
        <v>1</v>
      </c>
      <c r="N11" s="31">
        <v>1</v>
      </c>
      <c r="O11" s="23">
        <v>40</v>
      </c>
      <c r="P11" s="20">
        <v>50</v>
      </c>
      <c r="Q11" s="7">
        <v>2</v>
      </c>
      <c r="R11" s="7">
        <v>2</v>
      </c>
      <c r="S11" s="20">
        <v>90</v>
      </c>
      <c r="T11" s="20">
        <v>0</v>
      </c>
      <c r="U11" s="25">
        <v>1</v>
      </c>
      <c r="V11" s="26">
        <v>1</v>
      </c>
      <c r="W11" s="26">
        <v>6</v>
      </c>
      <c r="X11" s="19">
        <v>2</v>
      </c>
      <c r="Y11" s="19">
        <v>6</v>
      </c>
      <c r="Z11" s="19">
        <f>Pearl_Const!Z11</f>
        <v>2</v>
      </c>
      <c r="AA11" s="19">
        <v>6</v>
      </c>
      <c r="AB11" s="19">
        <v>1</v>
      </c>
      <c r="AC11" s="132">
        <f t="shared" si="0"/>
        <v>1</v>
      </c>
      <c r="AD11" s="132"/>
      <c r="AE11" s="120">
        <f>ROUNDUP(AC11*VLOOKUP($AD$8,PEST!$C$2:$F$8,3,0)*Z11,0)</f>
        <v>22</v>
      </c>
      <c r="AF11" s="120">
        <f>ROUNDUP(AC11*VLOOKUP($AD$8,PEST!$C$2:$F$8,4,0)*Z11,0)</f>
        <v>131</v>
      </c>
    </row>
    <row r="12" spans="1:32" x14ac:dyDescent="0.25">
      <c r="A12" s="29" t="s">
        <v>52</v>
      </c>
      <c r="B12" s="18">
        <v>10</v>
      </c>
      <c r="C12" s="20">
        <v>3</v>
      </c>
      <c r="D12" s="3">
        <v>5</v>
      </c>
      <c r="E12" s="20">
        <v>300</v>
      </c>
      <c r="F12" s="31">
        <v>1</v>
      </c>
      <c r="G12" s="31">
        <v>4</v>
      </c>
      <c r="H12" s="31">
        <v>3</v>
      </c>
      <c r="I12" s="32" t="s">
        <v>54</v>
      </c>
      <c r="J12" s="20">
        <v>30</v>
      </c>
      <c r="K12" s="20">
        <v>100</v>
      </c>
      <c r="L12" s="20">
        <v>0</v>
      </c>
      <c r="M12" s="20">
        <v>1</v>
      </c>
      <c r="N12" s="31">
        <v>1</v>
      </c>
      <c r="O12" s="23">
        <v>40</v>
      </c>
      <c r="P12" s="20">
        <v>50</v>
      </c>
      <c r="Q12" s="7">
        <v>2</v>
      </c>
      <c r="R12" s="7">
        <v>2</v>
      </c>
      <c r="S12" s="20">
        <v>90</v>
      </c>
      <c r="T12" s="20">
        <v>0</v>
      </c>
      <c r="U12" s="25">
        <v>1</v>
      </c>
      <c r="V12" s="26">
        <v>1</v>
      </c>
      <c r="W12" s="26">
        <v>6</v>
      </c>
      <c r="X12" s="19">
        <v>2</v>
      </c>
      <c r="Y12" s="19">
        <v>6</v>
      </c>
      <c r="Z12" s="19">
        <f>Pearl_Const!Z12</f>
        <v>2</v>
      </c>
      <c r="AA12" s="19">
        <v>5.9</v>
      </c>
      <c r="AB12" s="19">
        <v>1</v>
      </c>
      <c r="AC12" s="132">
        <f t="shared" si="0"/>
        <v>1</v>
      </c>
      <c r="AD12" s="132"/>
      <c r="AE12" s="120">
        <f>ROUNDUP(AC12*VLOOKUP($AD$8,PEST!$C$2:$F$8,3,0)*Z12,0)</f>
        <v>22</v>
      </c>
      <c r="AF12" s="120">
        <f>ROUNDUP(AC12*VLOOKUP($AD$8,PEST!$C$2:$F$8,4,0)*Z12,0)</f>
        <v>131</v>
      </c>
    </row>
    <row r="13" spans="1:32" x14ac:dyDescent="0.25">
      <c r="A13" s="29" t="s">
        <v>52</v>
      </c>
      <c r="B13" s="30">
        <v>11</v>
      </c>
      <c r="C13" s="31">
        <v>4</v>
      </c>
      <c r="D13" s="3">
        <v>5</v>
      </c>
      <c r="E13" s="20">
        <v>300</v>
      </c>
      <c r="F13" s="31">
        <v>1</v>
      </c>
      <c r="G13" s="31">
        <v>4</v>
      </c>
      <c r="H13" s="31">
        <v>5</v>
      </c>
      <c r="I13" s="32" t="s">
        <v>54</v>
      </c>
      <c r="J13" s="20">
        <v>30</v>
      </c>
      <c r="K13" s="20">
        <v>100</v>
      </c>
      <c r="L13" s="20">
        <v>0</v>
      </c>
      <c r="M13" s="20">
        <v>1</v>
      </c>
      <c r="N13" s="31">
        <v>1</v>
      </c>
      <c r="O13" s="23">
        <v>40</v>
      </c>
      <c r="P13" s="20">
        <v>50</v>
      </c>
      <c r="Q13" s="7">
        <v>2</v>
      </c>
      <c r="R13" s="7">
        <v>2</v>
      </c>
      <c r="S13" s="20">
        <v>90</v>
      </c>
      <c r="T13" s="20">
        <v>0</v>
      </c>
      <c r="U13" s="25">
        <v>1</v>
      </c>
      <c r="V13" s="26">
        <v>1</v>
      </c>
      <c r="W13" s="26">
        <v>5.9</v>
      </c>
      <c r="X13" s="19">
        <v>1.9</v>
      </c>
      <c r="Y13" s="19">
        <v>6.1</v>
      </c>
      <c r="Z13" s="19">
        <f>Pearl_Const!Z13</f>
        <v>2</v>
      </c>
      <c r="AA13" s="19">
        <v>5.8</v>
      </c>
      <c r="AB13" s="19">
        <v>1</v>
      </c>
      <c r="AC13" s="132">
        <f t="shared" si="0"/>
        <v>1</v>
      </c>
      <c r="AD13" s="132"/>
      <c r="AE13" s="120">
        <f>ROUNDUP(AC13*VLOOKUP($AD$8,PEST!$C$2:$F$8,3,0)*Z13,0)</f>
        <v>22</v>
      </c>
      <c r="AF13" s="120">
        <f>ROUNDUP(AC13*VLOOKUP($AD$8,PEST!$C$2:$F$8,4,0)*Z13,0)</f>
        <v>131</v>
      </c>
    </row>
    <row r="14" spans="1:32" x14ac:dyDescent="0.25">
      <c r="A14" s="29" t="s">
        <v>52</v>
      </c>
      <c r="B14" s="18">
        <v>12</v>
      </c>
      <c r="C14" s="31">
        <v>4</v>
      </c>
      <c r="D14" s="3">
        <v>5</v>
      </c>
      <c r="E14" s="20">
        <v>600</v>
      </c>
      <c r="F14" s="31">
        <v>2</v>
      </c>
      <c r="G14" s="31">
        <v>4</v>
      </c>
      <c r="H14" s="31">
        <v>5</v>
      </c>
      <c r="I14" s="32" t="s">
        <v>54</v>
      </c>
      <c r="J14" s="20">
        <v>30</v>
      </c>
      <c r="K14" s="20">
        <v>100</v>
      </c>
      <c r="L14" s="20">
        <v>0</v>
      </c>
      <c r="M14" s="20">
        <v>1</v>
      </c>
      <c r="N14" s="31">
        <v>1</v>
      </c>
      <c r="O14" s="23">
        <v>40</v>
      </c>
      <c r="P14" s="20">
        <v>50</v>
      </c>
      <c r="Q14" s="7">
        <v>2</v>
      </c>
      <c r="R14" s="7">
        <v>2</v>
      </c>
      <c r="S14" s="20">
        <v>90</v>
      </c>
      <c r="T14" s="20">
        <v>0</v>
      </c>
      <c r="U14" s="25">
        <v>1</v>
      </c>
      <c r="V14" s="26">
        <v>1</v>
      </c>
      <c r="W14" s="26">
        <v>5.8</v>
      </c>
      <c r="X14" s="19">
        <v>1.8</v>
      </c>
      <c r="Y14" s="19">
        <v>6.2</v>
      </c>
      <c r="Z14" s="19">
        <f>Pearl_Const!Z14</f>
        <v>2</v>
      </c>
      <c r="AA14" s="19">
        <v>5.7</v>
      </c>
      <c r="AB14" s="19">
        <v>1</v>
      </c>
      <c r="AC14" s="132">
        <f t="shared" si="0"/>
        <v>1</v>
      </c>
      <c r="AD14" s="132"/>
      <c r="AE14" s="120">
        <f>ROUNDUP(AC14*VLOOKUP($AD$8,PEST!$C$2:$F$8,3,0)*Z14,0)</f>
        <v>22</v>
      </c>
      <c r="AF14" s="120">
        <f>ROUNDUP(AC14*VLOOKUP($AD$8,PEST!$C$2:$F$8,4,0)*Z14,0)</f>
        <v>131</v>
      </c>
    </row>
    <row r="15" spans="1:32" ht="14.25" customHeight="1" x14ac:dyDescent="0.25">
      <c r="A15" s="29" t="s">
        <v>52</v>
      </c>
      <c r="B15" s="30">
        <v>13</v>
      </c>
      <c r="C15" s="31">
        <v>4</v>
      </c>
      <c r="D15" s="3">
        <v>6</v>
      </c>
      <c r="E15" s="20">
        <v>600</v>
      </c>
      <c r="F15" s="31">
        <v>2</v>
      </c>
      <c r="G15" s="31">
        <v>4</v>
      </c>
      <c r="H15" s="31">
        <v>5</v>
      </c>
      <c r="I15" s="32" t="s">
        <v>54</v>
      </c>
      <c r="J15" s="20">
        <v>30</v>
      </c>
      <c r="K15" s="20">
        <v>100</v>
      </c>
      <c r="L15" s="20">
        <v>0</v>
      </c>
      <c r="M15" s="20">
        <v>1</v>
      </c>
      <c r="N15" s="31">
        <v>1</v>
      </c>
      <c r="O15" s="23">
        <v>40</v>
      </c>
      <c r="P15" s="20">
        <v>80</v>
      </c>
      <c r="Q15" s="7">
        <v>2</v>
      </c>
      <c r="R15" s="7">
        <v>2</v>
      </c>
      <c r="S15" s="20">
        <v>90</v>
      </c>
      <c r="T15" s="20">
        <v>0</v>
      </c>
      <c r="U15" s="25">
        <v>1</v>
      </c>
      <c r="V15" s="26">
        <v>1</v>
      </c>
      <c r="W15" s="26">
        <v>5.7</v>
      </c>
      <c r="X15" s="19">
        <v>1.7</v>
      </c>
      <c r="Y15" s="19">
        <v>6.3</v>
      </c>
      <c r="Z15" s="19">
        <f>Pearl_Const!Z15</f>
        <v>2</v>
      </c>
      <c r="AA15" s="19">
        <v>5.6</v>
      </c>
      <c r="AB15" s="19">
        <v>1</v>
      </c>
      <c r="AC15" s="132">
        <f t="shared" si="0"/>
        <v>1</v>
      </c>
      <c r="AD15" s="132"/>
      <c r="AE15" s="120">
        <f>ROUNDUP(AC15*VLOOKUP($AD$8,PEST!$C$2:$F$8,3,0)*Z15,0)</f>
        <v>22</v>
      </c>
      <c r="AF15" s="120">
        <f>ROUNDUP(AC15*VLOOKUP($AD$8,PEST!$C$2:$F$8,4,0)*Z15,0)</f>
        <v>131</v>
      </c>
    </row>
    <row r="16" spans="1:32" x14ac:dyDescent="0.25">
      <c r="A16" s="29" t="s">
        <v>52</v>
      </c>
      <c r="B16" s="18">
        <v>14</v>
      </c>
      <c r="C16" s="31">
        <v>4</v>
      </c>
      <c r="D16" s="3">
        <v>6</v>
      </c>
      <c r="E16" s="20">
        <v>600</v>
      </c>
      <c r="F16" s="31">
        <v>2</v>
      </c>
      <c r="G16" s="31">
        <v>4</v>
      </c>
      <c r="H16" s="31">
        <v>5</v>
      </c>
      <c r="I16" s="32" t="s">
        <v>54</v>
      </c>
      <c r="J16" s="20">
        <v>30</v>
      </c>
      <c r="K16" s="20">
        <v>100</v>
      </c>
      <c r="L16" s="20">
        <v>0</v>
      </c>
      <c r="M16" s="20">
        <v>1</v>
      </c>
      <c r="N16" s="31">
        <v>1</v>
      </c>
      <c r="O16" s="23">
        <v>40</v>
      </c>
      <c r="P16" s="20">
        <v>80</v>
      </c>
      <c r="Q16" s="7">
        <v>2</v>
      </c>
      <c r="R16" s="7">
        <v>2</v>
      </c>
      <c r="S16" s="20">
        <v>50</v>
      </c>
      <c r="T16" s="20">
        <v>0</v>
      </c>
      <c r="U16" s="25">
        <v>1</v>
      </c>
      <c r="V16" s="26">
        <v>1</v>
      </c>
      <c r="W16" s="26">
        <v>5.6</v>
      </c>
      <c r="X16" s="19">
        <v>1.6</v>
      </c>
      <c r="Y16" s="19">
        <v>6.4</v>
      </c>
      <c r="Z16" s="19">
        <f>Pearl_Const!Z16</f>
        <v>2</v>
      </c>
      <c r="AA16" s="19">
        <v>5.5</v>
      </c>
      <c r="AB16" s="19">
        <v>1</v>
      </c>
      <c r="AC16" s="132">
        <f t="shared" si="0"/>
        <v>1</v>
      </c>
      <c r="AD16" s="132"/>
      <c r="AE16" s="120">
        <f>ROUNDUP(AC16*VLOOKUP($AD$8,PEST!$C$2:$F$8,3,0)*Z16,0)</f>
        <v>22</v>
      </c>
      <c r="AF16" s="120">
        <f>ROUNDUP(AC16*VLOOKUP($AD$8,PEST!$C$2:$F$8,4,0)*Z16,0)</f>
        <v>131</v>
      </c>
    </row>
    <row r="17" spans="1:32" x14ac:dyDescent="0.25">
      <c r="A17" s="29" t="s">
        <v>52</v>
      </c>
      <c r="B17" s="30">
        <v>15</v>
      </c>
      <c r="C17" s="31">
        <v>4</v>
      </c>
      <c r="D17" s="3">
        <v>6</v>
      </c>
      <c r="E17" s="20">
        <v>900</v>
      </c>
      <c r="F17" s="31">
        <v>2</v>
      </c>
      <c r="G17" s="31">
        <v>4</v>
      </c>
      <c r="H17" s="31">
        <v>8</v>
      </c>
      <c r="I17" s="32" t="s">
        <v>54</v>
      </c>
      <c r="J17" s="20">
        <v>30</v>
      </c>
      <c r="K17" s="20">
        <v>100</v>
      </c>
      <c r="L17" s="20">
        <v>0</v>
      </c>
      <c r="M17" s="20">
        <v>1</v>
      </c>
      <c r="N17" s="31">
        <v>1</v>
      </c>
      <c r="O17" s="23">
        <v>40</v>
      </c>
      <c r="P17" s="20">
        <v>80</v>
      </c>
      <c r="Q17" s="7">
        <v>2</v>
      </c>
      <c r="R17" s="7">
        <v>2</v>
      </c>
      <c r="S17" s="20">
        <v>50</v>
      </c>
      <c r="T17" s="20">
        <v>10</v>
      </c>
      <c r="U17" s="25">
        <v>1</v>
      </c>
      <c r="V17" s="26">
        <v>1</v>
      </c>
      <c r="W17" s="26">
        <v>5.5</v>
      </c>
      <c r="X17" s="19">
        <v>1.5</v>
      </c>
      <c r="Y17" s="19">
        <v>6.5</v>
      </c>
      <c r="Z17" s="19">
        <f>Pearl_Const!Z17</f>
        <v>2</v>
      </c>
      <c r="AA17" s="26">
        <v>5.4</v>
      </c>
      <c r="AB17" s="19">
        <v>1</v>
      </c>
      <c r="AC17" s="132">
        <f t="shared" si="0"/>
        <v>1</v>
      </c>
      <c r="AD17" s="132"/>
      <c r="AE17" s="120">
        <f>ROUNDUP(AC17*VLOOKUP($AD$8,PEST!$C$2:$F$8,3,0)*Z17,0)</f>
        <v>22</v>
      </c>
      <c r="AF17" s="120">
        <f>ROUNDUP(AC17*VLOOKUP($AD$8,PEST!$C$2:$F$8,4,0)*Z17,0)</f>
        <v>131</v>
      </c>
    </row>
    <row r="18" spans="1:32" x14ac:dyDescent="0.25">
      <c r="A18" s="29" t="s">
        <v>52</v>
      </c>
      <c r="B18" s="18">
        <v>16</v>
      </c>
      <c r="C18" s="31">
        <v>4</v>
      </c>
      <c r="D18" s="3">
        <v>6</v>
      </c>
      <c r="E18" s="20">
        <v>900</v>
      </c>
      <c r="F18" s="31">
        <v>2</v>
      </c>
      <c r="G18" s="31">
        <v>4</v>
      </c>
      <c r="H18" s="31">
        <v>8</v>
      </c>
      <c r="I18" s="32" t="s">
        <v>54</v>
      </c>
      <c r="J18" s="20">
        <v>30</v>
      </c>
      <c r="K18" s="20">
        <v>90</v>
      </c>
      <c r="L18" s="20">
        <v>10</v>
      </c>
      <c r="M18" s="20">
        <v>1</v>
      </c>
      <c r="N18" s="31">
        <v>1</v>
      </c>
      <c r="O18" s="23">
        <v>40</v>
      </c>
      <c r="P18" s="20">
        <v>80</v>
      </c>
      <c r="Q18" s="7">
        <v>2</v>
      </c>
      <c r="R18" s="7">
        <v>2</v>
      </c>
      <c r="S18" s="20">
        <v>50</v>
      </c>
      <c r="T18" s="20">
        <v>10</v>
      </c>
      <c r="U18" s="33">
        <v>1</v>
      </c>
      <c r="V18" s="26">
        <v>1</v>
      </c>
      <c r="W18" s="26">
        <v>5.4</v>
      </c>
      <c r="X18" s="19">
        <v>1.4</v>
      </c>
      <c r="Y18" s="19">
        <v>6.6</v>
      </c>
      <c r="Z18" s="19">
        <f>Pearl_Const!Z18</f>
        <v>2</v>
      </c>
      <c r="AA18" s="19">
        <v>5.3</v>
      </c>
      <c r="AB18" s="19">
        <v>1</v>
      </c>
      <c r="AC18" s="132">
        <f t="shared" si="0"/>
        <v>1</v>
      </c>
      <c r="AD18" s="132"/>
      <c r="AE18" s="120">
        <f>ROUNDUP(AC18*VLOOKUP($AD$8,PEST!$C$2:$F$8,3,0)*Z18,0)</f>
        <v>22</v>
      </c>
      <c r="AF18" s="120">
        <f>ROUNDUP(AC18*VLOOKUP($AD$8,PEST!$C$2:$F$8,4,0)*Z18,0)</f>
        <v>131</v>
      </c>
    </row>
    <row r="19" spans="1:32" x14ac:dyDescent="0.25">
      <c r="A19" s="29" t="s">
        <v>52</v>
      </c>
      <c r="B19" s="30">
        <v>17</v>
      </c>
      <c r="C19" s="31">
        <v>4</v>
      </c>
      <c r="D19" s="3">
        <v>6</v>
      </c>
      <c r="E19" s="20">
        <v>900</v>
      </c>
      <c r="F19" s="31">
        <v>2</v>
      </c>
      <c r="G19" s="31">
        <v>5</v>
      </c>
      <c r="H19" s="31">
        <v>8</v>
      </c>
      <c r="I19" s="32" t="s">
        <v>54</v>
      </c>
      <c r="J19" s="20">
        <v>30</v>
      </c>
      <c r="K19" s="20">
        <v>80</v>
      </c>
      <c r="L19" s="20">
        <v>10</v>
      </c>
      <c r="M19" s="20">
        <v>1</v>
      </c>
      <c r="N19" s="31">
        <v>1</v>
      </c>
      <c r="O19" s="23">
        <v>40</v>
      </c>
      <c r="P19" s="20">
        <v>80</v>
      </c>
      <c r="Q19" s="7">
        <v>2</v>
      </c>
      <c r="R19" s="7">
        <v>3</v>
      </c>
      <c r="S19" s="20">
        <v>50</v>
      </c>
      <c r="T19" s="20">
        <v>10</v>
      </c>
      <c r="U19" s="25">
        <v>0.8</v>
      </c>
      <c r="V19" s="26">
        <v>1</v>
      </c>
      <c r="W19" s="26">
        <v>5.3</v>
      </c>
      <c r="X19" s="19">
        <v>1.3</v>
      </c>
      <c r="Y19" s="19">
        <v>6.7</v>
      </c>
      <c r="Z19" s="19">
        <f>Pearl_Const!Z19</f>
        <v>2</v>
      </c>
      <c r="AA19" s="19">
        <v>5.0999999999999996</v>
      </c>
      <c r="AB19" s="19">
        <v>1</v>
      </c>
      <c r="AC19" s="132">
        <f t="shared" si="0"/>
        <v>1</v>
      </c>
      <c r="AD19" s="132"/>
      <c r="AE19" s="120">
        <f>ROUNDUP(AC19*VLOOKUP($AD$8,PEST!$C$2:$F$8,3,0)*Z19,0)</f>
        <v>22</v>
      </c>
      <c r="AF19" s="120">
        <f>ROUNDUP(AC19*VLOOKUP($AD$8,PEST!$C$2:$F$8,4,0)*Z19,0)</f>
        <v>131</v>
      </c>
    </row>
    <row r="20" spans="1:32" x14ac:dyDescent="0.25">
      <c r="A20" s="29" t="s">
        <v>52</v>
      </c>
      <c r="B20" s="18">
        <v>18</v>
      </c>
      <c r="C20" s="31">
        <v>4</v>
      </c>
      <c r="D20" s="3">
        <v>6</v>
      </c>
      <c r="E20" s="20">
        <v>900</v>
      </c>
      <c r="F20" s="31">
        <v>2</v>
      </c>
      <c r="G20" s="31">
        <v>5</v>
      </c>
      <c r="H20" s="31">
        <v>8</v>
      </c>
      <c r="I20" s="32" t="s">
        <v>54</v>
      </c>
      <c r="J20" s="20">
        <v>10</v>
      </c>
      <c r="K20" s="20">
        <v>80</v>
      </c>
      <c r="L20" s="20">
        <v>10</v>
      </c>
      <c r="M20" s="20">
        <v>1</v>
      </c>
      <c r="N20" s="31">
        <v>1</v>
      </c>
      <c r="O20" s="23">
        <v>40</v>
      </c>
      <c r="P20" s="20">
        <v>80</v>
      </c>
      <c r="Q20" s="7">
        <v>2</v>
      </c>
      <c r="R20" s="7">
        <v>3</v>
      </c>
      <c r="S20" s="20">
        <v>30</v>
      </c>
      <c r="T20" s="20">
        <v>10</v>
      </c>
      <c r="U20" s="25">
        <v>0.6</v>
      </c>
      <c r="V20" s="26">
        <v>1</v>
      </c>
      <c r="W20" s="19">
        <v>5.4</v>
      </c>
      <c r="X20" s="19">
        <v>1.2</v>
      </c>
      <c r="Y20" s="19">
        <v>6.8</v>
      </c>
      <c r="Z20" s="19">
        <f>Pearl_Const!Z20</f>
        <v>2</v>
      </c>
      <c r="AA20" s="26">
        <v>4.9000000000000004</v>
      </c>
      <c r="AB20" s="26">
        <v>0.9</v>
      </c>
      <c r="AC20" s="132">
        <f t="shared" si="0"/>
        <v>1</v>
      </c>
      <c r="AD20" s="132"/>
      <c r="AE20" s="120">
        <f>ROUNDUP(AC20*VLOOKUP($AD$8,PEST!$C$2:$F$8,3,0)*Z20,0)</f>
        <v>22</v>
      </c>
      <c r="AF20" s="120">
        <f>ROUNDUP(AC20*VLOOKUP($AD$8,PEST!$C$2:$F$8,4,0)*Z20,0)</f>
        <v>131</v>
      </c>
    </row>
    <row r="21" spans="1:32" x14ac:dyDescent="0.25">
      <c r="A21" s="29" t="s">
        <v>52</v>
      </c>
      <c r="B21" s="30">
        <v>19</v>
      </c>
      <c r="C21" s="31">
        <v>4</v>
      </c>
      <c r="D21" s="3">
        <v>6</v>
      </c>
      <c r="E21" s="20">
        <v>900</v>
      </c>
      <c r="F21" s="31">
        <v>2</v>
      </c>
      <c r="G21" s="31">
        <v>5</v>
      </c>
      <c r="H21" s="31">
        <v>8</v>
      </c>
      <c r="I21" s="32" t="s">
        <v>54</v>
      </c>
      <c r="J21" s="20">
        <v>20</v>
      </c>
      <c r="K21" s="20">
        <v>80</v>
      </c>
      <c r="L21" s="20">
        <v>10</v>
      </c>
      <c r="M21" s="20">
        <v>2</v>
      </c>
      <c r="N21" s="31">
        <v>2</v>
      </c>
      <c r="O21" s="23">
        <v>40</v>
      </c>
      <c r="P21" s="20">
        <v>80</v>
      </c>
      <c r="Q21" s="7">
        <v>2</v>
      </c>
      <c r="R21" s="7">
        <v>3</v>
      </c>
      <c r="S21" s="20">
        <v>0</v>
      </c>
      <c r="T21" s="20">
        <v>10</v>
      </c>
      <c r="U21" s="25">
        <v>0.6</v>
      </c>
      <c r="V21" s="26">
        <v>1</v>
      </c>
      <c r="W21" s="19">
        <v>5.5</v>
      </c>
      <c r="X21" s="19">
        <v>1.1000000000000001</v>
      </c>
      <c r="Y21" s="19">
        <v>6.9</v>
      </c>
      <c r="Z21" s="19">
        <f>Pearl_Const!Z21</f>
        <v>2</v>
      </c>
      <c r="AA21" s="19">
        <v>4.9000000000000004</v>
      </c>
      <c r="AB21" s="19">
        <v>0.9</v>
      </c>
      <c r="AC21" s="132">
        <f t="shared" si="0"/>
        <v>1</v>
      </c>
      <c r="AD21" s="132"/>
      <c r="AE21" s="120">
        <f>ROUNDUP(AC21*VLOOKUP($AD$8,PEST!$C$2:$F$8,3,0)*Z21,0)</f>
        <v>22</v>
      </c>
      <c r="AF21" s="120">
        <f>ROUNDUP(AC21*VLOOKUP($AD$8,PEST!$C$2:$F$8,4,0)*Z21,0)</f>
        <v>131</v>
      </c>
    </row>
    <row r="22" spans="1:32" x14ac:dyDescent="0.25">
      <c r="A22" s="29" t="s">
        <v>52</v>
      </c>
      <c r="B22" s="18">
        <v>20</v>
      </c>
      <c r="C22" s="31">
        <v>4</v>
      </c>
      <c r="D22" s="3">
        <v>7</v>
      </c>
      <c r="E22" s="20">
        <v>1200</v>
      </c>
      <c r="F22" s="31">
        <v>3</v>
      </c>
      <c r="G22" s="31">
        <v>5</v>
      </c>
      <c r="H22" s="31">
        <v>10</v>
      </c>
      <c r="I22" s="32" t="s">
        <v>55</v>
      </c>
      <c r="J22" s="20">
        <v>20</v>
      </c>
      <c r="K22" s="20">
        <v>70</v>
      </c>
      <c r="L22" s="20">
        <v>10</v>
      </c>
      <c r="M22" s="20">
        <v>2</v>
      </c>
      <c r="N22" s="31">
        <v>2</v>
      </c>
      <c r="O22" s="23">
        <v>40</v>
      </c>
      <c r="P22" s="20">
        <v>80</v>
      </c>
      <c r="Q22" s="7">
        <v>3</v>
      </c>
      <c r="R22" s="7">
        <v>4</v>
      </c>
      <c r="S22" s="20">
        <v>0</v>
      </c>
      <c r="T22" s="20">
        <v>10</v>
      </c>
      <c r="U22" s="25">
        <v>0.6</v>
      </c>
      <c r="V22" s="26">
        <v>1</v>
      </c>
      <c r="W22" s="19">
        <v>5.6</v>
      </c>
      <c r="X22" s="19">
        <v>1</v>
      </c>
      <c r="Y22" s="19">
        <v>7</v>
      </c>
      <c r="Z22" s="19">
        <f>Pearl_Const!Z22</f>
        <v>2</v>
      </c>
      <c r="AA22" s="19">
        <v>4.9000000000000004</v>
      </c>
      <c r="AB22" s="19">
        <v>0.9</v>
      </c>
      <c r="AC22" s="132">
        <f t="shared" si="0"/>
        <v>1</v>
      </c>
      <c r="AD22" s="132"/>
      <c r="AE22" s="120">
        <f>ROUNDUP(AC22*VLOOKUP($AD$8,PEST!$C$2:$F$8,3,0)*Z22,0)</f>
        <v>22</v>
      </c>
      <c r="AF22" s="120">
        <f>ROUNDUP(AC22*VLOOKUP($AD$8,PEST!$C$2:$F$8,4,0)*Z22,0)</f>
        <v>131</v>
      </c>
    </row>
    <row r="23" spans="1:32" x14ac:dyDescent="0.25">
      <c r="A23" s="29" t="s">
        <v>52</v>
      </c>
      <c r="B23" s="30">
        <v>21</v>
      </c>
      <c r="C23" s="31">
        <v>4</v>
      </c>
      <c r="D23" s="3">
        <v>7</v>
      </c>
      <c r="E23" s="20">
        <v>1200</v>
      </c>
      <c r="F23" s="31">
        <v>3</v>
      </c>
      <c r="G23" s="31">
        <v>5</v>
      </c>
      <c r="H23" s="31">
        <v>10</v>
      </c>
      <c r="I23" s="32" t="s">
        <v>55</v>
      </c>
      <c r="J23" s="20">
        <v>20</v>
      </c>
      <c r="K23" s="20">
        <v>70</v>
      </c>
      <c r="L23" s="20">
        <v>10</v>
      </c>
      <c r="M23" s="20">
        <v>2</v>
      </c>
      <c r="N23" s="31">
        <v>2</v>
      </c>
      <c r="O23" s="23">
        <v>20</v>
      </c>
      <c r="P23" s="20">
        <v>80</v>
      </c>
      <c r="Q23" s="7">
        <v>3</v>
      </c>
      <c r="R23" s="7">
        <v>4</v>
      </c>
      <c r="S23" s="20">
        <v>0</v>
      </c>
      <c r="T23" s="20">
        <v>10</v>
      </c>
      <c r="U23" s="25">
        <v>0.6</v>
      </c>
      <c r="V23" s="26">
        <v>1</v>
      </c>
      <c r="W23" s="19">
        <v>5.7</v>
      </c>
      <c r="X23" s="19">
        <v>1</v>
      </c>
      <c r="Y23" s="19">
        <v>7.1</v>
      </c>
      <c r="Z23" s="19">
        <f>Pearl_Const!Z23</f>
        <v>2</v>
      </c>
      <c r="AA23" s="19">
        <v>4.8</v>
      </c>
      <c r="AB23" s="19">
        <v>0.9</v>
      </c>
      <c r="AC23" s="132">
        <f t="shared" si="0"/>
        <v>1</v>
      </c>
      <c r="AD23" s="132"/>
      <c r="AE23" s="120">
        <f>ROUNDUP(AC23*VLOOKUP($AD$8,PEST!$C$2:$F$8,3,0)*Z23,0)</f>
        <v>22</v>
      </c>
      <c r="AF23" s="120">
        <f>ROUNDUP(AC23*VLOOKUP($AD$8,PEST!$C$2:$F$8,4,0)*Z23,0)</f>
        <v>131</v>
      </c>
    </row>
    <row r="24" spans="1:32" x14ac:dyDescent="0.25">
      <c r="A24" s="29" t="s">
        <v>52</v>
      </c>
      <c r="B24" s="18">
        <v>22</v>
      </c>
      <c r="C24" s="31">
        <v>4</v>
      </c>
      <c r="D24" s="3">
        <v>7</v>
      </c>
      <c r="E24" s="20">
        <v>1200</v>
      </c>
      <c r="F24" s="31">
        <v>3</v>
      </c>
      <c r="G24" s="31">
        <v>5</v>
      </c>
      <c r="H24" s="31">
        <v>10</v>
      </c>
      <c r="I24" s="32" t="s">
        <v>55</v>
      </c>
      <c r="J24" s="20">
        <v>20</v>
      </c>
      <c r="K24" s="20">
        <v>70</v>
      </c>
      <c r="L24" s="20">
        <v>10</v>
      </c>
      <c r="M24" s="20">
        <v>2</v>
      </c>
      <c r="N24" s="31">
        <v>3</v>
      </c>
      <c r="O24" s="23">
        <v>20</v>
      </c>
      <c r="P24" s="20">
        <v>80</v>
      </c>
      <c r="Q24" s="7">
        <v>3</v>
      </c>
      <c r="R24" s="7">
        <v>4</v>
      </c>
      <c r="S24" s="20">
        <v>0</v>
      </c>
      <c r="T24" s="20">
        <v>10</v>
      </c>
      <c r="U24" s="25">
        <v>0.5</v>
      </c>
      <c r="V24" s="26">
        <v>1</v>
      </c>
      <c r="W24" s="19">
        <v>5.8</v>
      </c>
      <c r="X24" s="19">
        <v>1</v>
      </c>
      <c r="Y24" s="19">
        <v>7.2</v>
      </c>
      <c r="Z24" s="19">
        <f>Pearl_Const!Z24</f>
        <v>2</v>
      </c>
      <c r="AA24" s="19">
        <v>4.8</v>
      </c>
      <c r="AB24" s="19">
        <v>0.9</v>
      </c>
      <c r="AC24" s="132">
        <f t="shared" si="0"/>
        <v>1</v>
      </c>
      <c r="AD24" s="132"/>
      <c r="AE24" s="120">
        <f>ROUNDUP(AC24*VLOOKUP($AD$8,PEST!$C$2:$F$8,3,0)*Z24,0)</f>
        <v>22</v>
      </c>
      <c r="AF24" s="120">
        <f>ROUNDUP(AC24*VLOOKUP($AD$8,PEST!$C$2:$F$8,4,0)*Z24,0)</f>
        <v>131</v>
      </c>
    </row>
    <row r="25" spans="1:32" x14ac:dyDescent="0.25">
      <c r="A25" s="29" t="s">
        <v>52</v>
      </c>
      <c r="B25" s="30">
        <v>23</v>
      </c>
      <c r="C25" s="31">
        <v>4</v>
      </c>
      <c r="D25" s="3">
        <v>7</v>
      </c>
      <c r="E25" s="20">
        <v>1200</v>
      </c>
      <c r="F25" s="31">
        <v>3</v>
      </c>
      <c r="G25" s="31">
        <v>5</v>
      </c>
      <c r="H25" s="31">
        <v>10</v>
      </c>
      <c r="I25" s="32" t="s">
        <v>55</v>
      </c>
      <c r="J25" s="20">
        <v>20</v>
      </c>
      <c r="K25" s="20">
        <v>70</v>
      </c>
      <c r="L25" s="20">
        <v>20</v>
      </c>
      <c r="M25" s="20">
        <v>2</v>
      </c>
      <c r="N25" s="31">
        <v>3</v>
      </c>
      <c r="O25" s="23">
        <v>20</v>
      </c>
      <c r="P25" s="20">
        <v>80</v>
      </c>
      <c r="Q25" s="7">
        <v>3</v>
      </c>
      <c r="R25" s="7">
        <v>4</v>
      </c>
      <c r="S25" s="20">
        <v>0</v>
      </c>
      <c r="T25" s="20">
        <v>10</v>
      </c>
      <c r="U25" s="25">
        <v>0.5</v>
      </c>
      <c r="V25" s="26">
        <v>1</v>
      </c>
      <c r="W25" s="19">
        <v>5.9</v>
      </c>
      <c r="X25" s="19">
        <v>1</v>
      </c>
      <c r="Y25" s="19">
        <v>7.3</v>
      </c>
      <c r="Z25" s="19">
        <f>Pearl_Const!Z25</f>
        <v>2</v>
      </c>
      <c r="AA25" s="19">
        <v>4.8</v>
      </c>
      <c r="AB25" s="19">
        <v>0.9</v>
      </c>
      <c r="AC25" s="132">
        <f t="shared" si="0"/>
        <v>1</v>
      </c>
      <c r="AD25" s="132"/>
      <c r="AE25" s="120">
        <f>ROUNDUP(AC25*VLOOKUP($AD$8,PEST!$C$2:$F$8,3,0)*Z25,0)</f>
        <v>22</v>
      </c>
      <c r="AF25" s="120">
        <f>ROUNDUP(AC25*VLOOKUP($AD$8,PEST!$C$2:$F$8,4,0)*Z25,0)</f>
        <v>131</v>
      </c>
    </row>
    <row r="26" spans="1:32" x14ac:dyDescent="0.25">
      <c r="A26" s="29" t="s">
        <v>52</v>
      </c>
      <c r="B26" s="18">
        <v>24</v>
      </c>
      <c r="C26" s="31">
        <v>4</v>
      </c>
      <c r="D26" s="3">
        <v>7</v>
      </c>
      <c r="E26" s="20">
        <v>1200</v>
      </c>
      <c r="F26" s="31">
        <v>3</v>
      </c>
      <c r="G26" s="31">
        <v>5</v>
      </c>
      <c r="H26" s="31">
        <v>10</v>
      </c>
      <c r="I26" s="32" t="s">
        <v>55</v>
      </c>
      <c r="J26" s="20">
        <v>20</v>
      </c>
      <c r="K26" s="20">
        <v>70</v>
      </c>
      <c r="L26" s="20">
        <v>20</v>
      </c>
      <c r="M26" s="20">
        <v>2</v>
      </c>
      <c r="N26" s="31">
        <v>3</v>
      </c>
      <c r="O26" s="23">
        <v>20</v>
      </c>
      <c r="P26" s="20">
        <v>80</v>
      </c>
      <c r="Q26" s="7">
        <v>3</v>
      </c>
      <c r="R26" s="7">
        <v>4</v>
      </c>
      <c r="S26" s="20">
        <v>0</v>
      </c>
      <c r="T26" s="20">
        <v>10</v>
      </c>
      <c r="U26" s="25">
        <v>0.5</v>
      </c>
      <c r="V26" s="26">
        <v>1</v>
      </c>
      <c r="W26" s="19">
        <v>6</v>
      </c>
      <c r="X26" s="19">
        <v>1</v>
      </c>
      <c r="Y26" s="19">
        <v>7.4</v>
      </c>
      <c r="Z26" s="19">
        <f>Pearl_Const!Z26</f>
        <v>2</v>
      </c>
      <c r="AA26" s="19">
        <v>4.8</v>
      </c>
      <c r="AB26" s="26">
        <v>0.8</v>
      </c>
      <c r="AC26" s="132">
        <f t="shared" si="0"/>
        <v>1</v>
      </c>
      <c r="AD26" s="132"/>
      <c r="AE26" s="120">
        <f>ROUNDUP(AC26*VLOOKUP($AD$8,PEST!$C$2:$F$8,3,0)*Z26,0)</f>
        <v>22</v>
      </c>
      <c r="AF26" s="120">
        <f>ROUNDUP(AC26*VLOOKUP($AD$8,PEST!$C$2:$F$8,4,0)*Z26,0)</f>
        <v>131</v>
      </c>
    </row>
    <row r="27" spans="1:32" x14ac:dyDescent="0.25">
      <c r="A27" s="29" t="s">
        <v>52</v>
      </c>
      <c r="B27" s="30">
        <v>25</v>
      </c>
      <c r="C27" s="31">
        <v>4</v>
      </c>
      <c r="D27" s="3">
        <v>8</v>
      </c>
      <c r="E27" s="20">
        <v>1200</v>
      </c>
      <c r="F27" s="31">
        <v>3</v>
      </c>
      <c r="G27" s="31">
        <v>6</v>
      </c>
      <c r="H27" s="31">
        <v>10</v>
      </c>
      <c r="I27" s="32" t="s">
        <v>55</v>
      </c>
      <c r="J27" s="20">
        <v>20</v>
      </c>
      <c r="K27" s="20">
        <v>60</v>
      </c>
      <c r="L27" s="20">
        <v>20</v>
      </c>
      <c r="M27" s="20">
        <v>2</v>
      </c>
      <c r="N27" s="31">
        <v>3</v>
      </c>
      <c r="O27" s="23">
        <v>20</v>
      </c>
      <c r="P27" s="20">
        <v>80</v>
      </c>
      <c r="Q27" s="7">
        <v>3</v>
      </c>
      <c r="R27" s="7">
        <v>4</v>
      </c>
      <c r="S27" s="20">
        <v>0</v>
      </c>
      <c r="T27" s="20">
        <v>10</v>
      </c>
      <c r="U27" s="25">
        <v>0.5</v>
      </c>
      <c r="V27" s="26">
        <v>1</v>
      </c>
      <c r="W27" s="19">
        <v>6.1</v>
      </c>
      <c r="X27" s="19">
        <v>1</v>
      </c>
      <c r="Y27" s="19">
        <v>7.5</v>
      </c>
      <c r="Z27" s="19">
        <f>Pearl_Const!Z27</f>
        <v>2</v>
      </c>
      <c r="AA27" s="19">
        <v>4.8</v>
      </c>
      <c r="AB27" s="19">
        <v>0.8</v>
      </c>
      <c r="AC27" s="132">
        <f t="shared" si="0"/>
        <v>1</v>
      </c>
      <c r="AD27" s="132"/>
      <c r="AE27" s="120">
        <f>ROUNDUP(AC27*VLOOKUP($AD$8,PEST!$C$2:$F$8,3,0)*Z27,0)</f>
        <v>22</v>
      </c>
      <c r="AF27" s="120">
        <f>ROUNDUP(AC27*VLOOKUP($AD$8,PEST!$C$2:$F$8,4,0)*Z27,0)</f>
        <v>131</v>
      </c>
    </row>
    <row r="28" spans="1:32" x14ac:dyDescent="0.25">
      <c r="A28" s="29" t="s">
        <v>52</v>
      </c>
      <c r="B28" s="18">
        <v>26</v>
      </c>
      <c r="C28" s="31">
        <v>4</v>
      </c>
      <c r="D28" s="3">
        <v>8</v>
      </c>
      <c r="E28" s="20">
        <v>1200</v>
      </c>
      <c r="F28" s="31">
        <v>3</v>
      </c>
      <c r="G28" s="31">
        <v>6</v>
      </c>
      <c r="H28" s="31">
        <v>10</v>
      </c>
      <c r="I28" s="32" t="s">
        <v>55</v>
      </c>
      <c r="J28" s="20">
        <v>20</v>
      </c>
      <c r="K28" s="20">
        <v>60</v>
      </c>
      <c r="L28" s="20">
        <v>25</v>
      </c>
      <c r="M28" s="20">
        <v>3</v>
      </c>
      <c r="N28" s="31">
        <v>4</v>
      </c>
      <c r="O28" s="23">
        <v>20</v>
      </c>
      <c r="P28" s="20">
        <v>80</v>
      </c>
      <c r="Q28" s="7">
        <v>3</v>
      </c>
      <c r="R28" s="7">
        <v>5</v>
      </c>
      <c r="S28" s="20">
        <v>0</v>
      </c>
      <c r="T28" s="20">
        <v>10</v>
      </c>
      <c r="U28" s="25">
        <v>0.5</v>
      </c>
      <c r="V28" s="26">
        <v>1</v>
      </c>
      <c r="W28" s="19">
        <v>6.2</v>
      </c>
      <c r="X28" s="19">
        <v>1</v>
      </c>
      <c r="Y28" s="19">
        <v>7.6</v>
      </c>
      <c r="Z28" s="19">
        <f>Pearl_Const!Z28</f>
        <v>2</v>
      </c>
      <c r="AA28" s="19">
        <v>4.7</v>
      </c>
      <c r="AB28" s="19">
        <v>0.8</v>
      </c>
      <c r="AC28" s="132">
        <f t="shared" si="0"/>
        <v>1</v>
      </c>
      <c r="AD28" s="132"/>
      <c r="AE28" s="120">
        <f>ROUNDUP(AC28*VLOOKUP($AD$8,PEST!$C$2:$F$8,3,0)*Z28,0)</f>
        <v>22</v>
      </c>
      <c r="AF28" s="120">
        <f>ROUNDUP(AC28*VLOOKUP($AD$8,PEST!$C$2:$F$8,4,0)*Z28,0)</f>
        <v>131</v>
      </c>
    </row>
    <row r="29" spans="1:32" x14ac:dyDescent="0.25">
      <c r="A29" s="29" t="s">
        <v>52</v>
      </c>
      <c r="B29" s="30">
        <v>27</v>
      </c>
      <c r="C29" s="31">
        <v>4</v>
      </c>
      <c r="D29" s="3">
        <v>8</v>
      </c>
      <c r="E29" s="20">
        <v>1200</v>
      </c>
      <c r="F29" s="31">
        <v>3</v>
      </c>
      <c r="G29" s="31">
        <v>6</v>
      </c>
      <c r="H29" s="31">
        <v>10</v>
      </c>
      <c r="I29" s="32" t="s">
        <v>55</v>
      </c>
      <c r="J29" s="20">
        <v>20</v>
      </c>
      <c r="K29" s="20">
        <v>60</v>
      </c>
      <c r="L29" s="20">
        <v>25</v>
      </c>
      <c r="M29" s="20">
        <v>3</v>
      </c>
      <c r="N29" s="31">
        <v>4</v>
      </c>
      <c r="O29" s="23">
        <v>20</v>
      </c>
      <c r="P29" s="20">
        <v>80</v>
      </c>
      <c r="Q29" s="7">
        <v>3</v>
      </c>
      <c r="R29" s="7">
        <v>5</v>
      </c>
      <c r="S29" s="20">
        <v>0</v>
      </c>
      <c r="T29" s="20">
        <v>10</v>
      </c>
      <c r="U29" s="25">
        <v>0.5</v>
      </c>
      <c r="V29" s="26">
        <v>1</v>
      </c>
      <c r="W29" s="19">
        <v>6.3</v>
      </c>
      <c r="X29" s="19">
        <v>1</v>
      </c>
      <c r="Y29" s="19">
        <v>7.7</v>
      </c>
      <c r="Z29" s="19">
        <f>Pearl_Const!Z29</f>
        <v>2</v>
      </c>
      <c r="AA29" s="19">
        <v>4.7</v>
      </c>
      <c r="AB29" s="19">
        <v>0.8</v>
      </c>
      <c r="AC29" s="132">
        <f t="shared" si="0"/>
        <v>1</v>
      </c>
      <c r="AD29" s="132"/>
      <c r="AE29" s="120">
        <f>ROUNDUP(AC29*VLOOKUP($AD$8,PEST!$C$2:$F$8,3,0)*Z29,0)</f>
        <v>22</v>
      </c>
      <c r="AF29" s="120">
        <f>ROUNDUP(AC29*VLOOKUP($AD$8,PEST!$C$2:$F$8,4,0)*Z29,0)</f>
        <v>131</v>
      </c>
    </row>
    <row r="30" spans="1:32" x14ac:dyDescent="0.25">
      <c r="A30" s="29" t="s">
        <v>52</v>
      </c>
      <c r="B30" s="18">
        <v>28</v>
      </c>
      <c r="C30" s="31">
        <v>4</v>
      </c>
      <c r="D30" s="3">
        <v>8</v>
      </c>
      <c r="E30" s="20">
        <v>1200</v>
      </c>
      <c r="F30" s="31">
        <v>3</v>
      </c>
      <c r="G30" s="31">
        <v>6</v>
      </c>
      <c r="H30" s="31">
        <v>10</v>
      </c>
      <c r="I30" s="32" t="s">
        <v>55</v>
      </c>
      <c r="J30" s="20">
        <v>20</v>
      </c>
      <c r="K30" s="20">
        <v>60</v>
      </c>
      <c r="L30" s="20">
        <v>25</v>
      </c>
      <c r="M30" s="20">
        <v>3</v>
      </c>
      <c r="N30" s="31">
        <v>4</v>
      </c>
      <c r="O30" s="23">
        <v>20</v>
      </c>
      <c r="P30" s="20">
        <v>80</v>
      </c>
      <c r="Q30" s="7">
        <v>3</v>
      </c>
      <c r="R30" s="7">
        <v>5</v>
      </c>
      <c r="S30" s="20">
        <v>0</v>
      </c>
      <c r="T30" s="20">
        <v>10</v>
      </c>
      <c r="U30" s="25">
        <v>0.5</v>
      </c>
      <c r="V30" s="26">
        <v>1</v>
      </c>
      <c r="W30" s="19">
        <v>6.4</v>
      </c>
      <c r="X30" s="19">
        <v>1</v>
      </c>
      <c r="Y30" s="19">
        <v>7.8</v>
      </c>
      <c r="Z30" s="19">
        <f>Pearl_Const!Z30</f>
        <v>2</v>
      </c>
      <c r="AA30" s="26">
        <v>4.5999999999999996</v>
      </c>
      <c r="AB30" s="26">
        <v>0.7</v>
      </c>
      <c r="AC30" s="132">
        <f t="shared" si="0"/>
        <v>1</v>
      </c>
      <c r="AD30" s="132"/>
      <c r="AE30" s="120">
        <f>ROUNDUP(AC30*VLOOKUP($AD$8,PEST!$C$2:$F$8,3,0)*Z30,0)</f>
        <v>22</v>
      </c>
      <c r="AF30" s="120">
        <f>ROUNDUP(AC30*VLOOKUP($AD$8,PEST!$C$2:$F$8,4,0)*Z30,0)</f>
        <v>131</v>
      </c>
    </row>
    <row r="31" spans="1:32" x14ac:dyDescent="0.25">
      <c r="A31" s="29" t="s">
        <v>52</v>
      </c>
      <c r="B31" s="30">
        <v>29</v>
      </c>
      <c r="C31" s="31">
        <v>4</v>
      </c>
      <c r="D31" s="3">
        <v>8</v>
      </c>
      <c r="E31" s="20">
        <v>1200</v>
      </c>
      <c r="F31" s="31">
        <v>3</v>
      </c>
      <c r="G31" s="31">
        <v>6</v>
      </c>
      <c r="H31" s="31">
        <v>10</v>
      </c>
      <c r="I31" s="32" t="s">
        <v>55</v>
      </c>
      <c r="J31" s="20">
        <v>20</v>
      </c>
      <c r="K31" s="20">
        <v>60</v>
      </c>
      <c r="L31" s="20">
        <v>25</v>
      </c>
      <c r="M31" s="20">
        <v>3</v>
      </c>
      <c r="N31" s="31">
        <v>4</v>
      </c>
      <c r="O31" s="23">
        <v>20</v>
      </c>
      <c r="P31" s="20">
        <v>80</v>
      </c>
      <c r="Q31" s="7">
        <v>3</v>
      </c>
      <c r="R31" s="7">
        <v>5</v>
      </c>
      <c r="S31" s="20">
        <v>0</v>
      </c>
      <c r="T31" s="20">
        <v>10</v>
      </c>
      <c r="U31" s="25">
        <v>0.5</v>
      </c>
      <c r="V31" s="26">
        <v>1</v>
      </c>
      <c r="W31" s="19">
        <v>6.5</v>
      </c>
      <c r="X31" s="19">
        <v>1</v>
      </c>
      <c r="Y31" s="19">
        <v>7.9</v>
      </c>
      <c r="Z31" s="19">
        <f>Pearl_Const!Z31</f>
        <v>2</v>
      </c>
      <c r="AA31" s="19">
        <v>4.5999999999999996</v>
      </c>
      <c r="AB31" s="19">
        <v>0.7</v>
      </c>
      <c r="AC31" s="132">
        <f t="shared" si="0"/>
        <v>1</v>
      </c>
      <c r="AD31" s="132"/>
      <c r="AE31" s="120">
        <f>ROUNDUP(AC31*VLOOKUP($AD$8,PEST!$C$2:$F$8,3,0)*Z31,0)</f>
        <v>22</v>
      </c>
      <c r="AF31" s="120">
        <f>ROUNDUP(AC31*VLOOKUP($AD$8,PEST!$C$2:$F$8,4,0)*Z31,0)</f>
        <v>131</v>
      </c>
    </row>
    <row r="32" spans="1:32" x14ac:dyDescent="0.25">
      <c r="A32" s="29" t="s">
        <v>52</v>
      </c>
      <c r="B32" s="18">
        <v>30</v>
      </c>
      <c r="C32" s="31">
        <v>4</v>
      </c>
      <c r="D32" s="3">
        <v>9</v>
      </c>
      <c r="E32" s="20">
        <v>1500</v>
      </c>
      <c r="F32" s="31">
        <v>3</v>
      </c>
      <c r="G32" s="31">
        <v>8</v>
      </c>
      <c r="H32" s="31">
        <v>10</v>
      </c>
      <c r="I32" s="32" t="s">
        <v>55</v>
      </c>
      <c r="J32" s="20">
        <v>20</v>
      </c>
      <c r="K32" s="20">
        <v>60</v>
      </c>
      <c r="L32" s="20">
        <v>25</v>
      </c>
      <c r="M32" s="20">
        <v>3</v>
      </c>
      <c r="N32" s="31">
        <v>4</v>
      </c>
      <c r="O32" s="23">
        <v>20</v>
      </c>
      <c r="P32" s="20">
        <v>80</v>
      </c>
      <c r="Q32" s="7">
        <v>4</v>
      </c>
      <c r="R32" s="7">
        <v>6</v>
      </c>
      <c r="S32" s="20">
        <v>0</v>
      </c>
      <c r="T32" s="20">
        <v>10</v>
      </c>
      <c r="U32" s="25">
        <v>0.5</v>
      </c>
      <c r="V32" s="26">
        <v>1</v>
      </c>
      <c r="W32" s="19">
        <v>6.6</v>
      </c>
      <c r="X32" s="19">
        <v>1</v>
      </c>
      <c r="Y32" s="19">
        <v>8</v>
      </c>
      <c r="Z32" s="19">
        <f>Pearl_Const!Z32</f>
        <v>2</v>
      </c>
      <c r="AA32" s="19">
        <v>4.5</v>
      </c>
      <c r="AB32" s="19">
        <v>0.7</v>
      </c>
      <c r="AC32" s="132">
        <f t="shared" si="0"/>
        <v>1</v>
      </c>
      <c r="AD32" s="132"/>
      <c r="AE32" s="120">
        <f>ROUNDUP(AC32*VLOOKUP($AD$8,PEST!$C$2:$F$8,3,0)*Z32,0)</f>
        <v>22</v>
      </c>
      <c r="AF32" s="120">
        <f>ROUNDUP(AC32*VLOOKUP($AD$8,PEST!$C$2:$F$8,4,0)*Z32,0)</f>
        <v>131</v>
      </c>
    </row>
    <row r="33" spans="1:32" x14ac:dyDescent="0.25">
      <c r="A33" s="29" t="s">
        <v>52</v>
      </c>
      <c r="B33" s="30">
        <v>31</v>
      </c>
      <c r="C33" s="31">
        <v>5</v>
      </c>
      <c r="D33" s="3">
        <v>9</v>
      </c>
      <c r="E33" s="20">
        <v>1500</v>
      </c>
      <c r="F33" s="31">
        <v>3</v>
      </c>
      <c r="G33" s="31">
        <v>8</v>
      </c>
      <c r="H33" s="31">
        <v>10</v>
      </c>
      <c r="I33" s="32" t="s">
        <v>55</v>
      </c>
      <c r="J33" s="20">
        <v>20</v>
      </c>
      <c r="K33" s="20">
        <v>60</v>
      </c>
      <c r="L33" s="20">
        <v>25</v>
      </c>
      <c r="M33" s="20">
        <v>3</v>
      </c>
      <c r="N33" s="31">
        <v>5</v>
      </c>
      <c r="O33" s="23">
        <v>20</v>
      </c>
      <c r="P33" s="20">
        <v>80</v>
      </c>
      <c r="Q33" s="7">
        <v>4</v>
      </c>
      <c r="R33" s="7">
        <v>6</v>
      </c>
      <c r="S33" s="20">
        <v>0</v>
      </c>
      <c r="T33" s="20">
        <v>10</v>
      </c>
      <c r="U33" s="25">
        <v>0.5</v>
      </c>
      <c r="V33" s="26">
        <v>1</v>
      </c>
      <c r="W33" s="19">
        <v>6.7</v>
      </c>
      <c r="X33" s="19">
        <v>1</v>
      </c>
      <c r="Y33" s="19">
        <v>8.1</v>
      </c>
      <c r="Z33" s="19">
        <f>Pearl_Const!Z33</f>
        <v>2</v>
      </c>
      <c r="AA33" s="19">
        <v>4.4000000000000004</v>
      </c>
      <c r="AB33" s="19">
        <v>0.7</v>
      </c>
      <c r="AC33" s="132">
        <f t="shared" si="0"/>
        <v>1</v>
      </c>
      <c r="AD33" s="132"/>
      <c r="AE33" s="120">
        <f>ROUNDUP(AC33*VLOOKUP($AD$8,PEST!$C$2:$F$8,3,0)*Z33,0)</f>
        <v>22</v>
      </c>
      <c r="AF33" s="120">
        <f>ROUNDUP(AC33*VLOOKUP($AD$8,PEST!$C$2:$F$8,4,0)*Z33,0)</f>
        <v>131</v>
      </c>
    </row>
    <row r="34" spans="1:32" x14ac:dyDescent="0.25">
      <c r="A34" s="29" t="s">
        <v>52</v>
      </c>
      <c r="B34" s="18">
        <v>32</v>
      </c>
      <c r="C34" s="31">
        <v>5</v>
      </c>
      <c r="D34" s="3">
        <v>9</v>
      </c>
      <c r="E34" s="20">
        <v>1500</v>
      </c>
      <c r="F34" s="31">
        <v>3</v>
      </c>
      <c r="G34" s="31">
        <v>8</v>
      </c>
      <c r="H34" s="31">
        <v>10</v>
      </c>
      <c r="I34" s="32" t="s">
        <v>55</v>
      </c>
      <c r="J34" s="20">
        <v>20</v>
      </c>
      <c r="K34" s="20">
        <v>50</v>
      </c>
      <c r="L34" s="20">
        <v>25</v>
      </c>
      <c r="M34" s="20">
        <v>3</v>
      </c>
      <c r="N34" s="31">
        <v>5</v>
      </c>
      <c r="O34" s="23">
        <v>20</v>
      </c>
      <c r="P34" s="20">
        <v>80</v>
      </c>
      <c r="Q34" s="7">
        <v>4</v>
      </c>
      <c r="R34" s="7">
        <v>6</v>
      </c>
      <c r="S34" s="20">
        <v>0</v>
      </c>
      <c r="T34" s="20">
        <v>10</v>
      </c>
      <c r="U34" s="25">
        <v>0.5</v>
      </c>
      <c r="V34" s="26">
        <v>1</v>
      </c>
      <c r="W34" s="19">
        <v>6.8</v>
      </c>
      <c r="X34" s="19">
        <v>1</v>
      </c>
      <c r="Y34" s="19">
        <v>8.1999999999999993</v>
      </c>
      <c r="Z34" s="19">
        <f>Pearl_Const!Z34</f>
        <v>2</v>
      </c>
      <c r="AA34" s="26">
        <v>4.3</v>
      </c>
      <c r="AB34" s="26">
        <v>0.6</v>
      </c>
      <c r="AC34" s="132">
        <f t="shared" si="0"/>
        <v>1</v>
      </c>
      <c r="AD34" s="132"/>
      <c r="AE34" s="120">
        <f>ROUNDUP(AC34*VLOOKUP($AD$8,PEST!$C$2:$F$8,3,0)*Z34,0)</f>
        <v>22</v>
      </c>
      <c r="AF34" s="120">
        <f>ROUNDUP(AC34*VLOOKUP($AD$8,PEST!$C$2:$F$8,4,0)*Z34,0)</f>
        <v>131</v>
      </c>
    </row>
    <row r="35" spans="1:32" x14ac:dyDescent="0.25">
      <c r="A35" s="29" t="s">
        <v>52</v>
      </c>
      <c r="B35" s="30">
        <v>33</v>
      </c>
      <c r="C35" s="31">
        <v>5</v>
      </c>
      <c r="D35" s="3">
        <v>9</v>
      </c>
      <c r="E35" s="20">
        <v>1500</v>
      </c>
      <c r="F35" s="31">
        <v>3</v>
      </c>
      <c r="G35" s="31">
        <v>8</v>
      </c>
      <c r="H35" s="31">
        <v>10</v>
      </c>
      <c r="I35" s="32" t="s">
        <v>55</v>
      </c>
      <c r="J35" s="20">
        <v>20</v>
      </c>
      <c r="K35" s="20">
        <v>50</v>
      </c>
      <c r="L35" s="20">
        <v>25</v>
      </c>
      <c r="M35" s="20">
        <v>3</v>
      </c>
      <c r="N35" s="31">
        <v>5</v>
      </c>
      <c r="O35" s="23">
        <v>20</v>
      </c>
      <c r="P35" s="20">
        <v>80</v>
      </c>
      <c r="Q35" s="7">
        <v>4</v>
      </c>
      <c r="R35" s="7">
        <v>6</v>
      </c>
      <c r="S35" s="20">
        <v>0</v>
      </c>
      <c r="T35" s="20">
        <v>10</v>
      </c>
      <c r="U35" s="25">
        <v>0.5</v>
      </c>
      <c r="V35" s="26">
        <v>1</v>
      </c>
      <c r="W35" s="19">
        <v>6.9</v>
      </c>
      <c r="X35" s="19">
        <v>1</v>
      </c>
      <c r="Y35" s="19">
        <v>8.3000000000000007</v>
      </c>
      <c r="Z35" s="19">
        <f>Pearl_Const!Z35</f>
        <v>2</v>
      </c>
      <c r="AA35" s="19">
        <v>4.3</v>
      </c>
      <c r="AB35" s="19">
        <v>0.6</v>
      </c>
      <c r="AC35" s="132">
        <f t="shared" si="0"/>
        <v>1</v>
      </c>
      <c r="AD35" s="132"/>
      <c r="AE35" s="120">
        <f>ROUNDUP(AC35*VLOOKUP($AD$8,PEST!$C$2:$F$8,3,0)*Z35,0)</f>
        <v>22</v>
      </c>
      <c r="AF35" s="120">
        <f>ROUNDUP(AC35*VLOOKUP($AD$8,PEST!$C$2:$F$8,4,0)*Z35,0)</f>
        <v>131</v>
      </c>
    </row>
    <row r="36" spans="1:32" x14ac:dyDescent="0.25">
      <c r="A36" s="29" t="s">
        <v>52</v>
      </c>
      <c r="B36" s="18">
        <v>34</v>
      </c>
      <c r="C36" s="31">
        <v>5</v>
      </c>
      <c r="D36" s="3">
        <v>9</v>
      </c>
      <c r="E36" s="20">
        <v>1500</v>
      </c>
      <c r="F36" s="31">
        <v>3</v>
      </c>
      <c r="G36" s="31">
        <v>8</v>
      </c>
      <c r="H36" s="31">
        <v>10</v>
      </c>
      <c r="I36" s="32" t="s">
        <v>55</v>
      </c>
      <c r="J36" s="20">
        <v>20</v>
      </c>
      <c r="K36" s="20">
        <v>50</v>
      </c>
      <c r="L36" s="20">
        <v>25</v>
      </c>
      <c r="M36" s="20">
        <v>3</v>
      </c>
      <c r="N36" s="31">
        <v>5</v>
      </c>
      <c r="O36" s="23">
        <v>20</v>
      </c>
      <c r="P36" s="20">
        <v>80</v>
      </c>
      <c r="Q36" s="7">
        <v>4</v>
      </c>
      <c r="R36" s="7">
        <v>6</v>
      </c>
      <c r="S36" s="20">
        <v>0</v>
      </c>
      <c r="T36" s="20">
        <v>10</v>
      </c>
      <c r="U36" s="25">
        <v>0.5</v>
      </c>
      <c r="V36" s="26">
        <v>1</v>
      </c>
      <c r="W36" s="19">
        <v>7</v>
      </c>
      <c r="X36" s="19">
        <v>1</v>
      </c>
      <c r="Y36" s="19">
        <v>8.4</v>
      </c>
      <c r="Z36" s="19">
        <f>Pearl_Const!Z36</f>
        <v>2</v>
      </c>
      <c r="AA36" s="19">
        <v>4.3</v>
      </c>
      <c r="AB36" s="19">
        <v>0.6</v>
      </c>
      <c r="AC36" s="132">
        <f t="shared" si="0"/>
        <v>1</v>
      </c>
      <c r="AD36" s="132"/>
      <c r="AE36" s="120">
        <f>ROUNDUP(AC36*VLOOKUP($AD$8,PEST!$C$2:$F$8,3,0)*Z36,0)</f>
        <v>22</v>
      </c>
      <c r="AF36" s="120">
        <f>ROUNDUP(AC36*VLOOKUP($AD$8,PEST!$C$2:$F$8,4,0)*Z36,0)</f>
        <v>131</v>
      </c>
    </row>
    <row r="37" spans="1:32" x14ac:dyDescent="0.25">
      <c r="A37" s="29" t="s">
        <v>52</v>
      </c>
      <c r="B37" s="30">
        <v>35</v>
      </c>
      <c r="C37" s="31">
        <v>5</v>
      </c>
      <c r="D37" s="3">
        <v>10</v>
      </c>
      <c r="E37" s="20">
        <v>1500</v>
      </c>
      <c r="F37" s="31">
        <v>3</v>
      </c>
      <c r="G37" s="31">
        <v>10</v>
      </c>
      <c r="H37" s="31">
        <v>10</v>
      </c>
      <c r="I37" s="32" t="s">
        <v>55</v>
      </c>
      <c r="J37" s="20">
        <v>20</v>
      </c>
      <c r="K37" s="20">
        <v>50</v>
      </c>
      <c r="L37" s="20">
        <v>25</v>
      </c>
      <c r="M37" s="20">
        <v>3</v>
      </c>
      <c r="N37" s="31">
        <v>5</v>
      </c>
      <c r="O37" s="23">
        <v>20</v>
      </c>
      <c r="P37" s="20">
        <v>80</v>
      </c>
      <c r="Q37" s="7">
        <v>4</v>
      </c>
      <c r="R37" s="7">
        <v>7</v>
      </c>
      <c r="S37" s="20">
        <v>0</v>
      </c>
      <c r="T37" s="20">
        <v>10</v>
      </c>
      <c r="U37" s="25">
        <v>0.5</v>
      </c>
      <c r="V37" s="26">
        <v>1</v>
      </c>
      <c r="W37" s="19">
        <v>7.1</v>
      </c>
      <c r="X37" s="19">
        <v>1</v>
      </c>
      <c r="Y37" s="19">
        <v>8.5</v>
      </c>
      <c r="Z37" s="19">
        <f>Pearl_Const!Z37</f>
        <v>2</v>
      </c>
      <c r="AA37" s="19">
        <v>4.2</v>
      </c>
      <c r="AB37" s="19">
        <v>0.6</v>
      </c>
      <c r="AC37" s="132">
        <f t="shared" si="0"/>
        <v>1</v>
      </c>
      <c r="AD37" s="132"/>
      <c r="AE37" s="120">
        <f>ROUNDUP(AC37*VLOOKUP($AD$8,PEST!$C$2:$F$8,3,0)*Z37,0)</f>
        <v>22</v>
      </c>
      <c r="AF37" s="120">
        <f>ROUNDUP(AC37*VLOOKUP($AD$8,PEST!$C$2:$F$8,4,0)*Z37,0)</f>
        <v>131</v>
      </c>
    </row>
    <row r="38" spans="1:32" x14ac:dyDescent="0.25">
      <c r="A38" s="29" t="s">
        <v>52</v>
      </c>
      <c r="B38" s="18">
        <v>36</v>
      </c>
      <c r="C38" s="31">
        <v>5</v>
      </c>
      <c r="D38" s="3">
        <v>10</v>
      </c>
      <c r="E38" s="20">
        <v>1500</v>
      </c>
      <c r="F38" s="31">
        <v>3</v>
      </c>
      <c r="G38" s="31">
        <v>10</v>
      </c>
      <c r="H38" s="31">
        <v>10</v>
      </c>
      <c r="I38" s="32" t="s">
        <v>55</v>
      </c>
      <c r="J38" s="20">
        <v>20</v>
      </c>
      <c r="K38" s="20">
        <v>50</v>
      </c>
      <c r="L38" s="20">
        <v>25</v>
      </c>
      <c r="M38" s="20">
        <v>3</v>
      </c>
      <c r="N38" s="31">
        <v>6</v>
      </c>
      <c r="O38" s="23">
        <v>20</v>
      </c>
      <c r="P38" s="20">
        <v>80</v>
      </c>
      <c r="Q38" s="7">
        <v>4</v>
      </c>
      <c r="R38" s="7">
        <v>7</v>
      </c>
      <c r="S38" s="20">
        <v>0</v>
      </c>
      <c r="T38" s="20">
        <v>10</v>
      </c>
      <c r="U38" s="25">
        <v>0.5</v>
      </c>
      <c r="V38" s="26">
        <v>1</v>
      </c>
      <c r="W38" s="19">
        <v>7.2</v>
      </c>
      <c r="X38" s="19">
        <v>1</v>
      </c>
      <c r="Y38" s="19">
        <v>8.6</v>
      </c>
      <c r="Z38" s="19">
        <f>Pearl_Const!Z38</f>
        <v>2</v>
      </c>
      <c r="AA38" s="26">
        <v>4.0999999999999996</v>
      </c>
      <c r="AB38" s="26">
        <v>0.5</v>
      </c>
      <c r="AC38" s="132">
        <f t="shared" si="0"/>
        <v>1</v>
      </c>
      <c r="AD38" s="132"/>
      <c r="AE38" s="120">
        <f>ROUNDUP(AC38*VLOOKUP($AD$8,PEST!$C$2:$F$8,3,0)*Z38,0)</f>
        <v>22</v>
      </c>
      <c r="AF38" s="120">
        <f>ROUNDUP(AC38*VLOOKUP($AD$8,PEST!$C$2:$F$8,4,0)*Z38,0)</f>
        <v>131</v>
      </c>
    </row>
    <row r="39" spans="1:32" x14ac:dyDescent="0.25">
      <c r="A39" s="29" t="s">
        <v>52</v>
      </c>
      <c r="B39" s="30">
        <v>37</v>
      </c>
      <c r="C39" s="31">
        <v>5</v>
      </c>
      <c r="D39" s="3">
        <v>10</v>
      </c>
      <c r="E39" s="20">
        <v>1500</v>
      </c>
      <c r="F39" s="31">
        <v>4</v>
      </c>
      <c r="G39" s="31">
        <v>10</v>
      </c>
      <c r="H39" s="31">
        <v>10</v>
      </c>
      <c r="I39" s="32" t="s">
        <v>56</v>
      </c>
      <c r="J39" s="20">
        <v>20</v>
      </c>
      <c r="K39" s="20">
        <v>50</v>
      </c>
      <c r="L39" s="20">
        <v>25</v>
      </c>
      <c r="M39" s="20">
        <v>3</v>
      </c>
      <c r="N39" s="31">
        <v>6</v>
      </c>
      <c r="O39" s="23">
        <v>20</v>
      </c>
      <c r="P39" s="20">
        <v>80</v>
      </c>
      <c r="Q39" s="7">
        <v>4</v>
      </c>
      <c r="R39" s="7">
        <v>7</v>
      </c>
      <c r="S39" s="20">
        <v>0</v>
      </c>
      <c r="T39" s="20">
        <v>10</v>
      </c>
      <c r="U39" s="25">
        <v>0.5</v>
      </c>
      <c r="V39" s="26">
        <v>1</v>
      </c>
      <c r="W39" s="19">
        <v>7.3</v>
      </c>
      <c r="X39" s="19">
        <v>1</v>
      </c>
      <c r="Y39" s="19">
        <v>8.6999999999999993</v>
      </c>
      <c r="Z39" s="19">
        <f>Pearl_Const!Z39</f>
        <v>2</v>
      </c>
      <c r="AA39" s="19">
        <v>4.0999999999999996</v>
      </c>
      <c r="AB39" s="19">
        <v>0.5</v>
      </c>
      <c r="AC39" s="132">
        <f t="shared" si="0"/>
        <v>1</v>
      </c>
      <c r="AD39" s="132"/>
      <c r="AE39" s="120">
        <f>ROUNDUP(AC39*VLOOKUP($AD$8,PEST!$C$2:$F$8,3,0)*Z39,0)</f>
        <v>22</v>
      </c>
      <c r="AF39" s="120">
        <f>ROUNDUP(AC39*VLOOKUP($AD$8,PEST!$C$2:$F$8,4,0)*Z39,0)</f>
        <v>131</v>
      </c>
    </row>
    <row r="40" spans="1:32" x14ac:dyDescent="0.25">
      <c r="A40" s="29" t="s">
        <v>52</v>
      </c>
      <c r="B40" s="18">
        <v>38</v>
      </c>
      <c r="C40" s="31">
        <v>5</v>
      </c>
      <c r="D40" s="3">
        <v>10</v>
      </c>
      <c r="E40" s="20">
        <v>1500</v>
      </c>
      <c r="F40" s="31">
        <v>4</v>
      </c>
      <c r="G40" s="31">
        <v>10</v>
      </c>
      <c r="H40" s="31">
        <v>10</v>
      </c>
      <c r="I40" s="32" t="s">
        <v>56</v>
      </c>
      <c r="J40" s="20">
        <v>20</v>
      </c>
      <c r="K40" s="20">
        <v>50</v>
      </c>
      <c r="L40" s="20">
        <v>25</v>
      </c>
      <c r="M40" s="20">
        <v>3</v>
      </c>
      <c r="N40" s="31">
        <v>6</v>
      </c>
      <c r="O40" s="23">
        <v>20</v>
      </c>
      <c r="P40" s="20">
        <v>80</v>
      </c>
      <c r="Q40" s="7">
        <v>4</v>
      </c>
      <c r="R40" s="7">
        <v>7</v>
      </c>
      <c r="S40" s="20">
        <v>0</v>
      </c>
      <c r="T40" s="20">
        <v>10</v>
      </c>
      <c r="U40" s="25">
        <v>0.5</v>
      </c>
      <c r="V40" s="26">
        <v>1</v>
      </c>
      <c r="W40" s="19">
        <v>7.4</v>
      </c>
      <c r="X40" s="19">
        <v>1</v>
      </c>
      <c r="Y40" s="19">
        <v>8.8000000000000007</v>
      </c>
      <c r="Z40" s="19">
        <f>Pearl_Const!Z40</f>
        <v>2</v>
      </c>
      <c r="AA40" s="19">
        <v>4.0999999999999996</v>
      </c>
      <c r="AB40" s="19">
        <v>0.5</v>
      </c>
      <c r="AC40" s="132">
        <f t="shared" si="0"/>
        <v>1</v>
      </c>
      <c r="AD40" s="132"/>
      <c r="AE40" s="120">
        <f>ROUNDUP(AC40*VLOOKUP($AD$8,PEST!$C$2:$F$8,3,0)*Z40,0)</f>
        <v>22</v>
      </c>
      <c r="AF40" s="120">
        <f>ROUNDUP(AC40*VLOOKUP($AD$8,PEST!$C$2:$F$8,4,0)*Z40,0)</f>
        <v>131</v>
      </c>
    </row>
    <row r="41" spans="1:32" x14ac:dyDescent="0.25">
      <c r="A41" s="29" t="s">
        <v>52</v>
      </c>
      <c r="B41" s="30">
        <v>39</v>
      </c>
      <c r="C41" s="31">
        <v>5</v>
      </c>
      <c r="D41" s="3">
        <v>10</v>
      </c>
      <c r="E41" s="20">
        <v>1500</v>
      </c>
      <c r="F41" s="31">
        <v>4</v>
      </c>
      <c r="G41" s="31">
        <v>10</v>
      </c>
      <c r="H41" s="31">
        <v>10</v>
      </c>
      <c r="I41" s="32" t="s">
        <v>56</v>
      </c>
      <c r="J41" s="20">
        <v>20</v>
      </c>
      <c r="K41" s="20">
        <v>50</v>
      </c>
      <c r="L41" s="20">
        <v>25</v>
      </c>
      <c r="M41" s="20">
        <v>3</v>
      </c>
      <c r="N41" s="31">
        <v>6</v>
      </c>
      <c r="O41" s="23">
        <v>20</v>
      </c>
      <c r="P41" s="20">
        <v>80</v>
      </c>
      <c r="Q41" s="7">
        <v>4</v>
      </c>
      <c r="R41" s="7">
        <v>8</v>
      </c>
      <c r="S41" s="20">
        <v>0</v>
      </c>
      <c r="T41" s="20">
        <v>10</v>
      </c>
      <c r="U41" s="25">
        <v>0.5</v>
      </c>
      <c r="V41" s="26">
        <v>1</v>
      </c>
      <c r="W41" s="19">
        <v>7.5</v>
      </c>
      <c r="X41" s="19">
        <v>1</v>
      </c>
      <c r="Y41" s="19">
        <v>8.9</v>
      </c>
      <c r="Z41" s="19">
        <f>Pearl_Const!Z41</f>
        <v>2</v>
      </c>
      <c r="AA41" s="19">
        <v>4.0999999999999996</v>
      </c>
      <c r="AB41" s="19">
        <v>0.5</v>
      </c>
      <c r="AC41" s="132">
        <f t="shared" si="0"/>
        <v>1</v>
      </c>
      <c r="AD41" s="132"/>
      <c r="AE41" s="120">
        <f>ROUNDUP(AC41*VLOOKUP($AD$8,PEST!$C$2:$F$8,3,0)*Z41,0)</f>
        <v>22</v>
      </c>
      <c r="AF41" s="120">
        <f>ROUNDUP(AC41*VLOOKUP($AD$8,PEST!$C$2:$F$8,4,0)*Z41,0)</f>
        <v>131</v>
      </c>
    </row>
    <row r="42" spans="1:32" x14ac:dyDescent="0.25">
      <c r="A42" s="29" t="s">
        <v>52</v>
      </c>
      <c r="B42" s="18">
        <v>40</v>
      </c>
      <c r="C42" s="31">
        <v>5</v>
      </c>
      <c r="D42" s="3">
        <v>11</v>
      </c>
      <c r="E42" s="20">
        <v>1800</v>
      </c>
      <c r="F42" s="31">
        <v>4</v>
      </c>
      <c r="G42" s="31">
        <v>10</v>
      </c>
      <c r="H42" s="31">
        <v>10</v>
      </c>
      <c r="I42" s="32" t="s">
        <v>56</v>
      </c>
      <c r="J42" s="20">
        <v>20</v>
      </c>
      <c r="K42" s="20">
        <v>50</v>
      </c>
      <c r="L42" s="20">
        <v>30</v>
      </c>
      <c r="M42" s="20">
        <v>3</v>
      </c>
      <c r="N42" s="31">
        <v>6</v>
      </c>
      <c r="O42" s="23">
        <v>20</v>
      </c>
      <c r="P42" s="20">
        <v>80</v>
      </c>
      <c r="Q42" s="7">
        <v>5</v>
      </c>
      <c r="R42" s="7">
        <v>8</v>
      </c>
      <c r="S42" s="20">
        <v>0</v>
      </c>
      <c r="T42" s="20">
        <v>10</v>
      </c>
      <c r="U42" s="25">
        <v>0.5</v>
      </c>
      <c r="V42" s="26">
        <v>1</v>
      </c>
      <c r="W42" s="19">
        <v>7.6</v>
      </c>
      <c r="X42" s="19">
        <v>1</v>
      </c>
      <c r="Y42" s="19">
        <v>9</v>
      </c>
      <c r="Z42" s="19">
        <f>Pearl_Const!Z42</f>
        <v>2</v>
      </c>
      <c r="AA42" s="19">
        <v>4.0999999999999996</v>
      </c>
      <c r="AB42" s="19">
        <v>0.5</v>
      </c>
      <c r="AC42" s="132">
        <f t="shared" si="0"/>
        <v>1</v>
      </c>
      <c r="AD42" s="132"/>
      <c r="AE42" s="120">
        <f>ROUNDUP(AC42*VLOOKUP($AD$8,PEST!$C$2:$F$8,3,0)*Z42,0)</f>
        <v>22</v>
      </c>
      <c r="AF42" s="120">
        <f>ROUNDUP(AC42*VLOOKUP($AD$8,PEST!$C$2:$F$8,4,0)*Z42,0)</f>
        <v>131</v>
      </c>
    </row>
    <row r="43" spans="1:32" x14ac:dyDescent="0.25">
      <c r="A43" s="29" t="s">
        <v>52</v>
      </c>
      <c r="B43" s="30">
        <v>41</v>
      </c>
      <c r="C43" s="31">
        <v>5</v>
      </c>
      <c r="D43" s="3">
        <v>11</v>
      </c>
      <c r="E43" s="20">
        <v>1800</v>
      </c>
      <c r="F43" s="20">
        <v>4</v>
      </c>
      <c r="G43" s="31">
        <v>10</v>
      </c>
      <c r="H43" s="31">
        <v>10</v>
      </c>
      <c r="I43" s="32" t="s">
        <v>56</v>
      </c>
      <c r="J43" s="20">
        <v>20</v>
      </c>
      <c r="K43" s="20">
        <v>50</v>
      </c>
      <c r="L43" s="20">
        <v>30</v>
      </c>
      <c r="M43" s="20">
        <v>3</v>
      </c>
      <c r="N43" s="31">
        <v>7</v>
      </c>
      <c r="O43" s="23">
        <v>20</v>
      </c>
      <c r="P43" s="20">
        <v>80</v>
      </c>
      <c r="Q43" s="24">
        <v>5</v>
      </c>
      <c r="R43" s="7">
        <v>8</v>
      </c>
      <c r="S43" s="20">
        <v>0</v>
      </c>
      <c r="T43" s="20">
        <v>10</v>
      </c>
      <c r="U43" s="25">
        <v>0.5</v>
      </c>
      <c r="V43" s="26">
        <v>1</v>
      </c>
      <c r="W43" s="19">
        <v>7.7</v>
      </c>
      <c r="X43" s="19">
        <v>1</v>
      </c>
      <c r="Y43" s="19">
        <v>9.1</v>
      </c>
      <c r="Z43" s="19">
        <f>Pearl_Const!Z43</f>
        <v>2</v>
      </c>
      <c r="AA43" s="19">
        <v>4.0999999999999996</v>
      </c>
      <c r="AB43" s="19">
        <v>0.5</v>
      </c>
      <c r="AC43" s="132">
        <f t="shared" si="0"/>
        <v>1</v>
      </c>
      <c r="AD43" s="132"/>
      <c r="AE43" s="120">
        <f>ROUNDUP(AC43*VLOOKUP($AD$8,PEST!$C$2:$F$8,3,0)*Z43,0)</f>
        <v>22</v>
      </c>
      <c r="AF43" s="120">
        <f>ROUNDUP(AC43*VLOOKUP($AD$8,PEST!$C$2:$F$8,4,0)*Z43,0)</f>
        <v>131</v>
      </c>
    </row>
    <row r="44" spans="1:32" x14ac:dyDescent="0.25">
      <c r="A44" s="29" t="s">
        <v>52</v>
      </c>
      <c r="B44" s="18">
        <v>42</v>
      </c>
      <c r="C44" s="31">
        <v>5</v>
      </c>
      <c r="D44" s="3">
        <v>11</v>
      </c>
      <c r="E44" s="20">
        <v>1800</v>
      </c>
      <c r="F44" s="20">
        <v>4</v>
      </c>
      <c r="G44" s="31">
        <v>10</v>
      </c>
      <c r="H44" s="31">
        <v>10</v>
      </c>
      <c r="I44" s="32" t="s">
        <v>56</v>
      </c>
      <c r="J44" s="20">
        <v>20</v>
      </c>
      <c r="K44" s="20">
        <v>50</v>
      </c>
      <c r="L44" s="20">
        <v>30</v>
      </c>
      <c r="M44" s="20">
        <v>3</v>
      </c>
      <c r="N44" s="31">
        <v>7</v>
      </c>
      <c r="O44" s="23">
        <v>20</v>
      </c>
      <c r="P44" s="20">
        <v>80</v>
      </c>
      <c r="Q44" s="24">
        <v>5</v>
      </c>
      <c r="R44" s="7">
        <v>8</v>
      </c>
      <c r="S44" s="20">
        <v>0</v>
      </c>
      <c r="T44" s="20">
        <v>10</v>
      </c>
      <c r="U44" s="25">
        <v>0.5</v>
      </c>
      <c r="V44" s="26">
        <v>1</v>
      </c>
      <c r="W44" s="19">
        <v>7.8</v>
      </c>
      <c r="X44" s="19">
        <v>1</v>
      </c>
      <c r="Y44" s="19">
        <v>9.1999999999999993</v>
      </c>
      <c r="Z44" s="19">
        <f>Pearl_Const!Z44</f>
        <v>2</v>
      </c>
      <c r="AA44" s="19">
        <v>4.0999999999999996</v>
      </c>
      <c r="AB44" s="19">
        <v>0.5</v>
      </c>
      <c r="AC44" s="132">
        <f t="shared" si="0"/>
        <v>1</v>
      </c>
      <c r="AD44" s="132"/>
      <c r="AE44" s="120">
        <f>ROUNDUP(AC44*VLOOKUP($AD$8,PEST!$C$2:$F$8,3,0)*Z44,0)</f>
        <v>22</v>
      </c>
      <c r="AF44" s="120">
        <f>ROUNDUP(AC44*VLOOKUP($AD$8,PEST!$C$2:$F$8,4,0)*Z44,0)</f>
        <v>131</v>
      </c>
    </row>
    <row r="45" spans="1:32" x14ac:dyDescent="0.25">
      <c r="A45" s="29" t="s">
        <v>52</v>
      </c>
      <c r="B45" s="30">
        <v>43</v>
      </c>
      <c r="C45" s="31">
        <v>5</v>
      </c>
      <c r="D45" s="3">
        <v>11</v>
      </c>
      <c r="E45" s="20">
        <v>1800</v>
      </c>
      <c r="F45" s="20">
        <v>4</v>
      </c>
      <c r="G45" s="31">
        <v>10</v>
      </c>
      <c r="H45" s="31">
        <v>10</v>
      </c>
      <c r="I45" s="32" t="s">
        <v>56</v>
      </c>
      <c r="J45" s="20">
        <v>20</v>
      </c>
      <c r="K45" s="20">
        <v>50</v>
      </c>
      <c r="L45" s="20">
        <v>30</v>
      </c>
      <c r="M45" s="20">
        <v>3</v>
      </c>
      <c r="N45" s="31">
        <v>7</v>
      </c>
      <c r="O45" s="23">
        <v>20</v>
      </c>
      <c r="P45" s="20">
        <v>80</v>
      </c>
      <c r="Q45" s="24">
        <v>5</v>
      </c>
      <c r="R45" s="7">
        <v>8</v>
      </c>
      <c r="S45" s="20">
        <v>0</v>
      </c>
      <c r="T45" s="20">
        <v>10</v>
      </c>
      <c r="U45" s="25">
        <v>0.5</v>
      </c>
      <c r="V45" s="26">
        <v>1</v>
      </c>
      <c r="W45" s="19">
        <v>7.9</v>
      </c>
      <c r="X45" s="19">
        <v>1</v>
      </c>
      <c r="Y45" s="19">
        <v>9.3000000000000007</v>
      </c>
      <c r="Z45" s="19">
        <f>Pearl_Const!Z45</f>
        <v>2</v>
      </c>
      <c r="AA45" s="26">
        <v>4</v>
      </c>
      <c r="AB45" s="19">
        <v>0.5</v>
      </c>
      <c r="AC45" s="132">
        <f t="shared" si="0"/>
        <v>1</v>
      </c>
      <c r="AD45" s="132"/>
      <c r="AE45" s="120">
        <f>ROUNDUP(AC45*VLOOKUP($AD$8,PEST!$C$2:$F$8,3,0)*Z45,0)</f>
        <v>22</v>
      </c>
      <c r="AF45" s="120">
        <f>ROUNDUP(AC45*VLOOKUP($AD$8,PEST!$C$2:$F$8,4,0)*Z45,0)</f>
        <v>131</v>
      </c>
    </row>
    <row r="46" spans="1:32" x14ac:dyDescent="0.25">
      <c r="A46" s="29" t="s">
        <v>52</v>
      </c>
      <c r="B46" s="18">
        <v>44</v>
      </c>
      <c r="C46" s="31">
        <v>5</v>
      </c>
      <c r="D46" s="3">
        <v>11</v>
      </c>
      <c r="E46" s="20">
        <v>1800</v>
      </c>
      <c r="F46" s="20">
        <v>4</v>
      </c>
      <c r="G46" s="31">
        <v>10</v>
      </c>
      <c r="H46" s="31">
        <v>10</v>
      </c>
      <c r="I46" s="32" t="s">
        <v>56</v>
      </c>
      <c r="J46" s="20">
        <v>20</v>
      </c>
      <c r="K46" s="20">
        <v>50</v>
      </c>
      <c r="L46" s="20">
        <v>30</v>
      </c>
      <c r="M46" s="20">
        <v>3</v>
      </c>
      <c r="N46" s="31">
        <v>7</v>
      </c>
      <c r="O46" s="23">
        <v>20</v>
      </c>
      <c r="P46" s="20">
        <v>80</v>
      </c>
      <c r="Q46" s="24">
        <v>5</v>
      </c>
      <c r="R46" s="7">
        <v>9</v>
      </c>
      <c r="S46" s="20">
        <v>0</v>
      </c>
      <c r="T46" s="20">
        <v>10</v>
      </c>
      <c r="U46" s="25">
        <v>0.5</v>
      </c>
      <c r="V46" s="26">
        <v>1</v>
      </c>
      <c r="W46" s="19">
        <v>8</v>
      </c>
      <c r="X46" s="19">
        <v>1</v>
      </c>
      <c r="Y46" s="19">
        <v>9.4</v>
      </c>
      <c r="Z46" s="19">
        <f>Pearl_Const!Z46</f>
        <v>2</v>
      </c>
      <c r="AA46" s="19">
        <v>4</v>
      </c>
      <c r="AB46" s="19">
        <v>0.5</v>
      </c>
      <c r="AC46" s="132">
        <f t="shared" si="0"/>
        <v>1</v>
      </c>
      <c r="AD46" s="132"/>
      <c r="AE46" s="120">
        <f>ROUNDUP(AC46*VLOOKUP($AD$8,PEST!$C$2:$F$8,3,0)*Z46,0)</f>
        <v>22</v>
      </c>
      <c r="AF46" s="120">
        <f>ROUNDUP(AC46*VLOOKUP($AD$8,PEST!$C$2:$F$8,4,0)*Z46,0)</f>
        <v>131</v>
      </c>
    </row>
    <row r="47" spans="1:32" x14ac:dyDescent="0.25">
      <c r="A47" s="29" t="s">
        <v>52</v>
      </c>
      <c r="B47" s="30">
        <v>45</v>
      </c>
      <c r="C47" s="31">
        <v>5</v>
      </c>
      <c r="D47" s="3">
        <v>12</v>
      </c>
      <c r="E47" s="20">
        <v>1800</v>
      </c>
      <c r="F47" s="20">
        <v>4</v>
      </c>
      <c r="G47" s="31">
        <v>10</v>
      </c>
      <c r="H47" s="31">
        <v>10</v>
      </c>
      <c r="I47" s="32" t="s">
        <v>56</v>
      </c>
      <c r="J47" s="20">
        <v>20</v>
      </c>
      <c r="K47" s="20">
        <v>50</v>
      </c>
      <c r="L47" s="20">
        <v>30</v>
      </c>
      <c r="M47" s="20">
        <v>3</v>
      </c>
      <c r="N47" s="31">
        <v>7</v>
      </c>
      <c r="O47" s="23">
        <v>20</v>
      </c>
      <c r="P47" s="20">
        <v>80</v>
      </c>
      <c r="Q47" s="24">
        <v>5</v>
      </c>
      <c r="R47" s="7">
        <v>9</v>
      </c>
      <c r="S47" s="20">
        <v>0</v>
      </c>
      <c r="T47" s="20">
        <v>10</v>
      </c>
      <c r="U47" s="25">
        <v>0.5</v>
      </c>
      <c r="V47" s="26">
        <v>1</v>
      </c>
      <c r="W47" s="19">
        <v>8.1</v>
      </c>
      <c r="X47" s="19">
        <v>1</v>
      </c>
      <c r="Y47" s="19">
        <v>9.5</v>
      </c>
      <c r="Z47" s="19">
        <f>Pearl_Const!Z47</f>
        <v>2</v>
      </c>
      <c r="AA47" s="19">
        <v>3.8</v>
      </c>
      <c r="AB47" s="19">
        <v>0.5</v>
      </c>
      <c r="AC47" s="132">
        <f t="shared" si="0"/>
        <v>1</v>
      </c>
      <c r="AD47" s="132"/>
      <c r="AE47" s="120">
        <f>ROUNDUP(AC47*VLOOKUP($AD$8,PEST!$C$2:$F$8,3,0)*Z47,0)</f>
        <v>22</v>
      </c>
      <c r="AF47" s="120">
        <f>ROUNDUP(AC47*VLOOKUP($AD$8,PEST!$C$2:$F$8,4,0)*Z47,0)</f>
        <v>131</v>
      </c>
    </row>
    <row r="48" spans="1:32" x14ac:dyDescent="0.25">
      <c r="A48" s="29" t="s">
        <v>52</v>
      </c>
      <c r="B48" s="18">
        <v>46</v>
      </c>
      <c r="C48" s="31">
        <v>5</v>
      </c>
      <c r="D48" s="3">
        <v>12</v>
      </c>
      <c r="E48" s="20">
        <v>1800</v>
      </c>
      <c r="F48" s="20">
        <v>4</v>
      </c>
      <c r="G48" s="31">
        <v>10</v>
      </c>
      <c r="H48" s="31">
        <v>10</v>
      </c>
      <c r="I48" s="32" t="s">
        <v>56</v>
      </c>
      <c r="J48" s="20">
        <v>20</v>
      </c>
      <c r="K48" s="20">
        <v>50</v>
      </c>
      <c r="L48" s="20">
        <v>30</v>
      </c>
      <c r="M48" s="20">
        <v>3</v>
      </c>
      <c r="N48" s="31">
        <v>9</v>
      </c>
      <c r="O48" s="23">
        <v>20</v>
      </c>
      <c r="P48" s="20">
        <v>80</v>
      </c>
      <c r="Q48" s="24">
        <v>5</v>
      </c>
      <c r="R48" s="7">
        <v>9</v>
      </c>
      <c r="S48" s="20">
        <v>0</v>
      </c>
      <c r="T48" s="20">
        <v>10</v>
      </c>
      <c r="U48" s="25">
        <v>0.5</v>
      </c>
      <c r="V48" s="26">
        <v>1</v>
      </c>
      <c r="W48" s="19">
        <v>8.1999999999999993</v>
      </c>
      <c r="X48" s="19">
        <v>1</v>
      </c>
      <c r="Y48" s="19">
        <v>9.6</v>
      </c>
      <c r="Z48" s="19">
        <f>Pearl_Const!Z48</f>
        <v>2</v>
      </c>
      <c r="AA48" s="19">
        <v>3.7</v>
      </c>
      <c r="AB48" s="19">
        <v>0.5</v>
      </c>
      <c r="AC48" s="132">
        <f t="shared" si="0"/>
        <v>1</v>
      </c>
      <c r="AD48" s="132"/>
      <c r="AE48" s="120">
        <f>ROUNDUP(AC48*VLOOKUP($AD$8,PEST!$C$2:$F$8,3,0)*Z48,0)</f>
        <v>22</v>
      </c>
      <c r="AF48" s="120">
        <f>ROUNDUP(AC48*VLOOKUP($AD$8,PEST!$C$2:$F$8,4,0)*Z48,0)</f>
        <v>131</v>
      </c>
    </row>
    <row r="49" spans="1:32" x14ac:dyDescent="0.25">
      <c r="A49" s="29" t="s">
        <v>52</v>
      </c>
      <c r="B49" s="30">
        <v>47</v>
      </c>
      <c r="C49" s="31">
        <v>5</v>
      </c>
      <c r="D49" s="3">
        <v>12</v>
      </c>
      <c r="E49" s="20">
        <v>1800</v>
      </c>
      <c r="F49" s="20">
        <v>4</v>
      </c>
      <c r="G49" s="31">
        <v>10</v>
      </c>
      <c r="H49" s="31">
        <v>10</v>
      </c>
      <c r="I49" s="32" t="s">
        <v>56</v>
      </c>
      <c r="J49" s="20">
        <v>20</v>
      </c>
      <c r="K49" s="20">
        <v>50</v>
      </c>
      <c r="L49" s="20">
        <v>30</v>
      </c>
      <c r="M49" s="20">
        <v>3</v>
      </c>
      <c r="N49" s="31">
        <v>9</v>
      </c>
      <c r="O49" s="23">
        <v>20</v>
      </c>
      <c r="P49" s="20">
        <v>80</v>
      </c>
      <c r="Q49" s="24">
        <v>5</v>
      </c>
      <c r="R49" s="7">
        <v>9</v>
      </c>
      <c r="S49" s="20">
        <v>0</v>
      </c>
      <c r="T49" s="20">
        <v>10</v>
      </c>
      <c r="U49" s="25">
        <v>0.5</v>
      </c>
      <c r="V49" s="26">
        <v>1</v>
      </c>
      <c r="W49" s="19">
        <v>8.3000000000000007</v>
      </c>
      <c r="X49" s="19">
        <v>1</v>
      </c>
      <c r="Y49" s="19">
        <v>9.6999999999999993</v>
      </c>
      <c r="Z49" s="19">
        <f>Pearl_Const!Z49</f>
        <v>2</v>
      </c>
      <c r="AA49" s="26">
        <v>3.5</v>
      </c>
      <c r="AB49" s="19">
        <v>0.5</v>
      </c>
      <c r="AC49" s="132">
        <f t="shared" si="0"/>
        <v>1</v>
      </c>
      <c r="AD49" s="132"/>
      <c r="AE49" s="120">
        <f>ROUNDUP(AC49*VLOOKUP($AD$8,PEST!$C$2:$F$8,3,0)*Z49,0)</f>
        <v>22</v>
      </c>
      <c r="AF49" s="120">
        <f>ROUNDUP(AC49*VLOOKUP($AD$8,PEST!$C$2:$F$8,4,0)*Z49,0)</f>
        <v>131</v>
      </c>
    </row>
    <row r="50" spans="1:32" x14ac:dyDescent="0.25">
      <c r="A50" s="29" t="s">
        <v>52</v>
      </c>
      <c r="B50" s="18">
        <v>48</v>
      </c>
      <c r="C50" s="31">
        <v>5</v>
      </c>
      <c r="D50" s="3">
        <v>12</v>
      </c>
      <c r="E50" s="20">
        <v>1800</v>
      </c>
      <c r="F50" s="20">
        <v>4</v>
      </c>
      <c r="G50" s="31">
        <v>10</v>
      </c>
      <c r="H50" s="31">
        <v>10</v>
      </c>
      <c r="I50" s="32" t="s">
        <v>56</v>
      </c>
      <c r="J50" s="20">
        <v>20</v>
      </c>
      <c r="K50" s="20">
        <v>50</v>
      </c>
      <c r="L50" s="20">
        <v>30</v>
      </c>
      <c r="M50" s="20">
        <v>3</v>
      </c>
      <c r="N50" s="31">
        <v>9</v>
      </c>
      <c r="O50" s="23">
        <v>20</v>
      </c>
      <c r="P50" s="20">
        <v>80</v>
      </c>
      <c r="Q50" s="24">
        <v>5</v>
      </c>
      <c r="R50" s="7">
        <v>10</v>
      </c>
      <c r="S50" s="20">
        <v>0</v>
      </c>
      <c r="T50" s="20">
        <v>10</v>
      </c>
      <c r="U50" s="25">
        <v>0.5</v>
      </c>
      <c r="V50" s="26">
        <v>1</v>
      </c>
      <c r="W50" s="19">
        <v>8.4</v>
      </c>
      <c r="X50" s="19">
        <v>1</v>
      </c>
      <c r="Y50" s="19">
        <v>9.8000000000000007</v>
      </c>
      <c r="Z50" s="19">
        <f>Pearl_Const!Z50</f>
        <v>2</v>
      </c>
      <c r="AA50" s="19">
        <v>3.5</v>
      </c>
      <c r="AB50" s="19">
        <v>0.5</v>
      </c>
      <c r="AC50" s="132">
        <f t="shared" si="0"/>
        <v>1</v>
      </c>
      <c r="AD50" s="132"/>
      <c r="AE50" s="120">
        <f>ROUNDUP(AC50*VLOOKUP($AD$8,PEST!$C$2:$F$8,3,0)*Z50,0)</f>
        <v>22</v>
      </c>
      <c r="AF50" s="120">
        <f>ROUNDUP(AC50*VLOOKUP($AD$8,PEST!$C$2:$F$8,4,0)*Z50,0)</f>
        <v>131</v>
      </c>
    </row>
    <row r="51" spans="1:32" x14ac:dyDescent="0.25">
      <c r="A51" s="29" t="s">
        <v>52</v>
      </c>
      <c r="B51" s="30">
        <v>49</v>
      </c>
      <c r="C51" s="31">
        <v>5</v>
      </c>
      <c r="D51" s="3">
        <v>12</v>
      </c>
      <c r="E51" s="20">
        <v>1800</v>
      </c>
      <c r="F51" s="20">
        <v>4</v>
      </c>
      <c r="G51" s="31">
        <v>10</v>
      </c>
      <c r="H51" s="31">
        <v>10</v>
      </c>
      <c r="I51" s="32" t="s">
        <v>56</v>
      </c>
      <c r="J51" s="20">
        <v>20</v>
      </c>
      <c r="K51" s="20">
        <v>50</v>
      </c>
      <c r="L51" s="20">
        <v>30</v>
      </c>
      <c r="M51" s="20">
        <v>3</v>
      </c>
      <c r="N51" s="31">
        <v>9</v>
      </c>
      <c r="O51" s="23">
        <v>20</v>
      </c>
      <c r="P51" s="20">
        <v>80</v>
      </c>
      <c r="Q51" s="24">
        <v>5</v>
      </c>
      <c r="R51" s="7">
        <v>10</v>
      </c>
      <c r="S51" s="20">
        <v>0</v>
      </c>
      <c r="T51" s="20">
        <v>10</v>
      </c>
      <c r="U51" s="25">
        <v>0.5</v>
      </c>
      <c r="V51" s="26">
        <v>1</v>
      </c>
      <c r="W51" s="19">
        <v>8.5</v>
      </c>
      <c r="X51" s="19">
        <v>1</v>
      </c>
      <c r="Y51" s="19">
        <v>9.9</v>
      </c>
      <c r="Z51" s="19">
        <f>Pearl_Const!Z51</f>
        <v>2</v>
      </c>
      <c r="AA51" s="19">
        <v>3.5</v>
      </c>
      <c r="AB51" s="19">
        <v>0.5</v>
      </c>
      <c r="AC51" s="132">
        <f t="shared" si="0"/>
        <v>1</v>
      </c>
      <c r="AD51" s="132"/>
      <c r="AE51" s="120">
        <f>ROUNDUP(AC51*VLOOKUP($AD$8,PEST!$C$2:$F$8,3,0)*Z51,0)</f>
        <v>22</v>
      </c>
      <c r="AF51" s="120">
        <f>ROUNDUP(AC51*VLOOKUP($AD$8,PEST!$C$2:$F$8,4,0)*Z51,0)</f>
        <v>131</v>
      </c>
    </row>
    <row r="52" spans="1:32" x14ac:dyDescent="0.25">
      <c r="A52" s="29" t="s">
        <v>52</v>
      </c>
      <c r="B52" s="18">
        <v>50</v>
      </c>
      <c r="C52" s="31">
        <v>5</v>
      </c>
      <c r="D52" s="3">
        <v>13</v>
      </c>
      <c r="E52" s="20">
        <v>1800</v>
      </c>
      <c r="F52" s="20">
        <v>4</v>
      </c>
      <c r="G52" s="31">
        <v>10</v>
      </c>
      <c r="H52" s="31">
        <v>12</v>
      </c>
      <c r="I52" s="32" t="s">
        <v>56</v>
      </c>
      <c r="J52" s="20">
        <v>20</v>
      </c>
      <c r="K52" s="20">
        <v>50</v>
      </c>
      <c r="L52" s="20">
        <v>30</v>
      </c>
      <c r="M52" s="20">
        <v>4</v>
      </c>
      <c r="N52" s="31">
        <v>10</v>
      </c>
      <c r="O52" s="23">
        <v>20</v>
      </c>
      <c r="P52" s="20">
        <v>80</v>
      </c>
      <c r="Q52" s="24">
        <v>5</v>
      </c>
      <c r="R52" s="7">
        <v>10</v>
      </c>
      <c r="S52" s="20">
        <v>0</v>
      </c>
      <c r="T52" s="20">
        <v>10</v>
      </c>
      <c r="U52" s="25">
        <v>0.5</v>
      </c>
      <c r="V52" s="26">
        <v>1</v>
      </c>
      <c r="W52" s="19">
        <v>8.6</v>
      </c>
      <c r="X52" s="19">
        <v>1</v>
      </c>
      <c r="Y52" s="19">
        <v>10</v>
      </c>
      <c r="Z52" s="19">
        <f>Pearl_Const!Z52</f>
        <v>2</v>
      </c>
      <c r="AA52" s="19">
        <v>3.5</v>
      </c>
      <c r="AB52" s="19">
        <v>0.5</v>
      </c>
      <c r="AC52" s="132">
        <f t="shared" si="0"/>
        <v>1</v>
      </c>
      <c r="AD52" s="132"/>
      <c r="AE52" s="120">
        <f>ROUNDUP(AC52*VLOOKUP($AD$8,PEST!$C$2:$F$8,3,0)*Z52,0)</f>
        <v>22</v>
      </c>
      <c r="AF52" s="120">
        <f>ROUNDUP(AC52*VLOOKUP($AD$8,PEST!$C$2:$F$8,4,0)*Z52,0)</f>
        <v>131</v>
      </c>
    </row>
    <row r="53" spans="1:32" x14ac:dyDescent="0.25">
      <c r="A53" s="29" t="s">
        <v>52</v>
      </c>
      <c r="B53" s="30">
        <v>51</v>
      </c>
      <c r="C53" s="31">
        <v>6</v>
      </c>
      <c r="D53" s="3">
        <v>13</v>
      </c>
      <c r="E53" s="20">
        <v>1800</v>
      </c>
      <c r="F53" s="20">
        <v>4</v>
      </c>
      <c r="G53" s="31">
        <v>10</v>
      </c>
      <c r="H53" s="31">
        <v>12</v>
      </c>
      <c r="I53" s="32" t="s">
        <v>56</v>
      </c>
      <c r="J53" s="20">
        <v>20</v>
      </c>
      <c r="K53" s="20">
        <v>50</v>
      </c>
      <c r="L53" s="20">
        <v>30</v>
      </c>
      <c r="M53" s="20">
        <v>4</v>
      </c>
      <c r="N53" s="31">
        <v>10</v>
      </c>
      <c r="O53" s="23">
        <v>20</v>
      </c>
      <c r="P53" s="20">
        <v>80</v>
      </c>
      <c r="Q53" s="24">
        <v>5</v>
      </c>
      <c r="R53" s="7">
        <v>10</v>
      </c>
      <c r="S53" s="20">
        <v>0</v>
      </c>
      <c r="T53" s="20">
        <v>10</v>
      </c>
      <c r="U53" s="25">
        <v>0.5</v>
      </c>
      <c r="V53" s="26">
        <v>1</v>
      </c>
      <c r="W53" s="19">
        <v>8.6999999999999993</v>
      </c>
      <c r="X53" s="19">
        <v>1</v>
      </c>
      <c r="Y53" s="19">
        <v>10.1</v>
      </c>
      <c r="Z53" s="19">
        <f>Pearl_Const!Z53</f>
        <v>2</v>
      </c>
      <c r="AA53" s="19">
        <v>3.5</v>
      </c>
      <c r="AB53" s="26">
        <v>0.4</v>
      </c>
      <c r="AC53" s="132">
        <f t="shared" si="0"/>
        <v>1</v>
      </c>
      <c r="AD53" s="132"/>
      <c r="AE53" s="120">
        <f>ROUNDUP(AC53*VLOOKUP($AD$8,PEST!$C$2:$F$8,3,0)*Z53,0)</f>
        <v>22</v>
      </c>
      <c r="AF53" s="120">
        <f>ROUNDUP(AC53*VLOOKUP($AD$8,PEST!$C$2:$F$8,4,0)*Z53,0)</f>
        <v>131</v>
      </c>
    </row>
    <row r="54" spans="1:32" x14ac:dyDescent="0.25">
      <c r="A54" s="29" t="s">
        <v>52</v>
      </c>
      <c r="B54" s="18">
        <v>52</v>
      </c>
      <c r="C54" s="31">
        <v>6</v>
      </c>
      <c r="D54" s="3">
        <v>13</v>
      </c>
      <c r="E54" s="20">
        <v>1800</v>
      </c>
      <c r="F54" s="20">
        <v>5</v>
      </c>
      <c r="G54" s="31">
        <v>10</v>
      </c>
      <c r="H54" s="31">
        <v>12</v>
      </c>
      <c r="I54" s="32" t="s">
        <v>57</v>
      </c>
      <c r="J54" s="20">
        <v>20</v>
      </c>
      <c r="K54" s="20">
        <v>50</v>
      </c>
      <c r="L54" s="20">
        <v>30</v>
      </c>
      <c r="M54" s="20">
        <v>4</v>
      </c>
      <c r="N54" s="31">
        <v>10</v>
      </c>
      <c r="O54" s="23">
        <v>20</v>
      </c>
      <c r="P54" s="20">
        <v>80</v>
      </c>
      <c r="Q54" s="24">
        <v>5</v>
      </c>
      <c r="R54" s="7">
        <v>11</v>
      </c>
      <c r="S54" s="20">
        <v>0</v>
      </c>
      <c r="T54" s="20">
        <v>10</v>
      </c>
      <c r="U54" s="25">
        <v>0.5</v>
      </c>
      <c r="V54" s="26">
        <v>1</v>
      </c>
      <c r="W54" s="19">
        <v>8.8000000000000007</v>
      </c>
      <c r="X54" s="19">
        <v>1</v>
      </c>
      <c r="Y54" s="19">
        <v>10.199999999999999</v>
      </c>
      <c r="Z54" s="19">
        <f>Pearl_Const!Z54</f>
        <v>2</v>
      </c>
      <c r="AA54" s="19">
        <v>3.5</v>
      </c>
      <c r="AB54" s="19">
        <v>0.4</v>
      </c>
      <c r="AC54" s="132">
        <f t="shared" si="0"/>
        <v>1</v>
      </c>
      <c r="AD54" s="132"/>
      <c r="AE54" s="120">
        <f>ROUNDUP(AC54*VLOOKUP($AD$8,PEST!$C$2:$F$8,3,0)*Z54,0)</f>
        <v>22</v>
      </c>
      <c r="AF54" s="120">
        <f>ROUNDUP(AC54*VLOOKUP($AD$8,PEST!$C$2:$F$8,4,0)*Z54,0)</f>
        <v>131</v>
      </c>
    </row>
    <row r="55" spans="1:32" x14ac:dyDescent="0.25">
      <c r="A55" s="29" t="s">
        <v>52</v>
      </c>
      <c r="B55" s="30">
        <v>53</v>
      </c>
      <c r="C55" s="31">
        <v>6</v>
      </c>
      <c r="D55" s="3">
        <v>13</v>
      </c>
      <c r="E55" s="20">
        <v>1800</v>
      </c>
      <c r="F55" s="20">
        <v>5</v>
      </c>
      <c r="G55" s="31">
        <v>10</v>
      </c>
      <c r="H55" s="31">
        <v>12</v>
      </c>
      <c r="I55" s="32" t="s">
        <v>57</v>
      </c>
      <c r="J55" s="20">
        <v>20</v>
      </c>
      <c r="K55" s="20">
        <v>50</v>
      </c>
      <c r="L55" s="20">
        <v>30</v>
      </c>
      <c r="M55" s="20">
        <v>4</v>
      </c>
      <c r="N55" s="31">
        <v>10</v>
      </c>
      <c r="O55" s="23">
        <v>20</v>
      </c>
      <c r="P55" s="20">
        <v>80</v>
      </c>
      <c r="Q55" s="24">
        <v>6</v>
      </c>
      <c r="R55" s="7">
        <v>11</v>
      </c>
      <c r="S55" s="20">
        <v>0</v>
      </c>
      <c r="T55" s="20">
        <v>10</v>
      </c>
      <c r="U55" s="25">
        <v>0.5</v>
      </c>
      <c r="V55" s="26">
        <v>1</v>
      </c>
      <c r="W55" s="19">
        <v>8.9</v>
      </c>
      <c r="X55" s="19">
        <v>1</v>
      </c>
      <c r="Y55" s="19">
        <v>10.3</v>
      </c>
      <c r="Z55" s="19">
        <f>Pearl_Const!Z55</f>
        <v>2</v>
      </c>
      <c r="AA55" s="19">
        <v>3.5</v>
      </c>
      <c r="AB55" s="19">
        <v>0.4</v>
      </c>
      <c r="AC55" s="132">
        <f t="shared" si="0"/>
        <v>1</v>
      </c>
      <c r="AD55" s="132"/>
      <c r="AE55" s="120">
        <f>ROUNDUP(AC55*VLOOKUP($AD$8,PEST!$C$2:$F$8,3,0)*Z55,0)</f>
        <v>22</v>
      </c>
      <c r="AF55" s="120">
        <f>ROUNDUP(AC55*VLOOKUP($AD$8,PEST!$C$2:$F$8,4,0)*Z55,0)</f>
        <v>131</v>
      </c>
    </row>
    <row r="56" spans="1:32" x14ac:dyDescent="0.25">
      <c r="A56" s="29" t="s">
        <v>52</v>
      </c>
      <c r="B56" s="18">
        <v>54</v>
      </c>
      <c r="C56" s="31">
        <v>6</v>
      </c>
      <c r="D56" s="3">
        <v>13</v>
      </c>
      <c r="E56" s="20">
        <v>1800</v>
      </c>
      <c r="F56" s="20">
        <v>5</v>
      </c>
      <c r="G56" s="31">
        <v>10</v>
      </c>
      <c r="H56" s="31">
        <v>12</v>
      </c>
      <c r="I56" s="32" t="s">
        <v>57</v>
      </c>
      <c r="J56" s="20">
        <v>20</v>
      </c>
      <c r="K56" s="20">
        <v>50</v>
      </c>
      <c r="L56" s="20">
        <v>30</v>
      </c>
      <c r="M56" s="20">
        <v>4</v>
      </c>
      <c r="N56" s="31">
        <v>10</v>
      </c>
      <c r="O56" s="23">
        <v>20</v>
      </c>
      <c r="P56" s="20">
        <v>80</v>
      </c>
      <c r="Q56" s="24">
        <v>6</v>
      </c>
      <c r="R56" s="7">
        <v>11</v>
      </c>
      <c r="S56" s="20">
        <v>0</v>
      </c>
      <c r="T56" s="20">
        <v>10</v>
      </c>
      <c r="U56" s="25">
        <v>0.5</v>
      </c>
      <c r="V56" s="26">
        <v>1</v>
      </c>
      <c r="W56" s="19">
        <v>9</v>
      </c>
      <c r="X56" s="19">
        <v>1</v>
      </c>
      <c r="Y56" s="19">
        <v>10.4</v>
      </c>
      <c r="Z56" s="19">
        <f>Pearl_Const!Z56</f>
        <v>2</v>
      </c>
      <c r="AA56" s="19">
        <v>3.5</v>
      </c>
      <c r="AB56" s="19">
        <v>0.4</v>
      </c>
      <c r="AC56" s="132">
        <f t="shared" si="0"/>
        <v>1</v>
      </c>
      <c r="AD56" s="132"/>
      <c r="AE56" s="120">
        <f>ROUNDUP(AC56*VLOOKUP($AD$8,PEST!$C$2:$F$8,3,0)*Z56,0)</f>
        <v>22</v>
      </c>
      <c r="AF56" s="120">
        <f>ROUNDUP(AC56*VLOOKUP($AD$8,PEST!$C$2:$F$8,4,0)*Z56,0)</f>
        <v>131</v>
      </c>
    </row>
    <row r="57" spans="1:32" x14ac:dyDescent="0.25">
      <c r="A57" s="29" t="s">
        <v>52</v>
      </c>
      <c r="B57" s="30">
        <v>55</v>
      </c>
      <c r="C57" s="31">
        <v>6</v>
      </c>
      <c r="D57" s="3">
        <v>14</v>
      </c>
      <c r="E57" s="20">
        <v>1800</v>
      </c>
      <c r="F57" s="20">
        <v>5</v>
      </c>
      <c r="G57" s="31">
        <v>10</v>
      </c>
      <c r="H57" s="31">
        <v>12</v>
      </c>
      <c r="I57" s="32" t="s">
        <v>57</v>
      </c>
      <c r="J57" s="20">
        <v>20</v>
      </c>
      <c r="K57" s="20">
        <v>50</v>
      </c>
      <c r="L57" s="20">
        <v>30</v>
      </c>
      <c r="M57" s="20">
        <v>4</v>
      </c>
      <c r="N57" s="31">
        <v>11</v>
      </c>
      <c r="O57" s="23">
        <v>20</v>
      </c>
      <c r="P57" s="20">
        <v>80</v>
      </c>
      <c r="Q57" s="24">
        <v>6</v>
      </c>
      <c r="R57" s="7">
        <v>12</v>
      </c>
      <c r="S57" s="20">
        <v>0</v>
      </c>
      <c r="T57" s="20">
        <v>10</v>
      </c>
      <c r="U57" s="25">
        <v>0.5</v>
      </c>
      <c r="V57" s="26">
        <v>1</v>
      </c>
      <c r="W57" s="19">
        <v>9.1</v>
      </c>
      <c r="X57" s="19">
        <v>1</v>
      </c>
      <c r="Y57" s="19">
        <v>10.5</v>
      </c>
      <c r="Z57" s="19">
        <f>Pearl_Const!Z57</f>
        <v>2</v>
      </c>
      <c r="AA57" s="26">
        <v>3.4</v>
      </c>
      <c r="AB57" s="19">
        <v>0.4</v>
      </c>
      <c r="AC57" s="132">
        <f t="shared" si="0"/>
        <v>1</v>
      </c>
      <c r="AD57" s="132"/>
      <c r="AE57" s="120">
        <f>ROUNDUP(AC57*VLOOKUP($AD$8,PEST!$C$2:$F$8,3,0)*Z57,0)</f>
        <v>22</v>
      </c>
      <c r="AF57" s="120">
        <f>ROUNDUP(AC57*VLOOKUP($AD$8,PEST!$C$2:$F$8,4,0)*Z57,0)</f>
        <v>131</v>
      </c>
    </row>
    <row r="58" spans="1:32" x14ac:dyDescent="0.25">
      <c r="A58" s="29" t="s">
        <v>52</v>
      </c>
      <c r="B58" s="18">
        <v>56</v>
      </c>
      <c r="C58" s="31">
        <v>6</v>
      </c>
      <c r="D58" s="3">
        <v>14</v>
      </c>
      <c r="E58" s="20">
        <v>1800</v>
      </c>
      <c r="F58" s="20">
        <v>5</v>
      </c>
      <c r="G58" s="31">
        <v>10</v>
      </c>
      <c r="H58" s="31">
        <v>12</v>
      </c>
      <c r="I58" s="32" t="s">
        <v>57</v>
      </c>
      <c r="J58" s="20">
        <v>20</v>
      </c>
      <c r="K58" s="20">
        <v>50</v>
      </c>
      <c r="L58" s="20">
        <v>30</v>
      </c>
      <c r="M58" s="20">
        <v>4</v>
      </c>
      <c r="N58" s="31">
        <v>11</v>
      </c>
      <c r="O58" s="23">
        <v>20</v>
      </c>
      <c r="P58" s="20">
        <v>80</v>
      </c>
      <c r="Q58" s="24">
        <v>6</v>
      </c>
      <c r="R58" s="7">
        <v>12</v>
      </c>
      <c r="S58" s="20">
        <v>0</v>
      </c>
      <c r="T58" s="20">
        <v>10</v>
      </c>
      <c r="U58" s="25">
        <v>0.5</v>
      </c>
      <c r="V58" s="26">
        <v>1</v>
      </c>
      <c r="W58" s="19">
        <v>9.1999999999999993</v>
      </c>
      <c r="X58" s="19">
        <v>1</v>
      </c>
      <c r="Y58" s="19">
        <v>10.6</v>
      </c>
      <c r="Z58" s="19">
        <f>Pearl_Const!Z58</f>
        <v>2</v>
      </c>
      <c r="AA58" s="19">
        <v>3.4</v>
      </c>
      <c r="AB58" s="19">
        <v>0.4</v>
      </c>
      <c r="AC58" s="132">
        <f t="shared" si="0"/>
        <v>1</v>
      </c>
      <c r="AD58" s="132"/>
      <c r="AE58" s="120">
        <f>ROUNDUP(AC58*VLOOKUP($AD$8,PEST!$C$2:$F$8,3,0)*Z58,0)</f>
        <v>22</v>
      </c>
      <c r="AF58" s="120">
        <f>ROUNDUP(AC58*VLOOKUP($AD$8,PEST!$C$2:$F$8,4,0)*Z58,0)</f>
        <v>131</v>
      </c>
    </row>
    <row r="59" spans="1:32" x14ac:dyDescent="0.25">
      <c r="A59" s="29" t="s">
        <v>52</v>
      </c>
      <c r="B59" s="30">
        <v>57</v>
      </c>
      <c r="C59" s="31">
        <v>6</v>
      </c>
      <c r="D59" s="3">
        <v>14</v>
      </c>
      <c r="E59" s="20">
        <v>1800</v>
      </c>
      <c r="F59" s="20">
        <v>5</v>
      </c>
      <c r="G59" s="31">
        <v>10</v>
      </c>
      <c r="H59" s="31">
        <v>12</v>
      </c>
      <c r="I59" s="32" t="s">
        <v>57</v>
      </c>
      <c r="J59" s="20">
        <v>20</v>
      </c>
      <c r="K59" s="20">
        <v>50</v>
      </c>
      <c r="L59" s="20">
        <v>30</v>
      </c>
      <c r="M59" s="20">
        <v>4</v>
      </c>
      <c r="N59" s="31">
        <v>11</v>
      </c>
      <c r="O59" s="23">
        <v>20</v>
      </c>
      <c r="P59" s="20">
        <v>80</v>
      </c>
      <c r="Q59" s="24">
        <v>6</v>
      </c>
      <c r="R59" s="7">
        <v>12</v>
      </c>
      <c r="S59" s="20">
        <v>0</v>
      </c>
      <c r="T59" s="20">
        <v>10</v>
      </c>
      <c r="U59" s="25">
        <v>0.5</v>
      </c>
      <c r="V59" s="26">
        <v>1</v>
      </c>
      <c r="W59" s="19">
        <v>9.3000000000000007</v>
      </c>
      <c r="X59" s="19">
        <v>1</v>
      </c>
      <c r="Y59" s="19">
        <v>10.7</v>
      </c>
      <c r="Z59" s="19">
        <f>Pearl_Const!Z59</f>
        <v>2</v>
      </c>
      <c r="AA59" s="19">
        <v>3.4</v>
      </c>
      <c r="AB59" s="19">
        <v>0.4</v>
      </c>
      <c r="AC59" s="132">
        <f t="shared" si="0"/>
        <v>1</v>
      </c>
      <c r="AD59" s="132"/>
      <c r="AE59" s="120">
        <f>ROUNDUP(AC59*VLOOKUP($AD$8,PEST!$C$2:$F$8,3,0)*Z59,0)</f>
        <v>22</v>
      </c>
      <c r="AF59" s="120">
        <f>ROUNDUP(AC59*VLOOKUP($AD$8,PEST!$C$2:$F$8,4,0)*Z59,0)</f>
        <v>131</v>
      </c>
    </row>
    <row r="60" spans="1:32" x14ac:dyDescent="0.25">
      <c r="A60" s="29" t="s">
        <v>52</v>
      </c>
      <c r="B60" s="18">
        <v>58</v>
      </c>
      <c r="C60" s="31">
        <v>6</v>
      </c>
      <c r="D60" s="3">
        <v>14</v>
      </c>
      <c r="E60" s="20">
        <v>1800</v>
      </c>
      <c r="F60" s="20">
        <v>5</v>
      </c>
      <c r="G60" s="31">
        <v>10</v>
      </c>
      <c r="H60" s="31">
        <v>12</v>
      </c>
      <c r="I60" s="32" t="s">
        <v>57</v>
      </c>
      <c r="J60" s="20">
        <v>20</v>
      </c>
      <c r="K60" s="20">
        <v>50</v>
      </c>
      <c r="L60" s="20">
        <v>30</v>
      </c>
      <c r="M60" s="20">
        <v>4</v>
      </c>
      <c r="N60" s="31">
        <v>11</v>
      </c>
      <c r="O60" s="23">
        <v>20</v>
      </c>
      <c r="P60" s="20">
        <v>80</v>
      </c>
      <c r="Q60" s="24">
        <v>6</v>
      </c>
      <c r="R60" s="7">
        <v>12</v>
      </c>
      <c r="S60" s="20">
        <v>0</v>
      </c>
      <c r="T60" s="20">
        <v>10</v>
      </c>
      <c r="U60" s="25">
        <v>0.5</v>
      </c>
      <c r="V60" s="26">
        <v>1</v>
      </c>
      <c r="W60" s="19">
        <v>9.4</v>
      </c>
      <c r="X60" s="19">
        <v>1</v>
      </c>
      <c r="Y60" s="19">
        <v>10.8</v>
      </c>
      <c r="Z60" s="19">
        <f>Pearl_Const!Z60</f>
        <v>2</v>
      </c>
      <c r="AA60" s="19">
        <v>3.4</v>
      </c>
      <c r="AB60" s="19">
        <v>0.4</v>
      </c>
      <c r="AC60" s="132">
        <f t="shared" si="0"/>
        <v>1</v>
      </c>
      <c r="AD60" s="132"/>
      <c r="AE60" s="120">
        <f>ROUNDUP(AC60*VLOOKUP($AD$8,PEST!$C$2:$F$8,3,0)*Z60,0)</f>
        <v>22</v>
      </c>
      <c r="AF60" s="120">
        <f>ROUNDUP(AC60*VLOOKUP($AD$8,PEST!$C$2:$F$8,4,0)*Z60,0)</f>
        <v>131</v>
      </c>
    </row>
    <row r="61" spans="1:32" x14ac:dyDescent="0.25">
      <c r="A61" s="29" t="s">
        <v>52</v>
      </c>
      <c r="B61" s="30">
        <v>59</v>
      </c>
      <c r="C61" s="31">
        <v>6</v>
      </c>
      <c r="D61" s="3">
        <v>14</v>
      </c>
      <c r="E61" s="20">
        <v>1800</v>
      </c>
      <c r="F61" s="20">
        <v>5</v>
      </c>
      <c r="G61" s="31">
        <v>10</v>
      </c>
      <c r="H61" s="31">
        <v>12</v>
      </c>
      <c r="I61" s="32" t="s">
        <v>57</v>
      </c>
      <c r="J61" s="20">
        <v>20</v>
      </c>
      <c r="K61" s="20">
        <v>50</v>
      </c>
      <c r="L61" s="20">
        <v>30</v>
      </c>
      <c r="M61" s="20">
        <v>4</v>
      </c>
      <c r="N61" s="31">
        <v>11</v>
      </c>
      <c r="O61" s="23">
        <v>20</v>
      </c>
      <c r="P61" s="20">
        <v>80</v>
      </c>
      <c r="Q61" s="24">
        <v>6</v>
      </c>
      <c r="R61" s="7">
        <v>12</v>
      </c>
      <c r="S61" s="20">
        <v>0</v>
      </c>
      <c r="T61" s="20">
        <v>10</v>
      </c>
      <c r="U61" s="25">
        <v>0.5</v>
      </c>
      <c r="V61" s="26">
        <v>1</v>
      </c>
      <c r="W61" s="19">
        <v>9.5</v>
      </c>
      <c r="X61" s="19">
        <v>1</v>
      </c>
      <c r="Y61" s="19">
        <v>10.9</v>
      </c>
      <c r="Z61" s="19">
        <f>Pearl_Const!Z61</f>
        <v>2</v>
      </c>
      <c r="AA61" s="19">
        <v>3.3</v>
      </c>
      <c r="AB61" s="19">
        <v>0.4</v>
      </c>
      <c r="AC61" s="132">
        <f t="shared" si="0"/>
        <v>1</v>
      </c>
      <c r="AD61" s="132"/>
      <c r="AE61" s="120">
        <f>ROUNDUP(AC61*VLOOKUP($AD$8,PEST!$C$2:$F$8,3,0)*Z61,0)</f>
        <v>22</v>
      </c>
      <c r="AF61" s="120">
        <f>ROUNDUP(AC61*VLOOKUP($AD$8,PEST!$C$2:$F$8,4,0)*Z61,0)</f>
        <v>131</v>
      </c>
    </row>
    <row r="62" spans="1:32" x14ac:dyDescent="0.25">
      <c r="A62" s="29" t="s">
        <v>52</v>
      </c>
      <c r="B62" s="18">
        <v>60</v>
      </c>
      <c r="C62" s="31">
        <v>6</v>
      </c>
      <c r="D62" s="3">
        <v>15</v>
      </c>
      <c r="E62" s="20">
        <v>2100</v>
      </c>
      <c r="F62" s="20">
        <v>5</v>
      </c>
      <c r="G62" s="31">
        <v>10</v>
      </c>
      <c r="H62" s="31">
        <v>12</v>
      </c>
      <c r="I62" s="32" t="s">
        <v>57</v>
      </c>
      <c r="J62" s="20">
        <v>20</v>
      </c>
      <c r="K62" s="20">
        <v>50</v>
      </c>
      <c r="L62" s="20">
        <v>30</v>
      </c>
      <c r="M62" s="20">
        <v>4</v>
      </c>
      <c r="N62" s="31">
        <v>12</v>
      </c>
      <c r="O62" s="23">
        <v>20</v>
      </c>
      <c r="P62" s="20">
        <v>80</v>
      </c>
      <c r="Q62" s="24">
        <v>6</v>
      </c>
      <c r="R62" s="7">
        <v>12</v>
      </c>
      <c r="S62" s="20">
        <v>0</v>
      </c>
      <c r="T62" s="20">
        <v>10</v>
      </c>
      <c r="U62" s="25">
        <v>0.5</v>
      </c>
      <c r="V62" s="26">
        <v>1</v>
      </c>
      <c r="W62" s="19">
        <v>9.6</v>
      </c>
      <c r="X62" s="19">
        <v>1</v>
      </c>
      <c r="Y62" s="19">
        <v>11</v>
      </c>
      <c r="Z62" s="19">
        <f>Pearl_Const!Z62</f>
        <v>2</v>
      </c>
      <c r="AA62" s="26">
        <v>3.2</v>
      </c>
      <c r="AB62" s="26">
        <v>0.3</v>
      </c>
      <c r="AC62" s="132">
        <f t="shared" si="0"/>
        <v>1</v>
      </c>
      <c r="AD62" s="132"/>
      <c r="AE62" s="120">
        <f>ROUNDUP(AC62*VLOOKUP($AD$8,PEST!$C$2:$F$8,3,0)*Z62,0)</f>
        <v>22</v>
      </c>
      <c r="AF62" s="120">
        <f>ROUNDUP(AC62*VLOOKUP($AD$8,PEST!$C$2:$F$8,4,0)*Z62,0)</f>
        <v>131</v>
      </c>
    </row>
    <row r="63" spans="1:32" x14ac:dyDescent="0.25">
      <c r="A63" s="29" t="s">
        <v>52</v>
      </c>
      <c r="B63" s="30">
        <v>61</v>
      </c>
      <c r="C63" s="31">
        <v>6</v>
      </c>
      <c r="D63" s="3">
        <v>15</v>
      </c>
      <c r="E63" s="20">
        <v>2100</v>
      </c>
      <c r="F63" s="20">
        <v>5</v>
      </c>
      <c r="G63" s="31">
        <v>10</v>
      </c>
      <c r="H63" s="31">
        <v>12</v>
      </c>
      <c r="I63" s="32" t="s">
        <v>57</v>
      </c>
      <c r="J63" s="20">
        <v>20</v>
      </c>
      <c r="K63" s="20">
        <v>50</v>
      </c>
      <c r="L63" s="20">
        <v>30</v>
      </c>
      <c r="M63" s="20">
        <v>4</v>
      </c>
      <c r="N63" s="31">
        <v>12</v>
      </c>
      <c r="O63" s="23">
        <v>20</v>
      </c>
      <c r="P63" s="20">
        <v>80</v>
      </c>
      <c r="Q63" s="24">
        <v>6</v>
      </c>
      <c r="R63" s="7">
        <v>12</v>
      </c>
      <c r="S63" s="20">
        <v>0</v>
      </c>
      <c r="T63" s="20">
        <v>10</v>
      </c>
      <c r="U63" s="25">
        <v>0.5</v>
      </c>
      <c r="V63" s="26">
        <v>1</v>
      </c>
      <c r="W63" s="19">
        <v>9.6999999999999993</v>
      </c>
      <c r="X63" s="19">
        <v>1</v>
      </c>
      <c r="Y63" s="19">
        <v>11.1</v>
      </c>
      <c r="Z63" s="19">
        <f>Pearl_Const!Z63</f>
        <v>2</v>
      </c>
      <c r="AA63" s="19">
        <v>3.2</v>
      </c>
      <c r="AB63" s="19">
        <v>0.3</v>
      </c>
      <c r="AC63" s="132">
        <f t="shared" si="0"/>
        <v>1</v>
      </c>
      <c r="AD63" s="132"/>
      <c r="AE63" s="120">
        <f>ROUNDUP(AC63*VLOOKUP($AD$8,PEST!$C$2:$F$8,3,0)*Z63,0)</f>
        <v>22</v>
      </c>
      <c r="AF63" s="120">
        <f>ROUNDUP(AC63*VLOOKUP($AD$8,PEST!$C$2:$F$8,4,0)*Z63,0)</f>
        <v>131</v>
      </c>
    </row>
    <row r="64" spans="1:32" x14ac:dyDescent="0.25">
      <c r="A64" s="29" t="s">
        <v>52</v>
      </c>
      <c r="B64" s="18">
        <v>62</v>
      </c>
      <c r="C64" s="31">
        <v>6</v>
      </c>
      <c r="D64" s="3">
        <v>15</v>
      </c>
      <c r="E64" s="20">
        <v>2100</v>
      </c>
      <c r="F64" s="20">
        <v>5</v>
      </c>
      <c r="G64" s="31">
        <v>10</v>
      </c>
      <c r="H64" s="31">
        <v>12</v>
      </c>
      <c r="I64" s="32" t="s">
        <v>57</v>
      </c>
      <c r="J64" s="20">
        <v>20</v>
      </c>
      <c r="K64" s="20">
        <v>50</v>
      </c>
      <c r="L64" s="20">
        <v>30</v>
      </c>
      <c r="M64" s="20">
        <v>4</v>
      </c>
      <c r="N64" s="31">
        <v>12</v>
      </c>
      <c r="O64" s="23">
        <v>20</v>
      </c>
      <c r="P64" s="20">
        <v>80</v>
      </c>
      <c r="Q64" s="24">
        <v>6</v>
      </c>
      <c r="R64" s="7">
        <v>12</v>
      </c>
      <c r="S64" s="20">
        <v>0</v>
      </c>
      <c r="T64" s="20">
        <v>10</v>
      </c>
      <c r="U64" s="25">
        <v>0.5</v>
      </c>
      <c r="V64" s="26">
        <v>1</v>
      </c>
      <c r="W64" s="19">
        <v>9.8000000000000007</v>
      </c>
      <c r="X64" s="19">
        <v>1</v>
      </c>
      <c r="Y64" s="19">
        <v>11.2</v>
      </c>
      <c r="Z64" s="19">
        <f>Pearl_Const!Z64</f>
        <v>2</v>
      </c>
      <c r="AA64" s="19">
        <v>3.2</v>
      </c>
      <c r="AB64" s="19">
        <v>0.3</v>
      </c>
      <c r="AC64" s="132">
        <f t="shared" si="0"/>
        <v>1</v>
      </c>
      <c r="AD64" s="132"/>
      <c r="AE64" s="120">
        <f>ROUNDUP(AC64*VLOOKUP($AD$8,PEST!$C$2:$F$8,3,0)*Z64,0)</f>
        <v>22</v>
      </c>
      <c r="AF64" s="120">
        <f>ROUNDUP(AC64*VLOOKUP($AD$8,PEST!$C$2:$F$8,4,0)*Z64,0)</f>
        <v>131</v>
      </c>
    </row>
    <row r="65" spans="1:32" x14ac:dyDescent="0.25">
      <c r="A65" s="29" t="s">
        <v>52</v>
      </c>
      <c r="B65" s="30">
        <v>63</v>
      </c>
      <c r="C65" s="31">
        <v>6</v>
      </c>
      <c r="D65" s="3">
        <v>15</v>
      </c>
      <c r="E65" s="20">
        <v>2100</v>
      </c>
      <c r="F65" s="20">
        <v>5</v>
      </c>
      <c r="G65" s="31">
        <v>10</v>
      </c>
      <c r="H65" s="31">
        <v>12</v>
      </c>
      <c r="I65" s="32" t="s">
        <v>57</v>
      </c>
      <c r="J65" s="20">
        <v>20</v>
      </c>
      <c r="K65" s="20">
        <v>50</v>
      </c>
      <c r="L65" s="20">
        <v>30</v>
      </c>
      <c r="M65" s="20">
        <v>4</v>
      </c>
      <c r="N65" s="31">
        <v>12</v>
      </c>
      <c r="O65" s="23">
        <v>20</v>
      </c>
      <c r="P65" s="20">
        <v>80</v>
      </c>
      <c r="Q65" s="24">
        <v>6</v>
      </c>
      <c r="R65" s="7">
        <v>12</v>
      </c>
      <c r="S65" s="20">
        <v>0</v>
      </c>
      <c r="T65" s="20">
        <v>10</v>
      </c>
      <c r="U65" s="25">
        <v>0.5</v>
      </c>
      <c r="V65" s="26">
        <v>1</v>
      </c>
      <c r="W65" s="19">
        <v>9.9</v>
      </c>
      <c r="X65" s="19">
        <v>1</v>
      </c>
      <c r="Y65" s="19">
        <v>11.3</v>
      </c>
      <c r="Z65" s="19">
        <f>Pearl_Const!Z65</f>
        <v>2</v>
      </c>
      <c r="AA65" s="19">
        <v>3.2</v>
      </c>
      <c r="AB65" s="19">
        <v>0.3</v>
      </c>
      <c r="AC65" s="132">
        <f t="shared" si="0"/>
        <v>1</v>
      </c>
      <c r="AD65" s="132"/>
      <c r="AE65" s="120">
        <f>ROUNDUP(AC65*VLOOKUP($AD$8,PEST!$C$2:$F$8,3,0)*Z65,0)</f>
        <v>22</v>
      </c>
      <c r="AF65" s="120">
        <f>ROUNDUP(AC65*VLOOKUP($AD$8,PEST!$C$2:$F$8,4,0)*Z65,0)</f>
        <v>131</v>
      </c>
    </row>
    <row r="66" spans="1:32" x14ac:dyDescent="0.25">
      <c r="A66" s="29" t="s">
        <v>52</v>
      </c>
      <c r="B66" s="18">
        <v>64</v>
      </c>
      <c r="C66" s="31">
        <v>6</v>
      </c>
      <c r="D66" s="3">
        <v>15</v>
      </c>
      <c r="E66" s="20">
        <v>2100</v>
      </c>
      <c r="F66" s="20">
        <v>5</v>
      </c>
      <c r="G66" s="31">
        <v>10</v>
      </c>
      <c r="H66" s="31">
        <v>12</v>
      </c>
      <c r="I66" s="32" t="s">
        <v>57</v>
      </c>
      <c r="J66" s="20">
        <v>20</v>
      </c>
      <c r="K66" s="20">
        <v>50</v>
      </c>
      <c r="L66" s="20">
        <v>30</v>
      </c>
      <c r="M66" s="20">
        <v>4</v>
      </c>
      <c r="N66" s="31">
        <v>12</v>
      </c>
      <c r="O66" s="23">
        <v>20</v>
      </c>
      <c r="P66" s="20">
        <v>80</v>
      </c>
      <c r="Q66" s="24">
        <v>6</v>
      </c>
      <c r="R66" s="7">
        <v>12</v>
      </c>
      <c r="S66" s="20">
        <v>0</v>
      </c>
      <c r="T66" s="20">
        <v>10</v>
      </c>
      <c r="U66" s="25">
        <v>0.5</v>
      </c>
      <c r="V66" s="26">
        <v>1</v>
      </c>
      <c r="W66" s="19">
        <v>9.9</v>
      </c>
      <c r="X66" s="19">
        <v>1</v>
      </c>
      <c r="Y66" s="19">
        <v>11.4</v>
      </c>
      <c r="Z66" s="19">
        <f>Pearl_Const!Z66</f>
        <v>2</v>
      </c>
      <c r="AA66" s="26">
        <v>3.1</v>
      </c>
      <c r="AB66" s="19">
        <v>0.3</v>
      </c>
      <c r="AC66" s="132">
        <f t="shared" si="0"/>
        <v>1</v>
      </c>
      <c r="AD66" s="132"/>
      <c r="AE66" s="120">
        <f>ROUNDUP(AC66*VLOOKUP($AD$8,PEST!$C$2:$F$8,3,0)*Z66,0)</f>
        <v>22</v>
      </c>
      <c r="AF66" s="120">
        <f>ROUNDUP(AC66*VLOOKUP($AD$8,PEST!$C$2:$F$8,4,0)*Z66,0)</f>
        <v>131</v>
      </c>
    </row>
    <row r="67" spans="1:32" x14ac:dyDescent="0.25">
      <c r="A67" s="29" t="s">
        <v>52</v>
      </c>
      <c r="B67" s="30">
        <v>65</v>
      </c>
      <c r="C67" s="31">
        <v>6</v>
      </c>
      <c r="D67" s="3">
        <v>16</v>
      </c>
      <c r="E67" s="20">
        <v>2100</v>
      </c>
      <c r="F67" s="20">
        <v>5</v>
      </c>
      <c r="G67" s="31">
        <v>10</v>
      </c>
      <c r="H67" s="31">
        <v>12</v>
      </c>
      <c r="I67" s="32" t="s">
        <v>57</v>
      </c>
      <c r="J67" s="20">
        <v>20</v>
      </c>
      <c r="K67" s="20">
        <v>50</v>
      </c>
      <c r="L67" s="20">
        <v>30</v>
      </c>
      <c r="M67" s="20">
        <v>4</v>
      </c>
      <c r="N67" s="31">
        <v>13</v>
      </c>
      <c r="O67" s="23">
        <v>20</v>
      </c>
      <c r="P67" s="20">
        <v>80</v>
      </c>
      <c r="Q67" s="24">
        <v>6</v>
      </c>
      <c r="R67" s="7">
        <v>12</v>
      </c>
      <c r="S67" s="20">
        <v>0</v>
      </c>
      <c r="T67" s="20">
        <v>10</v>
      </c>
      <c r="U67" s="25">
        <v>0.5</v>
      </c>
      <c r="V67" s="26">
        <v>1</v>
      </c>
      <c r="W67" s="19">
        <v>9.9</v>
      </c>
      <c r="X67" s="19">
        <v>1</v>
      </c>
      <c r="Y67" s="19">
        <v>11.5</v>
      </c>
      <c r="Z67" s="19">
        <f>Pearl_Const!Z67</f>
        <v>2</v>
      </c>
      <c r="AA67" s="19">
        <v>3.1</v>
      </c>
      <c r="AB67" s="19">
        <v>0.3</v>
      </c>
      <c r="AC67" s="132">
        <f t="shared" si="0"/>
        <v>1</v>
      </c>
      <c r="AD67" s="132"/>
      <c r="AE67" s="120">
        <f>ROUNDUP(AC67*VLOOKUP($AD$8,PEST!$C$2:$F$8,3,0)*Z67,0)</f>
        <v>22</v>
      </c>
      <c r="AF67" s="120">
        <f>ROUNDUP(AC67*VLOOKUP($AD$8,PEST!$C$2:$F$8,4,0)*Z67,0)</f>
        <v>131</v>
      </c>
    </row>
    <row r="68" spans="1:32" x14ac:dyDescent="0.25">
      <c r="A68" s="29" t="s">
        <v>52</v>
      </c>
      <c r="B68" s="18">
        <v>66</v>
      </c>
      <c r="C68" s="31">
        <v>6</v>
      </c>
      <c r="D68" s="3">
        <v>16</v>
      </c>
      <c r="E68" s="20">
        <v>2100</v>
      </c>
      <c r="F68" s="20">
        <v>5</v>
      </c>
      <c r="G68" s="31">
        <v>10</v>
      </c>
      <c r="H68" s="31">
        <v>12</v>
      </c>
      <c r="I68" s="32" t="s">
        <v>57</v>
      </c>
      <c r="J68" s="20">
        <v>20</v>
      </c>
      <c r="K68" s="20">
        <v>50</v>
      </c>
      <c r="L68" s="20">
        <v>30</v>
      </c>
      <c r="M68" s="20">
        <v>4</v>
      </c>
      <c r="N68" s="31">
        <v>13</v>
      </c>
      <c r="O68" s="23">
        <v>20</v>
      </c>
      <c r="P68" s="20">
        <v>80</v>
      </c>
      <c r="Q68" s="24">
        <v>6</v>
      </c>
      <c r="R68" s="7">
        <v>12</v>
      </c>
      <c r="S68" s="20">
        <v>0</v>
      </c>
      <c r="T68" s="20">
        <v>10</v>
      </c>
      <c r="U68" s="25">
        <v>0.5</v>
      </c>
      <c r="V68" s="26">
        <v>1</v>
      </c>
      <c r="W68" s="19">
        <v>9.9</v>
      </c>
      <c r="X68" s="19">
        <v>1</v>
      </c>
      <c r="Y68" s="19">
        <v>11.6</v>
      </c>
      <c r="Z68" s="19">
        <f>Pearl_Const!Z68</f>
        <v>2</v>
      </c>
      <c r="AA68" s="19">
        <v>3.1</v>
      </c>
      <c r="AB68" s="19">
        <v>0.3</v>
      </c>
      <c r="AC68" s="132">
        <f t="shared" si="0"/>
        <v>1</v>
      </c>
      <c r="AD68" s="132"/>
      <c r="AE68" s="120">
        <f>ROUNDUP(AC68*VLOOKUP($AD$8,PEST!$C$2:$F$8,3,0)*Z68,0)</f>
        <v>22</v>
      </c>
      <c r="AF68" s="120">
        <f>ROUNDUP(AC68*VLOOKUP($AD$8,PEST!$C$2:$F$8,4,0)*Z68,0)</f>
        <v>131</v>
      </c>
    </row>
    <row r="69" spans="1:32" x14ac:dyDescent="0.25">
      <c r="A69" s="29" t="s">
        <v>52</v>
      </c>
      <c r="B69" s="30">
        <v>67</v>
      </c>
      <c r="C69" s="31">
        <v>6</v>
      </c>
      <c r="D69" s="3">
        <v>16</v>
      </c>
      <c r="E69" s="20">
        <v>2100</v>
      </c>
      <c r="F69" s="20">
        <v>5</v>
      </c>
      <c r="G69" s="31">
        <v>10</v>
      </c>
      <c r="H69" s="31">
        <v>12</v>
      </c>
      <c r="I69" s="32" t="s">
        <v>57</v>
      </c>
      <c r="J69" s="20">
        <v>20</v>
      </c>
      <c r="K69" s="20">
        <v>50</v>
      </c>
      <c r="L69" s="20">
        <v>30</v>
      </c>
      <c r="M69" s="20">
        <v>4</v>
      </c>
      <c r="N69" s="31">
        <v>13</v>
      </c>
      <c r="O69" s="23">
        <v>20</v>
      </c>
      <c r="P69" s="20">
        <v>80</v>
      </c>
      <c r="Q69" s="24">
        <v>6</v>
      </c>
      <c r="R69" s="7">
        <v>12</v>
      </c>
      <c r="S69" s="20">
        <v>0</v>
      </c>
      <c r="T69" s="20">
        <v>10</v>
      </c>
      <c r="U69" s="25">
        <v>0.5</v>
      </c>
      <c r="V69" s="26">
        <v>1</v>
      </c>
      <c r="W69" s="19">
        <v>9.9</v>
      </c>
      <c r="X69" s="19">
        <v>1</v>
      </c>
      <c r="Y69" s="19">
        <v>11.7</v>
      </c>
      <c r="Z69" s="19">
        <f>Pearl_Const!Z69</f>
        <v>2</v>
      </c>
      <c r="AA69" s="19">
        <v>3</v>
      </c>
      <c r="AB69" s="19">
        <v>0.3</v>
      </c>
      <c r="AC69" s="132">
        <f t="shared" si="0"/>
        <v>1</v>
      </c>
      <c r="AD69" s="132"/>
      <c r="AE69" s="120">
        <f>ROUNDUP(AC69*VLOOKUP($AD$8,PEST!$C$2:$F$8,3,0)*Z69,0)</f>
        <v>22</v>
      </c>
      <c r="AF69" s="120">
        <f>ROUNDUP(AC69*VLOOKUP($AD$8,PEST!$C$2:$F$8,4,0)*Z69,0)</f>
        <v>131</v>
      </c>
    </row>
    <row r="70" spans="1:32" x14ac:dyDescent="0.25">
      <c r="A70" s="29" t="s">
        <v>52</v>
      </c>
      <c r="B70" s="18">
        <v>68</v>
      </c>
      <c r="C70" s="31">
        <v>6</v>
      </c>
      <c r="D70" s="3">
        <v>16</v>
      </c>
      <c r="E70" s="20">
        <v>2100</v>
      </c>
      <c r="F70" s="20">
        <v>5</v>
      </c>
      <c r="G70" s="31">
        <v>10</v>
      </c>
      <c r="H70" s="31">
        <v>12</v>
      </c>
      <c r="I70" s="32" t="s">
        <v>57</v>
      </c>
      <c r="J70" s="20">
        <v>20</v>
      </c>
      <c r="K70" s="20">
        <v>50</v>
      </c>
      <c r="L70" s="20">
        <v>30</v>
      </c>
      <c r="M70" s="20">
        <v>4</v>
      </c>
      <c r="N70" s="31">
        <v>13</v>
      </c>
      <c r="O70" s="23">
        <v>20</v>
      </c>
      <c r="P70" s="20">
        <v>80</v>
      </c>
      <c r="Q70" s="24">
        <v>6</v>
      </c>
      <c r="R70" s="7">
        <v>12</v>
      </c>
      <c r="S70" s="20">
        <v>0</v>
      </c>
      <c r="T70" s="20">
        <v>10</v>
      </c>
      <c r="U70" s="25">
        <v>0.5</v>
      </c>
      <c r="V70" s="26">
        <v>1</v>
      </c>
      <c r="W70" s="19">
        <v>9.9</v>
      </c>
      <c r="X70" s="19">
        <v>1</v>
      </c>
      <c r="Y70" s="19">
        <v>11.8</v>
      </c>
      <c r="Z70" s="19">
        <f>Pearl_Const!Z70</f>
        <v>2</v>
      </c>
      <c r="AA70" s="26">
        <v>2.9</v>
      </c>
      <c r="AB70" s="19">
        <v>0.3</v>
      </c>
      <c r="AC70" s="132">
        <f t="shared" si="0"/>
        <v>1</v>
      </c>
      <c r="AD70" s="132"/>
      <c r="AE70" s="120">
        <f>ROUNDUP(AC70*VLOOKUP($AD$8,PEST!$C$2:$F$8,3,0)*Z70,0)</f>
        <v>22</v>
      </c>
      <c r="AF70" s="120">
        <f>ROUNDUP(AC70*VLOOKUP($AD$8,PEST!$C$2:$F$8,4,0)*Z70,0)</f>
        <v>131</v>
      </c>
    </row>
    <row r="71" spans="1:32" x14ac:dyDescent="0.25">
      <c r="A71" s="29" t="s">
        <v>52</v>
      </c>
      <c r="B71" s="30">
        <v>69</v>
      </c>
      <c r="C71" s="31">
        <v>6</v>
      </c>
      <c r="D71" s="3">
        <v>16</v>
      </c>
      <c r="E71" s="20">
        <v>2100</v>
      </c>
      <c r="F71" s="20">
        <v>5</v>
      </c>
      <c r="G71" s="31">
        <v>10</v>
      </c>
      <c r="H71" s="31">
        <v>12</v>
      </c>
      <c r="I71" s="32" t="s">
        <v>57</v>
      </c>
      <c r="J71" s="20">
        <v>20</v>
      </c>
      <c r="K71" s="20">
        <v>50</v>
      </c>
      <c r="L71" s="20">
        <v>30</v>
      </c>
      <c r="M71" s="20">
        <v>4</v>
      </c>
      <c r="N71" s="31">
        <v>13</v>
      </c>
      <c r="O71" s="23">
        <v>20</v>
      </c>
      <c r="P71" s="20">
        <v>80</v>
      </c>
      <c r="Q71" s="24">
        <v>6</v>
      </c>
      <c r="R71" s="7">
        <v>12</v>
      </c>
      <c r="S71" s="20">
        <v>0</v>
      </c>
      <c r="T71" s="20">
        <v>10</v>
      </c>
      <c r="U71" s="25">
        <v>0.5</v>
      </c>
      <c r="V71" s="26">
        <v>1</v>
      </c>
      <c r="W71" s="19">
        <v>9.9</v>
      </c>
      <c r="X71" s="19">
        <v>1</v>
      </c>
      <c r="Y71" s="19">
        <v>11.9</v>
      </c>
      <c r="Z71" s="19">
        <f>Pearl_Const!Z71</f>
        <v>2</v>
      </c>
      <c r="AA71" s="19">
        <v>2.8</v>
      </c>
      <c r="AB71" s="19">
        <v>0.3</v>
      </c>
      <c r="AC71" s="132">
        <f t="shared" si="0"/>
        <v>1</v>
      </c>
      <c r="AD71" s="132"/>
      <c r="AE71" s="120">
        <f>ROUNDUP(AC71*VLOOKUP($AD$8,PEST!$C$2:$F$8,3,0)*Z71,0)</f>
        <v>22</v>
      </c>
      <c r="AF71" s="120">
        <f>ROUNDUP(AC71*VLOOKUP($AD$8,PEST!$C$2:$F$8,4,0)*Z71,0)</f>
        <v>131</v>
      </c>
    </row>
    <row r="72" spans="1:32" x14ac:dyDescent="0.25">
      <c r="A72" s="29" t="s">
        <v>52</v>
      </c>
      <c r="B72" s="18">
        <v>70</v>
      </c>
      <c r="C72" s="31">
        <v>6</v>
      </c>
      <c r="D72" s="3">
        <v>17</v>
      </c>
      <c r="E72" s="20">
        <v>2400</v>
      </c>
      <c r="F72" s="20">
        <v>5</v>
      </c>
      <c r="G72" s="31">
        <v>10</v>
      </c>
      <c r="H72" s="31">
        <v>12</v>
      </c>
      <c r="I72" s="32" t="s">
        <v>57</v>
      </c>
      <c r="J72" s="20">
        <v>5</v>
      </c>
      <c r="K72" s="20">
        <v>50</v>
      </c>
      <c r="L72" s="20">
        <v>30</v>
      </c>
      <c r="M72" s="20">
        <v>4</v>
      </c>
      <c r="N72" s="31">
        <v>14</v>
      </c>
      <c r="O72" s="23">
        <v>20</v>
      </c>
      <c r="P72" s="20">
        <v>80</v>
      </c>
      <c r="Q72" s="24">
        <v>6</v>
      </c>
      <c r="R72" s="7">
        <v>12</v>
      </c>
      <c r="S72" s="20">
        <v>0</v>
      </c>
      <c r="T72" s="20">
        <v>10</v>
      </c>
      <c r="U72" s="25">
        <v>0.5</v>
      </c>
      <c r="V72" s="26">
        <v>1</v>
      </c>
      <c r="W72" s="19">
        <v>9.9</v>
      </c>
      <c r="X72" s="19">
        <v>1</v>
      </c>
      <c r="Y72" s="19">
        <v>11.9</v>
      </c>
      <c r="Z72" s="19">
        <f>Pearl_Const!Z72</f>
        <v>1.6</v>
      </c>
      <c r="AA72" s="19">
        <v>2.7</v>
      </c>
      <c r="AB72" s="19">
        <v>0.3</v>
      </c>
      <c r="AC72" s="132">
        <f t="shared" si="0"/>
        <v>1</v>
      </c>
      <c r="AD72" s="132"/>
      <c r="AE72" s="120">
        <f>ROUNDUP(AC72*VLOOKUP($AD$8,PEST!$C$2:$F$8,3,0)*Z72,0)</f>
        <v>18</v>
      </c>
      <c r="AF72" s="120">
        <f>ROUNDUP(AC72*VLOOKUP($AD$8,PEST!$C$2:$F$8,4,0)*Z72,0)</f>
        <v>105</v>
      </c>
    </row>
    <row r="73" spans="1:32" x14ac:dyDescent="0.25">
      <c r="A73" s="29" t="s">
        <v>52</v>
      </c>
      <c r="B73" s="30">
        <v>71</v>
      </c>
      <c r="C73" s="31">
        <v>6</v>
      </c>
      <c r="D73" s="3">
        <v>17</v>
      </c>
      <c r="E73" s="20">
        <v>2400</v>
      </c>
      <c r="F73" s="20">
        <v>5</v>
      </c>
      <c r="G73" s="31">
        <v>12</v>
      </c>
      <c r="H73" s="31">
        <v>12</v>
      </c>
      <c r="I73" s="32" t="s">
        <v>57</v>
      </c>
      <c r="J73" s="20">
        <v>5</v>
      </c>
      <c r="K73" s="20">
        <v>50</v>
      </c>
      <c r="L73" s="20">
        <v>30</v>
      </c>
      <c r="M73" s="20">
        <v>4</v>
      </c>
      <c r="N73" s="31">
        <v>14</v>
      </c>
      <c r="O73" s="23">
        <v>20</v>
      </c>
      <c r="P73" s="20">
        <v>80</v>
      </c>
      <c r="Q73" s="24">
        <v>6</v>
      </c>
      <c r="R73" s="7">
        <v>12</v>
      </c>
      <c r="S73" s="20">
        <v>0</v>
      </c>
      <c r="T73" s="20">
        <v>10</v>
      </c>
      <c r="U73" s="25">
        <v>0.5</v>
      </c>
      <c r="V73" s="26">
        <v>1</v>
      </c>
      <c r="W73" s="19">
        <v>9.9</v>
      </c>
      <c r="X73" s="19">
        <v>1</v>
      </c>
      <c r="Y73" s="19">
        <v>11.9</v>
      </c>
      <c r="Z73" s="19">
        <f>Pearl_Const!Z73</f>
        <v>1.6</v>
      </c>
      <c r="AA73" s="26">
        <v>2.6</v>
      </c>
      <c r="AB73" s="19">
        <v>0.3</v>
      </c>
      <c r="AC73" s="132">
        <f t="shared" si="0"/>
        <v>1</v>
      </c>
      <c r="AD73" s="132"/>
      <c r="AE73" s="120">
        <f>ROUNDUP(AC73*VLOOKUP($AD$8,PEST!$C$2:$F$8,3,0)*Z73,0)</f>
        <v>18</v>
      </c>
      <c r="AF73" s="120">
        <f>ROUNDUP(AC73*VLOOKUP($AD$8,PEST!$C$2:$F$8,4,0)*Z73,0)</f>
        <v>105</v>
      </c>
    </row>
    <row r="74" spans="1:32" x14ac:dyDescent="0.25">
      <c r="A74" s="29" t="s">
        <v>52</v>
      </c>
      <c r="B74" s="18">
        <v>72</v>
      </c>
      <c r="C74" s="31">
        <v>6</v>
      </c>
      <c r="D74" s="3">
        <v>17</v>
      </c>
      <c r="E74" s="20">
        <v>2400</v>
      </c>
      <c r="F74" s="20">
        <v>5</v>
      </c>
      <c r="G74" s="31">
        <v>12</v>
      </c>
      <c r="H74" s="31">
        <v>12</v>
      </c>
      <c r="I74" s="32" t="s">
        <v>57</v>
      </c>
      <c r="J74" s="20">
        <v>5</v>
      </c>
      <c r="K74" s="20">
        <v>50</v>
      </c>
      <c r="L74" s="20">
        <v>30</v>
      </c>
      <c r="M74" s="20">
        <v>4</v>
      </c>
      <c r="N74" s="31">
        <v>14</v>
      </c>
      <c r="O74" s="23">
        <v>20</v>
      </c>
      <c r="P74" s="20">
        <v>80</v>
      </c>
      <c r="Q74" s="24">
        <v>6</v>
      </c>
      <c r="R74" s="7">
        <v>12</v>
      </c>
      <c r="S74" s="20">
        <v>0</v>
      </c>
      <c r="T74" s="20">
        <v>10</v>
      </c>
      <c r="U74" s="25">
        <v>0.5</v>
      </c>
      <c r="V74" s="26">
        <v>1</v>
      </c>
      <c r="W74" s="19">
        <v>9.9</v>
      </c>
      <c r="X74" s="19">
        <v>1</v>
      </c>
      <c r="Y74" s="19">
        <v>11.9</v>
      </c>
      <c r="Z74" s="19">
        <f>Pearl_Const!Z74</f>
        <v>1.6</v>
      </c>
      <c r="AA74" s="19">
        <v>2.6</v>
      </c>
      <c r="AB74" s="19">
        <v>0.3</v>
      </c>
      <c r="AC74" s="132">
        <f t="shared" ref="AC74:AC137" si="1">AC73</f>
        <v>1</v>
      </c>
      <c r="AD74" s="132"/>
      <c r="AE74" s="120">
        <f>ROUNDUP(AC74*VLOOKUP($AD$8,PEST!$C$2:$F$8,3,0)*Z74,0)</f>
        <v>18</v>
      </c>
      <c r="AF74" s="120">
        <f>ROUNDUP(AC74*VLOOKUP($AD$8,PEST!$C$2:$F$8,4,0)*Z74,0)</f>
        <v>105</v>
      </c>
    </row>
    <row r="75" spans="1:32" x14ac:dyDescent="0.25">
      <c r="A75" s="29" t="s">
        <v>52</v>
      </c>
      <c r="B75" s="30">
        <v>73</v>
      </c>
      <c r="C75" s="31">
        <v>6</v>
      </c>
      <c r="D75" s="3">
        <v>17</v>
      </c>
      <c r="E75" s="20">
        <v>2400</v>
      </c>
      <c r="F75" s="20">
        <v>6</v>
      </c>
      <c r="G75" s="31">
        <v>12</v>
      </c>
      <c r="H75" s="31">
        <v>12</v>
      </c>
      <c r="I75" s="32" t="s">
        <v>58</v>
      </c>
      <c r="J75" s="20">
        <v>5</v>
      </c>
      <c r="K75" s="20">
        <v>50</v>
      </c>
      <c r="L75" s="20">
        <v>30</v>
      </c>
      <c r="M75" s="20">
        <v>4</v>
      </c>
      <c r="N75" s="31">
        <v>14</v>
      </c>
      <c r="O75" s="23">
        <v>20</v>
      </c>
      <c r="P75" s="20">
        <v>80</v>
      </c>
      <c r="Q75" s="24">
        <v>6</v>
      </c>
      <c r="R75" s="7">
        <v>12</v>
      </c>
      <c r="S75" s="20">
        <v>0</v>
      </c>
      <c r="T75" s="20">
        <v>10</v>
      </c>
      <c r="U75" s="25">
        <v>0.5</v>
      </c>
      <c r="V75" s="26">
        <v>1</v>
      </c>
      <c r="W75" s="19">
        <v>9.9</v>
      </c>
      <c r="X75" s="19">
        <v>1</v>
      </c>
      <c r="Y75" s="19">
        <v>11.9</v>
      </c>
      <c r="Z75" s="19">
        <f>Pearl_Const!Z75</f>
        <v>1.6</v>
      </c>
      <c r="AA75" s="19">
        <v>2.6</v>
      </c>
      <c r="AB75" s="19">
        <v>0.3</v>
      </c>
      <c r="AC75" s="132">
        <f t="shared" si="1"/>
        <v>1</v>
      </c>
      <c r="AD75" s="132"/>
      <c r="AE75" s="120">
        <f>ROUNDUP(AC75*VLOOKUP($AD$8,PEST!$C$2:$F$8,3,0)*Z75,0)</f>
        <v>18</v>
      </c>
      <c r="AF75" s="120">
        <f>ROUNDUP(AC75*VLOOKUP($AD$8,PEST!$C$2:$F$8,4,0)*Z75,0)</f>
        <v>105</v>
      </c>
    </row>
    <row r="76" spans="1:32" x14ac:dyDescent="0.25">
      <c r="A76" s="29" t="s">
        <v>52</v>
      </c>
      <c r="B76" s="18">
        <v>74</v>
      </c>
      <c r="C76" s="31">
        <v>6</v>
      </c>
      <c r="D76" s="3">
        <v>17</v>
      </c>
      <c r="E76" s="20">
        <v>2400</v>
      </c>
      <c r="F76" s="20">
        <v>6</v>
      </c>
      <c r="G76" s="31">
        <v>12</v>
      </c>
      <c r="H76" s="31">
        <v>12</v>
      </c>
      <c r="I76" s="32" t="s">
        <v>58</v>
      </c>
      <c r="J76" s="20">
        <v>5</v>
      </c>
      <c r="K76" s="20">
        <v>50</v>
      </c>
      <c r="L76" s="20">
        <v>30</v>
      </c>
      <c r="M76" s="20">
        <v>4</v>
      </c>
      <c r="N76" s="31">
        <v>14</v>
      </c>
      <c r="O76" s="23">
        <v>20</v>
      </c>
      <c r="P76" s="20">
        <v>80</v>
      </c>
      <c r="Q76" s="24">
        <v>6</v>
      </c>
      <c r="R76" s="7">
        <v>12</v>
      </c>
      <c r="S76" s="20">
        <v>0</v>
      </c>
      <c r="T76" s="20">
        <v>10</v>
      </c>
      <c r="U76" s="25">
        <v>0.5</v>
      </c>
      <c r="V76" s="26">
        <v>1</v>
      </c>
      <c r="W76" s="19">
        <v>9.9</v>
      </c>
      <c r="X76" s="19">
        <v>1</v>
      </c>
      <c r="Y76" s="19">
        <v>11.9</v>
      </c>
      <c r="Z76" s="19">
        <f>Pearl_Const!Z76</f>
        <v>1.6</v>
      </c>
      <c r="AA76" s="19">
        <v>2.5</v>
      </c>
      <c r="AB76" s="19">
        <v>0.3</v>
      </c>
      <c r="AC76" s="132">
        <f t="shared" si="1"/>
        <v>1</v>
      </c>
      <c r="AD76" s="132"/>
      <c r="AE76" s="120">
        <f>ROUNDUP(AC76*VLOOKUP($AD$8,PEST!$C$2:$F$8,3,0)*Z76,0)</f>
        <v>18</v>
      </c>
      <c r="AF76" s="120">
        <f>ROUNDUP(AC76*VLOOKUP($AD$8,PEST!$C$2:$F$8,4,0)*Z76,0)</f>
        <v>105</v>
      </c>
    </row>
    <row r="77" spans="1:32" x14ac:dyDescent="0.25">
      <c r="A77" s="29" t="s">
        <v>52</v>
      </c>
      <c r="B77" s="30">
        <v>75</v>
      </c>
      <c r="C77" s="31">
        <v>6</v>
      </c>
      <c r="D77" s="3">
        <v>18</v>
      </c>
      <c r="E77" s="20">
        <v>2400</v>
      </c>
      <c r="F77" s="20">
        <v>6</v>
      </c>
      <c r="G77" s="31">
        <v>12</v>
      </c>
      <c r="H77" s="31">
        <v>12</v>
      </c>
      <c r="I77" s="32" t="s">
        <v>58</v>
      </c>
      <c r="J77" s="20">
        <v>5</v>
      </c>
      <c r="K77" s="20">
        <v>50</v>
      </c>
      <c r="L77" s="20">
        <v>30</v>
      </c>
      <c r="M77" s="20">
        <v>4</v>
      </c>
      <c r="N77" s="31">
        <v>42</v>
      </c>
      <c r="O77" s="23">
        <v>20</v>
      </c>
      <c r="P77" s="20">
        <v>80</v>
      </c>
      <c r="Q77" s="24">
        <v>6</v>
      </c>
      <c r="R77" s="7">
        <v>12</v>
      </c>
      <c r="S77" s="20">
        <v>0</v>
      </c>
      <c r="T77" s="20">
        <v>10</v>
      </c>
      <c r="U77" s="25">
        <v>0.5</v>
      </c>
      <c r="V77" s="26">
        <v>1</v>
      </c>
      <c r="W77" s="19">
        <v>9.9</v>
      </c>
      <c r="X77" s="19">
        <v>1</v>
      </c>
      <c r="Y77" s="19">
        <v>11.9</v>
      </c>
      <c r="Z77" s="19">
        <f>Pearl_Const!Z77</f>
        <v>1.6</v>
      </c>
      <c r="AA77" s="26">
        <v>2.4</v>
      </c>
      <c r="AB77" s="26">
        <v>0.2</v>
      </c>
      <c r="AC77" s="132">
        <f t="shared" si="1"/>
        <v>1</v>
      </c>
      <c r="AD77" s="132"/>
      <c r="AE77" s="120">
        <f>ROUNDUP(AC77*VLOOKUP($AD$8,PEST!$C$2:$F$8,3,0)*Z77,0)</f>
        <v>18</v>
      </c>
      <c r="AF77" s="120">
        <f>ROUNDUP(AC77*VLOOKUP($AD$8,PEST!$C$2:$F$8,4,0)*Z77,0)</f>
        <v>105</v>
      </c>
    </row>
    <row r="78" spans="1:32" x14ac:dyDescent="0.25">
      <c r="A78" s="29" t="s">
        <v>52</v>
      </c>
      <c r="B78" s="18">
        <v>76</v>
      </c>
      <c r="C78" s="31">
        <v>6</v>
      </c>
      <c r="D78" s="3">
        <v>18</v>
      </c>
      <c r="E78" s="20">
        <v>2400</v>
      </c>
      <c r="F78" s="20">
        <v>6</v>
      </c>
      <c r="G78" s="31">
        <v>12</v>
      </c>
      <c r="H78" s="31">
        <v>12</v>
      </c>
      <c r="I78" s="32" t="s">
        <v>58</v>
      </c>
      <c r="J78" s="20">
        <v>5</v>
      </c>
      <c r="K78" s="20">
        <v>50</v>
      </c>
      <c r="L78" s="20">
        <v>30</v>
      </c>
      <c r="M78" s="20">
        <v>4</v>
      </c>
      <c r="N78" s="31">
        <v>42</v>
      </c>
      <c r="O78" s="23">
        <v>20</v>
      </c>
      <c r="P78" s="20">
        <v>80</v>
      </c>
      <c r="Q78" s="24">
        <v>6</v>
      </c>
      <c r="R78" s="7">
        <v>12</v>
      </c>
      <c r="S78" s="20">
        <v>0</v>
      </c>
      <c r="T78" s="20">
        <v>10</v>
      </c>
      <c r="U78" s="25">
        <v>0.5</v>
      </c>
      <c r="V78" s="26">
        <v>1</v>
      </c>
      <c r="W78" s="19">
        <v>9.9</v>
      </c>
      <c r="X78" s="19">
        <v>1</v>
      </c>
      <c r="Y78" s="19">
        <v>11.9</v>
      </c>
      <c r="Z78" s="19">
        <f>Pearl_Const!Z78</f>
        <v>1.6</v>
      </c>
      <c r="AA78" s="19">
        <v>2.4</v>
      </c>
      <c r="AB78" s="19">
        <v>0.2</v>
      </c>
      <c r="AC78" s="132">
        <f t="shared" si="1"/>
        <v>1</v>
      </c>
      <c r="AD78" s="132"/>
      <c r="AE78" s="120">
        <f>ROUNDUP(AC78*VLOOKUP($AD$8,PEST!$C$2:$F$8,3,0)*Z78,0)</f>
        <v>18</v>
      </c>
      <c r="AF78" s="120">
        <f>ROUNDUP(AC78*VLOOKUP($AD$8,PEST!$C$2:$F$8,4,0)*Z78,0)</f>
        <v>105</v>
      </c>
    </row>
    <row r="79" spans="1:32" x14ac:dyDescent="0.25">
      <c r="A79" s="29" t="s">
        <v>52</v>
      </c>
      <c r="B79" s="30">
        <v>77</v>
      </c>
      <c r="C79" s="31">
        <v>6</v>
      </c>
      <c r="D79" s="3">
        <v>18</v>
      </c>
      <c r="E79" s="20">
        <v>2400</v>
      </c>
      <c r="F79" s="20">
        <v>6</v>
      </c>
      <c r="G79" s="31">
        <v>12</v>
      </c>
      <c r="H79" s="31">
        <v>12</v>
      </c>
      <c r="I79" s="32" t="s">
        <v>58</v>
      </c>
      <c r="J79" s="20">
        <v>5</v>
      </c>
      <c r="K79" s="20">
        <v>50</v>
      </c>
      <c r="L79" s="20">
        <v>30</v>
      </c>
      <c r="M79" s="20">
        <v>4</v>
      </c>
      <c r="N79" s="31">
        <v>42</v>
      </c>
      <c r="O79" s="23">
        <v>20</v>
      </c>
      <c r="P79" s="20">
        <v>80</v>
      </c>
      <c r="Q79" s="24">
        <v>6</v>
      </c>
      <c r="R79" s="7">
        <v>12</v>
      </c>
      <c r="S79" s="20">
        <v>0</v>
      </c>
      <c r="T79" s="20">
        <v>10</v>
      </c>
      <c r="U79" s="25">
        <v>0.5</v>
      </c>
      <c r="V79" s="26">
        <v>1</v>
      </c>
      <c r="W79" s="19">
        <v>9.9</v>
      </c>
      <c r="X79" s="19">
        <v>1</v>
      </c>
      <c r="Y79" s="19">
        <v>11.9</v>
      </c>
      <c r="Z79" s="19">
        <f>Pearl_Const!Z79</f>
        <v>1.6</v>
      </c>
      <c r="AA79" s="19">
        <v>2.4</v>
      </c>
      <c r="AB79" s="19">
        <v>0.2</v>
      </c>
      <c r="AC79" s="132">
        <f t="shared" si="1"/>
        <v>1</v>
      </c>
      <c r="AD79" s="132"/>
      <c r="AE79" s="120">
        <f>ROUNDUP(AC79*VLOOKUP($AD$8,PEST!$C$2:$F$8,3,0)*Z79,0)</f>
        <v>18</v>
      </c>
      <c r="AF79" s="120">
        <f>ROUNDUP(AC79*VLOOKUP($AD$8,PEST!$C$2:$F$8,4,0)*Z79,0)</f>
        <v>105</v>
      </c>
    </row>
    <row r="80" spans="1:32" x14ac:dyDescent="0.25">
      <c r="A80" s="29" t="s">
        <v>52</v>
      </c>
      <c r="B80" s="18">
        <v>78</v>
      </c>
      <c r="C80" s="31">
        <v>6</v>
      </c>
      <c r="D80" s="3">
        <v>18</v>
      </c>
      <c r="E80" s="20">
        <v>2400</v>
      </c>
      <c r="F80" s="20">
        <v>6</v>
      </c>
      <c r="G80" s="31">
        <v>12</v>
      </c>
      <c r="H80" s="31">
        <v>12</v>
      </c>
      <c r="I80" s="32" t="s">
        <v>58</v>
      </c>
      <c r="J80" s="20">
        <v>5</v>
      </c>
      <c r="K80" s="20">
        <v>50</v>
      </c>
      <c r="L80" s="20">
        <v>30</v>
      </c>
      <c r="M80" s="20">
        <v>4</v>
      </c>
      <c r="N80" s="31">
        <v>42</v>
      </c>
      <c r="O80" s="23">
        <v>20</v>
      </c>
      <c r="P80" s="20">
        <v>80</v>
      </c>
      <c r="Q80" s="24">
        <v>6</v>
      </c>
      <c r="R80" s="7">
        <v>12</v>
      </c>
      <c r="S80" s="20">
        <v>0</v>
      </c>
      <c r="T80" s="20">
        <v>10</v>
      </c>
      <c r="U80" s="25">
        <v>0.5</v>
      </c>
      <c r="V80" s="26">
        <v>1</v>
      </c>
      <c r="W80" s="19">
        <v>9.9</v>
      </c>
      <c r="X80" s="19">
        <v>1</v>
      </c>
      <c r="Y80" s="19">
        <v>11.9</v>
      </c>
      <c r="Z80" s="19">
        <f>Pearl_Const!Z80</f>
        <v>1.6</v>
      </c>
      <c r="AA80" s="19">
        <v>2.4</v>
      </c>
      <c r="AB80" s="19">
        <v>0.2</v>
      </c>
      <c r="AC80" s="132">
        <f t="shared" si="1"/>
        <v>1</v>
      </c>
      <c r="AD80" s="132"/>
      <c r="AE80" s="120">
        <f>ROUNDUP(AC80*VLOOKUP($AD$8,PEST!$C$2:$F$8,3,0)*Z80,0)</f>
        <v>18</v>
      </c>
      <c r="AF80" s="120">
        <f>ROUNDUP(AC80*VLOOKUP($AD$8,PEST!$C$2:$F$8,4,0)*Z80,0)</f>
        <v>105</v>
      </c>
    </row>
    <row r="81" spans="1:32" x14ac:dyDescent="0.25">
      <c r="A81" s="29" t="s">
        <v>52</v>
      </c>
      <c r="B81" s="30">
        <v>79</v>
      </c>
      <c r="C81" s="31">
        <v>6</v>
      </c>
      <c r="D81" s="3">
        <v>18</v>
      </c>
      <c r="E81" s="20">
        <v>2400</v>
      </c>
      <c r="F81" s="20">
        <v>6</v>
      </c>
      <c r="G81" s="31">
        <v>12</v>
      </c>
      <c r="H81" s="31">
        <v>12</v>
      </c>
      <c r="I81" s="32" t="s">
        <v>58</v>
      </c>
      <c r="J81" s="20">
        <v>5</v>
      </c>
      <c r="K81" s="20">
        <v>50</v>
      </c>
      <c r="L81" s="20">
        <v>30</v>
      </c>
      <c r="M81" s="20">
        <v>4</v>
      </c>
      <c r="N81" s="31">
        <v>42</v>
      </c>
      <c r="O81" s="23">
        <v>20</v>
      </c>
      <c r="P81" s="20">
        <v>80</v>
      </c>
      <c r="Q81" s="24">
        <v>6</v>
      </c>
      <c r="R81" s="7">
        <v>12</v>
      </c>
      <c r="S81" s="20">
        <v>0</v>
      </c>
      <c r="T81" s="20">
        <v>10</v>
      </c>
      <c r="U81" s="25">
        <v>0.5</v>
      </c>
      <c r="V81" s="26">
        <v>1</v>
      </c>
      <c r="W81" s="19">
        <v>9.9</v>
      </c>
      <c r="X81" s="19">
        <v>1</v>
      </c>
      <c r="Y81" s="19">
        <v>11.9</v>
      </c>
      <c r="Z81" s="19">
        <f>Pearl_Const!Z81</f>
        <v>1.6</v>
      </c>
      <c r="AA81" s="19">
        <v>2.4</v>
      </c>
      <c r="AB81" s="19">
        <v>0.2</v>
      </c>
      <c r="AC81" s="132">
        <f t="shared" si="1"/>
        <v>1</v>
      </c>
      <c r="AD81" s="132"/>
      <c r="AE81" s="120">
        <f>ROUNDUP(AC81*VLOOKUP($AD$8,PEST!$C$2:$F$8,3,0)*Z81,0)</f>
        <v>18</v>
      </c>
      <c r="AF81" s="120">
        <f>ROUNDUP(AC81*VLOOKUP($AD$8,PEST!$C$2:$F$8,4,0)*Z81,0)</f>
        <v>105</v>
      </c>
    </row>
    <row r="82" spans="1:32" x14ac:dyDescent="0.25">
      <c r="A82" s="29" t="s">
        <v>52</v>
      </c>
      <c r="B82" s="18">
        <v>80</v>
      </c>
      <c r="C82" s="31">
        <v>6</v>
      </c>
      <c r="D82" s="3">
        <v>18</v>
      </c>
      <c r="E82" s="20">
        <v>2700</v>
      </c>
      <c r="F82" s="20">
        <v>6</v>
      </c>
      <c r="G82" s="31">
        <v>12</v>
      </c>
      <c r="H82" s="31">
        <v>12</v>
      </c>
      <c r="I82" s="32" t="s">
        <v>58</v>
      </c>
      <c r="J82" s="20">
        <v>5</v>
      </c>
      <c r="K82" s="20">
        <v>50</v>
      </c>
      <c r="L82" s="20">
        <v>30</v>
      </c>
      <c r="M82" s="20">
        <v>4</v>
      </c>
      <c r="N82" s="31">
        <v>45</v>
      </c>
      <c r="O82" s="23">
        <v>20</v>
      </c>
      <c r="P82" s="20">
        <v>80</v>
      </c>
      <c r="Q82" s="24">
        <v>6</v>
      </c>
      <c r="R82" s="7">
        <v>12</v>
      </c>
      <c r="S82" s="20">
        <v>0</v>
      </c>
      <c r="T82" s="20">
        <v>10</v>
      </c>
      <c r="U82" s="25">
        <v>0.5</v>
      </c>
      <c r="V82" s="26">
        <v>1</v>
      </c>
      <c r="W82" s="19">
        <v>9.9</v>
      </c>
      <c r="X82" s="19">
        <v>1</v>
      </c>
      <c r="Y82" s="19">
        <v>11.9</v>
      </c>
      <c r="Z82" s="19">
        <f>Pearl_Const!Z82</f>
        <v>1.6</v>
      </c>
      <c r="AA82" s="19">
        <v>2.4</v>
      </c>
      <c r="AB82" s="19">
        <v>0.2</v>
      </c>
      <c r="AC82" s="132">
        <f t="shared" si="1"/>
        <v>1</v>
      </c>
      <c r="AD82" s="132"/>
      <c r="AE82" s="120">
        <f>ROUNDUP(AC82*VLOOKUP($AD$8,PEST!$C$2:$F$8,3,0)*Z82,0)</f>
        <v>18</v>
      </c>
      <c r="AF82" s="120">
        <f>ROUNDUP(AC82*VLOOKUP($AD$8,PEST!$C$2:$F$8,4,0)*Z82,0)</f>
        <v>105</v>
      </c>
    </row>
    <row r="83" spans="1:32" x14ac:dyDescent="0.25">
      <c r="A83" s="29" t="s">
        <v>52</v>
      </c>
      <c r="B83" s="30">
        <v>81</v>
      </c>
      <c r="C83" s="31">
        <v>6</v>
      </c>
      <c r="D83" s="3">
        <v>18</v>
      </c>
      <c r="E83" s="20">
        <v>2700</v>
      </c>
      <c r="F83" s="20">
        <v>6</v>
      </c>
      <c r="G83" s="31">
        <v>12</v>
      </c>
      <c r="H83" s="31">
        <v>12</v>
      </c>
      <c r="I83" s="32" t="s">
        <v>58</v>
      </c>
      <c r="J83" s="20">
        <v>5</v>
      </c>
      <c r="K83" s="20">
        <v>50</v>
      </c>
      <c r="L83" s="20">
        <v>30</v>
      </c>
      <c r="M83" s="20">
        <v>4</v>
      </c>
      <c r="N83" s="31">
        <v>45</v>
      </c>
      <c r="O83" s="23">
        <v>20</v>
      </c>
      <c r="P83" s="20">
        <v>80</v>
      </c>
      <c r="Q83" s="24">
        <v>6</v>
      </c>
      <c r="R83" s="7">
        <v>12</v>
      </c>
      <c r="S83" s="20">
        <v>0</v>
      </c>
      <c r="T83" s="20">
        <v>10</v>
      </c>
      <c r="U83" s="25">
        <v>0.5</v>
      </c>
      <c r="V83" s="26">
        <v>1</v>
      </c>
      <c r="W83" s="19">
        <v>9.9</v>
      </c>
      <c r="X83" s="19">
        <v>1</v>
      </c>
      <c r="Y83" s="19">
        <v>11.9</v>
      </c>
      <c r="Z83" s="19">
        <f>Pearl_Const!Z83</f>
        <v>1.6</v>
      </c>
      <c r="AA83" s="19">
        <v>2.2999999999999998</v>
      </c>
      <c r="AB83" s="19">
        <v>0.2</v>
      </c>
      <c r="AC83" s="132">
        <f t="shared" si="1"/>
        <v>1</v>
      </c>
      <c r="AD83" s="132"/>
      <c r="AE83" s="120">
        <f>ROUNDUP(AC83*VLOOKUP($AD$8,PEST!$C$2:$F$8,3,0)*Z83,0)</f>
        <v>18</v>
      </c>
      <c r="AF83" s="120">
        <f>ROUNDUP(AC83*VLOOKUP($AD$8,PEST!$C$2:$F$8,4,0)*Z83,0)</f>
        <v>105</v>
      </c>
    </row>
    <row r="84" spans="1:32" x14ac:dyDescent="0.25">
      <c r="A84" s="29" t="s">
        <v>52</v>
      </c>
      <c r="B84" s="18">
        <v>82</v>
      </c>
      <c r="C84" s="31">
        <v>6</v>
      </c>
      <c r="D84" s="3">
        <v>18</v>
      </c>
      <c r="E84" s="20">
        <v>2700</v>
      </c>
      <c r="F84" s="20">
        <v>6</v>
      </c>
      <c r="G84" s="31">
        <v>12</v>
      </c>
      <c r="H84" s="31">
        <v>12</v>
      </c>
      <c r="I84" s="32" t="s">
        <v>58</v>
      </c>
      <c r="J84" s="20">
        <v>5</v>
      </c>
      <c r="K84" s="20">
        <v>50</v>
      </c>
      <c r="L84" s="20">
        <v>30</v>
      </c>
      <c r="M84" s="20">
        <v>4</v>
      </c>
      <c r="N84" s="31">
        <v>45</v>
      </c>
      <c r="O84" s="23">
        <v>20</v>
      </c>
      <c r="P84" s="20">
        <v>80</v>
      </c>
      <c r="Q84" s="24">
        <v>6</v>
      </c>
      <c r="R84" s="7">
        <v>12</v>
      </c>
      <c r="S84" s="20">
        <v>0</v>
      </c>
      <c r="T84" s="20">
        <v>10</v>
      </c>
      <c r="U84" s="25">
        <v>0.5</v>
      </c>
      <c r="V84" s="26">
        <v>1</v>
      </c>
      <c r="W84" s="19">
        <v>9.9</v>
      </c>
      <c r="X84" s="19">
        <v>1</v>
      </c>
      <c r="Y84" s="19">
        <v>11.9</v>
      </c>
      <c r="Z84" s="19">
        <f>Pearl_Const!Z84</f>
        <v>1.6</v>
      </c>
      <c r="AA84" s="26">
        <v>2.2000000000000002</v>
      </c>
      <c r="AB84" s="19">
        <v>0.2</v>
      </c>
      <c r="AC84" s="132">
        <f t="shared" si="1"/>
        <v>1</v>
      </c>
      <c r="AD84" s="132"/>
      <c r="AE84" s="120">
        <f>ROUNDUP(AC84*VLOOKUP($AD$8,PEST!$C$2:$F$8,3,0)*Z84,0)</f>
        <v>18</v>
      </c>
      <c r="AF84" s="120">
        <f>ROUNDUP(AC84*VLOOKUP($AD$8,PEST!$C$2:$F$8,4,0)*Z84,0)</f>
        <v>105</v>
      </c>
    </row>
    <row r="85" spans="1:32" x14ac:dyDescent="0.25">
      <c r="A85" s="29" t="s">
        <v>52</v>
      </c>
      <c r="B85" s="30">
        <v>83</v>
      </c>
      <c r="C85" s="31">
        <v>6</v>
      </c>
      <c r="D85" s="3">
        <v>18</v>
      </c>
      <c r="E85" s="20">
        <v>2700</v>
      </c>
      <c r="F85" s="20">
        <v>6</v>
      </c>
      <c r="G85" s="31">
        <v>12</v>
      </c>
      <c r="H85" s="31">
        <v>12</v>
      </c>
      <c r="I85" s="32" t="s">
        <v>58</v>
      </c>
      <c r="J85" s="20">
        <v>5</v>
      </c>
      <c r="K85" s="20">
        <v>50</v>
      </c>
      <c r="L85" s="20">
        <v>30</v>
      </c>
      <c r="M85" s="20">
        <v>4</v>
      </c>
      <c r="N85" s="31">
        <v>45</v>
      </c>
      <c r="O85" s="23">
        <v>20</v>
      </c>
      <c r="P85" s="20">
        <v>80</v>
      </c>
      <c r="Q85" s="24">
        <v>6</v>
      </c>
      <c r="R85" s="7">
        <v>12</v>
      </c>
      <c r="S85" s="20">
        <v>0</v>
      </c>
      <c r="T85" s="20">
        <v>10</v>
      </c>
      <c r="U85" s="25">
        <v>0.5</v>
      </c>
      <c r="V85" s="26">
        <v>1</v>
      </c>
      <c r="W85" s="19">
        <v>9.9</v>
      </c>
      <c r="X85" s="19">
        <v>1</v>
      </c>
      <c r="Y85" s="19">
        <v>11.9</v>
      </c>
      <c r="Z85" s="19">
        <f>Pearl_Const!Z85</f>
        <v>1.6</v>
      </c>
      <c r="AA85" s="19">
        <v>2.2000000000000002</v>
      </c>
      <c r="AB85" s="19">
        <v>0.2</v>
      </c>
      <c r="AC85" s="132">
        <f t="shared" si="1"/>
        <v>1</v>
      </c>
      <c r="AD85" s="132"/>
      <c r="AE85" s="120">
        <f>ROUNDUP(AC85*VLOOKUP($AD$8,PEST!$C$2:$F$8,3,0)*Z85,0)</f>
        <v>18</v>
      </c>
      <c r="AF85" s="120">
        <f>ROUNDUP(AC85*VLOOKUP($AD$8,PEST!$C$2:$F$8,4,0)*Z85,0)</f>
        <v>105</v>
      </c>
    </row>
    <row r="86" spans="1:32" x14ac:dyDescent="0.25">
      <c r="A86" s="29" t="s">
        <v>52</v>
      </c>
      <c r="B86" s="18">
        <v>84</v>
      </c>
      <c r="C86" s="31">
        <v>6</v>
      </c>
      <c r="D86" s="3">
        <v>18</v>
      </c>
      <c r="E86" s="20">
        <v>2700</v>
      </c>
      <c r="F86" s="20">
        <v>6</v>
      </c>
      <c r="G86" s="31">
        <v>12</v>
      </c>
      <c r="H86" s="31">
        <v>12</v>
      </c>
      <c r="I86" s="32" t="s">
        <v>58</v>
      </c>
      <c r="J86" s="20">
        <v>5</v>
      </c>
      <c r="K86" s="20">
        <v>50</v>
      </c>
      <c r="L86" s="20">
        <v>30</v>
      </c>
      <c r="M86" s="20">
        <v>4</v>
      </c>
      <c r="N86" s="31">
        <v>45</v>
      </c>
      <c r="O86" s="23">
        <v>20</v>
      </c>
      <c r="P86" s="20">
        <v>80</v>
      </c>
      <c r="Q86" s="24">
        <v>6</v>
      </c>
      <c r="R86" s="7">
        <v>12</v>
      </c>
      <c r="S86" s="20">
        <v>0</v>
      </c>
      <c r="T86" s="20">
        <v>10</v>
      </c>
      <c r="U86" s="25">
        <v>0.5</v>
      </c>
      <c r="V86" s="26">
        <v>1</v>
      </c>
      <c r="W86" s="19">
        <v>9.9</v>
      </c>
      <c r="X86" s="19">
        <v>1</v>
      </c>
      <c r="Y86" s="19">
        <v>11.9</v>
      </c>
      <c r="Z86" s="19">
        <f>Pearl_Const!Z86</f>
        <v>1.6</v>
      </c>
      <c r="AA86" s="19">
        <v>2.2000000000000002</v>
      </c>
      <c r="AB86" s="19">
        <v>0.2</v>
      </c>
      <c r="AC86" s="132">
        <f t="shared" si="1"/>
        <v>1</v>
      </c>
      <c r="AD86" s="132"/>
      <c r="AE86" s="120">
        <f>ROUNDUP(AC86*VLOOKUP($AD$8,PEST!$C$2:$F$8,3,0)*Z86,0)</f>
        <v>18</v>
      </c>
      <c r="AF86" s="120">
        <f>ROUNDUP(AC86*VLOOKUP($AD$8,PEST!$C$2:$F$8,4,0)*Z86,0)</f>
        <v>105</v>
      </c>
    </row>
    <row r="87" spans="1:32" x14ac:dyDescent="0.25">
      <c r="A87" s="29" t="s">
        <v>52</v>
      </c>
      <c r="B87" s="30">
        <v>85</v>
      </c>
      <c r="C87" s="31">
        <v>6</v>
      </c>
      <c r="D87" s="3">
        <v>18</v>
      </c>
      <c r="E87" s="20">
        <v>2700</v>
      </c>
      <c r="F87" s="20">
        <v>6</v>
      </c>
      <c r="G87" s="31">
        <v>12</v>
      </c>
      <c r="H87" s="31">
        <v>12</v>
      </c>
      <c r="I87" s="32" t="s">
        <v>58</v>
      </c>
      <c r="J87" s="20">
        <v>5</v>
      </c>
      <c r="K87" s="20">
        <v>50</v>
      </c>
      <c r="L87" s="20">
        <v>30</v>
      </c>
      <c r="M87" s="20">
        <v>4</v>
      </c>
      <c r="N87" s="31">
        <v>48</v>
      </c>
      <c r="O87" s="23">
        <v>20</v>
      </c>
      <c r="P87" s="20">
        <v>80</v>
      </c>
      <c r="Q87" s="24">
        <v>6</v>
      </c>
      <c r="R87" s="7">
        <v>12</v>
      </c>
      <c r="S87" s="20">
        <v>0</v>
      </c>
      <c r="T87" s="20">
        <v>10</v>
      </c>
      <c r="U87" s="25">
        <v>0.5</v>
      </c>
      <c r="V87" s="26">
        <v>1</v>
      </c>
      <c r="W87" s="19">
        <v>9.9</v>
      </c>
      <c r="X87" s="19">
        <v>1</v>
      </c>
      <c r="Y87" s="19">
        <v>11.9</v>
      </c>
      <c r="Z87" s="19">
        <f>Pearl_Const!Z87</f>
        <v>1.6</v>
      </c>
      <c r="AA87" s="19">
        <v>2.2000000000000002</v>
      </c>
      <c r="AB87" s="19">
        <v>0.2</v>
      </c>
      <c r="AC87" s="132">
        <f t="shared" si="1"/>
        <v>1</v>
      </c>
      <c r="AD87" s="132"/>
      <c r="AE87" s="120">
        <f>ROUNDUP(AC87*VLOOKUP($AD$8,PEST!$C$2:$F$8,3,0)*Z87,0)</f>
        <v>18</v>
      </c>
      <c r="AF87" s="120">
        <f>ROUNDUP(AC87*VLOOKUP($AD$8,PEST!$C$2:$F$8,4,0)*Z87,0)</f>
        <v>105</v>
      </c>
    </row>
    <row r="88" spans="1:32" x14ac:dyDescent="0.25">
      <c r="A88" s="29" t="s">
        <v>52</v>
      </c>
      <c r="B88" s="18">
        <v>86</v>
      </c>
      <c r="C88" s="31">
        <v>6</v>
      </c>
      <c r="D88" s="3">
        <v>18</v>
      </c>
      <c r="E88" s="20">
        <v>2700</v>
      </c>
      <c r="F88" s="20">
        <v>6</v>
      </c>
      <c r="G88" s="31">
        <v>12</v>
      </c>
      <c r="H88" s="31">
        <v>12</v>
      </c>
      <c r="I88" s="32" t="s">
        <v>58</v>
      </c>
      <c r="J88" s="20">
        <v>5</v>
      </c>
      <c r="K88" s="20">
        <v>50</v>
      </c>
      <c r="L88" s="20">
        <v>30</v>
      </c>
      <c r="M88" s="20">
        <v>4</v>
      </c>
      <c r="N88" s="31">
        <v>48</v>
      </c>
      <c r="O88" s="23">
        <v>20</v>
      </c>
      <c r="P88" s="20">
        <v>80</v>
      </c>
      <c r="Q88" s="24">
        <v>6</v>
      </c>
      <c r="R88" s="7">
        <v>12</v>
      </c>
      <c r="S88" s="20">
        <v>0</v>
      </c>
      <c r="T88" s="20">
        <v>10</v>
      </c>
      <c r="U88" s="25">
        <v>0.5</v>
      </c>
      <c r="V88" s="26">
        <v>1</v>
      </c>
      <c r="W88" s="19">
        <v>9.9</v>
      </c>
      <c r="X88" s="19">
        <v>1</v>
      </c>
      <c r="Y88" s="19">
        <v>11.9</v>
      </c>
      <c r="Z88" s="19">
        <f>Pearl_Const!Z88</f>
        <v>1.6</v>
      </c>
      <c r="AA88" s="26">
        <v>2.1</v>
      </c>
      <c r="AB88" s="19">
        <v>0.2</v>
      </c>
      <c r="AC88" s="132">
        <f t="shared" si="1"/>
        <v>1</v>
      </c>
      <c r="AD88" s="132"/>
      <c r="AE88" s="120">
        <f>ROUNDUP(AC88*VLOOKUP($AD$8,PEST!$C$2:$F$8,3,0)*Z88,0)</f>
        <v>18</v>
      </c>
      <c r="AF88" s="120">
        <f>ROUNDUP(AC88*VLOOKUP($AD$8,PEST!$C$2:$F$8,4,0)*Z88,0)</f>
        <v>105</v>
      </c>
    </row>
    <row r="89" spans="1:32" x14ac:dyDescent="0.25">
      <c r="A89" s="29" t="s">
        <v>52</v>
      </c>
      <c r="B89" s="30">
        <v>87</v>
      </c>
      <c r="C89" s="31">
        <v>6</v>
      </c>
      <c r="D89" s="3">
        <v>18</v>
      </c>
      <c r="E89" s="20">
        <v>2700</v>
      </c>
      <c r="F89" s="20">
        <v>6</v>
      </c>
      <c r="G89" s="31">
        <v>12</v>
      </c>
      <c r="H89" s="31">
        <v>12</v>
      </c>
      <c r="I89" s="32" t="s">
        <v>58</v>
      </c>
      <c r="J89" s="20">
        <v>5</v>
      </c>
      <c r="K89" s="20">
        <v>50</v>
      </c>
      <c r="L89" s="20">
        <v>30</v>
      </c>
      <c r="M89" s="20">
        <v>4</v>
      </c>
      <c r="N89" s="31">
        <v>48</v>
      </c>
      <c r="O89" s="23">
        <v>20</v>
      </c>
      <c r="P89" s="20">
        <v>80</v>
      </c>
      <c r="Q89" s="24">
        <v>6</v>
      </c>
      <c r="R89" s="7">
        <v>12</v>
      </c>
      <c r="S89" s="20">
        <v>0</v>
      </c>
      <c r="T89" s="20">
        <v>10</v>
      </c>
      <c r="U89" s="25">
        <v>0.5</v>
      </c>
      <c r="V89" s="26">
        <v>1</v>
      </c>
      <c r="W89" s="19">
        <v>9.9</v>
      </c>
      <c r="X89" s="19">
        <v>1</v>
      </c>
      <c r="Y89" s="19">
        <v>11.9</v>
      </c>
      <c r="Z89" s="19">
        <f>Pearl_Const!Z89</f>
        <v>1.6</v>
      </c>
      <c r="AA89" s="19">
        <v>2</v>
      </c>
      <c r="AB89" s="19">
        <v>0.2</v>
      </c>
      <c r="AC89" s="132">
        <f t="shared" si="1"/>
        <v>1</v>
      </c>
      <c r="AD89" s="132"/>
      <c r="AE89" s="120">
        <f>ROUNDUP(AC89*VLOOKUP($AD$8,PEST!$C$2:$F$8,3,0)*Z89,0)</f>
        <v>18</v>
      </c>
      <c r="AF89" s="120">
        <f>ROUNDUP(AC89*VLOOKUP($AD$8,PEST!$C$2:$F$8,4,0)*Z89,0)</f>
        <v>105</v>
      </c>
    </row>
    <row r="90" spans="1:32" x14ac:dyDescent="0.25">
      <c r="A90" s="29" t="s">
        <v>52</v>
      </c>
      <c r="B90" s="18">
        <v>88</v>
      </c>
      <c r="C90" s="31">
        <v>6</v>
      </c>
      <c r="D90" s="3">
        <v>18</v>
      </c>
      <c r="E90" s="20">
        <v>2700</v>
      </c>
      <c r="F90" s="20">
        <v>6</v>
      </c>
      <c r="G90" s="31">
        <v>12</v>
      </c>
      <c r="H90" s="31">
        <v>12</v>
      </c>
      <c r="I90" s="32" t="s">
        <v>58</v>
      </c>
      <c r="J90" s="20">
        <v>5</v>
      </c>
      <c r="K90" s="20">
        <v>50</v>
      </c>
      <c r="L90" s="20">
        <v>30</v>
      </c>
      <c r="M90" s="20">
        <v>4</v>
      </c>
      <c r="N90" s="31">
        <v>48</v>
      </c>
      <c r="O90" s="23">
        <v>20</v>
      </c>
      <c r="P90" s="20">
        <v>80</v>
      </c>
      <c r="Q90" s="24">
        <v>6</v>
      </c>
      <c r="R90" s="7">
        <v>12</v>
      </c>
      <c r="S90" s="20">
        <v>0</v>
      </c>
      <c r="T90" s="20">
        <v>10</v>
      </c>
      <c r="U90" s="25">
        <v>0.5</v>
      </c>
      <c r="V90" s="26">
        <v>1</v>
      </c>
      <c r="W90" s="19">
        <v>9.9</v>
      </c>
      <c r="X90" s="19">
        <v>1</v>
      </c>
      <c r="Y90" s="19">
        <v>11.9</v>
      </c>
      <c r="Z90" s="19">
        <f>Pearl_Const!Z90</f>
        <v>1.6</v>
      </c>
      <c r="AA90" s="19">
        <v>1.9</v>
      </c>
      <c r="AB90" s="19">
        <v>0.2</v>
      </c>
      <c r="AC90" s="132">
        <f t="shared" si="1"/>
        <v>1</v>
      </c>
      <c r="AD90" s="132"/>
      <c r="AE90" s="120">
        <f>ROUNDUP(AC90*VLOOKUP($AD$8,PEST!$C$2:$F$8,3,0)*Z90,0)</f>
        <v>18</v>
      </c>
      <c r="AF90" s="120">
        <f>ROUNDUP(AC90*VLOOKUP($AD$8,PEST!$C$2:$F$8,4,0)*Z90,0)</f>
        <v>105</v>
      </c>
    </row>
    <row r="91" spans="1:32" x14ac:dyDescent="0.25">
      <c r="A91" s="29" t="s">
        <v>52</v>
      </c>
      <c r="B91" s="30">
        <v>89</v>
      </c>
      <c r="C91" s="31">
        <v>6</v>
      </c>
      <c r="D91" s="3">
        <v>18</v>
      </c>
      <c r="E91" s="20">
        <v>2700</v>
      </c>
      <c r="F91" s="20">
        <v>6</v>
      </c>
      <c r="G91" s="31">
        <v>12</v>
      </c>
      <c r="H91" s="31">
        <v>12</v>
      </c>
      <c r="I91" s="32" t="s">
        <v>58</v>
      </c>
      <c r="J91" s="20">
        <v>5</v>
      </c>
      <c r="K91" s="20">
        <v>50</v>
      </c>
      <c r="L91" s="20">
        <v>30</v>
      </c>
      <c r="M91" s="20">
        <v>4</v>
      </c>
      <c r="N91" s="31">
        <v>48</v>
      </c>
      <c r="O91" s="23">
        <v>20</v>
      </c>
      <c r="P91" s="20">
        <v>80</v>
      </c>
      <c r="Q91" s="24">
        <v>6</v>
      </c>
      <c r="R91" s="7">
        <v>12</v>
      </c>
      <c r="S91" s="20">
        <v>0</v>
      </c>
      <c r="T91" s="20">
        <v>10</v>
      </c>
      <c r="U91" s="25">
        <v>0.5</v>
      </c>
      <c r="V91" s="26">
        <v>1</v>
      </c>
      <c r="W91" s="19">
        <v>9.9</v>
      </c>
      <c r="X91" s="19">
        <v>1</v>
      </c>
      <c r="Y91" s="19">
        <v>11.9</v>
      </c>
      <c r="Z91" s="19">
        <f>Pearl_Const!Z91</f>
        <v>1.6</v>
      </c>
      <c r="AA91" s="26">
        <v>1.8</v>
      </c>
      <c r="AB91" s="19">
        <v>0.2</v>
      </c>
      <c r="AC91" s="132">
        <f t="shared" si="1"/>
        <v>1</v>
      </c>
      <c r="AD91" s="132"/>
      <c r="AE91" s="120">
        <f>ROUNDUP(AC91*VLOOKUP($AD$8,PEST!$C$2:$F$8,3,0)*Z91,0)</f>
        <v>18</v>
      </c>
      <c r="AF91" s="120">
        <f>ROUNDUP(AC91*VLOOKUP($AD$8,PEST!$C$2:$F$8,4,0)*Z91,0)</f>
        <v>105</v>
      </c>
    </row>
    <row r="92" spans="1:32" x14ac:dyDescent="0.25">
      <c r="A92" s="29" t="s">
        <v>52</v>
      </c>
      <c r="B92" s="18">
        <v>90</v>
      </c>
      <c r="C92" s="31">
        <v>6</v>
      </c>
      <c r="D92" s="3">
        <v>18</v>
      </c>
      <c r="E92" s="20">
        <v>3000</v>
      </c>
      <c r="F92" s="20">
        <v>6</v>
      </c>
      <c r="G92" s="31">
        <v>12</v>
      </c>
      <c r="H92" s="31">
        <v>12</v>
      </c>
      <c r="I92" s="32" t="s">
        <v>58</v>
      </c>
      <c r="J92" s="20">
        <v>5</v>
      </c>
      <c r="K92" s="20">
        <v>50</v>
      </c>
      <c r="L92" s="20">
        <v>30</v>
      </c>
      <c r="M92" s="20">
        <v>4</v>
      </c>
      <c r="N92" s="31">
        <v>51</v>
      </c>
      <c r="O92" s="23">
        <v>20</v>
      </c>
      <c r="P92" s="20">
        <v>80</v>
      </c>
      <c r="Q92" s="24">
        <v>6</v>
      </c>
      <c r="R92" s="7">
        <v>12</v>
      </c>
      <c r="S92" s="20">
        <v>0</v>
      </c>
      <c r="T92" s="20">
        <v>10</v>
      </c>
      <c r="U92" s="25">
        <v>0.5</v>
      </c>
      <c r="V92" s="26">
        <v>1</v>
      </c>
      <c r="W92" s="19">
        <v>9.9</v>
      </c>
      <c r="X92" s="19">
        <v>1</v>
      </c>
      <c r="Y92" s="19">
        <v>11.9</v>
      </c>
      <c r="Z92" s="19">
        <f>Pearl_Const!Z92</f>
        <v>1.6</v>
      </c>
      <c r="AA92" s="19">
        <v>1.8</v>
      </c>
      <c r="AB92" s="19">
        <v>0.2</v>
      </c>
      <c r="AC92" s="132">
        <f t="shared" si="1"/>
        <v>1</v>
      </c>
      <c r="AD92" s="132"/>
      <c r="AE92" s="120">
        <f>ROUNDUP(AC92*VLOOKUP($AD$8,PEST!$C$2:$F$8,3,0)*Z92,0)</f>
        <v>18</v>
      </c>
      <c r="AF92" s="120">
        <f>ROUNDUP(AC92*VLOOKUP($AD$8,PEST!$C$2:$F$8,4,0)*Z92,0)</f>
        <v>105</v>
      </c>
    </row>
    <row r="93" spans="1:32" x14ac:dyDescent="0.25">
      <c r="A93" s="29" t="s">
        <v>52</v>
      </c>
      <c r="B93" s="30">
        <v>91</v>
      </c>
      <c r="C93" s="31">
        <v>6</v>
      </c>
      <c r="D93" s="3">
        <v>18</v>
      </c>
      <c r="E93" s="20">
        <v>3000</v>
      </c>
      <c r="F93" s="20">
        <v>6</v>
      </c>
      <c r="G93" s="31">
        <v>12</v>
      </c>
      <c r="H93" s="31">
        <v>12</v>
      </c>
      <c r="I93" s="32" t="s">
        <v>58</v>
      </c>
      <c r="J93" s="20">
        <v>5</v>
      </c>
      <c r="K93" s="20">
        <v>50</v>
      </c>
      <c r="L93" s="20">
        <v>30</v>
      </c>
      <c r="M93" s="20">
        <v>4</v>
      </c>
      <c r="N93" s="31">
        <v>51</v>
      </c>
      <c r="O93" s="23">
        <v>20</v>
      </c>
      <c r="P93" s="20">
        <v>80</v>
      </c>
      <c r="Q93" s="24">
        <v>6</v>
      </c>
      <c r="R93" s="7">
        <v>12</v>
      </c>
      <c r="S93" s="20">
        <v>0</v>
      </c>
      <c r="T93" s="20">
        <v>10</v>
      </c>
      <c r="U93" s="25">
        <v>0.5</v>
      </c>
      <c r="V93" s="26">
        <v>1</v>
      </c>
      <c r="W93" s="19">
        <v>9.9</v>
      </c>
      <c r="X93" s="19">
        <v>1</v>
      </c>
      <c r="Y93" s="19">
        <v>11.9</v>
      </c>
      <c r="Z93" s="19">
        <f>Pearl_Const!Z93</f>
        <v>1.6</v>
      </c>
      <c r="AA93" s="19">
        <v>1.8</v>
      </c>
      <c r="AB93" s="19">
        <v>0.2</v>
      </c>
      <c r="AC93" s="132">
        <f t="shared" si="1"/>
        <v>1</v>
      </c>
      <c r="AD93" s="132"/>
      <c r="AE93" s="120">
        <f>ROUNDUP(AC93*VLOOKUP($AD$8,PEST!$C$2:$F$8,3,0)*Z93,0)</f>
        <v>18</v>
      </c>
      <c r="AF93" s="120">
        <f>ROUNDUP(AC93*VLOOKUP($AD$8,PEST!$C$2:$F$8,4,0)*Z93,0)</f>
        <v>105</v>
      </c>
    </row>
    <row r="94" spans="1:32" x14ac:dyDescent="0.25">
      <c r="A94" s="29" t="s">
        <v>52</v>
      </c>
      <c r="B94" s="18">
        <v>92</v>
      </c>
      <c r="C94" s="31">
        <v>6</v>
      </c>
      <c r="D94" s="3">
        <v>18</v>
      </c>
      <c r="E94" s="20">
        <v>3000</v>
      </c>
      <c r="F94" s="20">
        <v>6</v>
      </c>
      <c r="G94" s="31">
        <v>12</v>
      </c>
      <c r="H94" s="31">
        <v>12</v>
      </c>
      <c r="I94" s="32" t="s">
        <v>58</v>
      </c>
      <c r="J94" s="20">
        <v>5</v>
      </c>
      <c r="K94" s="20">
        <v>50</v>
      </c>
      <c r="L94" s="20">
        <v>30</v>
      </c>
      <c r="M94" s="20">
        <v>4</v>
      </c>
      <c r="N94" s="31">
        <v>51</v>
      </c>
      <c r="O94" s="23">
        <v>20</v>
      </c>
      <c r="P94" s="20">
        <v>80</v>
      </c>
      <c r="Q94" s="24">
        <v>6</v>
      </c>
      <c r="R94" s="7">
        <v>12</v>
      </c>
      <c r="S94" s="20">
        <v>0</v>
      </c>
      <c r="T94" s="20">
        <v>10</v>
      </c>
      <c r="U94" s="25">
        <v>0.5</v>
      </c>
      <c r="V94" s="26">
        <v>1</v>
      </c>
      <c r="W94" s="19">
        <v>9.9</v>
      </c>
      <c r="X94" s="19">
        <v>1</v>
      </c>
      <c r="Y94" s="19">
        <v>11.9</v>
      </c>
      <c r="Z94" s="19">
        <f>Pearl_Const!Z94</f>
        <v>1.6</v>
      </c>
      <c r="AA94" s="19">
        <v>1.8</v>
      </c>
      <c r="AB94" s="19">
        <v>0.2</v>
      </c>
      <c r="AC94" s="132">
        <f t="shared" si="1"/>
        <v>1</v>
      </c>
      <c r="AD94" s="132"/>
      <c r="AE94" s="120">
        <f>ROUNDUP(AC94*VLOOKUP($AD$8,PEST!$C$2:$F$8,3,0)*Z94,0)</f>
        <v>18</v>
      </c>
      <c r="AF94" s="120">
        <f>ROUNDUP(AC94*VLOOKUP($AD$8,PEST!$C$2:$F$8,4,0)*Z94,0)</f>
        <v>105</v>
      </c>
    </row>
    <row r="95" spans="1:32" x14ac:dyDescent="0.25">
      <c r="A95" s="29" t="s">
        <v>52</v>
      </c>
      <c r="B95" s="30">
        <v>93</v>
      </c>
      <c r="C95" s="31">
        <v>6</v>
      </c>
      <c r="D95" s="3">
        <v>18</v>
      </c>
      <c r="E95" s="20">
        <v>3000</v>
      </c>
      <c r="F95" s="20">
        <v>6</v>
      </c>
      <c r="G95" s="31">
        <v>12</v>
      </c>
      <c r="H95" s="31">
        <v>12</v>
      </c>
      <c r="I95" s="32" t="s">
        <v>58</v>
      </c>
      <c r="J95" s="20">
        <v>5</v>
      </c>
      <c r="K95" s="20">
        <v>50</v>
      </c>
      <c r="L95" s="20">
        <v>30</v>
      </c>
      <c r="M95" s="20">
        <v>4</v>
      </c>
      <c r="N95" s="31">
        <v>51</v>
      </c>
      <c r="O95" s="23">
        <v>20</v>
      </c>
      <c r="P95" s="20">
        <v>80</v>
      </c>
      <c r="Q95" s="24">
        <v>6</v>
      </c>
      <c r="R95" s="7">
        <v>12</v>
      </c>
      <c r="S95" s="20">
        <v>0</v>
      </c>
      <c r="T95" s="20">
        <v>10</v>
      </c>
      <c r="U95" s="25">
        <v>0.5</v>
      </c>
      <c r="V95" s="26">
        <v>1</v>
      </c>
      <c r="W95" s="19">
        <v>9.9</v>
      </c>
      <c r="X95" s="19">
        <v>1</v>
      </c>
      <c r="Y95" s="19">
        <v>11.9</v>
      </c>
      <c r="Z95" s="19">
        <f>Pearl_Const!Z95</f>
        <v>1.6</v>
      </c>
      <c r="AA95" s="26">
        <v>1.7</v>
      </c>
      <c r="AB95" s="19">
        <v>0.2</v>
      </c>
      <c r="AC95" s="132">
        <f t="shared" si="1"/>
        <v>1</v>
      </c>
      <c r="AD95" s="132"/>
      <c r="AE95" s="120">
        <f>ROUNDUP(AC95*VLOOKUP($AD$8,PEST!$C$2:$F$8,3,0)*Z95,0)</f>
        <v>18</v>
      </c>
      <c r="AF95" s="120">
        <f>ROUNDUP(AC95*VLOOKUP($AD$8,PEST!$C$2:$F$8,4,0)*Z95,0)</f>
        <v>105</v>
      </c>
    </row>
    <row r="96" spans="1:32" x14ac:dyDescent="0.25">
      <c r="A96" s="29" t="s">
        <v>52</v>
      </c>
      <c r="B96" s="18">
        <v>94</v>
      </c>
      <c r="C96" s="31">
        <v>6</v>
      </c>
      <c r="D96" s="3">
        <v>18</v>
      </c>
      <c r="E96" s="20">
        <v>3000</v>
      </c>
      <c r="F96" s="20">
        <v>6</v>
      </c>
      <c r="G96" s="31">
        <v>12</v>
      </c>
      <c r="H96" s="31">
        <v>12</v>
      </c>
      <c r="I96" s="32" t="s">
        <v>58</v>
      </c>
      <c r="J96" s="20">
        <v>5</v>
      </c>
      <c r="K96" s="20">
        <v>50</v>
      </c>
      <c r="L96" s="20">
        <v>30</v>
      </c>
      <c r="M96" s="20">
        <v>4</v>
      </c>
      <c r="N96" s="31">
        <v>51</v>
      </c>
      <c r="O96" s="23">
        <v>20</v>
      </c>
      <c r="P96" s="20">
        <v>80</v>
      </c>
      <c r="Q96" s="24">
        <v>6</v>
      </c>
      <c r="R96" s="7">
        <v>12</v>
      </c>
      <c r="S96" s="20">
        <v>0</v>
      </c>
      <c r="T96" s="20">
        <v>10</v>
      </c>
      <c r="U96" s="25">
        <v>0.5</v>
      </c>
      <c r="V96" s="26">
        <v>1</v>
      </c>
      <c r="W96" s="19">
        <v>9.9</v>
      </c>
      <c r="X96" s="19">
        <v>1</v>
      </c>
      <c r="Y96" s="19">
        <v>11.9</v>
      </c>
      <c r="Z96" s="19">
        <f>Pearl_Const!Z96</f>
        <v>1.6</v>
      </c>
      <c r="AA96" s="19">
        <v>1.7</v>
      </c>
      <c r="AB96" s="19">
        <v>0.2</v>
      </c>
      <c r="AC96" s="132">
        <f t="shared" si="1"/>
        <v>1</v>
      </c>
      <c r="AD96" s="132"/>
      <c r="AE96" s="120">
        <f>ROUNDUP(AC96*VLOOKUP($AD$8,PEST!$C$2:$F$8,3,0)*Z96,0)</f>
        <v>18</v>
      </c>
      <c r="AF96" s="120">
        <f>ROUNDUP(AC96*VLOOKUP($AD$8,PEST!$C$2:$F$8,4,0)*Z96,0)</f>
        <v>105</v>
      </c>
    </row>
    <row r="97" spans="1:32" x14ac:dyDescent="0.25">
      <c r="A97" s="29" t="s">
        <v>52</v>
      </c>
      <c r="B97" s="30">
        <v>95</v>
      </c>
      <c r="C97" s="31">
        <v>6</v>
      </c>
      <c r="D97" s="3">
        <v>18</v>
      </c>
      <c r="E97" s="20">
        <v>3000</v>
      </c>
      <c r="F97" s="20">
        <v>6</v>
      </c>
      <c r="G97" s="31">
        <v>12</v>
      </c>
      <c r="H97" s="31">
        <v>12</v>
      </c>
      <c r="I97" s="32" t="s">
        <v>58</v>
      </c>
      <c r="J97" s="20">
        <v>5</v>
      </c>
      <c r="K97" s="20">
        <v>50</v>
      </c>
      <c r="L97" s="20">
        <v>30</v>
      </c>
      <c r="M97" s="20">
        <v>4</v>
      </c>
      <c r="N97" s="31">
        <v>54</v>
      </c>
      <c r="O97" s="23">
        <v>20</v>
      </c>
      <c r="P97" s="20">
        <v>80</v>
      </c>
      <c r="Q97" s="24">
        <v>6</v>
      </c>
      <c r="R97" s="7">
        <v>12</v>
      </c>
      <c r="S97" s="20">
        <v>0</v>
      </c>
      <c r="T97" s="20">
        <v>10</v>
      </c>
      <c r="U97" s="25">
        <v>0.5</v>
      </c>
      <c r="V97" s="26">
        <v>1</v>
      </c>
      <c r="W97" s="19">
        <v>9.9</v>
      </c>
      <c r="X97" s="19">
        <v>1</v>
      </c>
      <c r="Y97" s="19">
        <v>11.9</v>
      </c>
      <c r="Z97" s="19">
        <f>Pearl_Const!Z97</f>
        <v>1.6</v>
      </c>
      <c r="AA97" s="19">
        <v>1.7</v>
      </c>
      <c r="AB97" s="19">
        <v>0.2</v>
      </c>
      <c r="AC97" s="132">
        <f t="shared" si="1"/>
        <v>1</v>
      </c>
      <c r="AD97" s="132"/>
      <c r="AE97" s="120">
        <f>ROUNDUP(AC97*VLOOKUP($AD$8,PEST!$C$2:$F$8,3,0)*Z97,0)</f>
        <v>18</v>
      </c>
      <c r="AF97" s="120">
        <f>ROUNDUP(AC97*VLOOKUP($AD$8,PEST!$C$2:$F$8,4,0)*Z97,0)</f>
        <v>105</v>
      </c>
    </row>
    <row r="98" spans="1:32" x14ac:dyDescent="0.25">
      <c r="A98" s="29" t="s">
        <v>52</v>
      </c>
      <c r="B98" s="18">
        <v>96</v>
      </c>
      <c r="C98" s="31">
        <v>6</v>
      </c>
      <c r="D98" s="3">
        <v>18</v>
      </c>
      <c r="E98" s="20">
        <v>3000</v>
      </c>
      <c r="F98" s="20">
        <v>6</v>
      </c>
      <c r="G98" s="31">
        <v>12</v>
      </c>
      <c r="H98" s="31">
        <v>12</v>
      </c>
      <c r="I98" s="32" t="s">
        <v>58</v>
      </c>
      <c r="J98" s="20">
        <v>5</v>
      </c>
      <c r="K98" s="20">
        <v>50</v>
      </c>
      <c r="L98" s="20">
        <v>30</v>
      </c>
      <c r="M98" s="20">
        <v>4</v>
      </c>
      <c r="N98" s="31">
        <v>54</v>
      </c>
      <c r="O98" s="23">
        <v>20</v>
      </c>
      <c r="P98" s="20">
        <v>80</v>
      </c>
      <c r="Q98" s="24">
        <v>6</v>
      </c>
      <c r="R98" s="7">
        <v>12</v>
      </c>
      <c r="S98" s="20">
        <v>0</v>
      </c>
      <c r="T98" s="20">
        <v>10</v>
      </c>
      <c r="U98" s="25">
        <v>0.5</v>
      </c>
      <c r="V98" s="26">
        <v>1</v>
      </c>
      <c r="W98" s="19">
        <v>9.9</v>
      </c>
      <c r="X98" s="19">
        <v>1</v>
      </c>
      <c r="Y98" s="19">
        <v>11.9</v>
      </c>
      <c r="Z98" s="19">
        <f>Pearl_Const!Z98</f>
        <v>1.6</v>
      </c>
      <c r="AA98" s="26">
        <v>1.6</v>
      </c>
      <c r="AB98" s="19">
        <v>0.2</v>
      </c>
      <c r="AC98" s="132">
        <f t="shared" si="1"/>
        <v>1</v>
      </c>
      <c r="AD98" s="132"/>
      <c r="AE98" s="120">
        <f>ROUNDUP(AC98*VLOOKUP($AD$8,PEST!$C$2:$F$8,3,0)*Z98,0)</f>
        <v>18</v>
      </c>
      <c r="AF98" s="120">
        <f>ROUNDUP(AC98*VLOOKUP($AD$8,PEST!$C$2:$F$8,4,0)*Z98,0)</f>
        <v>105</v>
      </c>
    </row>
    <row r="99" spans="1:32" x14ac:dyDescent="0.25">
      <c r="A99" s="29" t="s">
        <v>52</v>
      </c>
      <c r="B99" s="30">
        <v>97</v>
      </c>
      <c r="C99" s="31">
        <v>6</v>
      </c>
      <c r="D99" s="3">
        <v>18</v>
      </c>
      <c r="E99" s="20">
        <v>3000</v>
      </c>
      <c r="F99" s="20">
        <v>6</v>
      </c>
      <c r="G99" s="31">
        <v>12</v>
      </c>
      <c r="H99" s="31">
        <v>12</v>
      </c>
      <c r="I99" s="32" t="s">
        <v>58</v>
      </c>
      <c r="J99" s="20">
        <v>5</v>
      </c>
      <c r="K99" s="20">
        <v>50</v>
      </c>
      <c r="L99" s="20">
        <v>30</v>
      </c>
      <c r="M99" s="20">
        <v>4</v>
      </c>
      <c r="N99" s="31">
        <v>54</v>
      </c>
      <c r="O99" s="23">
        <v>20</v>
      </c>
      <c r="P99" s="20">
        <v>80</v>
      </c>
      <c r="Q99" s="24">
        <v>6</v>
      </c>
      <c r="R99" s="7">
        <v>12</v>
      </c>
      <c r="S99" s="20">
        <v>0</v>
      </c>
      <c r="T99" s="20">
        <v>10</v>
      </c>
      <c r="U99" s="25">
        <v>0.5</v>
      </c>
      <c r="V99" s="26">
        <v>1</v>
      </c>
      <c r="W99" s="19">
        <v>9.9</v>
      </c>
      <c r="X99" s="19">
        <v>1</v>
      </c>
      <c r="Y99" s="19">
        <v>11.9</v>
      </c>
      <c r="Z99" s="19">
        <f>Pearl_Const!Z99</f>
        <v>1.6</v>
      </c>
      <c r="AA99" s="19">
        <v>1.6</v>
      </c>
      <c r="AB99" s="19">
        <v>0.2</v>
      </c>
      <c r="AC99" s="132">
        <f t="shared" si="1"/>
        <v>1</v>
      </c>
      <c r="AD99" s="132"/>
      <c r="AE99" s="120">
        <f>ROUNDUP(AC99*VLOOKUP($AD$8,PEST!$C$2:$F$8,3,0)*Z99,0)</f>
        <v>18</v>
      </c>
      <c r="AF99" s="120">
        <f>ROUNDUP(AC99*VLOOKUP($AD$8,PEST!$C$2:$F$8,4,0)*Z99,0)</f>
        <v>105</v>
      </c>
    </row>
    <row r="100" spans="1:32" x14ac:dyDescent="0.25">
      <c r="A100" s="29" t="s">
        <v>52</v>
      </c>
      <c r="B100" s="18">
        <v>98</v>
      </c>
      <c r="C100" s="31">
        <v>6</v>
      </c>
      <c r="D100" s="3">
        <v>18</v>
      </c>
      <c r="E100" s="20">
        <v>3000</v>
      </c>
      <c r="F100" s="20">
        <v>6</v>
      </c>
      <c r="G100" s="31">
        <v>12</v>
      </c>
      <c r="H100" s="31">
        <v>12</v>
      </c>
      <c r="I100" s="32" t="s">
        <v>58</v>
      </c>
      <c r="J100" s="20">
        <v>5</v>
      </c>
      <c r="K100" s="20">
        <v>50</v>
      </c>
      <c r="L100" s="20">
        <v>30</v>
      </c>
      <c r="M100" s="20">
        <v>4</v>
      </c>
      <c r="N100" s="31">
        <v>54</v>
      </c>
      <c r="O100" s="23">
        <v>20</v>
      </c>
      <c r="P100" s="20">
        <v>80</v>
      </c>
      <c r="Q100" s="24">
        <v>6</v>
      </c>
      <c r="R100" s="7">
        <v>12</v>
      </c>
      <c r="S100" s="20">
        <v>0</v>
      </c>
      <c r="T100" s="20">
        <v>10</v>
      </c>
      <c r="U100" s="25">
        <v>0.5</v>
      </c>
      <c r="V100" s="26">
        <v>1</v>
      </c>
      <c r="W100" s="19">
        <v>9.9</v>
      </c>
      <c r="X100" s="19">
        <v>1</v>
      </c>
      <c r="Y100" s="19">
        <v>11.9</v>
      </c>
      <c r="Z100" s="19">
        <f>Pearl_Const!Z100</f>
        <v>1.6</v>
      </c>
      <c r="AA100" s="19">
        <v>1.6</v>
      </c>
      <c r="AB100" s="19">
        <v>0.2</v>
      </c>
      <c r="AC100" s="132">
        <f t="shared" si="1"/>
        <v>1</v>
      </c>
      <c r="AD100" s="132"/>
      <c r="AE100" s="120">
        <f>ROUNDUP(AC100*VLOOKUP($AD$8,PEST!$C$2:$F$8,3,0)*Z100,0)</f>
        <v>18</v>
      </c>
      <c r="AF100" s="120">
        <f>ROUNDUP(AC100*VLOOKUP($AD$8,PEST!$C$2:$F$8,4,0)*Z100,0)</f>
        <v>105</v>
      </c>
    </row>
    <row r="101" spans="1:32" x14ac:dyDescent="0.25">
      <c r="A101" s="29" t="s">
        <v>52</v>
      </c>
      <c r="B101" s="30">
        <v>99</v>
      </c>
      <c r="C101" s="31">
        <v>6</v>
      </c>
      <c r="D101" s="3">
        <v>18</v>
      </c>
      <c r="E101" s="20">
        <v>3000</v>
      </c>
      <c r="F101" s="20">
        <v>6</v>
      </c>
      <c r="G101" s="31">
        <v>12</v>
      </c>
      <c r="H101" s="31">
        <v>12</v>
      </c>
      <c r="I101" s="32" t="s">
        <v>58</v>
      </c>
      <c r="J101" s="20">
        <v>5</v>
      </c>
      <c r="K101" s="20">
        <v>50</v>
      </c>
      <c r="L101" s="20">
        <v>30</v>
      </c>
      <c r="M101" s="20">
        <v>4</v>
      </c>
      <c r="N101" s="31">
        <v>54</v>
      </c>
      <c r="O101" s="23">
        <v>20</v>
      </c>
      <c r="P101" s="20">
        <v>80</v>
      </c>
      <c r="Q101" s="24">
        <v>6</v>
      </c>
      <c r="R101" s="7">
        <v>12</v>
      </c>
      <c r="S101" s="20">
        <v>0</v>
      </c>
      <c r="T101" s="20">
        <v>10</v>
      </c>
      <c r="U101" s="25">
        <v>0.5</v>
      </c>
      <c r="V101" s="26">
        <v>1</v>
      </c>
      <c r="W101" s="19">
        <v>9.9</v>
      </c>
      <c r="X101" s="19">
        <v>1</v>
      </c>
      <c r="Y101" s="19">
        <v>11.9</v>
      </c>
      <c r="Z101" s="19">
        <f>Pearl_Const!Z101</f>
        <v>1.6</v>
      </c>
      <c r="AA101" s="19">
        <v>1.6</v>
      </c>
      <c r="AB101" s="19">
        <v>0.2</v>
      </c>
      <c r="AC101" s="132">
        <f t="shared" si="1"/>
        <v>1</v>
      </c>
      <c r="AD101" s="132"/>
      <c r="AE101" s="120">
        <f>ROUNDUP(AC101*VLOOKUP($AD$8,PEST!$C$2:$F$8,3,0)*Z101,0)</f>
        <v>18</v>
      </c>
      <c r="AF101" s="120">
        <f>ROUNDUP(AC101*VLOOKUP($AD$8,PEST!$C$2:$F$8,4,0)*Z101,0)</f>
        <v>105</v>
      </c>
    </row>
    <row r="102" spans="1:32" x14ac:dyDescent="0.25">
      <c r="A102" s="29" t="s">
        <v>52</v>
      </c>
      <c r="B102" s="18">
        <v>100</v>
      </c>
      <c r="C102" s="31">
        <v>6</v>
      </c>
      <c r="D102" s="3">
        <v>18</v>
      </c>
      <c r="E102" s="20">
        <v>3300</v>
      </c>
      <c r="F102" s="20">
        <v>6</v>
      </c>
      <c r="G102" s="31">
        <v>12</v>
      </c>
      <c r="H102" s="31">
        <v>12</v>
      </c>
      <c r="I102" s="32" t="s">
        <v>58</v>
      </c>
      <c r="J102" s="20">
        <v>5</v>
      </c>
      <c r="K102" s="20">
        <v>50</v>
      </c>
      <c r="L102" s="20">
        <v>30</v>
      </c>
      <c r="M102" s="20">
        <v>4</v>
      </c>
      <c r="N102" s="31">
        <v>54</v>
      </c>
      <c r="O102" s="23">
        <v>20</v>
      </c>
      <c r="P102" s="20">
        <v>80</v>
      </c>
      <c r="Q102" s="24">
        <v>6</v>
      </c>
      <c r="R102" s="7">
        <v>12</v>
      </c>
      <c r="S102" s="20">
        <v>0</v>
      </c>
      <c r="T102" s="20">
        <v>10</v>
      </c>
      <c r="U102" s="25">
        <v>0.5</v>
      </c>
      <c r="V102" s="26">
        <v>1</v>
      </c>
      <c r="W102" s="19">
        <v>9.9</v>
      </c>
      <c r="X102" s="19">
        <v>1</v>
      </c>
      <c r="Y102" s="19">
        <v>11.9</v>
      </c>
      <c r="Z102" s="19">
        <f>Pearl_Const!Z102</f>
        <v>1.6</v>
      </c>
      <c r="AA102" s="19">
        <v>1.6</v>
      </c>
      <c r="AB102" s="19">
        <v>0.2</v>
      </c>
      <c r="AC102" s="132">
        <f t="shared" si="1"/>
        <v>1</v>
      </c>
      <c r="AD102" s="132"/>
      <c r="AE102" s="120">
        <f>ROUNDUP(AC102*VLOOKUP($AD$8,PEST!$C$2:$F$8,3,0)*Z102,0)</f>
        <v>18</v>
      </c>
      <c r="AF102" s="120">
        <f>ROUNDUP(AC102*VLOOKUP($AD$8,PEST!$C$2:$F$8,4,0)*Z102,0)</f>
        <v>105</v>
      </c>
    </row>
    <row r="103" spans="1:32" x14ac:dyDescent="0.25">
      <c r="A103" s="29" t="s">
        <v>52</v>
      </c>
      <c r="B103" s="30">
        <v>101</v>
      </c>
      <c r="C103" s="31">
        <v>6</v>
      </c>
      <c r="D103" s="3">
        <v>18</v>
      </c>
      <c r="E103" s="20">
        <v>3300</v>
      </c>
      <c r="F103" s="20">
        <v>6</v>
      </c>
      <c r="G103" s="31">
        <v>12</v>
      </c>
      <c r="H103" s="31">
        <v>12</v>
      </c>
      <c r="I103" s="32" t="s">
        <v>58</v>
      </c>
      <c r="J103" s="20">
        <v>5</v>
      </c>
      <c r="K103" s="20">
        <v>50</v>
      </c>
      <c r="L103" s="20">
        <v>30</v>
      </c>
      <c r="M103" s="20">
        <v>4</v>
      </c>
      <c r="N103" s="31">
        <v>54</v>
      </c>
      <c r="O103" s="23">
        <v>20</v>
      </c>
      <c r="P103" s="20">
        <v>80</v>
      </c>
      <c r="Q103" s="24">
        <v>6</v>
      </c>
      <c r="R103" s="7">
        <v>12</v>
      </c>
      <c r="S103" s="20">
        <v>0</v>
      </c>
      <c r="T103" s="20">
        <v>10</v>
      </c>
      <c r="U103" s="25">
        <v>0.5</v>
      </c>
      <c r="V103" s="26">
        <v>1</v>
      </c>
      <c r="W103" s="19">
        <v>9.9</v>
      </c>
      <c r="X103" s="19">
        <v>1</v>
      </c>
      <c r="Y103" s="19">
        <v>11.9</v>
      </c>
      <c r="Z103" s="19">
        <f>Pearl_Const!Z103</f>
        <v>1.6</v>
      </c>
      <c r="AA103" s="19">
        <v>1.6</v>
      </c>
      <c r="AB103" s="19">
        <v>0.2</v>
      </c>
      <c r="AC103" s="132">
        <f t="shared" si="1"/>
        <v>1</v>
      </c>
      <c r="AD103" s="132"/>
      <c r="AE103" s="120">
        <f>ROUNDUP(AC103*VLOOKUP($AD$8,PEST!$C$2:$F$8,3,0)*Z103,0)</f>
        <v>18</v>
      </c>
      <c r="AF103" s="120">
        <f>ROUNDUP(AC103*VLOOKUP($AD$8,PEST!$C$2:$F$8,4,0)*Z103,0)</f>
        <v>105</v>
      </c>
    </row>
    <row r="104" spans="1:32" x14ac:dyDescent="0.25">
      <c r="A104" s="29" t="s">
        <v>52</v>
      </c>
      <c r="B104" s="18">
        <v>102</v>
      </c>
      <c r="C104" s="31">
        <v>6</v>
      </c>
      <c r="D104" s="3">
        <v>18</v>
      </c>
      <c r="E104" s="20">
        <v>3300</v>
      </c>
      <c r="F104" s="20">
        <v>6</v>
      </c>
      <c r="G104" s="31">
        <v>12</v>
      </c>
      <c r="H104" s="31">
        <v>14</v>
      </c>
      <c r="I104" s="32" t="s">
        <v>58</v>
      </c>
      <c r="J104" s="20">
        <v>5</v>
      </c>
      <c r="K104" s="20">
        <v>50</v>
      </c>
      <c r="L104" s="20">
        <v>30</v>
      </c>
      <c r="M104" s="20">
        <v>4</v>
      </c>
      <c r="N104" s="31">
        <v>54</v>
      </c>
      <c r="O104" s="23">
        <v>20</v>
      </c>
      <c r="P104" s="20">
        <v>80</v>
      </c>
      <c r="Q104" s="24">
        <v>6</v>
      </c>
      <c r="R104" s="7">
        <v>12</v>
      </c>
      <c r="S104" s="20">
        <v>0</v>
      </c>
      <c r="T104" s="20">
        <v>10</v>
      </c>
      <c r="U104" s="25">
        <v>0.5</v>
      </c>
      <c r="V104" s="26">
        <v>1</v>
      </c>
      <c r="W104" s="19">
        <v>9.9</v>
      </c>
      <c r="X104" s="19">
        <v>1</v>
      </c>
      <c r="Y104" s="19">
        <v>11.9</v>
      </c>
      <c r="Z104" s="19">
        <f>Pearl_Const!Z104</f>
        <v>1.6</v>
      </c>
      <c r="AA104" s="19">
        <v>1.6</v>
      </c>
      <c r="AB104" s="19">
        <v>0.2</v>
      </c>
      <c r="AC104" s="132">
        <f t="shared" si="1"/>
        <v>1</v>
      </c>
      <c r="AD104" s="132"/>
      <c r="AE104" s="120">
        <f>ROUNDUP(AC104*VLOOKUP($AD$8,PEST!$C$2:$F$8,3,0)*Z104,0)</f>
        <v>18</v>
      </c>
      <c r="AF104" s="120">
        <f>ROUNDUP(AC104*VLOOKUP($AD$8,PEST!$C$2:$F$8,4,0)*Z104,0)</f>
        <v>105</v>
      </c>
    </row>
    <row r="105" spans="1:32" x14ac:dyDescent="0.25">
      <c r="A105" s="29" t="s">
        <v>52</v>
      </c>
      <c r="B105" s="30">
        <v>103</v>
      </c>
      <c r="C105" s="31">
        <v>6</v>
      </c>
      <c r="D105" s="3">
        <v>18</v>
      </c>
      <c r="E105" s="20">
        <v>3300</v>
      </c>
      <c r="F105" s="20">
        <v>6</v>
      </c>
      <c r="G105" s="31">
        <v>12</v>
      </c>
      <c r="H105" s="31">
        <v>14</v>
      </c>
      <c r="I105" s="32" t="s">
        <v>58</v>
      </c>
      <c r="J105" s="20">
        <v>5</v>
      </c>
      <c r="K105" s="20">
        <v>50</v>
      </c>
      <c r="L105" s="20">
        <v>30</v>
      </c>
      <c r="M105" s="20">
        <v>4</v>
      </c>
      <c r="N105" s="31">
        <v>54</v>
      </c>
      <c r="O105" s="23">
        <v>20</v>
      </c>
      <c r="P105" s="20">
        <v>80</v>
      </c>
      <c r="Q105" s="24">
        <v>6</v>
      </c>
      <c r="R105" s="7">
        <v>12</v>
      </c>
      <c r="S105" s="20">
        <v>0</v>
      </c>
      <c r="T105" s="20">
        <v>10</v>
      </c>
      <c r="U105" s="25">
        <v>0.5</v>
      </c>
      <c r="V105" s="26">
        <v>1</v>
      </c>
      <c r="W105" s="19">
        <v>9.9</v>
      </c>
      <c r="X105" s="19">
        <v>1</v>
      </c>
      <c r="Y105" s="19">
        <v>11.9</v>
      </c>
      <c r="Z105" s="19">
        <f>Pearl_Const!Z105</f>
        <v>1.6</v>
      </c>
      <c r="AA105" s="19">
        <v>1.6</v>
      </c>
      <c r="AB105" s="19">
        <v>0.2</v>
      </c>
      <c r="AC105" s="132">
        <f t="shared" si="1"/>
        <v>1</v>
      </c>
      <c r="AD105" s="132"/>
      <c r="AE105" s="120">
        <f>ROUNDUP(AC105*VLOOKUP($AD$8,PEST!$C$2:$F$8,3,0)*Z105,0)</f>
        <v>18</v>
      </c>
      <c r="AF105" s="120">
        <f>ROUNDUP(AC105*VLOOKUP($AD$8,PEST!$C$2:$F$8,4,0)*Z105,0)</f>
        <v>105</v>
      </c>
    </row>
    <row r="106" spans="1:32" x14ac:dyDescent="0.25">
      <c r="A106" s="29" t="s">
        <v>52</v>
      </c>
      <c r="B106" s="18">
        <v>104</v>
      </c>
      <c r="C106" s="31">
        <v>6</v>
      </c>
      <c r="D106" s="3">
        <v>18</v>
      </c>
      <c r="E106" s="20">
        <v>3300</v>
      </c>
      <c r="F106" s="20">
        <v>6</v>
      </c>
      <c r="G106" s="31">
        <v>12</v>
      </c>
      <c r="H106" s="31">
        <v>14</v>
      </c>
      <c r="I106" s="32" t="s">
        <v>58</v>
      </c>
      <c r="J106" s="20">
        <v>5</v>
      </c>
      <c r="K106" s="20">
        <v>50</v>
      </c>
      <c r="L106" s="20">
        <v>30</v>
      </c>
      <c r="M106" s="20">
        <v>4</v>
      </c>
      <c r="N106" s="31">
        <v>54</v>
      </c>
      <c r="O106" s="23">
        <v>20</v>
      </c>
      <c r="P106" s="20">
        <v>80</v>
      </c>
      <c r="Q106" s="24">
        <v>6</v>
      </c>
      <c r="R106" s="7">
        <v>12</v>
      </c>
      <c r="S106" s="20">
        <v>0</v>
      </c>
      <c r="T106" s="20">
        <v>10</v>
      </c>
      <c r="U106" s="25">
        <v>0.5</v>
      </c>
      <c r="V106" s="26">
        <v>1</v>
      </c>
      <c r="W106" s="19">
        <v>9.9</v>
      </c>
      <c r="X106" s="19">
        <v>1</v>
      </c>
      <c r="Y106" s="19">
        <v>11.9</v>
      </c>
      <c r="Z106" s="19">
        <f>Pearl_Const!Z106</f>
        <v>1.6</v>
      </c>
      <c r="AA106" s="19">
        <v>1.6</v>
      </c>
      <c r="AB106" s="19">
        <v>0.2</v>
      </c>
      <c r="AC106" s="132">
        <f t="shared" si="1"/>
        <v>1</v>
      </c>
      <c r="AD106" s="132"/>
      <c r="AE106" s="120">
        <f>ROUNDUP(AC106*VLOOKUP($AD$8,PEST!$C$2:$F$8,3,0)*Z106,0)</f>
        <v>18</v>
      </c>
      <c r="AF106" s="120">
        <f>ROUNDUP(AC106*VLOOKUP($AD$8,PEST!$C$2:$F$8,4,0)*Z106,0)</f>
        <v>105</v>
      </c>
    </row>
    <row r="107" spans="1:32" x14ac:dyDescent="0.25">
      <c r="A107" s="29" t="s">
        <v>52</v>
      </c>
      <c r="B107" s="30">
        <v>105</v>
      </c>
      <c r="C107" s="31">
        <v>6</v>
      </c>
      <c r="D107" s="3">
        <v>18</v>
      </c>
      <c r="E107" s="20">
        <v>3300</v>
      </c>
      <c r="F107" s="20">
        <v>6</v>
      </c>
      <c r="G107" s="31">
        <v>12</v>
      </c>
      <c r="H107" s="31">
        <v>14</v>
      </c>
      <c r="I107" s="32" t="s">
        <v>58</v>
      </c>
      <c r="J107" s="20">
        <v>5</v>
      </c>
      <c r="K107" s="20">
        <v>50</v>
      </c>
      <c r="L107" s="20">
        <v>30</v>
      </c>
      <c r="M107" s="20">
        <v>4</v>
      </c>
      <c r="N107" s="31">
        <v>54</v>
      </c>
      <c r="O107" s="23">
        <v>20</v>
      </c>
      <c r="P107" s="20">
        <v>80</v>
      </c>
      <c r="Q107" s="24">
        <v>6</v>
      </c>
      <c r="R107" s="7">
        <v>12</v>
      </c>
      <c r="S107" s="20">
        <v>0</v>
      </c>
      <c r="T107" s="20">
        <v>10</v>
      </c>
      <c r="U107" s="25">
        <v>0.5</v>
      </c>
      <c r="V107" s="26">
        <v>1</v>
      </c>
      <c r="W107" s="19">
        <v>9.9</v>
      </c>
      <c r="X107" s="19">
        <v>1</v>
      </c>
      <c r="Y107" s="19">
        <v>11.9</v>
      </c>
      <c r="Z107" s="19">
        <f>Pearl_Const!Z107</f>
        <v>1.6</v>
      </c>
      <c r="AA107" s="19">
        <v>1.6</v>
      </c>
      <c r="AB107" s="19">
        <v>0.2</v>
      </c>
      <c r="AC107" s="132">
        <f t="shared" si="1"/>
        <v>1</v>
      </c>
      <c r="AD107" s="132"/>
      <c r="AE107" s="120">
        <f>ROUNDUP(AC107*VLOOKUP($AD$8,PEST!$C$2:$F$8,3,0)*Z107,0)</f>
        <v>18</v>
      </c>
      <c r="AF107" s="120">
        <f>ROUNDUP(AC107*VLOOKUP($AD$8,PEST!$C$2:$F$8,4,0)*Z107,0)</f>
        <v>105</v>
      </c>
    </row>
    <row r="108" spans="1:32" x14ac:dyDescent="0.25">
      <c r="A108" s="29" t="s">
        <v>52</v>
      </c>
      <c r="B108" s="18">
        <v>106</v>
      </c>
      <c r="C108" s="31">
        <v>6</v>
      </c>
      <c r="D108" s="3">
        <v>18</v>
      </c>
      <c r="E108" s="20">
        <v>3300</v>
      </c>
      <c r="F108" s="20">
        <v>6</v>
      </c>
      <c r="G108" s="31">
        <v>12</v>
      </c>
      <c r="H108" s="31">
        <v>14</v>
      </c>
      <c r="I108" s="32" t="s">
        <v>58</v>
      </c>
      <c r="J108" s="20">
        <v>5</v>
      </c>
      <c r="K108" s="20">
        <v>50</v>
      </c>
      <c r="L108" s="20">
        <v>30</v>
      </c>
      <c r="M108" s="20">
        <v>4</v>
      </c>
      <c r="N108" s="31">
        <v>54</v>
      </c>
      <c r="O108" s="23">
        <v>20</v>
      </c>
      <c r="P108" s="20">
        <v>80</v>
      </c>
      <c r="Q108" s="24">
        <v>6</v>
      </c>
      <c r="R108" s="7">
        <v>12</v>
      </c>
      <c r="S108" s="20">
        <v>0</v>
      </c>
      <c r="T108" s="20">
        <v>10</v>
      </c>
      <c r="U108" s="25">
        <v>0.5</v>
      </c>
      <c r="V108" s="26">
        <v>1</v>
      </c>
      <c r="W108" s="19">
        <v>9.9</v>
      </c>
      <c r="X108" s="19">
        <v>1</v>
      </c>
      <c r="Y108" s="19">
        <v>11.9</v>
      </c>
      <c r="Z108" s="19">
        <f>Pearl_Const!Z108</f>
        <v>1.6</v>
      </c>
      <c r="AA108" s="19">
        <v>1.6</v>
      </c>
      <c r="AB108" s="19">
        <v>0.2</v>
      </c>
      <c r="AC108" s="132">
        <f t="shared" si="1"/>
        <v>1</v>
      </c>
      <c r="AD108" s="132"/>
      <c r="AE108" s="120">
        <f>ROUNDUP(AC108*VLOOKUP($AD$8,PEST!$C$2:$F$8,3,0)*Z108,0)</f>
        <v>18</v>
      </c>
      <c r="AF108" s="120">
        <f>ROUNDUP(AC108*VLOOKUP($AD$8,PEST!$C$2:$F$8,4,0)*Z108,0)</f>
        <v>105</v>
      </c>
    </row>
    <row r="109" spans="1:32" x14ac:dyDescent="0.25">
      <c r="A109" s="29" t="s">
        <v>52</v>
      </c>
      <c r="B109" s="30">
        <v>107</v>
      </c>
      <c r="C109" s="31">
        <v>6</v>
      </c>
      <c r="D109" s="3">
        <v>18</v>
      </c>
      <c r="E109" s="20">
        <v>3300</v>
      </c>
      <c r="F109" s="20">
        <v>6</v>
      </c>
      <c r="G109" s="31">
        <v>12</v>
      </c>
      <c r="H109" s="31">
        <v>14</v>
      </c>
      <c r="I109" s="32" t="s">
        <v>58</v>
      </c>
      <c r="J109" s="20">
        <v>5</v>
      </c>
      <c r="K109" s="20">
        <v>50</v>
      </c>
      <c r="L109" s="20">
        <v>30</v>
      </c>
      <c r="M109" s="20">
        <v>4</v>
      </c>
      <c r="N109" s="31">
        <v>54</v>
      </c>
      <c r="O109" s="23">
        <v>20</v>
      </c>
      <c r="P109" s="20">
        <v>80</v>
      </c>
      <c r="Q109" s="24">
        <v>6</v>
      </c>
      <c r="R109" s="7">
        <v>12</v>
      </c>
      <c r="S109" s="20">
        <v>0</v>
      </c>
      <c r="T109" s="20">
        <v>10</v>
      </c>
      <c r="U109" s="25">
        <v>0.5</v>
      </c>
      <c r="V109" s="26">
        <v>1</v>
      </c>
      <c r="W109" s="19">
        <v>9.9</v>
      </c>
      <c r="X109" s="19">
        <v>1</v>
      </c>
      <c r="Y109" s="19">
        <v>11.9</v>
      </c>
      <c r="Z109" s="19">
        <f>Pearl_Const!Z109</f>
        <v>1.6</v>
      </c>
      <c r="AA109" s="26">
        <v>1.5</v>
      </c>
      <c r="AB109" s="19">
        <v>0.2</v>
      </c>
      <c r="AC109" s="132">
        <f t="shared" si="1"/>
        <v>1</v>
      </c>
      <c r="AD109" s="132"/>
      <c r="AE109" s="120">
        <f>ROUNDUP(AC109*VLOOKUP($AD$8,PEST!$C$2:$F$8,3,0)*Z109,0)</f>
        <v>18</v>
      </c>
      <c r="AF109" s="120">
        <f>ROUNDUP(AC109*VLOOKUP($AD$8,PEST!$C$2:$F$8,4,0)*Z109,0)</f>
        <v>105</v>
      </c>
    </row>
    <row r="110" spans="1:32" x14ac:dyDescent="0.25">
      <c r="A110" s="29" t="s">
        <v>52</v>
      </c>
      <c r="B110" s="18">
        <v>108</v>
      </c>
      <c r="C110" s="31">
        <v>6</v>
      </c>
      <c r="D110" s="3">
        <v>18</v>
      </c>
      <c r="E110" s="20">
        <v>3300</v>
      </c>
      <c r="F110" s="20">
        <v>6</v>
      </c>
      <c r="G110" s="31">
        <v>12</v>
      </c>
      <c r="H110" s="31">
        <v>14</v>
      </c>
      <c r="I110" s="32" t="s">
        <v>58</v>
      </c>
      <c r="J110" s="20">
        <v>5</v>
      </c>
      <c r="K110" s="20">
        <v>50</v>
      </c>
      <c r="L110" s="20">
        <v>30</v>
      </c>
      <c r="M110" s="20">
        <v>4</v>
      </c>
      <c r="N110" s="31">
        <v>54</v>
      </c>
      <c r="O110" s="23">
        <v>20</v>
      </c>
      <c r="P110" s="20">
        <v>80</v>
      </c>
      <c r="Q110" s="24">
        <v>6</v>
      </c>
      <c r="R110" s="7">
        <v>12</v>
      </c>
      <c r="S110" s="20">
        <v>0</v>
      </c>
      <c r="T110" s="20">
        <v>10</v>
      </c>
      <c r="U110" s="25">
        <v>0.5</v>
      </c>
      <c r="V110" s="26">
        <v>1</v>
      </c>
      <c r="W110" s="19">
        <v>9.9</v>
      </c>
      <c r="X110" s="19">
        <v>1</v>
      </c>
      <c r="Y110" s="19">
        <v>11.9</v>
      </c>
      <c r="Z110" s="19">
        <f>Pearl_Const!Z110</f>
        <v>1.6</v>
      </c>
      <c r="AA110" s="19">
        <v>1.5</v>
      </c>
      <c r="AB110" s="19">
        <v>0.2</v>
      </c>
      <c r="AC110" s="132">
        <f t="shared" si="1"/>
        <v>1</v>
      </c>
      <c r="AD110" s="132"/>
      <c r="AE110" s="120">
        <f>ROUNDUP(AC110*VLOOKUP($AD$8,PEST!$C$2:$F$8,3,0)*Z110,0)</f>
        <v>18</v>
      </c>
      <c r="AF110" s="120">
        <f>ROUNDUP(AC110*VLOOKUP($AD$8,PEST!$C$2:$F$8,4,0)*Z110,0)</f>
        <v>105</v>
      </c>
    </row>
    <row r="111" spans="1:32" x14ac:dyDescent="0.25">
      <c r="A111" s="29" t="s">
        <v>52</v>
      </c>
      <c r="B111" s="30">
        <v>109</v>
      </c>
      <c r="C111" s="31">
        <v>6</v>
      </c>
      <c r="D111" s="3">
        <v>18</v>
      </c>
      <c r="E111" s="20">
        <v>3300</v>
      </c>
      <c r="F111" s="20">
        <v>6</v>
      </c>
      <c r="G111" s="31">
        <v>12</v>
      </c>
      <c r="H111" s="31">
        <v>14</v>
      </c>
      <c r="I111" s="32" t="s">
        <v>58</v>
      </c>
      <c r="J111" s="20">
        <v>5</v>
      </c>
      <c r="K111" s="20">
        <v>50</v>
      </c>
      <c r="L111" s="20">
        <v>30</v>
      </c>
      <c r="M111" s="20">
        <v>4</v>
      </c>
      <c r="N111" s="31">
        <v>54</v>
      </c>
      <c r="O111" s="23">
        <v>20</v>
      </c>
      <c r="P111" s="20">
        <v>80</v>
      </c>
      <c r="Q111" s="24">
        <v>6</v>
      </c>
      <c r="R111" s="7">
        <v>12</v>
      </c>
      <c r="S111" s="20">
        <v>0</v>
      </c>
      <c r="T111" s="20">
        <v>10</v>
      </c>
      <c r="U111" s="25">
        <v>0.5</v>
      </c>
      <c r="V111" s="26">
        <v>1</v>
      </c>
      <c r="W111" s="19">
        <v>9.9</v>
      </c>
      <c r="X111" s="19">
        <v>1</v>
      </c>
      <c r="Y111" s="19">
        <v>11.9</v>
      </c>
      <c r="Z111" s="19">
        <f>Pearl_Const!Z111</f>
        <v>1.6</v>
      </c>
      <c r="AA111" s="19">
        <v>1.5</v>
      </c>
      <c r="AB111" s="19">
        <v>0.2</v>
      </c>
      <c r="AC111" s="132">
        <f t="shared" si="1"/>
        <v>1</v>
      </c>
      <c r="AD111" s="132"/>
      <c r="AE111" s="120">
        <f>ROUNDUP(AC111*VLOOKUP($AD$8,PEST!$C$2:$F$8,3,0)*Z111,0)</f>
        <v>18</v>
      </c>
      <c r="AF111" s="120">
        <f>ROUNDUP(AC111*VLOOKUP($AD$8,PEST!$C$2:$F$8,4,0)*Z111,0)</f>
        <v>105</v>
      </c>
    </row>
    <row r="112" spans="1:32" x14ac:dyDescent="0.25">
      <c r="A112" s="29" t="s">
        <v>52</v>
      </c>
      <c r="B112" s="18">
        <v>110</v>
      </c>
      <c r="C112" s="31">
        <v>6</v>
      </c>
      <c r="D112" s="3">
        <v>18</v>
      </c>
      <c r="E112" s="20">
        <v>3600</v>
      </c>
      <c r="F112" s="20">
        <v>6</v>
      </c>
      <c r="G112" s="31">
        <v>12</v>
      </c>
      <c r="H112" s="31">
        <v>14</v>
      </c>
      <c r="I112" s="32" t="s">
        <v>58</v>
      </c>
      <c r="J112" s="20">
        <v>5</v>
      </c>
      <c r="K112" s="20">
        <v>50</v>
      </c>
      <c r="L112" s="20">
        <v>30</v>
      </c>
      <c r="M112" s="20">
        <v>5</v>
      </c>
      <c r="N112" s="31">
        <v>54</v>
      </c>
      <c r="O112" s="23">
        <v>20</v>
      </c>
      <c r="P112" s="20">
        <v>80</v>
      </c>
      <c r="Q112" s="24">
        <v>6</v>
      </c>
      <c r="R112" s="7">
        <v>12</v>
      </c>
      <c r="S112" s="20">
        <v>0</v>
      </c>
      <c r="T112" s="20">
        <v>10</v>
      </c>
      <c r="U112" s="25">
        <v>0.5</v>
      </c>
      <c r="V112" s="26">
        <v>1</v>
      </c>
      <c r="W112" s="19">
        <v>9.9</v>
      </c>
      <c r="X112" s="19">
        <v>1</v>
      </c>
      <c r="Y112" s="19">
        <v>11.9</v>
      </c>
      <c r="Z112" s="19">
        <f>Pearl_Const!Z112</f>
        <v>1.6</v>
      </c>
      <c r="AA112" s="19">
        <v>1.5</v>
      </c>
      <c r="AB112" s="19">
        <v>0.2</v>
      </c>
      <c r="AC112" s="132">
        <f t="shared" si="1"/>
        <v>1</v>
      </c>
      <c r="AD112" s="132"/>
      <c r="AE112" s="120">
        <f>ROUNDUP(AC112*VLOOKUP($AD$8,PEST!$C$2:$F$8,3,0)*Z112,0)</f>
        <v>18</v>
      </c>
      <c r="AF112" s="120">
        <f>ROUNDUP(AC112*VLOOKUP($AD$8,PEST!$C$2:$F$8,4,0)*Z112,0)</f>
        <v>105</v>
      </c>
    </row>
    <row r="113" spans="1:32" x14ac:dyDescent="0.25">
      <c r="A113" s="29" t="s">
        <v>52</v>
      </c>
      <c r="B113" s="30">
        <v>111</v>
      </c>
      <c r="C113" s="31">
        <v>6</v>
      </c>
      <c r="D113" s="3">
        <v>18</v>
      </c>
      <c r="E113" s="20">
        <v>3600</v>
      </c>
      <c r="F113" s="20">
        <v>6</v>
      </c>
      <c r="G113" s="31">
        <v>12</v>
      </c>
      <c r="H113" s="31">
        <v>14</v>
      </c>
      <c r="I113" s="32" t="s">
        <v>58</v>
      </c>
      <c r="J113" s="20">
        <v>5</v>
      </c>
      <c r="K113" s="20">
        <v>50</v>
      </c>
      <c r="L113" s="20">
        <v>30</v>
      </c>
      <c r="M113" s="20">
        <v>5</v>
      </c>
      <c r="N113" s="31">
        <v>54</v>
      </c>
      <c r="O113" s="23">
        <v>20</v>
      </c>
      <c r="P113" s="20">
        <v>80</v>
      </c>
      <c r="Q113" s="24">
        <v>6</v>
      </c>
      <c r="R113" s="7">
        <v>12</v>
      </c>
      <c r="S113" s="20">
        <v>0</v>
      </c>
      <c r="T113" s="20">
        <v>10</v>
      </c>
      <c r="U113" s="25">
        <v>0.5</v>
      </c>
      <c r="V113" s="26">
        <v>1</v>
      </c>
      <c r="W113" s="19">
        <v>9.9</v>
      </c>
      <c r="X113" s="19">
        <v>1</v>
      </c>
      <c r="Y113" s="19">
        <v>11.9</v>
      </c>
      <c r="Z113" s="19">
        <f>Pearl_Const!Z113</f>
        <v>1.6</v>
      </c>
      <c r="AA113" s="19">
        <v>1.5</v>
      </c>
      <c r="AB113" s="19">
        <v>0.2</v>
      </c>
      <c r="AC113" s="132">
        <f t="shared" si="1"/>
        <v>1</v>
      </c>
      <c r="AD113" s="132"/>
      <c r="AE113" s="120">
        <f>ROUNDUP(AC113*VLOOKUP($AD$8,PEST!$C$2:$F$8,3,0)*Z113,0)</f>
        <v>18</v>
      </c>
      <c r="AF113" s="120">
        <f>ROUNDUP(AC113*VLOOKUP($AD$8,PEST!$C$2:$F$8,4,0)*Z113,0)</f>
        <v>105</v>
      </c>
    </row>
    <row r="114" spans="1:32" x14ac:dyDescent="0.25">
      <c r="A114" s="29" t="s">
        <v>52</v>
      </c>
      <c r="B114" s="18">
        <v>112</v>
      </c>
      <c r="C114" s="31">
        <v>6</v>
      </c>
      <c r="D114" s="3">
        <v>18</v>
      </c>
      <c r="E114" s="20">
        <v>3600</v>
      </c>
      <c r="F114" s="20">
        <v>6</v>
      </c>
      <c r="G114" s="31">
        <v>12</v>
      </c>
      <c r="H114" s="31">
        <v>14</v>
      </c>
      <c r="I114" s="32" t="s">
        <v>58</v>
      </c>
      <c r="J114" s="20">
        <v>5</v>
      </c>
      <c r="K114" s="20">
        <v>50</v>
      </c>
      <c r="L114" s="20">
        <v>30</v>
      </c>
      <c r="M114" s="20">
        <v>5</v>
      </c>
      <c r="N114" s="31">
        <v>54</v>
      </c>
      <c r="O114" s="23">
        <v>20</v>
      </c>
      <c r="P114" s="20">
        <v>80</v>
      </c>
      <c r="Q114" s="24">
        <v>6</v>
      </c>
      <c r="R114" s="7">
        <v>12</v>
      </c>
      <c r="S114" s="20">
        <v>0</v>
      </c>
      <c r="T114" s="20">
        <v>10</v>
      </c>
      <c r="U114" s="25">
        <v>0.5</v>
      </c>
      <c r="V114" s="26">
        <v>1</v>
      </c>
      <c r="W114" s="19">
        <v>9.9</v>
      </c>
      <c r="X114" s="19">
        <v>1</v>
      </c>
      <c r="Y114" s="19">
        <v>11.9</v>
      </c>
      <c r="Z114" s="19">
        <f>Pearl_Const!Z114</f>
        <v>1.6</v>
      </c>
      <c r="AA114" s="19">
        <v>1.5</v>
      </c>
      <c r="AB114" s="19">
        <v>0.2</v>
      </c>
      <c r="AC114" s="132">
        <f t="shared" si="1"/>
        <v>1</v>
      </c>
      <c r="AD114" s="132"/>
      <c r="AE114" s="120">
        <f>ROUNDUP(AC114*VLOOKUP($AD$8,PEST!$C$2:$F$8,3,0)*Z114,0)</f>
        <v>18</v>
      </c>
      <c r="AF114" s="120">
        <f>ROUNDUP(AC114*VLOOKUP($AD$8,PEST!$C$2:$F$8,4,0)*Z114,0)</f>
        <v>105</v>
      </c>
    </row>
    <row r="115" spans="1:32" x14ac:dyDescent="0.25">
      <c r="A115" s="29" t="s">
        <v>52</v>
      </c>
      <c r="B115" s="30">
        <v>113</v>
      </c>
      <c r="C115" s="31">
        <v>6</v>
      </c>
      <c r="D115" s="3">
        <v>18</v>
      </c>
      <c r="E115" s="20">
        <v>3600</v>
      </c>
      <c r="F115" s="20">
        <v>6</v>
      </c>
      <c r="G115" s="31">
        <v>12</v>
      </c>
      <c r="H115" s="31">
        <v>14</v>
      </c>
      <c r="I115" s="32" t="s">
        <v>58</v>
      </c>
      <c r="J115" s="20">
        <v>5</v>
      </c>
      <c r="K115" s="20">
        <v>50</v>
      </c>
      <c r="L115" s="20">
        <v>30</v>
      </c>
      <c r="M115" s="20">
        <v>5</v>
      </c>
      <c r="N115" s="31">
        <v>54</v>
      </c>
      <c r="O115" s="23">
        <v>20</v>
      </c>
      <c r="P115" s="20">
        <v>80</v>
      </c>
      <c r="Q115" s="24">
        <v>6</v>
      </c>
      <c r="R115" s="7">
        <v>12</v>
      </c>
      <c r="S115" s="20">
        <v>0</v>
      </c>
      <c r="T115" s="20">
        <v>10</v>
      </c>
      <c r="U115" s="25">
        <v>0.5</v>
      </c>
      <c r="V115" s="26">
        <v>1</v>
      </c>
      <c r="W115" s="19">
        <v>9.9</v>
      </c>
      <c r="X115" s="19">
        <v>1</v>
      </c>
      <c r="Y115" s="19">
        <v>11.9</v>
      </c>
      <c r="Z115" s="19">
        <f>Pearl_Const!Z115</f>
        <v>1.6</v>
      </c>
      <c r="AA115" s="19">
        <v>1.5</v>
      </c>
      <c r="AB115" s="19">
        <v>0.2</v>
      </c>
      <c r="AC115" s="132">
        <f t="shared" si="1"/>
        <v>1</v>
      </c>
      <c r="AD115" s="132"/>
      <c r="AE115" s="120">
        <f>ROUNDUP(AC115*VLOOKUP($AD$8,PEST!$C$2:$F$8,3,0)*Z115,0)</f>
        <v>18</v>
      </c>
      <c r="AF115" s="120">
        <f>ROUNDUP(AC115*VLOOKUP($AD$8,PEST!$C$2:$F$8,4,0)*Z115,0)</f>
        <v>105</v>
      </c>
    </row>
    <row r="116" spans="1:32" x14ac:dyDescent="0.25">
      <c r="A116" s="29" t="s">
        <v>52</v>
      </c>
      <c r="B116" s="18">
        <v>114</v>
      </c>
      <c r="C116" s="31">
        <v>6</v>
      </c>
      <c r="D116" s="3">
        <v>18</v>
      </c>
      <c r="E116" s="20">
        <v>3600</v>
      </c>
      <c r="F116" s="20">
        <v>6</v>
      </c>
      <c r="G116" s="31">
        <v>12</v>
      </c>
      <c r="H116" s="31">
        <v>14</v>
      </c>
      <c r="I116" s="32" t="s">
        <v>58</v>
      </c>
      <c r="J116" s="20">
        <v>5</v>
      </c>
      <c r="K116" s="20">
        <v>50</v>
      </c>
      <c r="L116" s="20">
        <v>30</v>
      </c>
      <c r="M116" s="20">
        <v>5</v>
      </c>
      <c r="N116" s="31">
        <v>54</v>
      </c>
      <c r="O116" s="23">
        <v>20</v>
      </c>
      <c r="P116" s="20">
        <v>80</v>
      </c>
      <c r="Q116" s="24">
        <v>6</v>
      </c>
      <c r="R116" s="7">
        <v>12</v>
      </c>
      <c r="S116" s="20">
        <v>0</v>
      </c>
      <c r="T116" s="20">
        <v>10</v>
      </c>
      <c r="U116" s="25">
        <v>0.5</v>
      </c>
      <c r="V116" s="26">
        <v>1</v>
      </c>
      <c r="W116" s="19">
        <v>9.9</v>
      </c>
      <c r="X116" s="19">
        <v>1</v>
      </c>
      <c r="Y116" s="19">
        <v>11.9</v>
      </c>
      <c r="Z116" s="19">
        <f>Pearl_Const!Z116</f>
        <v>1.6</v>
      </c>
      <c r="AA116" s="19">
        <v>1.5</v>
      </c>
      <c r="AB116" s="19">
        <v>0.2</v>
      </c>
      <c r="AC116" s="132">
        <f t="shared" si="1"/>
        <v>1</v>
      </c>
      <c r="AD116" s="132"/>
      <c r="AE116" s="120">
        <f>ROUNDUP(AC116*VLOOKUP($AD$8,PEST!$C$2:$F$8,3,0)*Z116,0)</f>
        <v>18</v>
      </c>
      <c r="AF116" s="120">
        <f>ROUNDUP(AC116*VLOOKUP($AD$8,PEST!$C$2:$F$8,4,0)*Z116,0)</f>
        <v>105</v>
      </c>
    </row>
    <row r="117" spans="1:32" x14ac:dyDescent="0.25">
      <c r="A117" s="29" t="s">
        <v>52</v>
      </c>
      <c r="B117" s="30">
        <v>115</v>
      </c>
      <c r="C117" s="31">
        <v>6</v>
      </c>
      <c r="D117" s="3">
        <v>18</v>
      </c>
      <c r="E117" s="20">
        <v>3600</v>
      </c>
      <c r="F117" s="20">
        <v>6</v>
      </c>
      <c r="G117" s="31">
        <v>12</v>
      </c>
      <c r="H117" s="31">
        <v>14</v>
      </c>
      <c r="I117" s="32" t="s">
        <v>58</v>
      </c>
      <c r="J117" s="20">
        <v>5</v>
      </c>
      <c r="K117" s="20">
        <v>50</v>
      </c>
      <c r="L117" s="20">
        <v>30</v>
      </c>
      <c r="M117" s="20">
        <v>5</v>
      </c>
      <c r="N117" s="31">
        <v>54</v>
      </c>
      <c r="O117" s="23">
        <v>20</v>
      </c>
      <c r="P117" s="20">
        <v>80</v>
      </c>
      <c r="Q117" s="24">
        <v>6</v>
      </c>
      <c r="R117" s="7">
        <v>12</v>
      </c>
      <c r="S117" s="20">
        <v>0</v>
      </c>
      <c r="T117" s="20">
        <v>10</v>
      </c>
      <c r="U117" s="25">
        <v>0.5</v>
      </c>
      <c r="V117" s="26">
        <v>1</v>
      </c>
      <c r="W117" s="19">
        <v>9.9</v>
      </c>
      <c r="X117" s="19">
        <v>1</v>
      </c>
      <c r="Y117" s="19">
        <v>11.9</v>
      </c>
      <c r="Z117" s="19">
        <f>Pearl_Const!Z117</f>
        <v>1.6</v>
      </c>
      <c r="AA117" s="19">
        <v>1.5</v>
      </c>
      <c r="AB117" s="19">
        <v>0.2</v>
      </c>
      <c r="AC117" s="132">
        <f t="shared" si="1"/>
        <v>1</v>
      </c>
      <c r="AD117" s="132"/>
      <c r="AE117" s="120">
        <f>ROUNDUP(AC117*VLOOKUP($AD$8,PEST!$C$2:$F$8,3,0)*Z117,0)</f>
        <v>18</v>
      </c>
      <c r="AF117" s="120">
        <f>ROUNDUP(AC117*VLOOKUP($AD$8,PEST!$C$2:$F$8,4,0)*Z117,0)</f>
        <v>105</v>
      </c>
    </row>
    <row r="118" spans="1:32" x14ac:dyDescent="0.25">
      <c r="A118" s="29" t="s">
        <v>52</v>
      </c>
      <c r="B118" s="18">
        <v>116</v>
      </c>
      <c r="C118" s="31">
        <v>6</v>
      </c>
      <c r="D118" s="3">
        <v>18</v>
      </c>
      <c r="E118" s="20">
        <v>3600</v>
      </c>
      <c r="F118" s="20">
        <v>6</v>
      </c>
      <c r="G118" s="31">
        <v>12</v>
      </c>
      <c r="H118" s="31">
        <v>14</v>
      </c>
      <c r="I118" s="32" t="s">
        <v>58</v>
      </c>
      <c r="J118" s="20">
        <v>5</v>
      </c>
      <c r="K118" s="20">
        <v>50</v>
      </c>
      <c r="L118" s="20">
        <v>30</v>
      </c>
      <c r="M118" s="20">
        <v>5</v>
      </c>
      <c r="N118" s="31">
        <v>54</v>
      </c>
      <c r="O118" s="23">
        <v>20</v>
      </c>
      <c r="P118" s="20">
        <v>80</v>
      </c>
      <c r="Q118" s="24">
        <v>6</v>
      </c>
      <c r="R118" s="7">
        <v>12</v>
      </c>
      <c r="S118" s="20">
        <v>0</v>
      </c>
      <c r="T118" s="20">
        <v>10</v>
      </c>
      <c r="U118" s="25">
        <v>0.5</v>
      </c>
      <c r="V118" s="26">
        <v>1</v>
      </c>
      <c r="W118" s="19">
        <v>9.9</v>
      </c>
      <c r="X118" s="19">
        <v>1</v>
      </c>
      <c r="Y118" s="19">
        <v>11.9</v>
      </c>
      <c r="Z118" s="19">
        <f>Pearl_Const!Z118</f>
        <v>1.6</v>
      </c>
      <c r="AA118" s="19">
        <v>1.5</v>
      </c>
      <c r="AB118" s="19">
        <v>0.2</v>
      </c>
      <c r="AC118" s="132">
        <f t="shared" si="1"/>
        <v>1</v>
      </c>
      <c r="AD118" s="132"/>
      <c r="AE118" s="120">
        <f>ROUNDUP(AC118*VLOOKUP($AD$8,PEST!$C$2:$F$8,3,0)*Z118,0)</f>
        <v>18</v>
      </c>
      <c r="AF118" s="120">
        <f>ROUNDUP(AC118*VLOOKUP($AD$8,PEST!$C$2:$F$8,4,0)*Z118,0)</f>
        <v>105</v>
      </c>
    </row>
    <row r="119" spans="1:32" x14ac:dyDescent="0.25">
      <c r="A119" s="29" t="s">
        <v>52</v>
      </c>
      <c r="B119" s="30">
        <v>117</v>
      </c>
      <c r="C119" s="31">
        <v>6</v>
      </c>
      <c r="D119" s="3">
        <v>18</v>
      </c>
      <c r="E119" s="20">
        <v>3600</v>
      </c>
      <c r="F119" s="20">
        <v>6</v>
      </c>
      <c r="G119" s="31">
        <v>12</v>
      </c>
      <c r="H119" s="31">
        <v>14</v>
      </c>
      <c r="I119" s="32" t="s">
        <v>58</v>
      </c>
      <c r="J119" s="20">
        <v>5</v>
      </c>
      <c r="K119" s="20">
        <v>50</v>
      </c>
      <c r="L119" s="20">
        <v>30</v>
      </c>
      <c r="M119" s="20">
        <v>5</v>
      </c>
      <c r="N119" s="31">
        <v>54</v>
      </c>
      <c r="O119" s="23">
        <v>20</v>
      </c>
      <c r="P119" s="20">
        <v>80</v>
      </c>
      <c r="Q119" s="24">
        <v>6</v>
      </c>
      <c r="R119" s="7">
        <v>12</v>
      </c>
      <c r="S119" s="20">
        <v>0</v>
      </c>
      <c r="T119" s="20">
        <v>10</v>
      </c>
      <c r="U119" s="25">
        <v>0.5</v>
      </c>
      <c r="V119" s="26">
        <v>1</v>
      </c>
      <c r="W119" s="19">
        <v>9.9</v>
      </c>
      <c r="X119" s="19">
        <v>1</v>
      </c>
      <c r="Y119" s="19">
        <v>11.9</v>
      </c>
      <c r="Z119" s="19">
        <f>Pearl_Const!Z119</f>
        <v>1.6</v>
      </c>
      <c r="AA119" s="19">
        <v>1.5</v>
      </c>
      <c r="AB119" s="19">
        <v>0.2</v>
      </c>
      <c r="AC119" s="132">
        <f t="shared" si="1"/>
        <v>1</v>
      </c>
      <c r="AD119" s="132"/>
      <c r="AE119" s="120">
        <f>ROUNDUP(AC119*VLOOKUP($AD$8,PEST!$C$2:$F$8,3,0)*Z119,0)</f>
        <v>18</v>
      </c>
      <c r="AF119" s="120">
        <f>ROUNDUP(AC119*VLOOKUP($AD$8,PEST!$C$2:$F$8,4,0)*Z119,0)</f>
        <v>105</v>
      </c>
    </row>
    <row r="120" spans="1:32" x14ac:dyDescent="0.25">
      <c r="A120" s="29" t="s">
        <v>52</v>
      </c>
      <c r="B120" s="18">
        <v>118</v>
      </c>
      <c r="C120" s="31">
        <v>6</v>
      </c>
      <c r="D120" s="3">
        <v>18</v>
      </c>
      <c r="E120" s="20">
        <v>3600</v>
      </c>
      <c r="F120" s="20">
        <v>6</v>
      </c>
      <c r="G120" s="31">
        <v>12</v>
      </c>
      <c r="H120" s="31">
        <v>14</v>
      </c>
      <c r="I120" s="32" t="s">
        <v>58</v>
      </c>
      <c r="J120" s="20">
        <v>5</v>
      </c>
      <c r="K120" s="20">
        <v>50</v>
      </c>
      <c r="L120" s="20">
        <v>30</v>
      </c>
      <c r="M120" s="20">
        <v>5</v>
      </c>
      <c r="N120" s="31">
        <v>54</v>
      </c>
      <c r="O120" s="23">
        <v>20</v>
      </c>
      <c r="P120" s="20">
        <v>80</v>
      </c>
      <c r="Q120" s="24">
        <v>6</v>
      </c>
      <c r="R120" s="7">
        <v>12</v>
      </c>
      <c r="S120" s="20">
        <v>0</v>
      </c>
      <c r="T120" s="20">
        <v>10</v>
      </c>
      <c r="U120" s="25">
        <v>0.5</v>
      </c>
      <c r="V120" s="26">
        <v>1</v>
      </c>
      <c r="W120" s="19">
        <v>9.9</v>
      </c>
      <c r="X120" s="19">
        <v>1</v>
      </c>
      <c r="Y120" s="19">
        <v>11.9</v>
      </c>
      <c r="Z120" s="19">
        <f>Pearl_Const!Z120</f>
        <v>1.6</v>
      </c>
      <c r="AA120" s="26">
        <v>1.4</v>
      </c>
      <c r="AB120" s="19">
        <v>0.2</v>
      </c>
      <c r="AC120" s="132">
        <f t="shared" si="1"/>
        <v>1</v>
      </c>
      <c r="AD120" s="132"/>
      <c r="AE120" s="120">
        <f>ROUNDUP(AC120*VLOOKUP($AD$8,PEST!$C$2:$F$8,3,0)*Z120,0)</f>
        <v>18</v>
      </c>
      <c r="AF120" s="120">
        <f>ROUNDUP(AC120*VLOOKUP($AD$8,PEST!$C$2:$F$8,4,0)*Z120,0)</f>
        <v>105</v>
      </c>
    </row>
    <row r="121" spans="1:32" x14ac:dyDescent="0.25">
      <c r="A121" s="29" t="s">
        <v>52</v>
      </c>
      <c r="B121" s="30">
        <v>119</v>
      </c>
      <c r="C121" s="31">
        <v>6</v>
      </c>
      <c r="D121" s="3">
        <v>18</v>
      </c>
      <c r="E121" s="20">
        <v>3600</v>
      </c>
      <c r="F121" s="20">
        <v>6</v>
      </c>
      <c r="G121" s="31">
        <v>12</v>
      </c>
      <c r="H121" s="31">
        <v>14</v>
      </c>
      <c r="I121" s="32" t="s">
        <v>58</v>
      </c>
      <c r="J121" s="20">
        <v>5</v>
      </c>
      <c r="K121" s="20">
        <v>50</v>
      </c>
      <c r="L121" s="20">
        <v>30</v>
      </c>
      <c r="M121" s="20">
        <v>5</v>
      </c>
      <c r="N121" s="31">
        <v>54</v>
      </c>
      <c r="O121" s="23">
        <v>20</v>
      </c>
      <c r="P121" s="20">
        <v>80</v>
      </c>
      <c r="Q121" s="24">
        <v>6</v>
      </c>
      <c r="R121" s="7">
        <v>12</v>
      </c>
      <c r="S121" s="20">
        <v>0</v>
      </c>
      <c r="T121" s="20">
        <v>10</v>
      </c>
      <c r="U121" s="25">
        <v>0.5</v>
      </c>
      <c r="V121" s="26">
        <v>1</v>
      </c>
      <c r="W121" s="19">
        <v>9.9</v>
      </c>
      <c r="X121" s="19">
        <v>1</v>
      </c>
      <c r="Y121" s="19">
        <v>11.9</v>
      </c>
      <c r="Z121" s="19">
        <f>Pearl_Const!Z121</f>
        <v>1.6</v>
      </c>
      <c r="AA121" s="19">
        <v>1.4</v>
      </c>
      <c r="AB121" s="19">
        <v>0.2</v>
      </c>
      <c r="AC121" s="132">
        <f t="shared" si="1"/>
        <v>1</v>
      </c>
      <c r="AD121" s="132"/>
      <c r="AE121" s="120">
        <f>ROUNDUP(AC121*VLOOKUP($AD$8,PEST!$C$2:$F$8,3,0)*Z121,0)</f>
        <v>18</v>
      </c>
      <c r="AF121" s="120">
        <f>ROUNDUP(AC121*VLOOKUP($AD$8,PEST!$C$2:$F$8,4,0)*Z121,0)</f>
        <v>105</v>
      </c>
    </row>
    <row r="122" spans="1:32" x14ac:dyDescent="0.25">
      <c r="A122" s="29" t="s">
        <v>52</v>
      </c>
      <c r="B122" s="18">
        <v>120</v>
      </c>
      <c r="C122" s="31">
        <v>6</v>
      </c>
      <c r="D122" s="3">
        <v>18</v>
      </c>
      <c r="E122" s="20">
        <v>3900</v>
      </c>
      <c r="F122" s="20">
        <v>6</v>
      </c>
      <c r="G122" s="31">
        <v>12</v>
      </c>
      <c r="H122" s="31">
        <v>14</v>
      </c>
      <c r="I122" s="32" t="s">
        <v>58</v>
      </c>
      <c r="J122" s="20">
        <v>5</v>
      </c>
      <c r="K122" s="20">
        <v>50</v>
      </c>
      <c r="L122" s="20">
        <v>30</v>
      </c>
      <c r="M122" s="20">
        <v>5</v>
      </c>
      <c r="N122" s="31">
        <v>54</v>
      </c>
      <c r="O122" s="23">
        <v>20</v>
      </c>
      <c r="P122" s="20">
        <v>80</v>
      </c>
      <c r="Q122" s="24">
        <v>6</v>
      </c>
      <c r="R122" s="7">
        <v>12</v>
      </c>
      <c r="S122" s="20">
        <v>0</v>
      </c>
      <c r="T122" s="20">
        <v>10</v>
      </c>
      <c r="U122" s="25">
        <v>0.5</v>
      </c>
      <c r="V122" s="26">
        <v>1</v>
      </c>
      <c r="W122" s="19">
        <v>9.9</v>
      </c>
      <c r="X122" s="19">
        <v>1</v>
      </c>
      <c r="Y122" s="19">
        <v>11.9</v>
      </c>
      <c r="Z122" s="19">
        <f>Pearl_Const!Z122</f>
        <v>1.6</v>
      </c>
      <c r="AA122" s="19">
        <v>1.4</v>
      </c>
      <c r="AB122" s="19">
        <v>0.2</v>
      </c>
      <c r="AC122" s="132">
        <f t="shared" si="1"/>
        <v>1</v>
      </c>
      <c r="AD122" s="132"/>
      <c r="AE122" s="120">
        <f>ROUNDUP(AC122*VLOOKUP($AD$8,PEST!$C$2:$F$8,3,0)*Z122,0)</f>
        <v>18</v>
      </c>
      <c r="AF122" s="120">
        <f>ROUNDUP(AC122*VLOOKUP($AD$8,PEST!$C$2:$F$8,4,0)*Z122,0)</f>
        <v>105</v>
      </c>
    </row>
    <row r="123" spans="1:32" x14ac:dyDescent="0.25">
      <c r="A123" s="29" t="s">
        <v>52</v>
      </c>
      <c r="B123" s="30">
        <v>121</v>
      </c>
      <c r="C123" s="31">
        <v>6</v>
      </c>
      <c r="D123" s="3">
        <v>18</v>
      </c>
      <c r="E123" s="20">
        <v>3900</v>
      </c>
      <c r="F123" s="20">
        <v>6</v>
      </c>
      <c r="G123" s="31">
        <v>12</v>
      </c>
      <c r="H123" s="31">
        <v>14</v>
      </c>
      <c r="I123" s="32" t="s">
        <v>58</v>
      </c>
      <c r="J123" s="20">
        <v>5</v>
      </c>
      <c r="K123" s="20">
        <v>50</v>
      </c>
      <c r="L123" s="20">
        <v>30</v>
      </c>
      <c r="M123" s="20">
        <v>5</v>
      </c>
      <c r="N123" s="31">
        <v>54</v>
      </c>
      <c r="O123" s="23">
        <v>20</v>
      </c>
      <c r="P123" s="20">
        <v>80</v>
      </c>
      <c r="Q123" s="24">
        <v>6</v>
      </c>
      <c r="R123" s="7">
        <v>12</v>
      </c>
      <c r="S123" s="20">
        <v>0</v>
      </c>
      <c r="T123" s="20">
        <v>10</v>
      </c>
      <c r="U123" s="25">
        <v>0.5</v>
      </c>
      <c r="V123" s="26">
        <v>1</v>
      </c>
      <c r="W123" s="19">
        <v>9.9</v>
      </c>
      <c r="X123" s="19">
        <v>1</v>
      </c>
      <c r="Y123" s="19">
        <v>11.9</v>
      </c>
      <c r="Z123" s="19">
        <f>Pearl_Const!Z123</f>
        <v>1.6</v>
      </c>
      <c r="AA123" s="19">
        <v>1.4</v>
      </c>
      <c r="AB123" s="19">
        <v>0.2</v>
      </c>
      <c r="AC123" s="132">
        <f t="shared" si="1"/>
        <v>1</v>
      </c>
      <c r="AD123" s="132"/>
      <c r="AE123" s="120">
        <f>ROUNDUP(AC123*VLOOKUP($AD$8,PEST!$C$2:$F$8,3,0)*Z123,0)</f>
        <v>18</v>
      </c>
      <c r="AF123" s="120">
        <f>ROUNDUP(AC123*VLOOKUP($AD$8,PEST!$C$2:$F$8,4,0)*Z123,0)</f>
        <v>105</v>
      </c>
    </row>
    <row r="124" spans="1:32" x14ac:dyDescent="0.25">
      <c r="A124" s="29" t="s">
        <v>52</v>
      </c>
      <c r="B124" s="18">
        <v>122</v>
      </c>
      <c r="C124" s="31">
        <v>6</v>
      </c>
      <c r="D124" s="3">
        <v>18</v>
      </c>
      <c r="E124" s="20">
        <v>3900</v>
      </c>
      <c r="F124" s="20">
        <v>6</v>
      </c>
      <c r="G124" s="31">
        <v>12</v>
      </c>
      <c r="H124" s="31">
        <v>14</v>
      </c>
      <c r="I124" s="32" t="s">
        <v>58</v>
      </c>
      <c r="J124" s="20">
        <v>5</v>
      </c>
      <c r="K124" s="20">
        <v>50</v>
      </c>
      <c r="L124" s="20">
        <v>30</v>
      </c>
      <c r="M124" s="20">
        <v>5</v>
      </c>
      <c r="N124" s="31">
        <v>54</v>
      </c>
      <c r="O124" s="23">
        <v>20</v>
      </c>
      <c r="P124" s="20">
        <v>80</v>
      </c>
      <c r="Q124" s="24">
        <v>6</v>
      </c>
      <c r="R124" s="7">
        <v>12</v>
      </c>
      <c r="S124" s="20">
        <v>0</v>
      </c>
      <c r="T124" s="20">
        <v>10</v>
      </c>
      <c r="U124" s="25">
        <v>0.5</v>
      </c>
      <c r="V124" s="26">
        <v>1</v>
      </c>
      <c r="W124" s="19">
        <v>9.9</v>
      </c>
      <c r="X124" s="19">
        <v>1</v>
      </c>
      <c r="Y124" s="19">
        <v>11.9</v>
      </c>
      <c r="Z124" s="19">
        <f>Pearl_Const!Z124</f>
        <v>1.6</v>
      </c>
      <c r="AA124" s="19">
        <v>1.4</v>
      </c>
      <c r="AB124" s="19">
        <v>0.2</v>
      </c>
      <c r="AC124" s="132">
        <f t="shared" si="1"/>
        <v>1</v>
      </c>
      <c r="AD124" s="132"/>
      <c r="AE124" s="120">
        <f>ROUNDUP(AC124*VLOOKUP($AD$8,PEST!$C$2:$F$8,3,0)*Z124,0)</f>
        <v>18</v>
      </c>
      <c r="AF124" s="120">
        <f>ROUNDUP(AC124*VLOOKUP($AD$8,PEST!$C$2:$F$8,4,0)*Z124,0)</f>
        <v>105</v>
      </c>
    </row>
    <row r="125" spans="1:32" x14ac:dyDescent="0.25">
      <c r="A125" s="29" t="s">
        <v>52</v>
      </c>
      <c r="B125" s="30">
        <v>123</v>
      </c>
      <c r="C125" s="31">
        <v>6</v>
      </c>
      <c r="D125" s="3">
        <v>18</v>
      </c>
      <c r="E125" s="20">
        <v>3900</v>
      </c>
      <c r="F125" s="20">
        <v>6</v>
      </c>
      <c r="G125" s="31">
        <v>12</v>
      </c>
      <c r="H125" s="31">
        <v>14</v>
      </c>
      <c r="I125" s="32" t="s">
        <v>58</v>
      </c>
      <c r="J125" s="20">
        <v>5</v>
      </c>
      <c r="K125" s="20">
        <v>50</v>
      </c>
      <c r="L125" s="20">
        <v>30</v>
      </c>
      <c r="M125" s="20">
        <v>5</v>
      </c>
      <c r="N125" s="31">
        <v>54</v>
      </c>
      <c r="O125" s="23">
        <v>20</v>
      </c>
      <c r="P125" s="20">
        <v>80</v>
      </c>
      <c r="Q125" s="24">
        <v>6</v>
      </c>
      <c r="R125" s="7">
        <v>12</v>
      </c>
      <c r="S125" s="20">
        <v>0</v>
      </c>
      <c r="T125" s="20">
        <v>10</v>
      </c>
      <c r="U125" s="25">
        <v>0.5</v>
      </c>
      <c r="V125" s="26">
        <v>1</v>
      </c>
      <c r="W125" s="19">
        <v>9.9</v>
      </c>
      <c r="X125" s="19">
        <v>1</v>
      </c>
      <c r="Y125" s="19">
        <v>11.9</v>
      </c>
      <c r="Z125" s="19">
        <f>Pearl_Const!Z125</f>
        <v>1.6</v>
      </c>
      <c r="AA125" s="19">
        <v>1.4</v>
      </c>
      <c r="AB125" s="19">
        <v>0.2</v>
      </c>
      <c r="AC125" s="132">
        <f t="shared" si="1"/>
        <v>1</v>
      </c>
      <c r="AD125" s="132"/>
      <c r="AE125" s="120">
        <f>ROUNDUP(AC125*VLOOKUP($AD$8,PEST!$C$2:$F$8,3,0)*Z125,0)</f>
        <v>18</v>
      </c>
      <c r="AF125" s="120">
        <f>ROUNDUP(AC125*VLOOKUP($AD$8,PEST!$C$2:$F$8,4,0)*Z125,0)</f>
        <v>105</v>
      </c>
    </row>
    <row r="126" spans="1:32" x14ac:dyDescent="0.25">
      <c r="A126" s="29" t="s">
        <v>52</v>
      </c>
      <c r="B126" s="18">
        <v>124</v>
      </c>
      <c r="C126" s="31">
        <v>6</v>
      </c>
      <c r="D126" s="3">
        <v>18</v>
      </c>
      <c r="E126" s="20">
        <v>3900</v>
      </c>
      <c r="F126" s="20">
        <v>6</v>
      </c>
      <c r="G126" s="31">
        <v>12</v>
      </c>
      <c r="H126" s="31">
        <v>14</v>
      </c>
      <c r="I126" s="32" t="s">
        <v>58</v>
      </c>
      <c r="J126" s="20">
        <v>5</v>
      </c>
      <c r="K126" s="20">
        <v>50</v>
      </c>
      <c r="L126" s="20">
        <v>30</v>
      </c>
      <c r="M126" s="20">
        <v>5</v>
      </c>
      <c r="N126" s="31">
        <v>54</v>
      </c>
      <c r="O126" s="23">
        <v>20</v>
      </c>
      <c r="P126" s="20">
        <v>80</v>
      </c>
      <c r="Q126" s="24">
        <v>6</v>
      </c>
      <c r="R126" s="7">
        <v>12</v>
      </c>
      <c r="S126" s="20">
        <v>0</v>
      </c>
      <c r="T126" s="20">
        <v>10</v>
      </c>
      <c r="U126" s="25">
        <v>0.5</v>
      </c>
      <c r="V126" s="26">
        <v>1</v>
      </c>
      <c r="W126" s="19">
        <v>9.9</v>
      </c>
      <c r="X126" s="19">
        <v>1</v>
      </c>
      <c r="Y126" s="19">
        <v>11.9</v>
      </c>
      <c r="Z126" s="19">
        <f>Pearl_Const!Z126</f>
        <v>1.6</v>
      </c>
      <c r="AA126" s="19">
        <v>1.4</v>
      </c>
      <c r="AB126" s="19">
        <v>0.2</v>
      </c>
      <c r="AC126" s="132">
        <f t="shared" si="1"/>
        <v>1</v>
      </c>
      <c r="AD126" s="132"/>
      <c r="AE126" s="120">
        <f>ROUNDUP(AC126*VLOOKUP($AD$8,PEST!$C$2:$F$8,3,0)*Z126,0)</f>
        <v>18</v>
      </c>
      <c r="AF126" s="120">
        <f>ROUNDUP(AC126*VLOOKUP($AD$8,PEST!$C$2:$F$8,4,0)*Z126,0)</f>
        <v>105</v>
      </c>
    </row>
    <row r="127" spans="1:32" x14ac:dyDescent="0.25">
      <c r="A127" s="29" t="s">
        <v>52</v>
      </c>
      <c r="B127" s="30">
        <v>125</v>
      </c>
      <c r="C127" s="31">
        <v>6</v>
      </c>
      <c r="D127" s="3">
        <v>18</v>
      </c>
      <c r="E127" s="20">
        <v>3900</v>
      </c>
      <c r="F127" s="20">
        <v>6</v>
      </c>
      <c r="G127" s="31">
        <v>12</v>
      </c>
      <c r="H127" s="31">
        <v>14</v>
      </c>
      <c r="I127" s="32" t="s">
        <v>58</v>
      </c>
      <c r="J127" s="20">
        <v>5</v>
      </c>
      <c r="K127" s="20">
        <v>50</v>
      </c>
      <c r="L127" s="20">
        <v>30</v>
      </c>
      <c r="M127" s="20">
        <v>5</v>
      </c>
      <c r="N127" s="31">
        <v>54</v>
      </c>
      <c r="O127" s="23">
        <v>20</v>
      </c>
      <c r="P127" s="20">
        <v>80</v>
      </c>
      <c r="Q127" s="24">
        <v>6</v>
      </c>
      <c r="R127" s="7">
        <v>12</v>
      </c>
      <c r="S127" s="20">
        <v>0</v>
      </c>
      <c r="T127" s="20">
        <v>10</v>
      </c>
      <c r="U127" s="25">
        <v>0.5</v>
      </c>
      <c r="V127" s="26">
        <v>1</v>
      </c>
      <c r="W127" s="19">
        <v>9.9</v>
      </c>
      <c r="X127" s="19">
        <v>1</v>
      </c>
      <c r="Y127" s="19">
        <v>11.9</v>
      </c>
      <c r="Z127" s="19">
        <f>Pearl_Const!Z127</f>
        <v>1.6</v>
      </c>
      <c r="AA127" s="19">
        <v>1.4</v>
      </c>
      <c r="AB127" s="19">
        <v>0.2</v>
      </c>
      <c r="AC127" s="132">
        <f t="shared" si="1"/>
        <v>1</v>
      </c>
      <c r="AD127" s="132"/>
      <c r="AE127" s="120">
        <f>ROUNDUP(AC127*VLOOKUP($AD$8,PEST!$C$2:$F$8,3,0)*Z127,0)</f>
        <v>18</v>
      </c>
      <c r="AF127" s="120">
        <f>ROUNDUP(AC127*VLOOKUP($AD$8,PEST!$C$2:$F$8,4,0)*Z127,0)</f>
        <v>105</v>
      </c>
    </row>
    <row r="128" spans="1:32" x14ac:dyDescent="0.25">
      <c r="A128" s="29" t="s">
        <v>52</v>
      </c>
      <c r="B128" s="18">
        <v>126</v>
      </c>
      <c r="C128" s="31">
        <v>6</v>
      </c>
      <c r="D128" s="3">
        <v>18</v>
      </c>
      <c r="E128" s="20">
        <v>3900</v>
      </c>
      <c r="F128" s="20">
        <v>6</v>
      </c>
      <c r="G128" s="31">
        <v>12</v>
      </c>
      <c r="H128" s="31">
        <v>14</v>
      </c>
      <c r="I128" s="32" t="s">
        <v>58</v>
      </c>
      <c r="J128" s="20">
        <v>5</v>
      </c>
      <c r="K128" s="20">
        <v>50</v>
      </c>
      <c r="L128" s="20">
        <v>30</v>
      </c>
      <c r="M128" s="20">
        <v>5</v>
      </c>
      <c r="N128" s="31">
        <v>54</v>
      </c>
      <c r="O128" s="23">
        <v>20</v>
      </c>
      <c r="P128" s="20">
        <v>80</v>
      </c>
      <c r="Q128" s="24">
        <v>6</v>
      </c>
      <c r="R128" s="7">
        <v>12</v>
      </c>
      <c r="S128" s="20">
        <v>0</v>
      </c>
      <c r="T128" s="20">
        <v>10</v>
      </c>
      <c r="U128" s="25">
        <v>0.5</v>
      </c>
      <c r="V128" s="26">
        <v>1</v>
      </c>
      <c r="W128" s="19">
        <v>9.9</v>
      </c>
      <c r="X128" s="19">
        <v>1</v>
      </c>
      <c r="Y128" s="19">
        <v>11.9</v>
      </c>
      <c r="Z128" s="19">
        <f>Pearl_Const!Z128</f>
        <v>1.6</v>
      </c>
      <c r="AA128" s="19">
        <v>1.4</v>
      </c>
      <c r="AB128" s="19">
        <v>0.2</v>
      </c>
      <c r="AC128" s="132">
        <f t="shared" si="1"/>
        <v>1</v>
      </c>
      <c r="AD128" s="132"/>
      <c r="AE128" s="120">
        <f>ROUNDUP(AC128*VLOOKUP($AD$8,PEST!$C$2:$F$8,3,0)*Z128,0)</f>
        <v>18</v>
      </c>
      <c r="AF128" s="120">
        <f>ROUNDUP(AC128*VLOOKUP($AD$8,PEST!$C$2:$F$8,4,0)*Z128,0)</f>
        <v>105</v>
      </c>
    </row>
    <row r="129" spans="1:32" x14ac:dyDescent="0.25">
      <c r="A129" s="29" t="s">
        <v>52</v>
      </c>
      <c r="B129" s="30">
        <v>127</v>
      </c>
      <c r="C129" s="31">
        <v>6</v>
      </c>
      <c r="D129" s="3">
        <v>18</v>
      </c>
      <c r="E129" s="20">
        <v>3900</v>
      </c>
      <c r="F129" s="20">
        <v>6</v>
      </c>
      <c r="G129" s="31">
        <v>12</v>
      </c>
      <c r="H129" s="31">
        <v>14</v>
      </c>
      <c r="I129" s="32" t="s">
        <v>58</v>
      </c>
      <c r="J129" s="20">
        <v>5</v>
      </c>
      <c r="K129" s="20">
        <v>50</v>
      </c>
      <c r="L129" s="20">
        <v>30</v>
      </c>
      <c r="M129" s="20">
        <v>5</v>
      </c>
      <c r="N129" s="31">
        <v>54</v>
      </c>
      <c r="O129" s="23">
        <v>20</v>
      </c>
      <c r="P129" s="20">
        <v>80</v>
      </c>
      <c r="Q129" s="24">
        <v>6</v>
      </c>
      <c r="R129" s="7">
        <v>12</v>
      </c>
      <c r="S129" s="20">
        <v>0</v>
      </c>
      <c r="T129" s="20">
        <v>10</v>
      </c>
      <c r="U129" s="25">
        <v>0.5</v>
      </c>
      <c r="V129" s="26">
        <v>1</v>
      </c>
      <c r="W129" s="19">
        <v>9.9</v>
      </c>
      <c r="X129" s="19">
        <v>1</v>
      </c>
      <c r="Y129" s="19">
        <v>11.9</v>
      </c>
      <c r="Z129" s="19">
        <f>Pearl_Const!Z129</f>
        <v>1.6</v>
      </c>
      <c r="AA129" s="19">
        <v>1.4</v>
      </c>
      <c r="AB129" s="19">
        <v>0.2</v>
      </c>
      <c r="AC129" s="132">
        <f t="shared" si="1"/>
        <v>1</v>
      </c>
      <c r="AD129" s="132"/>
      <c r="AE129" s="120">
        <f>ROUNDUP(AC129*VLOOKUP($AD$8,PEST!$C$2:$F$8,3,0)*Z129,0)</f>
        <v>18</v>
      </c>
      <c r="AF129" s="120">
        <f>ROUNDUP(AC129*VLOOKUP($AD$8,PEST!$C$2:$F$8,4,0)*Z129,0)</f>
        <v>105</v>
      </c>
    </row>
    <row r="130" spans="1:32" x14ac:dyDescent="0.25">
      <c r="A130" s="29" t="s">
        <v>52</v>
      </c>
      <c r="B130" s="18">
        <v>128</v>
      </c>
      <c r="C130" s="31">
        <v>6</v>
      </c>
      <c r="D130" s="3">
        <v>18</v>
      </c>
      <c r="E130" s="20">
        <v>3900</v>
      </c>
      <c r="F130" s="20">
        <v>6</v>
      </c>
      <c r="G130" s="31">
        <v>12</v>
      </c>
      <c r="H130" s="31">
        <v>14</v>
      </c>
      <c r="I130" s="32" t="s">
        <v>58</v>
      </c>
      <c r="J130" s="20">
        <v>5</v>
      </c>
      <c r="K130" s="20">
        <v>50</v>
      </c>
      <c r="L130" s="20">
        <v>30</v>
      </c>
      <c r="M130" s="20">
        <v>5</v>
      </c>
      <c r="N130" s="31">
        <v>54</v>
      </c>
      <c r="O130" s="23">
        <v>20</v>
      </c>
      <c r="P130" s="20">
        <v>80</v>
      </c>
      <c r="Q130" s="24">
        <v>6</v>
      </c>
      <c r="R130" s="7">
        <v>12</v>
      </c>
      <c r="S130" s="20">
        <v>0</v>
      </c>
      <c r="T130" s="20">
        <v>10</v>
      </c>
      <c r="U130" s="25">
        <v>0.5</v>
      </c>
      <c r="V130" s="26">
        <v>1</v>
      </c>
      <c r="W130" s="19">
        <v>9.9</v>
      </c>
      <c r="X130" s="19">
        <v>1</v>
      </c>
      <c r="Y130" s="19">
        <v>11.9</v>
      </c>
      <c r="Z130" s="19">
        <f>Pearl_Const!Z130</f>
        <v>1.6</v>
      </c>
      <c r="AA130" s="19">
        <v>1.4</v>
      </c>
      <c r="AB130" s="26">
        <v>0.1</v>
      </c>
      <c r="AC130" s="132">
        <f t="shared" si="1"/>
        <v>1</v>
      </c>
      <c r="AD130" s="132"/>
      <c r="AE130" s="120">
        <f>ROUNDUP(AC130*VLOOKUP($AD$8,PEST!$C$2:$F$8,3,0)*Z130,0)</f>
        <v>18</v>
      </c>
      <c r="AF130" s="120">
        <f>ROUNDUP(AC130*VLOOKUP($AD$8,PEST!$C$2:$F$8,4,0)*Z130,0)</f>
        <v>105</v>
      </c>
    </row>
    <row r="131" spans="1:32" x14ac:dyDescent="0.25">
      <c r="A131" s="29" t="s">
        <v>52</v>
      </c>
      <c r="B131" s="30">
        <v>129</v>
      </c>
      <c r="C131" s="31">
        <v>6</v>
      </c>
      <c r="D131" s="3">
        <v>18</v>
      </c>
      <c r="E131" s="20">
        <v>3900</v>
      </c>
      <c r="F131" s="20">
        <v>6</v>
      </c>
      <c r="G131" s="31">
        <v>12</v>
      </c>
      <c r="H131" s="31">
        <v>14</v>
      </c>
      <c r="I131" s="32" t="s">
        <v>58</v>
      </c>
      <c r="J131" s="20">
        <v>5</v>
      </c>
      <c r="K131" s="20">
        <v>50</v>
      </c>
      <c r="L131" s="20">
        <v>30</v>
      </c>
      <c r="M131" s="20">
        <v>5</v>
      </c>
      <c r="N131" s="31">
        <v>54</v>
      </c>
      <c r="O131" s="23">
        <v>20</v>
      </c>
      <c r="P131" s="20">
        <v>80</v>
      </c>
      <c r="Q131" s="24">
        <v>6</v>
      </c>
      <c r="R131" s="7">
        <v>12</v>
      </c>
      <c r="S131" s="20">
        <v>0</v>
      </c>
      <c r="T131" s="20">
        <v>10</v>
      </c>
      <c r="U131" s="25">
        <v>0.5</v>
      </c>
      <c r="V131" s="26">
        <v>1</v>
      </c>
      <c r="W131" s="19">
        <v>9.9</v>
      </c>
      <c r="X131" s="19">
        <v>1</v>
      </c>
      <c r="Y131" s="19">
        <v>11.9</v>
      </c>
      <c r="Z131" s="19">
        <f>Pearl_Const!Z131</f>
        <v>1.6</v>
      </c>
      <c r="AA131" s="19">
        <v>1.4</v>
      </c>
      <c r="AB131" s="19">
        <v>0.1</v>
      </c>
      <c r="AC131" s="132">
        <f t="shared" si="1"/>
        <v>1</v>
      </c>
      <c r="AD131" s="132"/>
      <c r="AE131" s="120">
        <f>ROUNDUP(AC131*VLOOKUP($AD$8,PEST!$C$2:$F$8,3,0)*Z131,0)</f>
        <v>18</v>
      </c>
      <c r="AF131" s="120">
        <f>ROUNDUP(AC131*VLOOKUP($AD$8,PEST!$C$2:$F$8,4,0)*Z131,0)</f>
        <v>105</v>
      </c>
    </row>
    <row r="132" spans="1:32" x14ac:dyDescent="0.25">
      <c r="A132" s="29" t="s">
        <v>52</v>
      </c>
      <c r="B132" s="18">
        <v>130</v>
      </c>
      <c r="C132" s="31">
        <v>6</v>
      </c>
      <c r="D132" s="3">
        <v>18</v>
      </c>
      <c r="E132" s="20">
        <v>4200</v>
      </c>
      <c r="F132" s="20">
        <v>6</v>
      </c>
      <c r="G132" s="31">
        <v>12</v>
      </c>
      <c r="H132" s="31">
        <v>14</v>
      </c>
      <c r="I132" s="32" t="s">
        <v>58</v>
      </c>
      <c r="J132" s="20">
        <v>5</v>
      </c>
      <c r="K132" s="20">
        <v>50</v>
      </c>
      <c r="L132" s="20">
        <v>30</v>
      </c>
      <c r="M132" s="20">
        <v>5</v>
      </c>
      <c r="N132" s="31">
        <v>54</v>
      </c>
      <c r="O132" s="23">
        <v>20</v>
      </c>
      <c r="P132" s="20">
        <v>80</v>
      </c>
      <c r="Q132" s="24">
        <v>6</v>
      </c>
      <c r="R132" s="7">
        <v>12</v>
      </c>
      <c r="S132" s="20">
        <v>0</v>
      </c>
      <c r="T132" s="20">
        <v>10</v>
      </c>
      <c r="U132" s="25">
        <v>0.5</v>
      </c>
      <c r="V132" s="26">
        <v>1</v>
      </c>
      <c r="W132" s="19">
        <v>9.9</v>
      </c>
      <c r="X132" s="19">
        <v>1</v>
      </c>
      <c r="Y132" s="19">
        <v>11.9</v>
      </c>
      <c r="Z132" s="19">
        <f>Pearl_Const!Z132</f>
        <v>1.6</v>
      </c>
      <c r="AA132" s="19">
        <v>1.4</v>
      </c>
      <c r="AB132" s="19">
        <v>0.1</v>
      </c>
      <c r="AC132" s="132">
        <f t="shared" si="1"/>
        <v>1</v>
      </c>
      <c r="AD132" s="132"/>
      <c r="AE132" s="120">
        <f>ROUNDUP(AC132*VLOOKUP($AD$8,PEST!$C$2:$F$8,3,0)*Z132,0)</f>
        <v>18</v>
      </c>
      <c r="AF132" s="120">
        <f>ROUNDUP(AC132*VLOOKUP($AD$8,PEST!$C$2:$F$8,4,0)*Z132,0)</f>
        <v>105</v>
      </c>
    </row>
    <row r="133" spans="1:32" x14ac:dyDescent="0.25">
      <c r="A133" s="29" t="s">
        <v>52</v>
      </c>
      <c r="B133" s="30">
        <v>131</v>
      </c>
      <c r="C133" s="31">
        <v>6</v>
      </c>
      <c r="D133" s="3">
        <v>18</v>
      </c>
      <c r="E133" s="20">
        <v>4200</v>
      </c>
      <c r="F133" s="20">
        <v>6</v>
      </c>
      <c r="G133" s="31">
        <v>12</v>
      </c>
      <c r="H133" s="31">
        <v>14</v>
      </c>
      <c r="I133" s="32" t="s">
        <v>58</v>
      </c>
      <c r="J133" s="20">
        <v>5</v>
      </c>
      <c r="K133" s="20">
        <v>50</v>
      </c>
      <c r="L133" s="20">
        <v>30</v>
      </c>
      <c r="M133" s="20">
        <v>5</v>
      </c>
      <c r="N133" s="31">
        <v>54</v>
      </c>
      <c r="O133" s="23">
        <v>20</v>
      </c>
      <c r="P133" s="20">
        <v>80</v>
      </c>
      <c r="Q133" s="24">
        <v>6</v>
      </c>
      <c r="R133" s="7">
        <v>12</v>
      </c>
      <c r="S133" s="20">
        <v>0</v>
      </c>
      <c r="T133" s="20">
        <v>10</v>
      </c>
      <c r="U133" s="25">
        <v>0.5</v>
      </c>
      <c r="V133" s="26">
        <v>1</v>
      </c>
      <c r="W133" s="19">
        <v>9.9</v>
      </c>
      <c r="X133" s="19">
        <v>1</v>
      </c>
      <c r="Y133" s="19">
        <v>11.9</v>
      </c>
      <c r="Z133" s="19">
        <f>Pearl_Const!Z133</f>
        <v>1.6</v>
      </c>
      <c r="AA133" s="19">
        <v>1.4</v>
      </c>
      <c r="AB133" s="19">
        <v>0.1</v>
      </c>
      <c r="AC133" s="132">
        <f t="shared" si="1"/>
        <v>1</v>
      </c>
      <c r="AD133" s="132"/>
      <c r="AE133" s="120">
        <f>ROUNDUP(AC133*VLOOKUP($AD$8,PEST!$C$2:$F$8,3,0)*Z133,0)</f>
        <v>18</v>
      </c>
      <c r="AF133" s="120">
        <f>ROUNDUP(AC133*VLOOKUP($AD$8,PEST!$C$2:$F$8,4,0)*Z133,0)</f>
        <v>105</v>
      </c>
    </row>
    <row r="134" spans="1:32" x14ac:dyDescent="0.25">
      <c r="A134" s="29" t="s">
        <v>52</v>
      </c>
      <c r="B134" s="18">
        <v>132</v>
      </c>
      <c r="C134" s="31">
        <v>6</v>
      </c>
      <c r="D134" s="3">
        <v>18</v>
      </c>
      <c r="E134" s="20">
        <v>4200</v>
      </c>
      <c r="F134" s="20">
        <v>6</v>
      </c>
      <c r="G134" s="31">
        <v>12</v>
      </c>
      <c r="H134" s="31">
        <v>14</v>
      </c>
      <c r="I134" s="32" t="s">
        <v>58</v>
      </c>
      <c r="J134" s="20">
        <v>5</v>
      </c>
      <c r="K134" s="20">
        <v>50</v>
      </c>
      <c r="L134" s="20">
        <v>30</v>
      </c>
      <c r="M134" s="20">
        <v>5</v>
      </c>
      <c r="N134" s="31">
        <v>54</v>
      </c>
      <c r="O134" s="23">
        <v>20</v>
      </c>
      <c r="P134" s="20">
        <v>80</v>
      </c>
      <c r="Q134" s="24">
        <v>6</v>
      </c>
      <c r="R134" s="7">
        <v>12</v>
      </c>
      <c r="S134" s="20">
        <v>0</v>
      </c>
      <c r="T134" s="20">
        <v>10</v>
      </c>
      <c r="U134" s="25">
        <v>0.5</v>
      </c>
      <c r="V134" s="26">
        <v>1</v>
      </c>
      <c r="W134" s="19">
        <v>9.9</v>
      </c>
      <c r="X134" s="19">
        <v>1</v>
      </c>
      <c r="Y134" s="19">
        <v>11.9</v>
      </c>
      <c r="Z134" s="19">
        <f>Pearl_Const!Z134</f>
        <v>1.6</v>
      </c>
      <c r="AA134" s="19">
        <v>1.4</v>
      </c>
      <c r="AB134" s="19">
        <v>0.1</v>
      </c>
      <c r="AC134" s="132">
        <f t="shared" si="1"/>
        <v>1</v>
      </c>
      <c r="AD134" s="132"/>
      <c r="AE134" s="120">
        <f>ROUNDUP(AC134*VLOOKUP($AD$8,PEST!$C$2:$F$8,3,0)*Z134,0)</f>
        <v>18</v>
      </c>
      <c r="AF134" s="120">
        <f>ROUNDUP(AC134*VLOOKUP($AD$8,PEST!$C$2:$F$8,4,0)*Z134,0)</f>
        <v>105</v>
      </c>
    </row>
    <row r="135" spans="1:32" x14ac:dyDescent="0.25">
      <c r="A135" s="29" t="s">
        <v>52</v>
      </c>
      <c r="B135" s="30">
        <v>133</v>
      </c>
      <c r="C135" s="31">
        <v>6</v>
      </c>
      <c r="D135" s="3">
        <v>18</v>
      </c>
      <c r="E135" s="20">
        <v>4200</v>
      </c>
      <c r="F135" s="20">
        <v>6</v>
      </c>
      <c r="G135" s="31">
        <v>12</v>
      </c>
      <c r="H135" s="31">
        <v>14</v>
      </c>
      <c r="I135" s="32" t="s">
        <v>58</v>
      </c>
      <c r="J135" s="20">
        <v>5</v>
      </c>
      <c r="K135" s="20">
        <v>50</v>
      </c>
      <c r="L135" s="20">
        <v>30</v>
      </c>
      <c r="M135" s="20">
        <v>5</v>
      </c>
      <c r="N135" s="31">
        <v>54</v>
      </c>
      <c r="O135" s="23">
        <v>20</v>
      </c>
      <c r="P135" s="20">
        <v>80</v>
      </c>
      <c r="Q135" s="24">
        <v>6</v>
      </c>
      <c r="R135" s="7">
        <v>12</v>
      </c>
      <c r="S135" s="20">
        <v>0</v>
      </c>
      <c r="T135" s="20">
        <v>10</v>
      </c>
      <c r="U135" s="25">
        <v>0.5</v>
      </c>
      <c r="V135" s="26">
        <v>1</v>
      </c>
      <c r="W135" s="19">
        <v>9.9</v>
      </c>
      <c r="X135" s="19">
        <v>1</v>
      </c>
      <c r="Y135" s="19">
        <v>11.9</v>
      </c>
      <c r="Z135" s="19">
        <f>Pearl_Const!Z135</f>
        <v>1.6</v>
      </c>
      <c r="AA135" s="19">
        <v>1.4</v>
      </c>
      <c r="AB135" s="19">
        <v>0.1</v>
      </c>
      <c r="AC135" s="132">
        <f t="shared" si="1"/>
        <v>1</v>
      </c>
      <c r="AD135" s="132"/>
      <c r="AE135" s="120">
        <f>ROUNDUP(AC135*VLOOKUP($AD$8,PEST!$C$2:$F$8,3,0)*Z135,0)</f>
        <v>18</v>
      </c>
      <c r="AF135" s="120">
        <f>ROUNDUP(AC135*VLOOKUP($AD$8,PEST!$C$2:$F$8,4,0)*Z135,0)</f>
        <v>105</v>
      </c>
    </row>
    <row r="136" spans="1:32" x14ac:dyDescent="0.25">
      <c r="A136" s="29" t="s">
        <v>52</v>
      </c>
      <c r="B136" s="18">
        <v>134</v>
      </c>
      <c r="C136" s="31">
        <v>6</v>
      </c>
      <c r="D136" s="3">
        <v>18</v>
      </c>
      <c r="E136" s="20">
        <v>4200</v>
      </c>
      <c r="F136" s="20">
        <v>6</v>
      </c>
      <c r="G136" s="31">
        <v>12</v>
      </c>
      <c r="H136" s="31">
        <v>14</v>
      </c>
      <c r="I136" s="32" t="s">
        <v>58</v>
      </c>
      <c r="J136" s="20">
        <v>5</v>
      </c>
      <c r="K136" s="20">
        <v>50</v>
      </c>
      <c r="L136" s="20">
        <v>30</v>
      </c>
      <c r="M136" s="20">
        <v>5</v>
      </c>
      <c r="N136" s="31">
        <v>54</v>
      </c>
      <c r="O136" s="23">
        <v>20</v>
      </c>
      <c r="P136" s="20">
        <v>80</v>
      </c>
      <c r="Q136" s="24">
        <v>6</v>
      </c>
      <c r="R136" s="7">
        <v>12</v>
      </c>
      <c r="S136" s="20">
        <v>0</v>
      </c>
      <c r="T136" s="20">
        <v>10</v>
      </c>
      <c r="U136" s="25">
        <v>0.5</v>
      </c>
      <c r="V136" s="26">
        <v>1</v>
      </c>
      <c r="W136" s="19">
        <v>9.9</v>
      </c>
      <c r="X136" s="19">
        <v>1</v>
      </c>
      <c r="Y136" s="19">
        <v>11.9</v>
      </c>
      <c r="Z136" s="19">
        <f>Pearl_Const!Z136</f>
        <v>1.6</v>
      </c>
      <c r="AA136" s="19">
        <v>1.4</v>
      </c>
      <c r="AB136" s="19">
        <v>0.1</v>
      </c>
      <c r="AC136" s="132">
        <f t="shared" si="1"/>
        <v>1</v>
      </c>
      <c r="AD136" s="132"/>
      <c r="AE136" s="120">
        <f>ROUNDUP(AC136*VLOOKUP($AD$8,PEST!$C$2:$F$8,3,0)*Z136,0)</f>
        <v>18</v>
      </c>
      <c r="AF136" s="120">
        <f>ROUNDUP(AC136*VLOOKUP($AD$8,PEST!$C$2:$F$8,4,0)*Z136,0)</f>
        <v>105</v>
      </c>
    </row>
    <row r="137" spans="1:32" x14ac:dyDescent="0.25">
      <c r="A137" s="29" t="s">
        <v>52</v>
      </c>
      <c r="B137" s="30">
        <v>135</v>
      </c>
      <c r="C137" s="31">
        <v>6</v>
      </c>
      <c r="D137" s="3">
        <v>18</v>
      </c>
      <c r="E137" s="20">
        <v>4200</v>
      </c>
      <c r="F137" s="20">
        <v>6</v>
      </c>
      <c r="G137" s="31">
        <v>12</v>
      </c>
      <c r="H137" s="31">
        <v>14</v>
      </c>
      <c r="I137" s="32" t="s">
        <v>58</v>
      </c>
      <c r="J137" s="20">
        <v>5</v>
      </c>
      <c r="K137" s="20">
        <v>50</v>
      </c>
      <c r="L137" s="20">
        <v>30</v>
      </c>
      <c r="M137" s="20">
        <v>5</v>
      </c>
      <c r="N137" s="31">
        <v>54</v>
      </c>
      <c r="O137" s="23">
        <v>20</v>
      </c>
      <c r="P137" s="20">
        <v>80</v>
      </c>
      <c r="Q137" s="24">
        <v>6</v>
      </c>
      <c r="R137" s="7">
        <v>12</v>
      </c>
      <c r="S137" s="20">
        <v>0</v>
      </c>
      <c r="T137" s="20">
        <v>10</v>
      </c>
      <c r="U137" s="25">
        <v>0.5</v>
      </c>
      <c r="V137" s="26">
        <v>1</v>
      </c>
      <c r="W137" s="19">
        <v>9.9</v>
      </c>
      <c r="X137" s="19">
        <v>1</v>
      </c>
      <c r="Y137" s="19">
        <v>11.9</v>
      </c>
      <c r="Z137" s="19">
        <f>Pearl_Const!Z137</f>
        <v>1.6</v>
      </c>
      <c r="AA137" s="19">
        <v>1.4</v>
      </c>
      <c r="AB137" s="19">
        <v>0.1</v>
      </c>
      <c r="AC137" s="132">
        <f t="shared" si="1"/>
        <v>1</v>
      </c>
      <c r="AD137" s="132"/>
      <c r="AE137" s="120">
        <f>ROUNDUP(AC137*VLOOKUP($AD$8,PEST!$C$2:$F$8,3,0)*Z137,0)</f>
        <v>18</v>
      </c>
      <c r="AF137" s="120">
        <f>ROUNDUP(AC137*VLOOKUP($AD$8,PEST!$C$2:$F$8,4,0)*Z137,0)</f>
        <v>105</v>
      </c>
    </row>
    <row r="138" spans="1:32" x14ac:dyDescent="0.25">
      <c r="A138" s="29" t="s">
        <v>52</v>
      </c>
      <c r="B138" s="18">
        <v>136</v>
      </c>
      <c r="C138" s="31">
        <v>6</v>
      </c>
      <c r="D138" s="3">
        <v>18</v>
      </c>
      <c r="E138" s="20">
        <v>4200</v>
      </c>
      <c r="F138" s="20">
        <v>6</v>
      </c>
      <c r="G138" s="31">
        <v>12</v>
      </c>
      <c r="H138" s="31">
        <v>14</v>
      </c>
      <c r="I138" s="32" t="s">
        <v>58</v>
      </c>
      <c r="J138" s="20">
        <v>5</v>
      </c>
      <c r="K138" s="20">
        <v>50</v>
      </c>
      <c r="L138" s="20">
        <v>30</v>
      </c>
      <c r="M138" s="20">
        <v>5</v>
      </c>
      <c r="N138" s="31">
        <v>54</v>
      </c>
      <c r="O138" s="23">
        <v>20</v>
      </c>
      <c r="P138" s="20">
        <v>80</v>
      </c>
      <c r="Q138" s="24">
        <v>6</v>
      </c>
      <c r="R138" s="7">
        <v>12</v>
      </c>
      <c r="S138" s="20">
        <v>0</v>
      </c>
      <c r="T138" s="20">
        <v>10</v>
      </c>
      <c r="U138" s="25">
        <v>0.5</v>
      </c>
      <c r="V138" s="26">
        <v>1</v>
      </c>
      <c r="W138" s="19">
        <v>9.9</v>
      </c>
      <c r="X138" s="19">
        <v>1</v>
      </c>
      <c r="Y138" s="19">
        <v>11.9</v>
      </c>
      <c r="Z138" s="19">
        <f>Pearl_Const!Z138</f>
        <v>1.6</v>
      </c>
      <c r="AA138" s="19">
        <v>1.4</v>
      </c>
      <c r="AB138" s="19">
        <v>0.1</v>
      </c>
      <c r="AC138" s="132">
        <f t="shared" ref="AC138:AC201" si="2">AC137</f>
        <v>1</v>
      </c>
      <c r="AD138" s="132"/>
      <c r="AE138" s="120">
        <f>ROUNDUP(AC138*VLOOKUP($AD$8,PEST!$C$2:$F$8,3,0)*Z138,0)</f>
        <v>18</v>
      </c>
      <c r="AF138" s="120">
        <f>ROUNDUP(AC138*VLOOKUP($AD$8,PEST!$C$2:$F$8,4,0)*Z138,0)</f>
        <v>105</v>
      </c>
    </row>
    <row r="139" spans="1:32" x14ac:dyDescent="0.25">
      <c r="A139" s="29" t="s">
        <v>52</v>
      </c>
      <c r="B139" s="30">
        <v>137</v>
      </c>
      <c r="C139" s="31">
        <v>6</v>
      </c>
      <c r="D139" s="3">
        <v>18</v>
      </c>
      <c r="E139" s="20">
        <v>4200</v>
      </c>
      <c r="F139" s="20">
        <v>6</v>
      </c>
      <c r="G139" s="31">
        <v>12</v>
      </c>
      <c r="H139" s="31">
        <v>14</v>
      </c>
      <c r="I139" s="32" t="s">
        <v>58</v>
      </c>
      <c r="J139" s="20">
        <v>5</v>
      </c>
      <c r="K139" s="20">
        <v>50</v>
      </c>
      <c r="L139" s="20">
        <v>30</v>
      </c>
      <c r="M139" s="20">
        <v>5</v>
      </c>
      <c r="N139" s="31">
        <v>54</v>
      </c>
      <c r="O139" s="23">
        <v>20</v>
      </c>
      <c r="P139" s="20">
        <v>80</v>
      </c>
      <c r="Q139" s="24">
        <v>6</v>
      </c>
      <c r="R139" s="7">
        <v>12</v>
      </c>
      <c r="S139" s="20">
        <v>0</v>
      </c>
      <c r="T139" s="20">
        <v>10</v>
      </c>
      <c r="U139" s="25">
        <v>0.5</v>
      </c>
      <c r="V139" s="26">
        <v>1</v>
      </c>
      <c r="W139" s="19">
        <v>9.9</v>
      </c>
      <c r="X139" s="19">
        <v>1</v>
      </c>
      <c r="Y139" s="19">
        <v>11.9</v>
      </c>
      <c r="Z139" s="19">
        <f>Pearl_Const!Z139</f>
        <v>1.6</v>
      </c>
      <c r="AA139" s="19">
        <v>1.4</v>
      </c>
      <c r="AB139" s="19">
        <v>0.1</v>
      </c>
      <c r="AC139" s="132">
        <f t="shared" si="2"/>
        <v>1</v>
      </c>
      <c r="AD139" s="132"/>
      <c r="AE139" s="120">
        <f>ROUNDUP(AC139*VLOOKUP($AD$8,PEST!$C$2:$F$8,3,0)*Z139,0)</f>
        <v>18</v>
      </c>
      <c r="AF139" s="120">
        <f>ROUNDUP(AC139*VLOOKUP($AD$8,PEST!$C$2:$F$8,4,0)*Z139,0)</f>
        <v>105</v>
      </c>
    </row>
    <row r="140" spans="1:32" x14ac:dyDescent="0.25">
      <c r="A140" s="29" t="s">
        <v>52</v>
      </c>
      <c r="B140" s="18">
        <v>138</v>
      </c>
      <c r="C140" s="31">
        <v>6</v>
      </c>
      <c r="D140" s="3">
        <v>18</v>
      </c>
      <c r="E140" s="20">
        <v>4200</v>
      </c>
      <c r="F140" s="20">
        <v>6</v>
      </c>
      <c r="G140" s="31">
        <v>12</v>
      </c>
      <c r="H140" s="31">
        <v>14</v>
      </c>
      <c r="I140" s="32" t="s">
        <v>58</v>
      </c>
      <c r="J140" s="20">
        <v>5</v>
      </c>
      <c r="K140" s="20">
        <v>50</v>
      </c>
      <c r="L140" s="20">
        <v>30</v>
      </c>
      <c r="M140" s="20">
        <v>5</v>
      </c>
      <c r="N140" s="31">
        <v>54</v>
      </c>
      <c r="O140" s="23">
        <v>20</v>
      </c>
      <c r="P140" s="20">
        <v>80</v>
      </c>
      <c r="Q140" s="24">
        <v>6</v>
      </c>
      <c r="R140" s="7">
        <v>12</v>
      </c>
      <c r="S140" s="20">
        <v>0</v>
      </c>
      <c r="T140" s="20">
        <v>10</v>
      </c>
      <c r="U140" s="25">
        <v>0.5</v>
      </c>
      <c r="V140" s="26">
        <v>1</v>
      </c>
      <c r="W140" s="19">
        <v>9.9</v>
      </c>
      <c r="X140" s="19">
        <v>1</v>
      </c>
      <c r="Y140" s="19">
        <v>11.9</v>
      </c>
      <c r="Z140" s="19">
        <f>Pearl_Const!Z140</f>
        <v>1.6</v>
      </c>
      <c r="AA140" s="19">
        <v>1.4</v>
      </c>
      <c r="AB140" s="19">
        <v>0.1</v>
      </c>
      <c r="AC140" s="132">
        <f t="shared" si="2"/>
        <v>1</v>
      </c>
      <c r="AD140" s="132"/>
      <c r="AE140" s="120">
        <f>ROUNDUP(AC140*VLOOKUP($AD$8,PEST!$C$2:$F$8,3,0)*Z140,0)</f>
        <v>18</v>
      </c>
      <c r="AF140" s="120">
        <f>ROUNDUP(AC140*VLOOKUP($AD$8,PEST!$C$2:$F$8,4,0)*Z140,0)</f>
        <v>105</v>
      </c>
    </row>
    <row r="141" spans="1:32" x14ac:dyDescent="0.25">
      <c r="A141" s="29" t="s">
        <v>52</v>
      </c>
      <c r="B141" s="30">
        <v>139</v>
      </c>
      <c r="C141" s="31">
        <v>6</v>
      </c>
      <c r="D141" s="3">
        <v>18</v>
      </c>
      <c r="E141" s="20">
        <v>4200</v>
      </c>
      <c r="F141" s="20">
        <v>6</v>
      </c>
      <c r="G141" s="31">
        <v>12</v>
      </c>
      <c r="H141" s="31">
        <v>14</v>
      </c>
      <c r="I141" s="32" t="s">
        <v>58</v>
      </c>
      <c r="J141" s="20">
        <v>5</v>
      </c>
      <c r="K141" s="20">
        <v>50</v>
      </c>
      <c r="L141" s="20">
        <v>30</v>
      </c>
      <c r="M141" s="20">
        <v>5</v>
      </c>
      <c r="N141" s="31">
        <v>54</v>
      </c>
      <c r="O141" s="23">
        <v>20</v>
      </c>
      <c r="P141" s="20">
        <v>80</v>
      </c>
      <c r="Q141" s="24">
        <v>6</v>
      </c>
      <c r="R141" s="7">
        <v>12</v>
      </c>
      <c r="S141" s="20">
        <v>0</v>
      </c>
      <c r="T141" s="20">
        <v>10</v>
      </c>
      <c r="U141" s="25">
        <v>0.5</v>
      </c>
      <c r="V141" s="26">
        <v>1</v>
      </c>
      <c r="W141" s="19">
        <v>9.9</v>
      </c>
      <c r="X141" s="19">
        <v>1</v>
      </c>
      <c r="Y141" s="19">
        <v>11.9</v>
      </c>
      <c r="Z141" s="19">
        <f>Pearl_Const!Z141</f>
        <v>1.6</v>
      </c>
      <c r="AA141" s="19">
        <v>1.4</v>
      </c>
      <c r="AB141" s="19">
        <v>0.1</v>
      </c>
      <c r="AC141" s="132">
        <f t="shared" si="2"/>
        <v>1</v>
      </c>
      <c r="AD141" s="132"/>
      <c r="AE141" s="120">
        <f>ROUNDUP(AC141*VLOOKUP($AD$8,PEST!$C$2:$F$8,3,0)*Z141,0)</f>
        <v>18</v>
      </c>
      <c r="AF141" s="120">
        <f>ROUNDUP(AC141*VLOOKUP($AD$8,PEST!$C$2:$F$8,4,0)*Z141,0)</f>
        <v>105</v>
      </c>
    </row>
    <row r="142" spans="1:32" x14ac:dyDescent="0.25">
      <c r="A142" s="29" t="s">
        <v>52</v>
      </c>
      <c r="B142" s="18">
        <v>140</v>
      </c>
      <c r="C142" s="31">
        <v>6</v>
      </c>
      <c r="D142" s="3">
        <v>18</v>
      </c>
      <c r="E142" s="20">
        <v>4500</v>
      </c>
      <c r="F142" s="20">
        <v>6</v>
      </c>
      <c r="G142" s="31">
        <v>12</v>
      </c>
      <c r="H142" s="31">
        <v>14</v>
      </c>
      <c r="I142" s="32" t="s">
        <v>58</v>
      </c>
      <c r="J142" s="20">
        <v>5</v>
      </c>
      <c r="K142" s="20">
        <v>50</v>
      </c>
      <c r="L142" s="20">
        <v>30</v>
      </c>
      <c r="M142" s="20">
        <v>5</v>
      </c>
      <c r="N142" s="31">
        <v>54</v>
      </c>
      <c r="O142" s="23">
        <v>20</v>
      </c>
      <c r="P142" s="20">
        <v>80</v>
      </c>
      <c r="Q142" s="24">
        <v>6</v>
      </c>
      <c r="R142" s="7">
        <v>12</v>
      </c>
      <c r="S142" s="20">
        <v>0</v>
      </c>
      <c r="T142" s="20">
        <v>10</v>
      </c>
      <c r="U142" s="25">
        <v>0.5</v>
      </c>
      <c r="V142" s="26">
        <v>1</v>
      </c>
      <c r="W142" s="19">
        <v>9.9</v>
      </c>
      <c r="X142" s="19">
        <v>1</v>
      </c>
      <c r="Y142" s="19">
        <v>11.9</v>
      </c>
      <c r="Z142" s="19">
        <f>Pearl_Const!Z142</f>
        <v>1.6</v>
      </c>
      <c r="AA142" s="19">
        <v>1.4</v>
      </c>
      <c r="AB142" s="19">
        <v>0.1</v>
      </c>
      <c r="AC142" s="132">
        <f t="shared" si="2"/>
        <v>1</v>
      </c>
      <c r="AD142" s="132"/>
      <c r="AE142" s="120">
        <f>ROUNDUP(AC142*VLOOKUP($AD$8,PEST!$C$2:$F$8,3,0)*Z142,0)</f>
        <v>18</v>
      </c>
      <c r="AF142" s="120">
        <f>ROUNDUP(AC142*VLOOKUP($AD$8,PEST!$C$2:$F$8,4,0)*Z142,0)</f>
        <v>105</v>
      </c>
    </row>
    <row r="143" spans="1:32" x14ac:dyDescent="0.25">
      <c r="A143" s="29" t="s">
        <v>52</v>
      </c>
      <c r="B143" s="30">
        <v>141</v>
      </c>
      <c r="C143" s="31">
        <v>6</v>
      </c>
      <c r="D143" s="3">
        <v>18</v>
      </c>
      <c r="E143" s="20">
        <v>4500</v>
      </c>
      <c r="F143" s="20">
        <v>6</v>
      </c>
      <c r="G143" s="31">
        <v>12</v>
      </c>
      <c r="H143" s="31">
        <v>14</v>
      </c>
      <c r="I143" s="32" t="s">
        <v>58</v>
      </c>
      <c r="J143" s="20">
        <v>5</v>
      </c>
      <c r="K143" s="20">
        <v>50</v>
      </c>
      <c r="L143" s="20">
        <v>30</v>
      </c>
      <c r="M143" s="20">
        <v>5</v>
      </c>
      <c r="N143" s="31">
        <v>54</v>
      </c>
      <c r="O143" s="23">
        <v>20</v>
      </c>
      <c r="P143" s="20">
        <v>80</v>
      </c>
      <c r="Q143" s="24">
        <v>6</v>
      </c>
      <c r="R143" s="7">
        <v>12</v>
      </c>
      <c r="S143" s="20">
        <v>0</v>
      </c>
      <c r="T143" s="20">
        <v>10</v>
      </c>
      <c r="U143" s="25">
        <v>0.5</v>
      </c>
      <c r="V143" s="26">
        <v>1</v>
      </c>
      <c r="W143" s="19">
        <v>9.9</v>
      </c>
      <c r="X143" s="19">
        <v>1</v>
      </c>
      <c r="Y143" s="19">
        <v>11.9</v>
      </c>
      <c r="Z143" s="19">
        <f>Pearl_Const!Z143</f>
        <v>1.6</v>
      </c>
      <c r="AA143" s="26">
        <v>1.3</v>
      </c>
      <c r="AB143" s="19">
        <v>0.1</v>
      </c>
      <c r="AC143" s="132">
        <f t="shared" si="2"/>
        <v>1</v>
      </c>
      <c r="AD143" s="132"/>
      <c r="AE143" s="120">
        <f>ROUNDUP(AC143*VLOOKUP($AD$8,PEST!$C$2:$F$8,3,0)*Z143,0)</f>
        <v>18</v>
      </c>
      <c r="AF143" s="120">
        <f>ROUNDUP(AC143*VLOOKUP($AD$8,PEST!$C$2:$F$8,4,0)*Z143,0)</f>
        <v>105</v>
      </c>
    </row>
    <row r="144" spans="1:32" x14ac:dyDescent="0.25">
      <c r="A144" s="29" t="s">
        <v>52</v>
      </c>
      <c r="B144" s="18">
        <v>142</v>
      </c>
      <c r="C144" s="31">
        <v>6</v>
      </c>
      <c r="D144" s="3">
        <v>18</v>
      </c>
      <c r="E144" s="20">
        <v>4500</v>
      </c>
      <c r="F144" s="20">
        <v>6</v>
      </c>
      <c r="G144" s="31">
        <v>12</v>
      </c>
      <c r="H144" s="31">
        <v>14</v>
      </c>
      <c r="I144" s="32" t="s">
        <v>58</v>
      </c>
      <c r="J144" s="20">
        <v>5</v>
      </c>
      <c r="K144" s="20">
        <v>50</v>
      </c>
      <c r="L144" s="20">
        <v>30</v>
      </c>
      <c r="M144" s="20">
        <v>5</v>
      </c>
      <c r="N144" s="31">
        <v>54</v>
      </c>
      <c r="O144" s="23">
        <v>20</v>
      </c>
      <c r="P144" s="20">
        <v>80</v>
      </c>
      <c r="Q144" s="24">
        <v>6</v>
      </c>
      <c r="R144" s="7">
        <v>12</v>
      </c>
      <c r="S144" s="20">
        <v>0</v>
      </c>
      <c r="T144" s="20">
        <v>10</v>
      </c>
      <c r="U144" s="25">
        <v>0.5</v>
      </c>
      <c r="V144" s="26">
        <v>1</v>
      </c>
      <c r="W144" s="19">
        <v>9.9</v>
      </c>
      <c r="X144" s="19">
        <v>1</v>
      </c>
      <c r="Y144" s="19">
        <v>11.9</v>
      </c>
      <c r="Z144" s="19">
        <f>Pearl_Const!Z144</f>
        <v>1.6</v>
      </c>
      <c r="AA144" s="19">
        <v>1.3</v>
      </c>
      <c r="AB144" s="19">
        <v>0.1</v>
      </c>
      <c r="AC144" s="132">
        <f t="shared" si="2"/>
        <v>1</v>
      </c>
      <c r="AD144" s="132"/>
      <c r="AE144" s="120">
        <f>ROUNDUP(AC144*VLOOKUP($AD$8,PEST!$C$2:$F$8,3,0)*Z144,0)</f>
        <v>18</v>
      </c>
      <c r="AF144" s="120">
        <f>ROUNDUP(AC144*VLOOKUP($AD$8,PEST!$C$2:$F$8,4,0)*Z144,0)</f>
        <v>105</v>
      </c>
    </row>
    <row r="145" spans="1:32" x14ac:dyDescent="0.25">
      <c r="A145" s="29" t="s">
        <v>52</v>
      </c>
      <c r="B145" s="30">
        <v>143</v>
      </c>
      <c r="C145" s="31">
        <v>6</v>
      </c>
      <c r="D145" s="3">
        <v>18</v>
      </c>
      <c r="E145" s="20">
        <v>4500</v>
      </c>
      <c r="F145" s="20">
        <v>6</v>
      </c>
      <c r="G145" s="31">
        <v>12</v>
      </c>
      <c r="H145" s="31">
        <v>14</v>
      </c>
      <c r="I145" s="32" t="s">
        <v>58</v>
      </c>
      <c r="J145" s="20">
        <v>5</v>
      </c>
      <c r="K145" s="20">
        <v>50</v>
      </c>
      <c r="L145" s="20">
        <v>30</v>
      </c>
      <c r="M145" s="20">
        <v>5</v>
      </c>
      <c r="N145" s="31">
        <v>54</v>
      </c>
      <c r="O145" s="23">
        <v>20</v>
      </c>
      <c r="P145" s="20">
        <v>80</v>
      </c>
      <c r="Q145" s="24">
        <v>6</v>
      </c>
      <c r="R145" s="7">
        <v>12</v>
      </c>
      <c r="S145" s="20">
        <v>0</v>
      </c>
      <c r="T145" s="20">
        <v>10</v>
      </c>
      <c r="U145" s="25">
        <v>0.5</v>
      </c>
      <c r="V145" s="26">
        <v>1</v>
      </c>
      <c r="W145" s="19">
        <v>9.9</v>
      </c>
      <c r="X145" s="19">
        <v>1</v>
      </c>
      <c r="Y145" s="19">
        <v>11.9</v>
      </c>
      <c r="Z145" s="19">
        <f>Pearl_Const!Z145</f>
        <v>1.6</v>
      </c>
      <c r="AA145" s="19">
        <v>1.3</v>
      </c>
      <c r="AB145" s="19">
        <v>0.1</v>
      </c>
      <c r="AC145" s="132">
        <f t="shared" si="2"/>
        <v>1</v>
      </c>
      <c r="AD145" s="132"/>
      <c r="AE145" s="120">
        <f>ROUNDUP(AC145*VLOOKUP($AD$8,PEST!$C$2:$F$8,3,0)*Z145,0)</f>
        <v>18</v>
      </c>
      <c r="AF145" s="120">
        <f>ROUNDUP(AC145*VLOOKUP($AD$8,PEST!$C$2:$F$8,4,0)*Z145,0)</f>
        <v>105</v>
      </c>
    </row>
    <row r="146" spans="1:32" x14ac:dyDescent="0.25">
      <c r="A146" s="29" t="s">
        <v>52</v>
      </c>
      <c r="B146" s="18">
        <v>144</v>
      </c>
      <c r="C146" s="31">
        <v>6</v>
      </c>
      <c r="D146" s="3">
        <v>18</v>
      </c>
      <c r="E146" s="20">
        <v>4500</v>
      </c>
      <c r="F146" s="20">
        <v>6</v>
      </c>
      <c r="G146" s="31">
        <v>12</v>
      </c>
      <c r="H146" s="31">
        <v>14</v>
      </c>
      <c r="I146" s="32" t="s">
        <v>58</v>
      </c>
      <c r="J146" s="20">
        <v>5</v>
      </c>
      <c r="K146" s="20">
        <v>50</v>
      </c>
      <c r="L146" s="20">
        <v>30</v>
      </c>
      <c r="M146" s="20">
        <v>5</v>
      </c>
      <c r="N146" s="31">
        <v>54</v>
      </c>
      <c r="O146" s="23">
        <v>20</v>
      </c>
      <c r="P146" s="20">
        <v>80</v>
      </c>
      <c r="Q146" s="24">
        <v>6</v>
      </c>
      <c r="R146" s="7">
        <v>12</v>
      </c>
      <c r="S146" s="20">
        <v>0</v>
      </c>
      <c r="T146" s="20">
        <v>10</v>
      </c>
      <c r="U146" s="25">
        <v>0.5</v>
      </c>
      <c r="V146" s="26">
        <v>1</v>
      </c>
      <c r="W146" s="19">
        <v>9.9</v>
      </c>
      <c r="X146" s="19">
        <v>1</v>
      </c>
      <c r="Y146" s="19">
        <v>11.9</v>
      </c>
      <c r="Z146" s="19">
        <f>Pearl_Const!Z146</f>
        <v>1.6</v>
      </c>
      <c r="AA146" s="19">
        <v>1.3</v>
      </c>
      <c r="AB146" s="19">
        <v>0.1</v>
      </c>
      <c r="AC146" s="132">
        <f t="shared" si="2"/>
        <v>1</v>
      </c>
      <c r="AD146" s="132"/>
      <c r="AE146" s="120">
        <f>ROUNDUP(AC146*VLOOKUP($AD$8,PEST!$C$2:$F$8,3,0)*Z146,0)</f>
        <v>18</v>
      </c>
      <c r="AF146" s="120">
        <f>ROUNDUP(AC146*VLOOKUP($AD$8,PEST!$C$2:$F$8,4,0)*Z146,0)</f>
        <v>105</v>
      </c>
    </row>
    <row r="147" spans="1:32" x14ac:dyDescent="0.25">
      <c r="A147" s="29" t="s">
        <v>52</v>
      </c>
      <c r="B147" s="30">
        <v>145</v>
      </c>
      <c r="C147" s="31">
        <v>6</v>
      </c>
      <c r="D147" s="3">
        <v>18</v>
      </c>
      <c r="E147" s="20">
        <v>4500</v>
      </c>
      <c r="F147" s="20">
        <v>6</v>
      </c>
      <c r="G147" s="31">
        <v>12</v>
      </c>
      <c r="H147" s="31">
        <v>14</v>
      </c>
      <c r="I147" s="32" t="s">
        <v>58</v>
      </c>
      <c r="J147" s="20">
        <v>5</v>
      </c>
      <c r="K147" s="20">
        <v>50</v>
      </c>
      <c r="L147" s="20">
        <v>30</v>
      </c>
      <c r="M147" s="20">
        <v>5</v>
      </c>
      <c r="N147" s="31">
        <v>54</v>
      </c>
      <c r="O147" s="23">
        <v>20</v>
      </c>
      <c r="P147" s="20">
        <v>80</v>
      </c>
      <c r="Q147" s="24">
        <v>6</v>
      </c>
      <c r="R147" s="7">
        <v>12</v>
      </c>
      <c r="S147" s="20">
        <v>0</v>
      </c>
      <c r="T147" s="20">
        <v>10</v>
      </c>
      <c r="U147" s="25">
        <v>0.5</v>
      </c>
      <c r="V147" s="26">
        <v>1</v>
      </c>
      <c r="W147" s="19">
        <v>9.9</v>
      </c>
      <c r="X147" s="19">
        <v>1</v>
      </c>
      <c r="Y147" s="19">
        <v>11.9</v>
      </c>
      <c r="Z147" s="19">
        <f>Pearl_Const!Z147</f>
        <v>1.6</v>
      </c>
      <c r="AA147" s="19">
        <v>1.3</v>
      </c>
      <c r="AB147" s="19">
        <v>0.1</v>
      </c>
      <c r="AC147" s="132">
        <f t="shared" si="2"/>
        <v>1</v>
      </c>
      <c r="AD147" s="132"/>
      <c r="AE147" s="120">
        <f>ROUNDUP(AC147*VLOOKUP($AD$8,PEST!$C$2:$F$8,3,0)*Z147,0)</f>
        <v>18</v>
      </c>
      <c r="AF147" s="120">
        <f>ROUNDUP(AC147*VLOOKUP($AD$8,PEST!$C$2:$F$8,4,0)*Z147,0)</f>
        <v>105</v>
      </c>
    </row>
    <row r="148" spans="1:32" x14ac:dyDescent="0.25">
      <c r="A148" s="29" t="s">
        <v>52</v>
      </c>
      <c r="B148" s="18">
        <v>146</v>
      </c>
      <c r="C148" s="31">
        <v>6</v>
      </c>
      <c r="D148" s="3">
        <v>18</v>
      </c>
      <c r="E148" s="20">
        <v>4500</v>
      </c>
      <c r="F148" s="20">
        <v>6</v>
      </c>
      <c r="G148" s="31">
        <v>12</v>
      </c>
      <c r="H148" s="31">
        <v>14</v>
      </c>
      <c r="I148" s="32" t="s">
        <v>58</v>
      </c>
      <c r="J148" s="20">
        <v>5</v>
      </c>
      <c r="K148" s="20">
        <v>50</v>
      </c>
      <c r="L148" s="20">
        <v>30</v>
      </c>
      <c r="M148" s="20">
        <v>5</v>
      </c>
      <c r="N148" s="31">
        <v>54</v>
      </c>
      <c r="O148" s="23">
        <v>20</v>
      </c>
      <c r="P148" s="20">
        <v>80</v>
      </c>
      <c r="Q148" s="24">
        <v>6</v>
      </c>
      <c r="R148" s="7">
        <v>12</v>
      </c>
      <c r="S148" s="20">
        <v>0</v>
      </c>
      <c r="T148" s="20">
        <v>10</v>
      </c>
      <c r="U148" s="25">
        <v>0.5</v>
      </c>
      <c r="V148" s="26">
        <v>1</v>
      </c>
      <c r="W148" s="19">
        <v>9.9</v>
      </c>
      <c r="X148" s="19">
        <v>1</v>
      </c>
      <c r="Y148" s="19">
        <v>11.9</v>
      </c>
      <c r="Z148" s="19">
        <f>Pearl_Const!Z148</f>
        <v>1.6</v>
      </c>
      <c r="AA148" s="19">
        <v>1.3</v>
      </c>
      <c r="AB148" s="19">
        <v>0.1</v>
      </c>
      <c r="AC148" s="132">
        <f t="shared" si="2"/>
        <v>1</v>
      </c>
      <c r="AD148" s="132"/>
      <c r="AE148" s="120">
        <f>ROUNDUP(AC148*VLOOKUP($AD$8,PEST!$C$2:$F$8,3,0)*Z148,0)</f>
        <v>18</v>
      </c>
      <c r="AF148" s="120">
        <f>ROUNDUP(AC148*VLOOKUP($AD$8,PEST!$C$2:$F$8,4,0)*Z148,0)</f>
        <v>105</v>
      </c>
    </row>
    <row r="149" spans="1:32" x14ac:dyDescent="0.25">
      <c r="A149" s="29" t="s">
        <v>52</v>
      </c>
      <c r="B149" s="30">
        <v>147</v>
      </c>
      <c r="C149" s="31">
        <v>6</v>
      </c>
      <c r="D149" s="3">
        <v>18</v>
      </c>
      <c r="E149" s="20">
        <v>4500</v>
      </c>
      <c r="F149" s="20">
        <v>6</v>
      </c>
      <c r="G149" s="31">
        <v>12</v>
      </c>
      <c r="H149" s="31">
        <v>14</v>
      </c>
      <c r="I149" s="32" t="s">
        <v>58</v>
      </c>
      <c r="J149" s="20">
        <v>5</v>
      </c>
      <c r="K149" s="20">
        <v>50</v>
      </c>
      <c r="L149" s="20">
        <v>30</v>
      </c>
      <c r="M149" s="20">
        <v>5</v>
      </c>
      <c r="N149" s="31">
        <v>54</v>
      </c>
      <c r="O149" s="23">
        <v>20</v>
      </c>
      <c r="P149" s="20">
        <v>80</v>
      </c>
      <c r="Q149" s="24">
        <v>6</v>
      </c>
      <c r="R149" s="7">
        <v>12</v>
      </c>
      <c r="S149" s="20">
        <v>0</v>
      </c>
      <c r="T149" s="20">
        <v>10</v>
      </c>
      <c r="U149" s="25">
        <v>0.5</v>
      </c>
      <c r="V149" s="26">
        <v>1</v>
      </c>
      <c r="W149" s="19">
        <v>9.9</v>
      </c>
      <c r="X149" s="19">
        <v>1</v>
      </c>
      <c r="Y149" s="19">
        <v>11.9</v>
      </c>
      <c r="Z149" s="19">
        <f>Pearl_Const!Z149</f>
        <v>1.6</v>
      </c>
      <c r="AA149" s="19">
        <v>1.3</v>
      </c>
      <c r="AB149" s="19">
        <v>0.1</v>
      </c>
      <c r="AC149" s="132">
        <f t="shared" si="2"/>
        <v>1</v>
      </c>
      <c r="AD149" s="132"/>
      <c r="AE149" s="120">
        <f>ROUNDUP(AC149*VLOOKUP($AD$8,PEST!$C$2:$F$8,3,0)*Z149,0)</f>
        <v>18</v>
      </c>
      <c r="AF149" s="120">
        <f>ROUNDUP(AC149*VLOOKUP($AD$8,PEST!$C$2:$F$8,4,0)*Z149,0)</f>
        <v>105</v>
      </c>
    </row>
    <row r="150" spans="1:32" x14ac:dyDescent="0.25">
      <c r="A150" s="29" t="s">
        <v>52</v>
      </c>
      <c r="B150" s="18">
        <v>148</v>
      </c>
      <c r="C150" s="31">
        <v>6</v>
      </c>
      <c r="D150" s="3">
        <v>18</v>
      </c>
      <c r="E150" s="20">
        <v>4500</v>
      </c>
      <c r="F150" s="20">
        <v>6</v>
      </c>
      <c r="G150" s="31">
        <v>12</v>
      </c>
      <c r="H150" s="31">
        <v>14</v>
      </c>
      <c r="I150" s="32" t="s">
        <v>58</v>
      </c>
      <c r="J150" s="20">
        <v>5</v>
      </c>
      <c r="K150" s="20">
        <v>50</v>
      </c>
      <c r="L150" s="20">
        <v>30</v>
      </c>
      <c r="M150" s="20">
        <v>5</v>
      </c>
      <c r="N150" s="31">
        <v>54</v>
      </c>
      <c r="O150" s="23">
        <v>20</v>
      </c>
      <c r="P150" s="20">
        <v>80</v>
      </c>
      <c r="Q150" s="24">
        <v>6</v>
      </c>
      <c r="R150" s="7">
        <v>12</v>
      </c>
      <c r="S150" s="20">
        <v>0</v>
      </c>
      <c r="T150" s="20">
        <v>10</v>
      </c>
      <c r="U150" s="25">
        <v>0.5</v>
      </c>
      <c r="V150" s="26">
        <v>1</v>
      </c>
      <c r="W150" s="19">
        <v>9.9</v>
      </c>
      <c r="X150" s="19">
        <v>1</v>
      </c>
      <c r="Y150" s="19">
        <v>11.9</v>
      </c>
      <c r="Z150" s="19">
        <f>Pearl_Const!Z150</f>
        <v>1.6</v>
      </c>
      <c r="AA150" s="19">
        <v>1.3</v>
      </c>
      <c r="AB150" s="19">
        <v>0.1</v>
      </c>
      <c r="AC150" s="132">
        <f t="shared" si="2"/>
        <v>1</v>
      </c>
      <c r="AD150" s="132"/>
      <c r="AE150" s="120">
        <f>ROUNDUP(AC150*VLOOKUP($AD$8,PEST!$C$2:$F$8,3,0)*Z150,0)</f>
        <v>18</v>
      </c>
      <c r="AF150" s="120">
        <f>ROUNDUP(AC150*VLOOKUP($AD$8,PEST!$C$2:$F$8,4,0)*Z150,0)</f>
        <v>105</v>
      </c>
    </row>
    <row r="151" spans="1:32" x14ac:dyDescent="0.25">
      <c r="A151" s="29" t="s">
        <v>52</v>
      </c>
      <c r="B151" s="30">
        <v>149</v>
      </c>
      <c r="C151" s="31">
        <v>6</v>
      </c>
      <c r="D151" s="3">
        <v>18</v>
      </c>
      <c r="E151" s="20">
        <v>4500</v>
      </c>
      <c r="F151" s="20">
        <v>6</v>
      </c>
      <c r="G151" s="31">
        <v>12</v>
      </c>
      <c r="H151" s="31">
        <v>14</v>
      </c>
      <c r="I151" s="32" t="s">
        <v>58</v>
      </c>
      <c r="J151" s="20">
        <v>5</v>
      </c>
      <c r="K151" s="20">
        <v>50</v>
      </c>
      <c r="L151" s="20">
        <v>30</v>
      </c>
      <c r="M151" s="20">
        <v>5</v>
      </c>
      <c r="N151" s="31">
        <v>54</v>
      </c>
      <c r="O151" s="23">
        <v>20</v>
      </c>
      <c r="P151" s="20">
        <v>80</v>
      </c>
      <c r="Q151" s="24">
        <v>6</v>
      </c>
      <c r="R151" s="7">
        <v>12</v>
      </c>
      <c r="S151" s="20">
        <v>0</v>
      </c>
      <c r="T151" s="20">
        <v>10</v>
      </c>
      <c r="U151" s="25">
        <v>0.5</v>
      </c>
      <c r="V151" s="26">
        <v>1</v>
      </c>
      <c r="W151" s="19">
        <v>9.9</v>
      </c>
      <c r="X151" s="19">
        <v>1</v>
      </c>
      <c r="Y151" s="19">
        <v>11.9</v>
      </c>
      <c r="Z151" s="19">
        <f>Pearl_Const!Z151</f>
        <v>1.6</v>
      </c>
      <c r="AA151" s="19">
        <v>1.3</v>
      </c>
      <c r="AB151" s="19">
        <v>0.1</v>
      </c>
      <c r="AC151" s="132">
        <f t="shared" si="2"/>
        <v>1</v>
      </c>
      <c r="AD151" s="132"/>
      <c r="AE151" s="120">
        <f>ROUNDUP(AC151*VLOOKUP($AD$8,PEST!$C$2:$F$8,3,0)*Z151,0)</f>
        <v>18</v>
      </c>
      <c r="AF151" s="120">
        <f>ROUNDUP(AC151*VLOOKUP($AD$8,PEST!$C$2:$F$8,4,0)*Z151,0)</f>
        <v>105</v>
      </c>
    </row>
    <row r="152" spans="1:32" x14ac:dyDescent="0.25">
      <c r="A152" s="29" t="s">
        <v>52</v>
      </c>
      <c r="B152" s="18">
        <v>150</v>
      </c>
      <c r="C152" s="31">
        <v>6</v>
      </c>
      <c r="D152" s="3">
        <v>19</v>
      </c>
      <c r="E152" s="20">
        <v>4800</v>
      </c>
      <c r="F152" s="20">
        <v>6</v>
      </c>
      <c r="G152" s="31">
        <v>12</v>
      </c>
      <c r="H152" s="31">
        <v>16</v>
      </c>
      <c r="I152" s="32" t="s">
        <v>58</v>
      </c>
      <c r="J152" s="20">
        <v>5</v>
      </c>
      <c r="K152" s="20">
        <v>50</v>
      </c>
      <c r="L152" s="20">
        <v>30</v>
      </c>
      <c r="M152" s="20">
        <v>5</v>
      </c>
      <c r="N152" s="31">
        <v>54</v>
      </c>
      <c r="O152" s="23">
        <v>20</v>
      </c>
      <c r="P152" s="20">
        <v>80</v>
      </c>
      <c r="Q152" s="24">
        <v>6</v>
      </c>
      <c r="R152" s="7">
        <v>12</v>
      </c>
      <c r="S152" s="20">
        <v>0</v>
      </c>
      <c r="T152" s="20">
        <v>10</v>
      </c>
      <c r="U152" s="25">
        <v>0.5</v>
      </c>
      <c r="V152" s="26">
        <v>1</v>
      </c>
      <c r="W152" s="19">
        <v>9.9</v>
      </c>
      <c r="X152" s="19">
        <v>1</v>
      </c>
      <c r="Y152" s="19">
        <v>11.9</v>
      </c>
      <c r="Z152" s="19">
        <f>Pearl_Const!Z152</f>
        <v>1.6</v>
      </c>
      <c r="AA152" s="19">
        <v>1.3</v>
      </c>
      <c r="AB152" s="19">
        <v>0.1</v>
      </c>
      <c r="AC152" s="132">
        <f t="shared" si="2"/>
        <v>1</v>
      </c>
      <c r="AD152" s="132"/>
      <c r="AE152" s="120">
        <f>ROUNDUP(AC152*VLOOKUP($AD$8,PEST!$C$2:$F$8,3,0)*Z152,0)</f>
        <v>18</v>
      </c>
      <c r="AF152" s="120">
        <f>ROUNDUP(AC152*VLOOKUP($AD$8,PEST!$C$2:$F$8,4,0)*Z152,0)</f>
        <v>105</v>
      </c>
    </row>
    <row r="153" spans="1:32" x14ac:dyDescent="0.25">
      <c r="A153" s="29" t="s">
        <v>52</v>
      </c>
      <c r="B153" s="30">
        <v>151</v>
      </c>
      <c r="C153" s="31">
        <v>7</v>
      </c>
      <c r="D153" s="3">
        <v>19</v>
      </c>
      <c r="E153" s="20">
        <v>4800</v>
      </c>
      <c r="F153" s="20">
        <v>6</v>
      </c>
      <c r="G153" s="31">
        <v>14</v>
      </c>
      <c r="H153" s="31">
        <v>16</v>
      </c>
      <c r="I153" s="32" t="s">
        <v>58</v>
      </c>
      <c r="J153" s="20">
        <v>5</v>
      </c>
      <c r="K153" s="20">
        <v>50</v>
      </c>
      <c r="L153" s="20">
        <v>30</v>
      </c>
      <c r="M153" s="20">
        <v>5</v>
      </c>
      <c r="N153" s="31">
        <v>54</v>
      </c>
      <c r="O153" s="23">
        <v>20</v>
      </c>
      <c r="P153" s="20">
        <v>80</v>
      </c>
      <c r="Q153" s="24">
        <v>6</v>
      </c>
      <c r="R153" s="7">
        <v>12</v>
      </c>
      <c r="S153" s="20">
        <v>0</v>
      </c>
      <c r="T153" s="20">
        <v>10</v>
      </c>
      <c r="U153" s="25">
        <v>0.5</v>
      </c>
      <c r="V153" s="26">
        <v>1</v>
      </c>
      <c r="W153" s="19">
        <v>9.9</v>
      </c>
      <c r="X153" s="19">
        <v>1</v>
      </c>
      <c r="Y153" s="19">
        <v>11.9</v>
      </c>
      <c r="Z153" s="19">
        <f>Pearl_Const!Z153</f>
        <v>1.6</v>
      </c>
      <c r="AA153" s="19">
        <v>1.3</v>
      </c>
      <c r="AB153" s="19">
        <v>0.1</v>
      </c>
      <c r="AC153" s="132">
        <f t="shared" si="2"/>
        <v>1</v>
      </c>
      <c r="AD153" s="132"/>
      <c r="AE153" s="120">
        <f>ROUNDUP(AC153*VLOOKUP($AD$8,PEST!$C$2:$F$8,3,0)*Z153,0)</f>
        <v>18</v>
      </c>
      <c r="AF153" s="120">
        <f>ROUNDUP(AC153*VLOOKUP($AD$8,PEST!$C$2:$F$8,4,0)*Z153,0)</f>
        <v>105</v>
      </c>
    </row>
    <row r="154" spans="1:32" x14ac:dyDescent="0.25">
      <c r="A154" s="29" t="s">
        <v>52</v>
      </c>
      <c r="B154" s="18">
        <v>152</v>
      </c>
      <c r="C154" s="31">
        <v>7</v>
      </c>
      <c r="D154" s="3">
        <v>19</v>
      </c>
      <c r="E154" s="20">
        <v>4800</v>
      </c>
      <c r="F154" s="20">
        <v>6</v>
      </c>
      <c r="G154" s="31">
        <v>14</v>
      </c>
      <c r="H154" s="31">
        <v>16</v>
      </c>
      <c r="I154" s="32" t="s">
        <v>58</v>
      </c>
      <c r="J154" s="20">
        <v>5</v>
      </c>
      <c r="K154" s="20">
        <v>50</v>
      </c>
      <c r="L154" s="20">
        <v>30</v>
      </c>
      <c r="M154" s="20">
        <v>5</v>
      </c>
      <c r="N154" s="31">
        <v>54</v>
      </c>
      <c r="O154" s="23">
        <v>20</v>
      </c>
      <c r="P154" s="20">
        <v>80</v>
      </c>
      <c r="Q154" s="24">
        <v>6</v>
      </c>
      <c r="R154" s="7">
        <v>12</v>
      </c>
      <c r="S154" s="20">
        <v>0</v>
      </c>
      <c r="T154" s="20">
        <v>10</v>
      </c>
      <c r="U154" s="25">
        <v>0.5</v>
      </c>
      <c r="V154" s="26">
        <v>1</v>
      </c>
      <c r="W154" s="19">
        <v>9.9</v>
      </c>
      <c r="X154" s="19">
        <v>1</v>
      </c>
      <c r="Y154" s="19">
        <v>11.9</v>
      </c>
      <c r="Z154" s="19">
        <f>Pearl_Const!Z154</f>
        <v>1.6</v>
      </c>
      <c r="AA154" s="19">
        <v>1.2</v>
      </c>
      <c r="AB154" s="19">
        <v>0.1</v>
      </c>
      <c r="AC154" s="132">
        <f t="shared" si="2"/>
        <v>1</v>
      </c>
      <c r="AD154" s="132"/>
      <c r="AE154" s="120">
        <f>ROUNDUP(AC154*VLOOKUP($AD$8,PEST!$C$2:$F$8,3,0)*Z154,0)</f>
        <v>18</v>
      </c>
      <c r="AF154" s="120">
        <f>ROUNDUP(AC154*VLOOKUP($AD$8,PEST!$C$2:$F$8,4,0)*Z154,0)</f>
        <v>105</v>
      </c>
    </row>
    <row r="155" spans="1:32" x14ac:dyDescent="0.25">
      <c r="A155" s="29" t="s">
        <v>52</v>
      </c>
      <c r="B155" s="18">
        <v>153</v>
      </c>
      <c r="C155" s="31">
        <v>7</v>
      </c>
      <c r="D155" s="3">
        <v>19</v>
      </c>
      <c r="E155" s="20">
        <v>4800</v>
      </c>
      <c r="F155" s="20">
        <v>6</v>
      </c>
      <c r="G155" s="31">
        <v>14</v>
      </c>
      <c r="H155" s="31">
        <v>16</v>
      </c>
      <c r="I155" s="32" t="s">
        <v>58</v>
      </c>
      <c r="J155" s="20">
        <v>5</v>
      </c>
      <c r="K155" s="20">
        <v>50</v>
      </c>
      <c r="L155" s="20">
        <v>30</v>
      </c>
      <c r="M155" s="20">
        <v>5</v>
      </c>
      <c r="N155" s="31">
        <v>54</v>
      </c>
      <c r="O155" s="23">
        <v>20</v>
      </c>
      <c r="P155" s="20">
        <v>80</v>
      </c>
      <c r="Q155" s="24">
        <v>6</v>
      </c>
      <c r="R155" s="7">
        <v>12</v>
      </c>
      <c r="S155" s="20">
        <v>0</v>
      </c>
      <c r="T155" s="20">
        <v>10</v>
      </c>
      <c r="U155" s="25">
        <v>0.5</v>
      </c>
      <c r="V155" s="26">
        <v>1</v>
      </c>
      <c r="W155" s="19">
        <v>9.9</v>
      </c>
      <c r="X155" s="19">
        <v>1</v>
      </c>
      <c r="Y155" s="19">
        <v>11.9</v>
      </c>
      <c r="Z155" s="19">
        <f>Pearl_Const!Z155</f>
        <v>1.6</v>
      </c>
      <c r="AA155" s="26">
        <v>1.1000000000000001</v>
      </c>
      <c r="AB155" s="19">
        <v>0.1</v>
      </c>
      <c r="AC155" s="132">
        <f t="shared" si="2"/>
        <v>1</v>
      </c>
      <c r="AD155" s="132"/>
      <c r="AE155" s="120">
        <f>ROUNDUP(AC155*VLOOKUP($AD$8,PEST!$C$2:$F$8,3,0)*Z155,0)</f>
        <v>18</v>
      </c>
      <c r="AF155" s="120">
        <f>ROUNDUP(AC155*VLOOKUP($AD$8,PEST!$C$2:$F$8,4,0)*Z155,0)</f>
        <v>105</v>
      </c>
    </row>
    <row r="156" spans="1:32" x14ac:dyDescent="0.25">
      <c r="A156" s="29" t="s">
        <v>52</v>
      </c>
      <c r="B156" s="30">
        <v>154</v>
      </c>
      <c r="C156" s="31">
        <v>7</v>
      </c>
      <c r="D156" s="3">
        <v>19</v>
      </c>
      <c r="E156" s="20">
        <v>4800</v>
      </c>
      <c r="F156" s="20">
        <v>6</v>
      </c>
      <c r="G156" s="31">
        <v>14</v>
      </c>
      <c r="H156" s="31">
        <v>16</v>
      </c>
      <c r="I156" s="32" t="s">
        <v>58</v>
      </c>
      <c r="J156" s="20">
        <v>5</v>
      </c>
      <c r="K156" s="20">
        <v>50</v>
      </c>
      <c r="L156" s="20">
        <v>30</v>
      </c>
      <c r="M156" s="20">
        <v>5</v>
      </c>
      <c r="N156" s="31">
        <v>54</v>
      </c>
      <c r="O156" s="23">
        <v>20</v>
      </c>
      <c r="P156" s="20">
        <v>80</v>
      </c>
      <c r="Q156" s="24">
        <v>6</v>
      </c>
      <c r="R156" s="7">
        <v>12</v>
      </c>
      <c r="S156" s="20">
        <v>0</v>
      </c>
      <c r="T156" s="20">
        <v>10</v>
      </c>
      <c r="U156" s="25">
        <v>0.5</v>
      </c>
      <c r="V156" s="26">
        <v>1</v>
      </c>
      <c r="W156" s="19">
        <v>9.9</v>
      </c>
      <c r="X156" s="19">
        <v>1</v>
      </c>
      <c r="Y156" s="19">
        <v>11.9</v>
      </c>
      <c r="Z156" s="19">
        <f>Pearl_Const!Z156</f>
        <v>1.6</v>
      </c>
      <c r="AA156" s="19">
        <v>1.1000000000000001</v>
      </c>
      <c r="AB156" s="19">
        <v>0.1</v>
      </c>
      <c r="AC156" s="132">
        <f t="shared" si="2"/>
        <v>1</v>
      </c>
      <c r="AD156" s="132"/>
      <c r="AE156" s="120">
        <f>ROUNDUP(AC156*VLOOKUP($AD$8,PEST!$C$2:$F$8,3,0)*Z156,0)</f>
        <v>18</v>
      </c>
      <c r="AF156" s="120">
        <f>ROUNDUP(AC156*VLOOKUP($AD$8,PEST!$C$2:$F$8,4,0)*Z156,0)</f>
        <v>105</v>
      </c>
    </row>
    <row r="157" spans="1:32" x14ac:dyDescent="0.25">
      <c r="A157" s="29" t="s">
        <v>52</v>
      </c>
      <c r="B157" s="18">
        <v>155</v>
      </c>
      <c r="C157" s="31">
        <v>7</v>
      </c>
      <c r="D157" s="3">
        <v>19</v>
      </c>
      <c r="E157" s="20">
        <v>4800</v>
      </c>
      <c r="F157" s="20">
        <v>6</v>
      </c>
      <c r="G157" s="31">
        <v>14</v>
      </c>
      <c r="H157" s="31">
        <v>16</v>
      </c>
      <c r="I157" s="32" t="s">
        <v>58</v>
      </c>
      <c r="J157" s="20">
        <v>5</v>
      </c>
      <c r="K157" s="20">
        <v>50</v>
      </c>
      <c r="L157" s="20">
        <v>30</v>
      </c>
      <c r="M157" s="20">
        <v>5</v>
      </c>
      <c r="N157" s="31">
        <v>54</v>
      </c>
      <c r="O157" s="23">
        <v>20</v>
      </c>
      <c r="P157" s="20">
        <v>80</v>
      </c>
      <c r="Q157" s="24">
        <v>6</v>
      </c>
      <c r="R157" s="7">
        <v>12</v>
      </c>
      <c r="S157" s="20">
        <v>0</v>
      </c>
      <c r="T157" s="20">
        <v>10</v>
      </c>
      <c r="U157" s="25">
        <v>0.5</v>
      </c>
      <c r="V157" s="26">
        <v>1</v>
      </c>
      <c r="W157" s="19">
        <v>9.9</v>
      </c>
      <c r="X157" s="19">
        <v>1</v>
      </c>
      <c r="Y157" s="19">
        <v>11.9</v>
      </c>
      <c r="Z157" s="19">
        <f>Pearl_Const!Z157</f>
        <v>1.6</v>
      </c>
      <c r="AA157" s="19">
        <v>1.1000000000000001</v>
      </c>
      <c r="AB157" s="19">
        <v>0.1</v>
      </c>
      <c r="AC157" s="132">
        <f t="shared" si="2"/>
        <v>1</v>
      </c>
      <c r="AD157" s="132"/>
      <c r="AE157" s="120">
        <f>ROUNDUP(AC157*VLOOKUP($AD$8,PEST!$C$2:$F$8,3,0)*Z157,0)</f>
        <v>18</v>
      </c>
      <c r="AF157" s="120">
        <f>ROUNDUP(AC157*VLOOKUP($AD$8,PEST!$C$2:$F$8,4,0)*Z157,0)</f>
        <v>105</v>
      </c>
    </row>
    <row r="158" spans="1:32" x14ac:dyDescent="0.25">
      <c r="A158" s="29" t="s">
        <v>52</v>
      </c>
      <c r="B158" s="30">
        <v>156</v>
      </c>
      <c r="C158" s="31">
        <v>7</v>
      </c>
      <c r="D158" s="3">
        <v>19</v>
      </c>
      <c r="E158" s="20">
        <v>4800</v>
      </c>
      <c r="F158" s="20">
        <v>6</v>
      </c>
      <c r="G158" s="31">
        <v>14</v>
      </c>
      <c r="H158" s="31">
        <v>16</v>
      </c>
      <c r="I158" s="32" t="s">
        <v>58</v>
      </c>
      <c r="J158" s="20">
        <v>5</v>
      </c>
      <c r="K158" s="20">
        <v>50</v>
      </c>
      <c r="L158" s="20">
        <v>30</v>
      </c>
      <c r="M158" s="20">
        <v>5</v>
      </c>
      <c r="N158" s="31">
        <v>54</v>
      </c>
      <c r="O158" s="23">
        <v>20</v>
      </c>
      <c r="P158" s="20">
        <v>80</v>
      </c>
      <c r="Q158" s="24">
        <v>6</v>
      </c>
      <c r="R158" s="7">
        <v>12</v>
      </c>
      <c r="S158" s="20">
        <v>0</v>
      </c>
      <c r="T158" s="20">
        <v>10</v>
      </c>
      <c r="U158" s="25">
        <v>0.5</v>
      </c>
      <c r="V158" s="26">
        <v>1</v>
      </c>
      <c r="W158" s="19">
        <v>9.9</v>
      </c>
      <c r="X158" s="19">
        <v>1</v>
      </c>
      <c r="Y158" s="19">
        <v>11.9</v>
      </c>
      <c r="Z158" s="19">
        <f>Pearl_Const!Z158</f>
        <v>1.6</v>
      </c>
      <c r="AA158" s="19">
        <v>1.1000000000000001</v>
      </c>
      <c r="AB158" s="19">
        <v>0.1</v>
      </c>
      <c r="AC158" s="132">
        <f t="shared" si="2"/>
        <v>1</v>
      </c>
      <c r="AD158" s="132"/>
      <c r="AE158" s="120">
        <f>ROUNDUP(AC158*VLOOKUP($AD$8,PEST!$C$2:$F$8,3,0)*Z158,0)</f>
        <v>18</v>
      </c>
      <c r="AF158" s="120">
        <f>ROUNDUP(AC158*VLOOKUP($AD$8,PEST!$C$2:$F$8,4,0)*Z158,0)</f>
        <v>105</v>
      </c>
    </row>
    <row r="159" spans="1:32" x14ac:dyDescent="0.25">
      <c r="A159" s="29" t="s">
        <v>52</v>
      </c>
      <c r="B159" s="18">
        <v>157</v>
      </c>
      <c r="C159" s="31">
        <v>7</v>
      </c>
      <c r="D159" s="3">
        <v>19</v>
      </c>
      <c r="E159" s="20">
        <v>4800</v>
      </c>
      <c r="F159" s="20">
        <v>6</v>
      </c>
      <c r="G159" s="31">
        <v>14</v>
      </c>
      <c r="H159" s="31">
        <v>16</v>
      </c>
      <c r="I159" s="32" t="s">
        <v>58</v>
      </c>
      <c r="J159" s="20">
        <v>5</v>
      </c>
      <c r="K159" s="20">
        <v>50</v>
      </c>
      <c r="L159" s="20">
        <v>30</v>
      </c>
      <c r="M159" s="20">
        <v>5</v>
      </c>
      <c r="N159" s="31">
        <v>54</v>
      </c>
      <c r="O159" s="23">
        <v>20</v>
      </c>
      <c r="P159" s="20">
        <v>80</v>
      </c>
      <c r="Q159" s="24">
        <v>6</v>
      </c>
      <c r="R159" s="7">
        <v>12</v>
      </c>
      <c r="S159" s="20">
        <v>0</v>
      </c>
      <c r="T159" s="20">
        <v>10</v>
      </c>
      <c r="U159" s="25">
        <v>0.5</v>
      </c>
      <c r="V159" s="26">
        <v>1</v>
      </c>
      <c r="W159" s="19">
        <v>9.9</v>
      </c>
      <c r="X159" s="19">
        <v>1</v>
      </c>
      <c r="Y159" s="19">
        <v>11.9</v>
      </c>
      <c r="Z159" s="19">
        <f>Pearl_Const!Z159</f>
        <v>1.6</v>
      </c>
      <c r="AA159" s="19">
        <v>1.1000000000000001</v>
      </c>
      <c r="AB159" s="19">
        <v>0.1</v>
      </c>
      <c r="AC159" s="132">
        <f t="shared" si="2"/>
        <v>1</v>
      </c>
      <c r="AD159" s="132"/>
      <c r="AE159" s="120">
        <f>ROUNDUP(AC159*VLOOKUP($AD$8,PEST!$C$2:$F$8,3,0)*Z159,0)</f>
        <v>18</v>
      </c>
      <c r="AF159" s="120">
        <f>ROUNDUP(AC159*VLOOKUP($AD$8,PEST!$C$2:$F$8,4,0)*Z159,0)</f>
        <v>105</v>
      </c>
    </row>
    <row r="160" spans="1:32" x14ac:dyDescent="0.25">
      <c r="A160" s="29" t="s">
        <v>52</v>
      </c>
      <c r="B160" s="30">
        <v>158</v>
      </c>
      <c r="C160" s="31">
        <v>7</v>
      </c>
      <c r="D160" s="3">
        <v>19</v>
      </c>
      <c r="E160" s="20">
        <v>4800</v>
      </c>
      <c r="F160" s="20">
        <v>6</v>
      </c>
      <c r="G160" s="31">
        <v>14</v>
      </c>
      <c r="H160" s="31">
        <v>16</v>
      </c>
      <c r="I160" s="32" t="s">
        <v>58</v>
      </c>
      <c r="J160" s="20">
        <v>5</v>
      </c>
      <c r="K160" s="20">
        <v>50</v>
      </c>
      <c r="L160" s="20">
        <v>30</v>
      </c>
      <c r="M160" s="20">
        <v>5</v>
      </c>
      <c r="N160" s="31">
        <v>54</v>
      </c>
      <c r="O160" s="23">
        <v>20</v>
      </c>
      <c r="P160" s="20">
        <v>80</v>
      </c>
      <c r="Q160" s="24">
        <v>6</v>
      </c>
      <c r="R160" s="7">
        <v>12</v>
      </c>
      <c r="S160" s="20">
        <v>0</v>
      </c>
      <c r="T160" s="20">
        <v>10</v>
      </c>
      <c r="U160" s="25">
        <v>0.5</v>
      </c>
      <c r="V160" s="26">
        <v>1</v>
      </c>
      <c r="W160" s="19">
        <v>9.9</v>
      </c>
      <c r="X160" s="19">
        <v>1</v>
      </c>
      <c r="Y160" s="19">
        <v>11.9</v>
      </c>
      <c r="Z160" s="19">
        <f>Pearl_Const!Z160</f>
        <v>1.6</v>
      </c>
      <c r="AA160" s="19">
        <v>1.1000000000000001</v>
      </c>
      <c r="AB160" s="19">
        <v>0.1</v>
      </c>
      <c r="AC160" s="132">
        <f t="shared" si="2"/>
        <v>1</v>
      </c>
      <c r="AD160" s="132"/>
      <c r="AE160" s="120">
        <f>ROUNDUP(AC160*VLOOKUP($AD$8,PEST!$C$2:$F$8,3,0)*Z160,0)</f>
        <v>18</v>
      </c>
      <c r="AF160" s="120">
        <f>ROUNDUP(AC160*VLOOKUP($AD$8,PEST!$C$2:$F$8,4,0)*Z160,0)</f>
        <v>105</v>
      </c>
    </row>
    <row r="161" spans="1:32" x14ac:dyDescent="0.25">
      <c r="A161" s="29" t="s">
        <v>52</v>
      </c>
      <c r="B161" s="18">
        <v>159</v>
      </c>
      <c r="C161" s="31">
        <v>7</v>
      </c>
      <c r="D161" s="3">
        <v>19</v>
      </c>
      <c r="E161" s="20">
        <v>4800</v>
      </c>
      <c r="F161" s="20">
        <v>6</v>
      </c>
      <c r="G161" s="31">
        <v>14</v>
      </c>
      <c r="H161" s="31">
        <v>16</v>
      </c>
      <c r="I161" s="32" t="s">
        <v>58</v>
      </c>
      <c r="J161" s="20">
        <v>5</v>
      </c>
      <c r="K161" s="20">
        <v>50</v>
      </c>
      <c r="L161" s="20">
        <v>30</v>
      </c>
      <c r="M161" s="20">
        <v>5</v>
      </c>
      <c r="N161" s="31">
        <v>54</v>
      </c>
      <c r="O161" s="23">
        <v>20</v>
      </c>
      <c r="P161" s="20">
        <v>80</v>
      </c>
      <c r="Q161" s="24">
        <v>6</v>
      </c>
      <c r="R161" s="7">
        <v>12</v>
      </c>
      <c r="S161" s="20">
        <v>0</v>
      </c>
      <c r="T161" s="20">
        <v>10</v>
      </c>
      <c r="U161" s="25">
        <v>0.5</v>
      </c>
      <c r="V161" s="26">
        <v>1</v>
      </c>
      <c r="W161" s="19">
        <v>9.9</v>
      </c>
      <c r="X161" s="19">
        <v>1</v>
      </c>
      <c r="Y161" s="19">
        <v>11.9</v>
      </c>
      <c r="Z161" s="19">
        <f>Pearl_Const!Z161</f>
        <v>1.6</v>
      </c>
      <c r="AA161" s="19">
        <v>1.1000000000000001</v>
      </c>
      <c r="AB161" s="19">
        <v>0.1</v>
      </c>
      <c r="AC161" s="132">
        <f t="shared" si="2"/>
        <v>1</v>
      </c>
      <c r="AD161" s="132"/>
      <c r="AE161" s="120">
        <f>ROUNDUP(AC161*VLOOKUP($AD$8,PEST!$C$2:$F$8,3,0)*Z161,0)</f>
        <v>18</v>
      </c>
      <c r="AF161" s="120">
        <f>ROUNDUP(AC161*VLOOKUP($AD$8,PEST!$C$2:$F$8,4,0)*Z161,0)</f>
        <v>105</v>
      </c>
    </row>
    <row r="162" spans="1:32" x14ac:dyDescent="0.25">
      <c r="A162" s="29" t="s">
        <v>52</v>
      </c>
      <c r="B162" s="30">
        <v>160</v>
      </c>
      <c r="C162" s="31">
        <v>7</v>
      </c>
      <c r="D162" s="3">
        <v>19</v>
      </c>
      <c r="E162" s="20">
        <v>5100</v>
      </c>
      <c r="F162" s="20">
        <v>6</v>
      </c>
      <c r="G162" s="31">
        <v>14</v>
      </c>
      <c r="H162" s="31">
        <v>16</v>
      </c>
      <c r="I162" s="32" t="s">
        <v>58</v>
      </c>
      <c r="J162" s="20">
        <v>5</v>
      </c>
      <c r="K162" s="20">
        <v>50</v>
      </c>
      <c r="L162" s="20">
        <v>30</v>
      </c>
      <c r="M162" s="20">
        <v>5</v>
      </c>
      <c r="N162" s="31">
        <v>54</v>
      </c>
      <c r="O162" s="23">
        <v>20</v>
      </c>
      <c r="P162" s="20">
        <v>80</v>
      </c>
      <c r="Q162" s="24">
        <v>6</v>
      </c>
      <c r="R162" s="7">
        <v>12</v>
      </c>
      <c r="S162" s="20">
        <v>0</v>
      </c>
      <c r="T162" s="20">
        <v>10</v>
      </c>
      <c r="U162" s="25">
        <v>0.5</v>
      </c>
      <c r="V162" s="26">
        <v>1</v>
      </c>
      <c r="W162" s="19">
        <v>9.9</v>
      </c>
      <c r="X162" s="19">
        <v>1</v>
      </c>
      <c r="Y162" s="19">
        <v>11.9</v>
      </c>
      <c r="Z162" s="19">
        <f>Pearl_Const!Z162</f>
        <v>1.6</v>
      </c>
      <c r="AA162" s="19">
        <v>1.1000000000000001</v>
      </c>
      <c r="AB162" s="19">
        <v>0.1</v>
      </c>
      <c r="AC162" s="132">
        <f t="shared" si="2"/>
        <v>1</v>
      </c>
      <c r="AD162" s="132"/>
      <c r="AE162" s="120">
        <f>ROUNDUP(AC162*VLOOKUP($AD$8,PEST!$C$2:$F$8,3,0)*Z162,0)</f>
        <v>18</v>
      </c>
      <c r="AF162" s="120">
        <f>ROUNDUP(AC162*VLOOKUP($AD$8,PEST!$C$2:$F$8,4,0)*Z162,0)</f>
        <v>105</v>
      </c>
    </row>
    <row r="163" spans="1:32" x14ac:dyDescent="0.25">
      <c r="A163" s="29" t="s">
        <v>52</v>
      </c>
      <c r="B163" s="18">
        <v>161</v>
      </c>
      <c r="C163" s="31">
        <v>7</v>
      </c>
      <c r="D163" s="3">
        <v>19</v>
      </c>
      <c r="E163" s="20">
        <v>5100</v>
      </c>
      <c r="F163" s="20">
        <v>6</v>
      </c>
      <c r="G163" s="31">
        <v>14</v>
      </c>
      <c r="H163" s="31">
        <v>16</v>
      </c>
      <c r="I163" s="32" t="s">
        <v>58</v>
      </c>
      <c r="J163" s="20">
        <v>5</v>
      </c>
      <c r="K163" s="20">
        <v>50</v>
      </c>
      <c r="L163" s="20">
        <v>30</v>
      </c>
      <c r="M163" s="20">
        <v>5</v>
      </c>
      <c r="N163" s="31">
        <v>54</v>
      </c>
      <c r="O163" s="23">
        <v>20</v>
      </c>
      <c r="P163" s="20">
        <v>80</v>
      </c>
      <c r="Q163" s="24">
        <v>6</v>
      </c>
      <c r="R163" s="7">
        <v>12</v>
      </c>
      <c r="S163" s="20">
        <v>0</v>
      </c>
      <c r="T163" s="20">
        <v>10</v>
      </c>
      <c r="U163" s="25">
        <v>0.5</v>
      </c>
      <c r="V163" s="26">
        <v>1</v>
      </c>
      <c r="W163" s="19">
        <v>9.9</v>
      </c>
      <c r="X163" s="19">
        <v>1</v>
      </c>
      <c r="Y163" s="19">
        <v>11.9</v>
      </c>
      <c r="Z163" s="19">
        <f>Pearl_Const!Z163</f>
        <v>1.6</v>
      </c>
      <c r="AA163" s="19">
        <v>1.1000000000000001</v>
      </c>
      <c r="AB163" s="19">
        <v>0.1</v>
      </c>
      <c r="AC163" s="132">
        <f t="shared" si="2"/>
        <v>1</v>
      </c>
      <c r="AD163" s="132"/>
      <c r="AE163" s="120">
        <f>ROUNDUP(AC163*VLOOKUP($AD$8,PEST!$C$2:$F$8,3,0)*Z163,0)</f>
        <v>18</v>
      </c>
      <c r="AF163" s="120">
        <f>ROUNDUP(AC163*VLOOKUP($AD$8,PEST!$C$2:$F$8,4,0)*Z163,0)</f>
        <v>105</v>
      </c>
    </row>
    <row r="164" spans="1:32" x14ac:dyDescent="0.25">
      <c r="A164" s="29" t="s">
        <v>52</v>
      </c>
      <c r="B164" s="30">
        <v>162</v>
      </c>
      <c r="C164" s="31">
        <v>7</v>
      </c>
      <c r="D164" s="3">
        <v>19</v>
      </c>
      <c r="E164" s="20">
        <v>5100</v>
      </c>
      <c r="F164" s="20">
        <v>6</v>
      </c>
      <c r="G164" s="31">
        <v>14</v>
      </c>
      <c r="H164" s="31">
        <v>16</v>
      </c>
      <c r="I164" s="32" t="s">
        <v>58</v>
      </c>
      <c r="J164" s="20">
        <v>5</v>
      </c>
      <c r="K164" s="20">
        <v>50</v>
      </c>
      <c r="L164" s="20">
        <v>30</v>
      </c>
      <c r="M164" s="20">
        <v>5</v>
      </c>
      <c r="N164" s="31">
        <v>54</v>
      </c>
      <c r="O164" s="23">
        <v>20</v>
      </c>
      <c r="P164" s="20">
        <v>80</v>
      </c>
      <c r="Q164" s="24">
        <v>6</v>
      </c>
      <c r="R164" s="7">
        <v>12</v>
      </c>
      <c r="S164" s="20">
        <v>0</v>
      </c>
      <c r="T164" s="20">
        <v>10</v>
      </c>
      <c r="U164" s="25">
        <v>0.5</v>
      </c>
      <c r="V164" s="26">
        <v>1</v>
      </c>
      <c r="W164" s="19">
        <v>9.9</v>
      </c>
      <c r="X164" s="19">
        <v>1</v>
      </c>
      <c r="Y164" s="19">
        <v>11.9</v>
      </c>
      <c r="Z164" s="19">
        <f>Pearl_Const!Z164</f>
        <v>1.6</v>
      </c>
      <c r="AA164" s="19">
        <v>1.1000000000000001</v>
      </c>
      <c r="AB164" s="19">
        <v>0.1</v>
      </c>
      <c r="AC164" s="132">
        <f t="shared" si="2"/>
        <v>1</v>
      </c>
      <c r="AD164" s="132"/>
      <c r="AE164" s="120">
        <f>ROUNDUP(AC164*VLOOKUP($AD$8,PEST!$C$2:$F$8,3,0)*Z164,0)</f>
        <v>18</v>
      </c>
      <c r="AF164" s="120">
        <f>ROUNDUP(AC164*VLOOKUP($AD$8,PEST!$C$2:$F$8,4,0)*Z164,0)</f>
        <v>105</v>
      </c>
    </row>
    <row r="165" spans="1:32" x14ac:dyDescent="0.25">
      <c r="A165" s="29" t="s">
        <v>52</v>
      </c>
      <c r="B165" s="18">
        <v>163</v>
      </c>
      <c r="C165" s="31">
        <v>7</v>
      </c>
      <c r="D165" s="3">
        <v>19</v>
      </c>
      <c r="E165" s="20">
        <v>5100</v>
      </c>
      <c r="F165" s="20">
        <v>6</v>
      </c>
      <c r="G165" s="31">
        <v>14</v>
      </c>
      <c r="H165" s="31">
        <v>16</v>
      </c>
      <c r="I165" s="32" t="s">
        <v>58</v>
      </c>
      <c r="J165" s="20">
        <v>5</v>
      </c>
      <c r="K165" s="20">
        <v>50</v>
      </c>
      <c r="L165" s="20">
        <v>30</v>
      </c>
      <c r="M165" s="20">
        <v>5</v>
      </c>
      <c r="N165" s="31">
        <v>54</v>
      </c>
      <c r="O165" s="23">
        <v>20</v>
      </c>
      <c r="P165" s="20">
        <v>80</v>
      </c>
      <c r="Q165" s="24">
        <v>6</v>
      </c>
      <c r="R165" s="7">
        <v>12</v>
      </c>
      <c r="S165" s="20">
        <v>0</v>
      </c>
      <c r="T165" s="20">
        <v>10</v>
      </c>
      <c r="U165" s="25">
        <v>0.5</v>
      </c>
      <c r="V165" s="26">
        <v>1</v>
      </c>
      <c r="W165" s="19">
        <v>9.9</v>
      </c>
      <c r="X165" s="19">
        <v>1</v>
      </c>
      <c r="Y165" s="19">
        <v>11.9</v>
      </c>
      <c r="Z165" s="19">
        <f>Pearl_Const!Z165</f>
        <v>1.6</v>
      </c>
      <c r="AA165" s="19">
        <v>1.1000000000000001</v>
      </c>
      <c r="AB165" s="19">
        <v>0.1</v>
      </c>
      <c r="AC165" s="132">
        <f t="shared" si="2"/>
        <v>1</v>
      </c>
      <c r="AD165" s="132"/>
      <c r="AE165" s="120">
        <f>ROUNDUP(AC165*VLOOKUP($AD$8,PEST!$C$2:$F$8,3,0)*Z165,0)</f>
        <v>18</v>
      </c>
      <c r="AF165" s="120">
        <f>ROUNDUP(AC165*VLOOKUP($AD$8,PEST!$C$2:$F$8,4,0)*Z165,0)</f>
        <v>105</v>
      </c>
    </row>
    <row r="166" spans="1:32" x14ac:dyDescent="0.25">
      <c r="A166" s="29" t="s">
        <v>52</v>
      </c>
      <c r="B166" s="30">
        <v>164</v>
      </c>
      <c r="C166" s="31">
        <v>7</v>
      </c>
      <c r="D166" s="3">
        <v>19</v>
      </c>
      <c r="E166" s="20">
        <v>5100</v>
      </c>
      <c r="F166" s="20">
        <v>6</v>
      </c>
      <c r="G166" s="31">
        <v>14</v>
      </c>
      <c r="H166" s="31">
        <v>16</v>
      </c>
      <c r="I166" s="32" t="s">
        <v>58</v>
      </c>
      <c r="J166" s="20">
        <v>5</v>
      </c>
      <c r="K166" s="20">
        <v>50</v>
      </c>
      <c r="L166" s="20">
        <v>30</v>
      </c>
      <c r="M166" s="20">
        <v>5</v>
      </c>
      <c r="N166" s="31">
        <v>54</v>
      </c>
      <c r="O166" s="23">
        <v>20</v>
      </c>
      <c r="P166" s="20">
        <v>80</v>
      </c>
      <c r="Q166" s="24">
        <v>6</v>
      </c>
      <c r="R166" s="7">
        <v>12</v>
      </c>
      <c r="S166" s="20">
        <v>0</v>
      </c>
      <c r="T166" s="20">
        <v>10</v>
      </c>
      <c r="U166" s="25">
        <v>0.5</v>
      </c>
      <c r="V166" s="26">
        <v>1</v>
      </c>
      <c r="W166" s="19">
        <v>9.9</v>
      </c>
      <c r="X166" s="19">
        <v>1</v>
      </c>
      <c r="Y166" s="19">
        <v>11.9</v>
      </c>
      <c r="Z166" s="19">
        <f>Pearl_Const!Z166</f>
        <v>1.6</v>
      </c>
      <c r="AA166" s="19">
        <v>1.1000000000000001</v>
      </c>
      <c r="AB166" s="19">
        <v>0.1</v>
      </c>
      <c r="AC166" s="132">
        <f t="shared" si="2"/>
        <v>1</v>
      </c>
      <c r="AD166" s="132"/>
      <c r="AE166" s="120">
        <f>ROUNDUP(AC166*VLOOKUP($AD$8,PEST!$C$2:$F$8,3,0)*Z166,0)</f>
        <v>18</v>
      </c>
      <c r="AF166" s="120">
        <f>ROUNDUP(AC166*VLOOKUP($AD$8,PEST!$C$2:$F$8,4,0)*Z166,0)</f>
        <v>105</v>
      </c>
    </row>
    <row r="167" spans="1:32" x14ac:dyDescent="0.25">
      <c r="A167" s="29" t="s">
        <v>52</v>
      </c>
      <c r="B167" s="18">
        <v>165</v>
      </c>
      <c r="C167" s="31">
        <v>7</v>
      </c>
      <c r="D167" s="3">
        <v>19</v>
      </c>
      <c r="E167" s="20">
        <v>5100</v>
      </c>
      <c r="F167" s="20">
        <v>6</v>
      </c>
      <c r="G167" s="31">
        <v>14</v>
      </c>
      <c r="H167" s="31">
        <v>16</v>
      </c>
      <c r="I167" s="32" t="s">
        <v>58</v>
      </c>
      <c r="J167" s="20">
        <v>5</v>
      </c>
      <c r="K167" s="20">
        <v>50</v>
      </c>
      <c r="L167" s="20">
        <v>30</v>
      </c>
      <c r="M167" s="20">
        <v>5</v>
      </c>
      <c r="N167" s="31">
        <v>54</v>
      </c>
      <c r="O167" s="23">
        <v>20</v>
      </c>
      <c r="P167" s="20">
        <v>80</v>
      </c>
      <c r="Q167" s="24">
        <v>6</v>
      </c>
      <c r="R167" s="7">
        <v>12</v>
      </c>
      <c r="S167" s="20">
        <v>0</v>
      </c>
      <c r="T167" s="20">
        <v>10</v>
      </c>
      <c r="U167" s="25">
        <v>0.5</v>
      </c>
      <c r="V167" s="26">
        <v>1</v>
      </c>
      <c r="W167" s="19">
        <v>9.9</v>
      </c>
      <c r="X167" s="19">
        <v>1</v>
      </c>
      <c r="Y167" s="19">
        <v>11.9</v>
      </c>
      <c r="Z167" s="19">
        <f>Pearl_Const!Z167</f>
        <v>1.6</v>
      </c>
      <c r="AA167" s="19">
        <v>1.1000000000000001</v>
      </c>
      <c r="AB167" s="19">
        <v>0.1</v>
      </c>
      <c r="AC167" s="132">
        <f t="shared" si="2"/>
        <v>1</v>
      </c>
      <c r="AD167" s="132"/>
      <c r="AE167" s="120">
        <f>ROUNDUP(AC167*VLOOKUP($AD$8,PEST!$C$2:$F$8,3,0)*Z167,0)</f>
        <v>18</v>
      </c>
      <c r="AF167" s="120">
        <f>ROUNDUP(AC167*VLOOKUP($AD$8,PEST!$C$2:$F$8,4,0)*Z167,0)</f>
        <v>105</v>
      </c>
    </row>
    <row r="168" spans="1:32" x14ac:dyDescent="0.25">
      <c r="A168" s="29" t="s">
        <v>52</v>
      </c>
      <c r="B168" s="30">
        <v>166</v>
      </c>
      <c r="C168" s="31">
        <v>7</v>
      </c>
      <c r="D168" s="3">
        <v>19</v>
      </c>
      <c r="E168" s="20">
        <v>5100</v>
      </c>
      <c r="F168" s="20">
        <v>6</v>
      </c>
      <c r="G168" s="31">
        <v>14</v>
      </c>
      <c r="H168" s="31">
        <v>16</v>
      </c>
      <c r="I168" s="32" t="s">
        <v>58</v>
      </c>
      <c r="J168" s="20">
        <v>5</v>
      </c>
      <c r="K168" s="20">
        <v>50</v>
      </c>
      <c r="L168" s="20">
        <v>30</v>
      </c>
      <c r="M168" s="20">
        <v>5</v>
      </c>
      <c r="N168" s="31">
        <v>54</v>
      </c>
      <c r="O168" s="23">
        <v>20</v>
      </c>
      <c r="P168" s="20">
        <v>80</v>
      </c>
      <c r="Q168" s="24">
        <v>6</v>
      </c>
      <c r="R168" s="7">
        <v>12</v>
      </c>
      <c r="S168" s="20">
        <v>0</v>
      </c>
      <c r="T168" s="20">
        <v>10</v>
      </c>
      <c r="U168" s="25">
        <v>0.5</v>
      </c>
      <c r="V168" s="26">
        <v>1</v>
      </c>
      <c r="W168" s="19">
        <v>9.9</v>
      </c>
      <c r="X168" s="19">
        <v>1</v>
      </c>
      <c r="Y168" s="19">
        <v>11.9</v>
      </c>
      <c r="Z168" s="19">
        <f>Pearl_Const!Z168</f>
        <v>1.6</v>
      </c>
      <c r="AA168" s="19">
        <v>1.1000000000000001</v>
      </c>
      <c r="AB168" s="19">
        <v>0.1</v>
      </c>
      <c r="AC168" s="132">
        <f t="shared" si="2"/>
        <v>1</v>
      </c>
      <c r="AD168" s="132"/>
      <c r="AE168" s="120">
        <f>ROUNDUP(AC168*VLOOKUP($AD$8,PEST!$C$2:$F$8,3,0)*Z168,0)</f>
        <v>18</v>
      </c>
      <c r="AF168" s="120">
        <f>ROUNDUP(AC168*VLOOKUP($AD$8,PEST!$C$2:$F$8,4,0)*Z168,0)</f>
        <v>105</v>
      </c>
    </row>
    <row r="169" spans="1:32" x14ac:dyDescent="0.25">
      <c r="A169" s="29" t="s">
        <v>52</v>
      </c>
      <c r="B169" s="18">
        <v>167</v>
      </c>
      <c r="C169" s="31">
        <v>7</v>
      </c>
      <c r="D169" s="3">
        <v>19</v>
      </c>
      <c r="E169" s="20">
        <v>5100</v>
      </c>
      <c r="F169" s="20">
        <v>6</v>
      </c>
      <c r="G169" s="31">
        <v>14</v>
      </c>
      <c r="H169" s="31">
        <v>16</v>
      </c>
      <c r="I169" s="32" t="s">
        <v>58</v>
      </c>
      <c r="J169" s="20">
        <v>5</v>
      </c>
      <c r="K169" s="20">
        <v>50</v>
      </c>
      <c r="L169" s="20">
        <v>30</v>
      </c>
      <c r="M169" s="20">
        <v>5</v>
      </c>
      <c r="N169" s="31">
        <v>54</v>
      </c>
      <c r="O169" s="23">
        <v>20</v>
      </c>
      <c r="P169" s="20">
        <v>80</v>
      </c>
      <c r="Q169" s="24">
        <v>6</v>
      </c>
      <c r="R169" s="7">
        <v>12</v>
      </c>
      <c r="S169" s="20">
        <v>0</v>
      </c>
      <c r="T169" s="20">
        <v>10</v>
      </c>
      <c r="U169" s="25">
        <v>0.5</v>
      </c>
      <c r="V169" s="26">
        <v>1</v>
      </c>
      <c r="W169" s="19">
        <v>9.9</v>
      </c>
      <c r="X169" s="19">
        <v>1</v>
      </c>
      <c r="Y169" s="19">
        <v>11.9</v>
      </c>
      <c r="Z169" s="19">
        <f>Pearl_Const!Z169</f>
        <v>1.6</v>
      </c>
      <c r="AA169" s="19">
        <v>1.1000000000000001</v>
      </c>
      <c r="AB169" s="19">
        <v>0.1</v>
      </c>
      <c r="AC169" s="132">
        <f t="shared" si="2"/>
        <v>1</v>
      </c>
      <c r="AD169" s="132"/>
      <c r="AE169" s="120">
        <f>ROUNDUP(AC169*VLOOKUP($AD$8,PEST!$C$2:$F$8,3,0)*Z169,0)</f>
        <v>18</v>
      </c>
      <c r="AF169" s="120">
        <f>ROUNDUP(AC169*VLOOKUP($AD$8,PEST!$C$2:$F$8,4,0)*Z169,0)</f>
        <v>105</v>
      </c>
    </row>
    <row r="170" spans="1:32" x14ac:dyDescent="0.25">
      <c r="A170" s="29" t="s">
        <v>52</v>
      </c>
      <c r="B170" s="30">
        <v>168</v>
      </c>
      <c r="C170" s="31">
        <v>7</v>
      </c>
      <c r="D170" s="3">
        <v>19</v>
      </c>
      <c r="E170" s="20">
        <v>5100</v>
      </c>
      <c r="F170" s="20">
        <v>6</v>
      </c>
      <c r="G170" s="31">
        <v>14</v>
      </c>
      <c r="H170" s="31">
        <v>16</v>
      </c>
      <c r="I170" s="32" t="s">
        <v>58</v>
      </c>
      <c r="J170" s="20">
        <v>5</v>
      </c>
      <c r="K170" s="20">
        <v>50</v>
      </c>
      <c r="L170" s="20">
        <v>30</v>
      </c>
      <c r="M170" s="20">
        <v>5</v>
      </c>
      <c r="N170" s="31">
        <v>54</v>
      </c>
      <c r="O170" s="23">
        <v>20</v>
      </c>
      <c r="P170" s="20">
        <v>80</v>
      </c>
      <c r="Q170" s="24">
        <v>6</v>
      </c>
      <c r="R170" s="7">
        <v>12</v>
      </c>
      <c r="S170" s="20">
        <v>0</v>
      </c>
      <c r="T170" s="20">
        <v>10</v>
      </c>
      <c r="U170" s="25">
        <v>0.5</v>
      </c>
      <c r="V170" s="26">
        <v>1</v>
      </c>
      <c r="W170" s="19">
        <v>9.9</v>
      </c>
      <c r="X170" s="19">
        <v>1</v>
      </c>
      <c r="Y170" s="19">
        <v>11.9</v>
      </c>
      <c r="Z170" s="19">
        <f>Pearl_Const!Z170</f>
        <v>1.6</v>
      </c>
      <c r="AA170" s="19">
        <v>1.1000000000000001</v>
      </c>
      <c r="AB170" s="19">
        <v>0.1</v>
      </c>
      <c r="AC170" s="132">
        <f t="shared" si="2"/>
        <v>1</v>
      </c>
      <c r="AD170" s="132"/>
      <c r="AE170" s="120">
        <f>ROUNDUP(AC170*VLOOKUP($AD$8,PEST!$C$2:$F$8,3,0)*Z170,0)</f>
        <v>18</v>
      </c>
      <c r="AF170" s="120">
        <f>ROUNDUP(AC170*VLOOKUP($AD$8,PEST!$C$2:$F$8,4,0)*Z170,0)</f>
        <v>105</v>
      </c>
    </row>
    <row r="171" spans="1:32" x14ac:dyDescent="0.25">
      <c r="A171" s="29" t="s">
        <v>52</v>
      </c>
      <c r="B171" s="18">
        <v>169</v>
      </c>
      <c r="C171" s="31">
        <v>7</v>
      </c>
      <c r="D171" s="3">
        <v>19</v>
      </c>
      <c r="E171" s="20">
        <v>5100</v>
      </c>
      <c r="F171" s="20">
        <v>6</v>
      </c>
      <c r="G171" s="31">
        <v>14</v>
      </c>
      <c r="H171" s="31">
        <v>16</v>
      </c>
      <c r="I171" s="32" t="s">
        <v>58</v>
      </c>
      <c r="J171" s="20">
        <v>5</v>
      </c>
      <c r="K171" s="20">
        <v>50</v>
      </c>
      <c r="L171" s="20">
        <v>30</v>
      </c>
      <c r="M171" s="20">
        <v>5</v>
      </c>
      <c r="N171" s="31">
        <v>54</v>
      </c>
      <c r="O171" s="23">
        <v>20</v>
      </c>
      <c r="P171" s="20">
        <v>80</v>
      </c>
      <c r="Q171" s="24">
        <v>6</v>
      </c>
      <c r="R171" s="7">
        <v>12</v>
      </c>
      <c r="S171" s="20">
        <v>0</v>
      </c>
      <c r="T171" s="20">
        <v>10</v>
      </c>
      <c r="U171" s="25">
        <v>0.5</v>
      </c>
      <c r="V171" s="26">
        <v>1</v>
      </c>
      <c r="W171" s="19">
        <v>9.9</v>
      </c>
      <c r="X171" s="19">
        <v>1</v>
      </c>
      <c r="Y171" s="19">
        <v>11.9</v>
      </c>
      <c r="Z171" s="19">
        <f>Pearl_Const!Z171</f>
        <v>1.6</v>
      </c>
      <c r="AA171" s="19">
        <v>1.1000000000000001</v>
      </c>
      <c r="AB171" s="19">
        <v>0.1</v>
      </c>
      <c r="AC171" s="132">
        <f t="shared" si="2"/>
        <v>1</v>
      </c>
      <c r="AD171" s="132"/>
      <c r="AE171" s="120">
        <f>ROUNDUP(AC171*VLOOKUP($AD$8,PEST!$C$2:$F$8,3,0)*Z171,0)</f>
        <v>18</v>
      </c>
      <c r="AF171" s="120">
        <f>ROUNDUP(AC171*VLOOKUP($AD$8,PEST!$C$2:$F$8,4,0)*Z171,0)</f>
        <v>105</v>
      </c>
    </row>
    <row r="172" spans="1:32" x14ac:dyDescent="0.25">
      <c r="A172" s="29" t="s">
        <v>52</v>
      </c>
      <c r="B172" s="30">
        <v>170</v>
      </c>
      <c r="C172" s="31">
        <v>7</v>
      </c>
      <c r="D172" s="3">
        <v>19</v>
      </c>
      <c r="E172" s="20">
        <v>5100</v>
      </c>
      <c r="F172" s="20">
        <v>6</v>
      </c>
      <c r="G172" s="31">
        <v>14</v>
      </c>
      <c r="H172" s="31">
        <v>16</v>
      </c>
      <c r="I172" s="32" t="s">
        <v>58</v>
      </c>
      <c r="J172" s="20">
        <v>5</v>
      </c>
      <c r="K172" s="20">
        <v>50</v>
      </c>
      <c r="L172" s="20">
        <v>30</v>
      </c>
      <c r="M172" s="20">
        <v>5</v>
      </c>
      <c r="N172" s="31">
        <v>54</v>
      </c>
      <c r="O172" s="23">
        <v>20</v>
      </c>
      <c r="P172" s="20">
        <v>80</v>
      </c>
      <c r="Q172" s="24">
        <v>6</v>
      </c>
      <c r="R172" s="7">
        <v>12</v>
      </c>
      <c r="S172" s="20">
        <v>0</v>
      </c>
      <c r="T172" s="20">
        <v>10</v>
      </c>
      <c r="U172" s="25">
        <v>0.5</v>
      </c>
      <c r="V172" s="26">
        <v>1</v>
      </c>
      <c r="W172" s="19">
        <v>9.9</v>
      </c>
      <c r="X172" s="19">
        <v>1</v>
      </c>
      <c r="Y172" s="19">
        <v>11.9</v>
      </c>
      <c r="Z172" s="19">
        <f>Pearl_Const!Z172</f>
        <v>1.6</v>
      </c>
      <c r="AA172" s="19">
        <v>1.1000000000000001</v>
      </c>
      <c r="AB172" s="19">
        <v>0.1</v>
      </c>
      <c r="AC172" s="132">
        <f t="shared" si="2"/>
        <v>1</v>
      </c>
      <c r="AD172" s="132"/>
      <c r="AE172" s="120">
        <f>ROUNDUP(AC172*VLOOKUP($AD$8,PEST!$C$2:$F$8,3,0)*Z172,0)</f>
        <v>18</v>
      </c>
      <c r="AF172" s="120">
        <f>ROUNDUP(AC172*VLOOKUP($AD$8,PEST!$C$2:$F$8,4,0)*Z172,0)</f>
        <v>105</v>
      </c>
    </row>
    <row r="173" spans="1:32" x14ac:dyDescent="0.25">
      <c r="A173" s="29" t="s">
        <v>52</v>
      </c>
      <c r="B173" s="18">
        <v>171</v>
      </c>
      <c r="C173" s="31">
        <v>7</v>
      </c>
      <c r="D173" s="3">
        <v>19</v>
      </c>
      <c r="E173" s="20">
        <v>5100</v>
      </c>
      <c r="F173" s="20">
        <v>6</v>
      </c>
      <c r="G173" s="31">
        <v>14</v>
      </c>
      <c r="H173" s="31">
        <v>16</v>
      </c>
      <c r="I173" s="32" t="s">
        <v>58</v>
      </c>
      <c r="J173" s="20">
        <v>5</v>
      </c>
      <c r="K173" s="20">
        <v>50</v>
      </c>
      <c r="L173" s="20">
        <v>30</v>
      </c>
      <c r="M173" s="20">
        <v>5</v>
      </c>
      <c r="N173" s="31">
        <v>54</v>
      </c>
      <c r="O173" s="23">
        <v>20</v>
      </c>
      <c r="P173" s="20">
        <v>80</v>
      </c>
      <c r="Q173" s="24">
        <v>6</v>
      </c>
      <c r="R173" s="7">
        <v>12</v>
      </c>
      <c r="S173" s="20">
        <v>0</v>
      </c>
      <c r="T173" s="20">
        <v>10</v>
      </c>
      <c r="U173" s="25">
        <v>0.5</v>
      </c>
      <c r="V173" s="26">
        <v>1</v>
      </c>
      <c r="W173" s="19">
        <v>9.9</v>
      </c>
      <c r="X173" s="19">
        <v>1</v>
      </c>
      <c r="Y173" s="19">
        <v>11.9</v>
      </c>
      <c r="Z173" s="19">
        <f>Pearl_Const!Z173</f>
        <v>1.6</v>
      </c>
      <c r="AA173" s="19">
        <v>1.1000000000000001</v>
      </c>
      <c r="AB173" s="19">
        <v>0.1</v>
      </c>
      <c r="AC173" s="132">
        <f t="shared" si="2"/>
        <v>1</v>
      </c>
      <c r="AD173" s="132"/>
      <c r="AE173" s="120">
        <f>ROUNDUP(AC173*VLOOKUP($AD$8,PEST!$C$2:$F$8,3,0)*Z173,0)</f>
        <v>18</v>
      </c>
      <c r="AF173" s="120">
        <f>ROUNDUP(AC173*VLOOKUP($AD$8,PEST!$C$2:$F$8,4,0)*Z173,0)</f>
        <v>105</v>
      </c>
    </row>
    <row r="174" spans="1:32" x14ac:dyDescent="0.25">
      <c r="A174" s="29" t="s">
        <v>52</v>
      </c>
      <c r="B174" s="30">
        <v>172</v>
      </c>
      <c r="C174" s="31">
        <v>7</v>
      </c>
      <c r="D174" s="3">
        <v>19</v>
      </c>
      <c r="E174" s="20">
        <v>5100</v>
      </c>
      <c r="F174" s="20">
        <v>6</v>
      </c>
      <c r="G174" s="31">
        <v>14</v>
      </c>
      <c r="H174" s="31">
        <v>16</v>
      </c>
      <c r="I174" s="32" t="s">
        <v>58</v>
      </c>
      <c r="J174" s="20">
        <v>5</v>
      </c>
      <c r="K174" s="20">
        <v>50</v>
      </c>
      <c r="L174" s="20">
        <v>30</v>
      </c>
      <c r="M174" s="20">
        <v>5</v>
      </c>
      <c r="N174" s="31">
        <v>54</v>
      </c>
      <c r="O174" s="23">
        <v>20</v>
      </c>
      <c r="P174" s="20">
        <v>80</v>
      </c>
      <c r="Q174" s="24">
        <v>6</v>
      </c>
      <c r="R174" s="7">
        <v>12</v>
      </c>
      <c r="S174" s="20">
        <v>0</v>
      </c>
      <c r="T174" s="20">
        <v>10</v>
      </c>
      <c r="U174" s="25">
        <v>0.5</v>
      </c>
      <c r="V174" s="26">
        <v>1</v>
      </c>
      <c r="W174" s="19">
        <v>9.9</v>
      </c>
      <c r="X174" s="19">
        <v>1</v>
      </c>
      <c r="Y174" s="19">
        <v>11.9</v>
      </c>
      <c r="Z174" s="19">
        <f>Pearl_Const!Z174</f>
        <v>1.6</v>
      </c>
      <c r="AA174" s="19">
        <v>1.1000000000000001</v>
      </c>
      <c r="AB174" s="19">
        <v>0.1</v>
      </c>
      <c r="AC174" s="132">
        <f t="shared" si="2"/>
        <v>1</v>
      </c>
      <c r="AD174" s="132"/>
      <c r="AE174" s="120">
        <f>ROUNDUP(AC174*VLOOKUP($AD$8,PEST!$C$2:$F$8,3,0)*Z174,0)</f>
        <v>18</v>
      </c>
      <c r="AF174" s="120">
        <f>ROUNDUP(AC174*VLOOKUP($AD$8,PEST!$C$2:$F$8,4,0)*Z174,0)</f>
        <v>105</v>
      </c>
    </row>
    <row r="175" spans="1:32" x14ac:dyDescent="0.25">
      <c r="A175" s="29" t="s">
        <v>52</v>
      </c>
      <c r="B175" s="18">
        <v>173</v>
      </c>
      <c r="C175" s="31">
        <v>7</v>
      </c>
      <c r="D175" s="3">
        <v>19</v>
      </c>
      <c r="E175" s="20">
        <v>5100</v>
      </c>
      <c r="F175" s="20">
        <v>6</v>
      </c>
      <c r="G175" s="31">
        <v>14</v>
      </c>
      <c r="H175" s="31">
        <v>16</v>
      </c>
      <c r="I175" s="32" t="s">
        <v>58</v>
      </c>
      <c r="J175" s="20">
        <v>5</v>
      </c>
      <c r="K175" s="20">
        <v>50</v>
      </c>
      <c r="L175" s="20">
        <v>30</v>
      </c>
      <c r="M175" s="20">
        <v>5</v>
      </c>
      <c r="N175" s="31">
        <v>54</v>
      </c>
      <c r="O175" s="23">
        <v>20</v>
      </c>
      <c r="P175" s="20">
        <v>80</v>
      </c>
      <c r="Q175" s="24">
        <v>6</v>
      </c>
      <c r="R175" s="7">
        <v>12</v>
      </c>
      <c r="S175" s="20">
        <v>0</v>
      </c>
      <c r="T175" s="20">
        <v>10</v>
      </c>
      <c r="U175" s="25">
        <v>0.5</v>
      </c>
      <c r="V175" s="26">
        <v>1</v>
      </c>
      <c r="W175" s="19">
        <v>9.9</v>
      </c>
      <c r="X175" s="19">
        <v>1</v>
      </c>
      <c r="Y175" s="19">
        <v>11.9</v>
      </c>
      <c r="Z175" s="19">
        <f>Pearl_Const!Z175</f>
        <v>1.6</v>
      </c>
      <c r="AA175" s="19">
        <v>1.1000000000000001</v>
      </c>
      <c r="AB175" s="19">
        <v>0.1</v>
      </c>
      <c r="AC175" s="132">
        <f t="shared" si="2"/>
        <v>1</v>
      </c>
      <c r="AD175" s="132"/>
      <c r="AE175" s="120">
        <f>ROUNDUP(AC175*VLOOKUP($AD$8,PEST!$C$2:$F$8,3,0)*Z175,0)</f>
        <v>18</v>
      </c>
      <c r="AF175" s="120">
        <f>ROUNDUP(AC175*VLOOKUP($AD$8,PEST!$C$2:$F$8,4,0)*Z175,0)</f>
        <v>105</v>
      </c>
    </row>
    <row r="176" spans="1:32" x14ac:dyDescent="0.25">
      <c r="A176" s="29" t="s">
        <v>52</v>
      </c>
      <c r="B176" s="30">
        <v>174</v>
      </c>
      <c r="C176" s="31">
        <v>7</v>
      </c>
      <c r="D176" s="3">
        <v>19</v>
      </c>
      <c r="E176" s="20">
        <v>5100</v>
      </c>
      <c r="F176" s="20">
        <v>6</v>
      </c>
      <c r="G176" s="31">
        <v>14</v>
      </c>
      <c r="H176" s="31">
        <v>16</v>
      </c>
      <c r="I176" s="32" t="s">
        <v>58</v>
      </c>
      <c r="J176" s="20">
        <v>5</v>
      </c>
      <c r="K176" s="20">
        <v>50</v>
      </c>
      <c r="L176" s="20">
        <v>30</v>
      </c>
      <c r="M176" s="20">
        <v>5</v>
      </c>
      <c r="N176" s="31">
        <v>54</v>
      </c>
      <c r="O176" s="23">
        <v>20</v>
      </c>
      <c r="P176" s="20">
        <v>80</v>
      </c>
      <c r="Q176" s="24">
        <v>6</v>
      </c>
      <c r="R176" s="7">
        <v>12</v>
      </c>
      <c r="S176" s="20">
        <v>0</v>
      </c>
      <c r="T176" s="20">
        <v>10</v>
      </c>
      <c r="U176" s="25">
        <v>0.5</v>
      </c>
      <c r="V176" s="26">
        <v>1</v>
      </c>
      <c r="W176" s="19">
        <v>9.9</v>
      </c>
      <c r="X176" s="19">
        <v>1</v>
      </c>
      <c r="Y176" s="19">
        <v>11.9</v>
      </c>
      <c r="Z176" s="19">
        <f>Pearl_Const!Z176</f>
        <v>1.6</v>
      </c>
      <c r="AA176" s="19">
        <v>1.1000000000000001</v>
      </c>
      <c r="AB176" s="19">
        <v>0.1</v>
      </c>
      <c r="AC176" s="132">
        <f t="shared" si="2"/>
        <v>1</v>
      </c>
      <c r="AD176" s="132"/>
      <c r="AE176" s="120">
        <f>ROUNDUP(AC176*VLOOKUP($AD$8,PEST!$C$2:$F$8,3,0)*Z176,0)</f>
        <v>18</v>
      </c>
      <c r="AF176" s="120">
        <f>ROUNDUP(AC176*VLOOKUP($AD$8,PEST!$C$2:$F$8,4,0)*Z176,0)</f>
        <v>105</v>
      </c>
    </row>
    <row r="177" spans="1:32" x14ac:dyDescent="0.25">
      <c r="A177" s="29" t="s">
        <v>52</v>
      </c>
      <c r="B177" s="18">
        <v>175</v>
      </c>
      <c r="C177" s="31">
        <v>7</v>
      </c>
      <c r="D177" s="3">
        <v>19</v>
      </c>
      <c r="E177" s="20">
        <v>5100</v>
      </c>
      <c r="F177" s="20">
        <v>6</v>
      </c>
      <c r="G177" s="31">
        <v>14</v>
      </c>
      <c r="H177" s="31">
        <v>16</v>
      </c>
      <c r="I177" s="32" t="s">
        <v>58</v>
      </c>
      <c r="J177" s="20">
        <v>5</v>
      </c>
      <c r="K177" s="20">
        <v>50</v>
      </c>
      <c r="L177" s="20">
        <v>30</v>
      </c>
      <c r="M177" s="20">
        <v>5</v>
      </c>
      <c r="N177" s="31">
        <v>54</v>
      </c>
      <c r="O177" s="23">
        <v>20</v>
      </c>
      <c r="P177" s="20">
        <v>80</v>
      </c>
      <c r="Q177" s="24">
        <v>6</v>
      </c>
      <c r="R177" s="7">
        <v>12</v>
      </c>
      <c r="S177" s="20">
        <v>0</v>
      </c>
      <c r="T177" s="20">
        <v>10</v>
      </c>
      <c r="U177" s="25">
        <v>0.5</v>
      </c>
      <c r="V177" s="26">
        <v>1</v>
      </c>
      <c r="W177" s="19">
        <v>9.9</v>
      </c>
      <c r="X177" s="19">
        <v>1</v>
      </c>
      <c r="Y177" s="19">
        <v>11.9</v>
      </c>
      <c r="Z177" s="19">
        <f>Pearl_Const!Z177</f>
        <v>1.6</v>
      </c>
      <c r="AA177" s="19">
        <v>1.1000000000000001</v>
      </c>
      <c r="AB177" s="19">
        <v>0.1</v>
      </c>
      <c r="AC177" s="132">
        <f t="shared" si="2"/>
        <v>1</v>
      </c>
      <c r="AD177" s="132"/>
      <c r="AE177" s="120">
        <f>ROUNDUP(AC177*VLOOKUP($AD$8,PEST!$C$2:$F$8,3,0)*Z177,0)</f>
        <v>18</v>
      </c>
      <c r="AF177" s="120">
        <f>ROUNDUP(AC177*VLOOKUP($AD$8,PEST!$C$2:$F$8,4,0)*Z177,0)</f>
        <v>105</v>
      </c>
    </row>
    <row r="178" spans="1:32" x14ac:dyDescent="0.25">
      <c r="A178" s="29" t="s">
        <v>52</v>
      </c>
      <c r="B178" s="30">
        <v>176</v>
      </c>
      <c r="C178" s="31">
        <v>7</v>
      </c>
      <c r="D178" s="3">
        <v>19</v>
      </c>
      <c r="E178" s="20">
        <v>5100</v>
      </c>
      <c r="F178" s="20">
        <v>6</v>
      </c>
      <c r="G178" s="31">
        <v>14</v>
      </c>
      <c r="H178" s="31">
        <v>16</v>
      </c>
      <c r="I178" s="32" t="s">
        <v>58</v>
      </c>
      <c r="J178" s="20">
        <v>5</v>
      </c>
      <c r="K178" s="20">
        <v>50</v>
      </c>
      <c r="L178" s="20">
        <v>30</v>
      </c>
      <c r="M178" s="20">
        <v>5</v>
      </c>
      <c r="N178" s="31">
        <v>54</v>
      </c>
      <c r="O178" s="23">
        <v>20</v>
      </c>
      <c r="P178" s="20">
        <v>80</v>
      </c>
      <c r="Q178" s="24">
        <v>6</v>
      </c>
      <c r="R178" s="7">
        <v>12</v>
      </c>
      <c r="S178" s="20">
        <v>0</v>
      </c>
      <c r="T178" s="20">
        <v>10</v>
      </c>
      <c r="U178" s="25">
        <v>0.5</v>
      </c>
      <c r="V178" s="26">
        <v>1</v>
      </c>
      <c r="W178" s="19">
        <v>9.9</v>
      </c>
      <c r="X178" s="19">
        <v>1</v>
      </c>
      <c r="Y178" s="19">
        <v>11.9</v>
      </c>
      <c r="Z178" s="19">
        <f>Pearl_Const!Z178</f>
        <v>1.6</v>
      </c>
      <c r="AA178" s="19">
        <v>1.1000000000000001</v>
      </c>
      <c r="AB178" s="19">
        <v>0.1</v>
      </c>
      <c r="AC178" s="132">
        <f t="shared" si="2"/>
        <v>1</v>
      </c>
      <c r="AD178" s="132"/>
      <c r="AE178" s="120">
        <f>ROUNDUP(AC178*VLOOKUP($AD$8,PEST!$C$2:$F$8,3,0)*Z178,0)</f>
        <v>18</v>
      </c>
      <c r="AF178" s="120">
        <f>ROUNDUP(AC178*VLOOKUP($AD$8,PEST!$C$2:$F$8,4,0)*Z178,0)</f>
        <v>105</v>
      </c>
    </row>
    <row r="179" spans="1:32" x14ac:dyDescent="0.25">
      <c r="A179" s="29" t="s">
        <v>52</v>
      </c>
      <c r="B179" s="18">
        <v>177</v>
      </c>
      <c r="C179" s="31">
        <v>7</v>
      </c>
      <c r="D179" s="3">
        <v>19</v>
      </c>
      <c r="E179" s="20">
        <v>5100</v>
      </c>
      <c r="F179" s="20">
        <v>6</v>
      </c>
      <c r="G179" s="31">
        <v>14</v>
      </c>
      <c r="H179" s="31">
        <v>16</v>
      </c>
      <c r="I179" s="32" t="s">
        <v>58</v>
      </c>
      <c r="J179" s="20">
        <v>5</v>
      </c>
      <c r="K179" s="20">
        <v>50</v>
      </c>
      <c r="L179" s="20">
        <v>30</v>
      </c>
      <c r="M179" s="20">
        <v>5</v>
      </c>
      <c r="N179" s="31">
        <v>54</v>
      </c>
      <c r="O179" s="23">
        <v>20</v>
      </c>
      <c r="P179" s="20">
        <v>80</v>
      </c>
      <c r="Q179" s="24">
        <v>6</v>
      </c>
      <c r="R179" s="7">
        <v>12</v>
      </c>
      <c r="S179" s="20">
        <v>0</v>
      </c>
      <c r="T179" s="20">
        <v>10</v>
      </c>
      <c r="U179" s="25">
        <v>0.5</v>
      </c>
      <c r="V179" s="26">
        <v>1</v>
      </c>
      <c r="W179" s="19">
        <v>9.9</v>
      </c>
      <c r="X179" s="19">
        <v>1</v>
      </c>
      <c r="Y179" s="19">
        <v>11.9</v>
      </c>
      <c r="Z179" s="19">
        <f>Pearl_Const!Z179</f>
        <v>1.6</v>
      </c>
      <c r="AA179" s="19">
        <v>1.1000000000000001</v>
      </c>
      <c r="AB179" s="19">
        <v>0.1</v>
      </c>
      <c r="AC179" s="132">
        <f t="shared" si="2"/>
        <v>1</v>
      </c>
      <c r="AD179" s="132"/>
      <c r="AE179" s="120">
        <f>ROUNDUP(AC179*VLOOKUP($AD$8,PEST!$C$2:$F$8,3,0)*Z179,0)</f>
        <v>18</v>
      </c>
      <c r="AF179" s="120">
        <f>ROUNDUP(AC179*VLOOKUP($AD$8,PEST!$C$2:$F$8,4,0)*Z179,0)</f>
        <v>105</v>
      </c>
    </row>
    <row r="180" spans="1:32" x14ac:dyDescent="0.25">
      <c r="A180" s="29" t="s">
        <v>52</v>
      </c>
      <c r="B180" s="30">
        <v>178</v>
      </c>
      <c r="C180" s="31">
        <v>7</v>
      </c>
      <c r="D180" s="3">
        <v>19</v>
      </c>
      <c r="E180" s="20">
        <v>5100</v>
      </c>
      <c r="F180" s="20">
        <v>6</v>
      </c>
      <c r="G180" s="31">
        <v>14</v>
      </c>
      <c r="H180" s="31">
        <v>16</v>
      </c>
      <c r="I180" s="32" t="s">
        <v>58</v>
      </c>
      <c r="J180" s="20">
        <v>5</v>
      </c>
      <c r="K180" s="20">
        <v>50</v>
      </c>
      <c r="L180" s="20">
        <v>30</v>
      </c>
      <c r="M180" s="20">
        <v>5</v>
      </c>
      <c r="N180" s="31">
        <v>54</v>
      </c>
      <c r="O180" s="23">
        <v>20</v>
      </c>
      <c r="P180" s="20">
        <v>80</v>
      </c>
      <c r="Q180" s="24">
        <v>6</v>
      </c>
      <c r="R180" s="7">
        <v>12</v>
      </c>
      <c r="S180" s="20">
        <v>0</v>
      </c>
      <c r="T180" s="20">
        <v>10</v>
      </c>
      <c r="U180" s="25">
        <v>0.5</v>
      </c>
      <c r="V180" s="26">
        <v>1</v>
      </c>
      <c r="W180" s="19">
        <v>9.9</v>
      </c>
      <c r="X180" s="19">
        <v>1</v>
      </c>
      <c r="Y180" s="19">
        <v>11.9</v>
      </c>
      <c r="Z180" s="19">
        <f>Pearl_Const!Z180</f>
        <v>1.6</v>
      </c>
      <c r="AA180" s="19">
        <v>1.1000000000000001</v>
      </c>
      <c r="AB180" s="19">
        <v>0.1</v>
      </c>
      <c r="AC180" s="132">
        <f t="shared" si="2"/>
        <v>1</v>
      </c>
      <c r="AD180" s="132"/>
      <c r="AE180" s="120">
        <f>ROUNDUP(AC180*VLOOKUP($AD$8,PEST!$C$2:$F$8,3,0)*Z180,0)</f>
        <v>18</v>
      </c>
      <c r="AF180" s="120">
        <f>ROUNDUP(AC180*VLOOKUP($AD$8,PEST!$C$2:$F$8,4,0)*Z180,0)</f>
        <v>105</v>
      </c>
    </row>
    <row r="181" spans="1:32" x14ac:dyDescent="0.25">
      <c r="A181" s="29" t="s">
        <v>52</v>
      </c>
      <c r="B181" s="18">
        <v>179</v>
      </c>
      <c r="C181" s="31">
        <v>7</v>
      </c>
      <c r="D181" s="3">
        <v>19</v>
      </c>
      <c r="E181" s="20">
        <v>5100</v>
      </c>
      <c r="F181" s="20">
        <v>6</v>
      </c>
      <c r="G181" s="31">
        <v>14</v>
      </c>
      <c r="H181" s="31">
        <v>16</v>
      </c>
      <c r="I181" s="32" t="s">
        <v>58</v>
      </c>
      <c r="J181" s="20">
        <v>5</v>
      </c>
      <c r="K181" s="20">
        <v>50</v>
      </c>
      <c r="L181" s="20">
        <v>30</v>
      </c>
      <c r="M181" s="20">
        <v>5</v>
      </c>
      <c r="N181" s="31">
        <v>54</v>
      </c>
      <c r="O181" s="23">
        <v>20</v>
      </c>
      <c r="P181" s="20">
        <v>80</v>
      </c>
      <c r="Q181" s="24">
        <v>6</v>
      </c>
      <c r="R181" s="7">
        <v>12</v>
      </c>
      <c r="S181" s="20">
        <v>0</v>
      </c>
      <c r="T181" s="20">
        <v>10</v>
      </c>
      <c r="U181" s="25">
        <v>0.5</v>
      </c>
      <c r="V181" s="26">
        <v>1</v>
      </c>
      <c r="W181" s="19">
        <v>9.9</v>
      </c>
      <c r="X181" s="19">
        <v>1</v>
      </c>
      <c r="Y181" s="19">
        <v>11.9</v>
      </c>
      <c r="Z181" s="19">
        <f>Pearl_Const!Z181</f>
        <v>1.6</v>
      </c>
      <c r="AA181" s="19">
        <v>1.1000000000000001</v>
      </c>
      <c r="AB181" s="19">
        <v>0.1</v>
      </c>
      <c r="AC181" s="132">
        <f t="shared" si="2"/>
        <v>1</v>
      </c>
      <c r="AD181" s="132"/>
      <c r="AE181" s="120">
        <f>ROUNDUP(AC181*VLOOKUP($AD$8,PEST!$C$2:$F$8,3,0)*Z181,0)</f>
        <v>18</v>
      </c>
      <c r="AF181" s="120">
        <f>ROUNDUP(AC181*VLOOKUP($AD$8,PEST!$C$2:$F$8,4,0)*Z181,0)</f>
        <v>105</v>
      </c>
    </row>
    <row r="182" spans="1:32" x14ac:dyDescent="0.25">
      <c r="A182" s="29" t="s">
        <v>52</v>
      </c>
      <c r="B182" s="30">
        <v>180</v>
      </c>
      <c r="C182" s="31">
        <v>7</v>
      </c>
      <c r="D182" s="3">
        <v>19</v>
      </c>
      <c r="E182" s="20">
        <v>5100</v>
      </c>
      <c r="F182" s="20">
        <v>6</v>
      </c>
      <c r="G182" s="31">
        <v>14</v>
      </c>
      <c r="H182" s="31">
        <v>16</v>
      </c>
      <c r="I182" s="32" t="s">
        <v>58</v>
      </c>
      <c r="J182" s="20">
        <v>5</v>
      </c>
      <c r="K182" s="20">
        <v>50</v>
      </c>
      <c r="L182" s="20">
        <v>30</v>
      </c>
      <c r="M182" s="20">
        <v>5</v>
      </c>
      <c r="N182" s="31">
        <v>54</v>
      </c>
      <c r="O182" s="23">
        <v>20</v>
      </c>
      <c r="P182" s="20">
        <v>80</v>
      </c>
      <c r="Q182" s="24">
        <v>6</v>
      </c>
      <c r="R182" s="7">
        <v>12</v>
      </c>
      <c r="S182" s="20">
        <v>0</v>
      </c>
      <c r="T182" s="20">
        <v>10</v>
      </c>
      <c r="U182" s="25">
        <v>0.5</v>
      </c>
      <c r="V182" s="26">
        <v>1</v>
      </c>
      <c r="W182" s="19">
        <v>9.9</v>
      </c>
      <c r="X182" s="19">
        <v>1</v>
      </c>
      <c r="Y182" s="19">
        <v>11.9</v>
      </c>
      <c r="Z182" s="19">
        <f>Pearl_Const!Z182</f>
        <v>1.6</v>
      </c>
      <c r="AA182" s="19">
        <v>1.1000000000000001</v>
      </c>
      <c r="AB182" s="19">
        <v>0.1</v>
      </c>
      <c r="AC182" s="132">
        <f t="shared" si="2"/>
        <v>1</v>
      </c>
      <c r="AD182" s="132"/>
      <c r="AE182" s="120">
        <f>ROUNDUP(AC182*VLOOKUP($AD$8,PEST!$C$2:$F$8,3,0)*Z182,0)</f>
        <v>18</v>
      </c>
      <c r="AF182" s="120">
        <f>ROUNDUP(AC182*VLOOKUP($AD$8,PEST!$C$2:$F$8,4,0)*Z182,0)</f>
        <v>105</v>
      </c>
    </row>
    <row r="183" spans="1:32" x14ac:dyDescent="0.25">
      <c r="A183" s="29" t="s">
        <v>52</v>
      </c>
      <c r="B183" s="18">
        <v>181</v>
      </c>
      <c r="C183" s="31">
        <v>7</v>
      </c>
      <c r="D183" s="3">
        <v>19</v>
      </c>
      <c r="E183" s="20">
        <v>5100</v>
      </c>
      <c r="F183" s="20">
        <v>6</v>
      </c>
      <c r="G183" s="31">
        <v>14</v>
      </c>
      <c r="H183" s="31">
        <v>16</v>
      </c>
      <c r="I183" s="32" t="s">
        <v>58</v>
      </c>
      <c r="J183" s="20">
        <v>5</v>
      </c>
      <c r="K183" s="20">
        <v>50</v>
      </c>
      <c r="L183" s="20">
        <v>30</v>
      </c>
      <c r="M183" s="20">
        <v>5</v>
      </c>
      <c r="N183" s="31">
        <v>54</v>
      </c>
      <c r="O183" s="23">
        <v>20</v>
      </c>
      <c r="P183" s="20">
        <v>80</v>
      </c>
      <c r="Q183" s="24">
        <v>6</v>
      </c>
      <c r="R183" s="7">
        <v>12</v>
      </c>
      <c r="S183" s="20">
        <v>0</v>
      </c>
      <c r="T183" s="20">
        <v>10</v>
      </c>
      <c r="U183" s="25">
        <v>0.5</v>
      </c>
      <c r="V183" s="26">
        <v>1</v>
      </c>
      <c r="W183" s="19">
        <v>9.9</v>
      </c>
      <c r="X183" s="19">
        <v>1</v>
      </c>
      <c r="Y183" s="19">
        <v>11.9</v>
      </c>
      <c r="Z183" s="19">
        <f>Pearl_Const!Z183</f>
        <v>1.6</v>
      </c>
      <c r="AA183" s="19">
        <v>1.1000000000000001</v>
      </c>
      <c r="AB183" s="19">
        <v>0.1</v>
      </c>
      <c r="AC183" s="132">
        <f t="shared" si="2"/>
        <v>1</v>
      </c>
      <c r="AD183" s="132"/>
      <c r="AE183" s="120">
        <f>ROUNDUP(AC183*VLOOKUP($AD$8,PEST!$C$2:$F$8,3,0)*Z183,0)</f>
        <v>18</v>
      </c>
      <c r="AF183" s="120">
        <f>ROUNDUP(AC183*VLOOKUP($AD$8,PEST!$C$2:$F$8,4,0)*Z183,0)</f>
        <v>105</v>
      </c>
    </row>
    <row r="184" spans="1:32" x14ac:dyDescent="0.25">
      <c r="A184" s="29" t="s">
        <v>52</v>
      </c>
      <c r="B184" s="30">
        <v>182</v>
      </c>
      <c r="C184" s="31">
        <v>7</v>
      </c>
      <c r="D184" s="3">
        <v>19</v>
      </c>
      <c r="E184" s="20">
        <v>5100</v>
      </c>
      <c r="F184" s="20">
        <v>6</v>
      </c>
      <c r="G184" s="31">
        <v>14</v>
      </c>
      <c r="H184" s="31">
        <v>16</v>
      </c>
      <c r="I184" s="32" t="s">
        <v>58</v>
      </c>
      <c r="J184" s="20">
        <v>5</v>
      </c>
      <c r="K184" s="20">
        <v>50</v>
      </c>
      <c r="L184" s="20">
        <v>30</v>
      </c>
      <c r="M184" s="20">
        <v>5</v>
      </c>
      <c r="N184" s="31">
        <v>54</v>
      </c>
      <c r="O184" s="23">
        <v>20</v>
      </c>
      <c r="P184" s="20">
        <v>80</v>
      </c>
      <c r="Q184" s="24">
        <v>6</v>
      </c>
      <c r="R184" s="7">
        <v>12</v>
      </c>
      <c r="S184" s="20">
        <v>0</v>
      </c>
      <c r="T184" s="20">
        <v>10</v>
      </c>
      <c r="U184" s="25">
        <v>0.5</v>
      </c>
      <c r="V184" s="26">
        <v>1</v>
      </c>
      <c r="W184" s="19">
        <v>9.9</v>
      </c>
      <c r="X184" s="19">
        <v>1</v>
      </c>
      <c r="Y184" s="19">
        <v>11.9</v>
      </c>
      <c r="Z184" s="19">
        <f>Pearl_Const!Z184</f>
        <v>1.6</v>
      </c>
      <c r="AA184" s="19">
        <v>1.1000000000000001</v>
      </c>
      <c r="AB184" s="19">
        <v>0.1</v>
      </c>
      <c r="AC184" s="132">
        <f t="shared" si="2"/>
        <v>1</v>
      </c>
      <c r="AD184" s="132"/>
      <c r="AE184" s="120">
        <f>ROUNDUP(AC184*VLOOKUP($AD$8,PEST!$C$2:$F$8,3,0)*Z184,0)</f>
        <v>18</v>
      </c>
      <c r="AF184" s="120">
        <f>ROUNDUP(AC184*VLOOKUP($AD$8,PEST!$C$2:$F$8,4,0)*Z184,0)</f>
        <v>105</v>
      </c>
    </row>
    <row r="185" spans="1:32" x14ac:dyDescent="0.25">
      <c r="A185" s="29" t="s">
        <v>52</v>
      </c>
      <c r="B185" s="18">
        <v>183</v>
      </c>
      <c r="C185" s="31">
        <v>7</v>
      </c>
      <c r="D185" s="3">
        <v>19</v>
      </c>
      <c r="E185" s="20">
        <v>5100</v>
      </c>
      <c r="F185" s="20">
        <v>6</v>
      </c>
      <c r="G185" s="31">
        <v>14</v>
      </c>
      <c r="H185" s="31">
        <v>16</v>
      </c>
      <c r="I185" s="32" t="s">
        <v>58</v>
      </c>
      <c r="J185" s="20">
        <v>5</v>
      </c>
      <c r="K185" s="20">
        <v>50</v>
      </c>
      <c r="L185" s="20">
        <v>30</v>
      </c>
      <c r="M185" s="20">
        <v>5</v>
      </c>
      <c r="N185" s="31">
        <v>54</v>
      </c>
      <c r="O185" s="23">
        <v>20</v>
      </c>
      <c r="P185" s="20">
        <v>80</v>
      </c>
      <c r="Q185" s="24">
        <v>6</v>
      </c>
      <c r="R185" s="7">
        <v>12</v>
      </c>
      <c r="S185" s="20">
        <v>0</v>
      </c>
      <c r="T185" s="20">
        <v>10</v>
      </c>
      <c r="U185" s="25">
        <v>0.5</v>
      </c>
      <c r="V185" s="26">
        <v>1</v>
      </c>
      <c r="W185" s="19">
        <v>9.9</v>
      </c>
      <c r="X185" s="19">
        <v>1</v>
      </c>
      <c r="Y185" s="19">
        <v>11.9</v>
      </c>
      <c r="Z185" s="19">
        <f>Pearl_Const!Z185</f>
        <v>1.6</v>
      </c>
      <c r="AA185" s="19">
        <v>1.1000000000000001</v>
      </c>
      <c r="AB185" s="19">
        <v>0.1</v>
      </c>
      <c r="AC185" s="132">
        <f t="shared" si="2"/>
        <v>1</v>
      </c>
      <c r="AD185" s="132"/>
      <c r="AE185" s="120">
        <f>ROUNDUP(AC185*VLOOKUP($AD$8,PEST!$C$2:$F$8,3,0)*Z185,0)</f>
        <v>18</v>
      </c>
      <c r="AF185" s="120">
        <f>ROUNDUP(AC185*VLOOKUP($AD$8,PEST!$C$2:$F$8,4,0)*Z185,0)</f>
        <v>105</v>
      </c>
    </row>
    <row r="186" spans="1:32" x14ac:dyDescent="0.25">
      <c r="A186" s="29" t="s">
        <v>52</v>
      </c>
      <c r="B186" s="30">
        <v>184</v>
      </c>
      <c r="C186" s="31">
        <v>7</v>
      </c>
      <c r="D186" s="3">
        <v>19</v>
      </c>
      <c r="E186" s="20">
        <v>5100</v>
      </c>
      <c r="F186" s="20">
        <v>6</v>
      </c>
      <c r="G186" s="31">
        <v>14</v>
      </c>
      <c r="H186" s="31">
        <v>16</v>
      </c>
      <c r="I186" s="32" t="s">
        <v>58</v>
      </c>
      <c r="J186" s="20">
        <v>5</v>
      </c>
      <c r="K186" s="20">
        <v>50</v>
      </c>
      <c r="L186" s="20">
        <v>30</v>
      </c>
      <c r="M186" s="20">
        <v>5</v>
      </c>
      <c r="N186" s="31">
        <v>54</v>
      </c>
      <c r="O186" s="23">
        <v>20</v>
      </c>
      <c r="P186" s="20">
        <v>80</v>
      </c>
      <c r="Q186" s="24">
        <v>6</v>
      </c>
      <c r="R186" s="7">
        <v>12</v>
      </c>
      <c r="S186" s="20">
        <v>0</v>
      </c>
      <c r="T186" s="20">
        <v>10</v>
      </c>
      <c r="U186" s="25">
        <v>0.5</v>
      </c>
      <c r="V186" s="26">
        <v>1</v>
      </c>
      <c r="W186" s="19">
        <v>9.9</v>
      </c>
      <c r="X186" s="19">
        <v>1</v>
      </c>
      <c r="Y186" s="19">
        <v>11.9</v>
      </c>
      <c r="Z186" s="19">
        <f>Pearl_Const!Z186</f>
        <v>1.6</v>
      </c>
      <c r="AA186" s="19">
        <v>1.1000000000000001</v>
      </c>
      <c r="AB186" s="19">
        <v>0.1</v>
      </c>
      <c r="AC186" s="132">
        <f t="shared" si="2"/>
        <v>1</v>
      </c>
      <c r="AD186" s="132"/>
      <c r="AE186" s="120">
        <f>ROUNDUP(AC186*VLOOKUP($AD$8,PEST!$C$2:$F$8,3,0)*Z186,0)</f>
        <v>18</v>
      </c>
      <c r="AF186" s="120">
        <f>ROUNDUP(AC186*VLOOKUP($AD$8,PEST!$C$2:$F$8,4,0)*Z186,0)</f>
        <v>105</v>
      </c>
    </row>
    <row r="187" spans="1:32" x14ac:dyDescent="0.25">
      <c r="A187" s="29" t="s">
        <v>52</v>
      </c>
      <c r="B187" s="18">
        <v>185</v>
      </c>
      <c r="C187" s="31">
        <v>7</v>
      </c>
      <c r="D187" s="3">
        <v>19</v>
      </c>
      <c r="E187" s="20">
        <v>5100</v>
      </c>
      <c r="F187" s="20">
        <v>6</v>
      </c>
      <c r="G187" s="31">
        <v>14</v>
      </c>
      <c r="H187" s="31">
        <v>16</v>
      </c>
      <c r="I187" s="32" t="s">
        <v>58</v>
      </c>
      <c r="J187" s="20">
        <v>5</v>
      </c>
      <c r="K187" s="20">
        <v>50</v>
      </c>
      <c r="L187" s="20">
        <v>30</v>
      </c>
      <c r="M187" s="20">
        <v>5</v>
      </c>
      <c r="N187" s="31">
        <v>54</v>
      </c>
      <c r="O187" s="23">
        <v>20</v>
      </c>
      <c r="P187" s="20">
        <v>80</v>
      </c>
      <c r="Q187" s="24">
        <v>6</v>
      </c>
      <c r="R187" s="7">
        <v>12</v>
      </c>
      <c r="S187" s="20">
        <v>0</v>
      </c>
      <c r="T187" s="20">
        <v>10</v>
      </c>
      <c r="U187" s="25">
        <v>0.5</v>
      </c>
      <c r="V187" s="26">
        <v>1</v>
      </c>
      <c r="W187" s="19">
        <v>9.9</v>
      </c>
      <c r="X187" s="19">
        <v>1</v>
      </c>
      <c r="Y187" s="19">
        <v>11.9</v>
      </c>
      <c r="Z187" s="19">
        <f>Pearl_Const!Z187</f>
        <v>1.6</v>
      </c>
      <c r="AA187" s="19">
        <v>1.1000000000000001</v>
      </c>
      <c r="AB187" s="19">
        <v>0.1</v>
      </c>
      <c r="AC187" s="132">
        <f t="shared" si="2"/>
        <v>1</v>
      </c>
      <c r="AD187" s="132"/>
      <c r="AE187" s="120">
        <f>ROUNDUP(AC187*VLOOKUP($AD$8,PEST!$C$2:$F$8,3,0)*Z187,0)</f>
        <v>18</v>
      </c>
      <c r="AF187" s="120">
        <f>ROUNDUP(AC187*VLOOKUP($AD$8,PEST!$C$2:$F$8,4,0)*Z187,0)</f>
        <v>105</v>
      </c>
    </row>
    <row r="188" spans="1:32" x14ac:dyDescent="0.25">
      <c r="A188" s="29" t="s">
        <v>52</v>
      </c>
      <c r="B188" s="30">
        <v>186</v>
      </c>
      <c r="C188" s="31">
        <v>7</v>
      </c>
      <c r="D188" s="3">
        <v>19</v>
      </c>
      <c r="E188" s="20">
        <v>5100</v>
      </c>
      <c r="F188" s="20">
        <v>6</v>
      </c>
      <c r="G188" s="31">
        <v>14</v>
      </c>
      <c r="H188" s="31">
        <v>16</v>
      </c>
      <c r="I188" s="32" t="s">
        <v>58</v>
      </c>
      <c r="J188" s="20">
        <v>5</v>
      </c>
      <c r="K188" s="20">
        <v>50</v>
      </c>
      <c r="L188" s="20">
        <v>30</v>
      </c>
      <c r="M188" s="20">
        <v>5</v>
      </c>
      <c r="N188" s="31">
        <v>54</v>
      </c>
      <c r="O188" s="23">
        <v>20</v>
      </c>
      <c r="P188" s="20">
        <v>80</v>
      </c>
      <c r="Q188" s="24">
        <v>6</v>
      </c>
      <c r="R188" s="7">
        <v>12</v>
      </c>
      <c r="S188" s="20">
        <v>0</v>
      </c>
      <c r="T188" s="20">
        <v>10</v>
      </c>
      <c r="U188" s="25">
        <v>0.5</v>
      </c>
      <c r="V188" s="26">
        <v>1</v>
      </c>
      <c r="W188" s="19">
        <v>9.9</v>
      </c>
      <c r="X188" s="19">
        <v>1</v>
      </c>
      <c r="Y188" s="19">
        <v>11.9</v>
      </c>
      <c r="Z188" s="19">
        <f>Pearl_Const!Z188</f>
        <v>1.6</v>
      </c>
      <c r="AA188" s="19">
        <v>1.1000000000000001</v>
      </c>
      <c r="AB188" s="19">
        <v>0.1</v>
      </c>
      <c r="AC188" s="132">
        <f t="shared" si="2"/>
        <v>1</v>
      </c>
      <c r="AD188" s="132"/>
      <c r="AE188" s="120">
        <f>ROUNDUP(AC188*VLOOKUP($AD$8,PEST!$C$2:$F$8,3,0)*Z188,0)</f>
        <v>18</v>
      </c>
      <c r="AF188" s="120">
        <f>ROUNDUP(AC188*VLOOKUP($AD$8,PEST!$C$2:$F$8,4,0)*Z188,0)</f>
        <v>105</v>
      </c>
    </row>
    <row r="189" spans="1:32" x14ac:dyDescent="0.25">
      <c r="A189" s="29" t="s">
        <v>52</v>
      </c>
      <c r="B189" s="18">
        <v>187</v>
      </c>
      <c r="C189" s="31">
        <v>7</v>
      </c>
      <c r="D189" s="3">
        <v>19</v>
      </c>
      <c r="E189" s="20">
        <v>5100</v>
      </c>
      <c r="F189" s="20">
        <v>6</v>
      </c>
      <c r="G189" s="31">
        <v>14</v>
      </c>
      <c r="H189" s="31">
        <v>16</v>
      </c>
      <c r="I189" s="32" t="s">
        <v>58</v>
      </c>
      <c r="J189" s="20">
        <v>5</v>
      </c>
      <c r="K189" s="20">
        <v>50</v>
      </c>
      <c r="L189" s="20">
        <v>30</v>
      </c>
      <c r="M189" s="20">
        <v>5</v>
      </c>
      <c r="N189" s="31">
        <v>54</v>
      </c>
      <c r="O189" s="23">
        <v>20</v>
      </c>
      <c r="P189" s="20">
        <v>80</v>
      </c>
      <c r="Q189" s="24">
        <v>6</v>
      </c>
      <c r="R189" s="7">
        <v>12</v>
      </c>
      <c r="S189" s="20">
        <v>0</v>
      </c>
      <c r="T189" s="20">
        <v>10</v>
      </c>
      <c r="U189" s="25">
        <v>0.5</v>
      </c>
      <c r="V189" s="26">
        <v>1</v>
      </c>
      <c r="W189" s="19">
        <v>9.9</v>
      </c>
      <c r="X189" s="19">
        <v>1</v>
      </c>
      <c r="Y189" s="19">
        <v>11.9</v>
      </c>
      <c r="Z189" s="19">
        <f>Pearl_Const!Z189</f>
        <v>1.6</v>
      </c>
      <c r="AA189" s="19">
        <v>1.1000000000000001</v>
      </c>
      <c r="AB189" s="19">
        <v>0.1</v>
      </c>
      <c r="AC189" s="132">
        <f t="shared" si="2"/>
        <v>1</v>
      </c>
      <c r="AD189" s="132"/>
      <c r="AE189" s="120">
        <f>ROUNDUP(AC189*VLOOKUP($AD$8,PEST!$C$2:$F$8,3,0)*Z189,0)</f>
        <v>18</v>
      </c>
      <c r="AF189" s="120">
        <f>ROUNDUP(AC189*VLOOKUP($AD$8,PEST!$C$2:$F$8,4,0)*Z189,0)</f>
        <v>105</v>
      </c>
    </row>
    <row r="190" spans="1:32" x14ac:dyDescent="0.25">
      <c r="A190" s="29" t="s">
        <v>52</v>
      </c>
      <c r="B190" s="30">
        <v>188</v>
      </c>
      <c r="C190" s="31">
        <v>7</v>
      </c>
      <c r="D190" s="3">
        <v>19</v>
      </c>
      <c r="E190" s="20">
        <v>5100</v>
      </c>
      <c r="F190" s="20">
        <v>6</v>
      </c>
      <c r="G190" s="31">
        <v>14</v>
      </c>
      <c r="H190" s="31">
        <v>16</v>
      </c>
      <c r="I190" s="32" t="s">
        <v>58</v>
      </c>
      <c r="J190" s="20">
        <v>5</v>
      </c>
      <c r="K190" s="20">
        <v>50</v>
      </c>
      <c r="L190" s="20">
        <v>30</v>
      </c>
      <c r="M190" s="20">
        <v>5</v>
      </c>
      <c r="N190" s="31">
        <v>54</v>
      </c>
      <c r="O190" s="23">
        <v>20</v>
      </c>
      <c r="P190" s="20">
        <v>80</v>
      </c>
      <c r="Q190" s="24">
        <v>6</v>
      </c>
      <c r="R190" s="7">
        <v>12</v>
      </c>
      <c r="S190" s="20">
        <v>0</v>
      </c>
      <c r="T190" s="20">
        <v>10</v>
      </c>
      <c r="U190" s="25">
        <v>0.5</v>
      </c>
      <c r="V190" s="26">
        <v>1</v>
      </c>
      <c r="W190" s="19">
        <v>9.9</v>
      </c>
      <c r="X190" s="19">
        <v>1</v>
      </c>
      <c r="Y190" s="19">
        <v>11.9</v>
      </c>
      <c r="Z190" s="19">
        <f>Pearl_Const!Z190</f>
        <v>1.6</v>
      </c>
      <c r="AA190" s="19">
        <v>1.1000000000000001</v>
      </c>
      <c r="AB190" s="19">
        <v>0.1</v>
      </c>
      <c r="AC190" s="132">
        <f t="shared" si="2"/>
        <v>1</v>
      </c>
      <c r="AD190" s="132"/>
      <c r="AE190" s="120">
        <f>ROUNDUP(AC190*VLOOKUP($AD$8,PEST!$C$2:$F$8,3,0)*Z190,0)</f>
        <v>18</v>
      </c>
      <c r="AF190" s="120">
        <f>ROUNDUP(AC190*VLOOKUP($AD$8,PEST!$C$2:$F$8,4,0)*Z190,0)</f>
        <v>105</v>
      </c>
    </row>
    <row r="191" spans="1:32" x14ac:dyDescent="0.25">
      <c r="A191" s="29" t="s">
        <v>52</v>
      </c>
      <c r="B191" s="18">
        <v>189</v>
      </c>
      <c r="C191" s="31">
        <v>7</v>
      </c>
      <c r="D191" s="3">
        <v>19</v>
      </c>
      <c r="E191" s="20">
        <v>5100</v>
      </c>
      <c r="F191" s="20">
        <v>6</v>
      </c>
      <c r="G191" s="31">
        <v>14</v>
      </c>
      <c r="H191" s="31">
        <v>16</v>
      </c>
      <c r="I191" s="32" t="s">
        <v>58</v>
      </c>
      <c r="J191" s="20">
        <v>5</v>
      </c>
      <c r="K191" s="20">
        <v>50</v>
      </c>
      <c r="L191" s="20">
        <v>30</v>
      </c>
      <c r="M191" s="20">
        <v>5</v>
      </c>
      <c r="N191" s="31">
        <v>54</v>
      </c>
      <c r="O191" s="23">
        <v>20</v>
      </c>
      <c r="P191" s="20">
        <v>80</v>
      </c>
      <c r="Q191" s="24">
        <v>6</v>
      </c>
      <c r="R191" s="7">
        <v>12</v>
      </c>
      <c r="S191" s="20">
        <v>0</v>
      </c>
      <c r="T191" s="20">
        <v>10</v>
      </c>
      <c r="U191" s="25">
        <v>0.5</v>
      </c>
      <c r="V191" s="26">
        <v>1</v>
      </c>
      <c r="W191" s="19">
        <v>9.9</v>
      </c>
      <c r="X191" s="19">
        <v>1</v>
      </c>
      <c r="Y191" s="19">
        <v>11.9</v>
      </c>
      <c r="Z191" s="19">
        <f>Pearl_Const!Z191</f>
        <v>1.6</v>
      </c>
      <c r="AA191" s="19">
        <v>1.1000000000000001</v>
      </c>
      <c r="AB191" s="19">
        <v>0.1</v>
      </c>
      <c r="AC191" s="132">
        <f t="shared" si="2"/>
        <v>1</v>
      </c>
      <c r="AD191" s="132"/>
      <c r="AE191" s="120">
        <f>ROUNDUP(AC191*VLOOKUP($AD$8,PEST!$C$2:$F$8,3,0)*Z191,0)</f>
        <v>18</v>
      </c>
      <c r="AF191" s="120">
        <f>ROUNDUP(AC191*VLOOKUP($AD$8,PEST!$C$2:$F$8,4,0)*Z191,0)</f>
        <v>105</v>
      </c>
    </row>
    <row r="192" spans="1:32" x14ac:dyDescent="0.25">
      <c r="A192" s="29" t="s">
        <v>52</v>
      </c>
      <c r="B192" s="30">
        <v>190</v>
      </c>
      <c r="C192" s="31">
        <v>7</v>
      </c>
      <c r="D192" s="3">
        <v>19</v>
      </c>
      <c r="E192" s="20">
        <v>5100</v>
      </c>
      <c r="F192" s="20">
        <v>6</v>
      </c>
      <c r="G192" s="31">
        <v>14</v>
      </c>
      <c r="H192" s="31">
        <v>16</v>
      </c>
      <c r="I192" s="32" t="s">
        <v>58</v>
      </c>
      <c r="J192" s="20">
        <v>5</v>
      </c>
      <c r="K192" s="20">
        <v>50</v>
      </c>
      <c r="L192" s="20">
        <v>30</v>
      </c>
      <c r="M192" s="20">
        <v>5</v>
      </c>
      <c r="N192" s="31">
        <v>54</v>
      </c>
      <c r="O192" s="23">
        <v>20</v>
      </c>
      <c r="P192" s="20">
        <v>80</v>
      </c>
      <c r="Q192" s="24">
        <v>6</v>
      </c>
      <c r="R192" s="7">
        <v>12</v>
      </c>
      <c r="S192" s="20">
        <v>0</v>
      </c>
      <c r="T192" s="20">
        <v>10</v>
      </c>
      <c r="U192" s="25">
        <v>0.5</v>
      </c>
      <c r="V192" s="26">
        <v>1</v>
      </c>
      <c r="W192" s="19">
        <v>9.9</v>
      </c>
      <c r="X192" s="19">
        <v>1</v>
      </c>
      <c r="Y192" s="19">
        <v>11.9</v>
      </c>
      <c r="Z192" s="19">
        <f>Pearl_Const!Z192</f>
        <v>1.6</v>
      </c>
      <c r="AA192" s="19">
        <v>1.1000000000000001</v>
      </c>
      <c r="AB192" s="19">
        <v>0.1</v>
      </c>
      <c r="AC192" s="132">
        <f t="shared" si="2"/>
        <v>1</v>
      </c>
      <c r="AD192" s="132"/>
      <c r="AE192" s="120">
        <f>ROUNDUP(AC192*VLOOKUP($AD$8,PEST!$C$2:$F$8,3,0)*Z192,0)</f>
        <v>18</v>
      </c>
      <c r="AF192" s="120">
        <f>ROUNDUP(AC192*VLOOKUP($AD$8,PEST!$C$2:$F$8,4,0)*Z192,0)</f>
        <v>105</v>
      </c>
    </row>
    <row r="193" spans="1:32" x14ac:dyDescent="0.25">
      <c r="A193" s="29" t="s">
        <v>52</v>
      </c>
      <c r="B193" s="18">
        <v>191</v>
      </c>
      <c r="C193" s="31">
        <v>7</v>
      </c>
      <c r="D193" s="3">
        <v>19</v>
      </c>
      <c r="E193" s="20">
        <v>5100</v>
      </c>
      <c r="F193" s="20">
        <v>6</v>
      </c>
      <c r="G193" s="31">
        <v>14</v>
      </c>
      <c r="H193" s="31">
        <v>16</v>
      </c>
      <c r="I193" s="32" t="s">
        <v>58</v>
      </c>
      <c r="J193" s="20">
        <v>5</v>
      </c>
      <c r="K193" s="20">
        <v>50</v>
      </c>
      <c r="L193" s="20">
        <v>30</v>
      </c>
      <c r="M193" s="20">
        <v>5</v>
      </c>
      <c r="N193" s="31">
        <v>54</v>
      </c>
      <c r="O193" s="23">
        <v>20</v>
      </c>
      <c r="P193" s="20">
        <v>80</v>
      </c>
      <c r="Q193" s="24">
        <v>6</v>
      </c>
      <c r="R193" s="7">
        <v>12</v>
      </c>
      <c r="S193" s="20">
        <v>0</v>
      </c>
      <c r="T193" s="20">
        <v>10</v>
      </c>
      <c r="U193" s="25">
        <v>0.5</v>
      </c>
      <c r="V193" s="26">
        <v>1</v>
      </c>
      <c r="W193" s="19">
        <v>9.9</v>
      </c>
      <c r="X193" s="19">
        <v>1</v>
      </c>
      <c r="Y193" s="19">
        <v>11.9</v>
      </c>
      <c r="Z193" s="19">
        <f>Pearl_Const!Z193</f>
        <v>1.6</v>
      </c>
      <c r="AA193" s="19">
        <v>1.1000000000000001</v>
      </c>
      <c r="AB193" s="19">
        <v>0.1</v>
      </c>
      <c r="AC193" s="132">
        <f t="shared" si="2"/>
        <v>1</v>
      </c>
      <c r="AD193" s="132"/>
      <c r="AE193" s="120">
        <f>ROUNDUP(AC193*VLOOKUP($AD$8,PEST!$C$2:$F$8,3,0)*Z193,0)</f>
        <v>18</v>
      </c>
      <c r="AF193" s="120">
        <f>ROUNDUP(AC193*VLOOKUP($AD$8,PEST!$C$2:$F$8,4,0)*Z193,0)</f>
        <v>105</v>
      </c>
    </row>
    <row r="194" spans="1:32" x14ac:dyDescent="0.25">
      <c r="A194" s="29" t="s">
        <v>52</v>
      </c>
      <c r="B194" s="30">
        <v>192</v>
      </c>
      <c r="C194" s="31">
        <v>7</v>
      </c>
      <c r="D194" s="3">
        <v>19</v>
      </c>
      <c r="E194" s="20">
        <v>5100</v>
      </c>
      <c r="F194" s="20">
        <v>6</v>
      </c>
      <c r="G194" s="31">
        <v>14</v>
      </c>
      <c r="H194" s="31">
        <v>16</v>
      </c>
      <c r="I194" s="32" t="s">
        <v>58</v>
      </c>
      <c r="J194" s="20">
        <v>5</v>
      </c>
      <c r="K194" s="20">
        <v>50</v>
      </c>
      <c r="L194" s="20">
        <v>30</v>
      </c>
      <c r="M194" s="20">
        <v>5</v>
      </c>
      <c r="N194" s="31">
        <v>54</v>
      </c>
      <c r="O194" s="23">
        <v>20</v>
      </c>
      <c r="P194" s="20">
        <v>80</v>
      </c>
      <c r="Q194" s="24">
        <v>6</v>
      </c>
      <c r="R194" s="7">
        <v>12</v>
      </c>
      <c r="S194" s="20">
        <v>0</v>
      </c>
      <c r="T194" s="20">
        <v>10</v>
      </c>
      <c r="U194" s="25">
        <v>0.5</v>
      </c>
      <c r="V194" s="26">
        <v>1</v>
      </c>
      <c r="W194" s="19">
        <v>9.9</v>
      </c>
      <c r="X194" s="19">
        <v>1</v>
      </c>
      <c r="Y194" s="19">
        <v>11.9</v>
      </c>
      <c r="Z194" s="19">
        <f>Pearl_Const!Z194</f>
        <v>1.6</v>
      </c>
      <c r="AA194" s="19">
        <v>1.1000000000000001</v>
      </c>
      <c r="AB194" s="19">
        <v>0.1</v>
      </c>
      <c r="AC194" s="132">
        <f t="shared" si="2"/>
        <v>1</v>
      </c>
      <c r="AD194" s="132"/>
      <c r="AE194" s="120">
        <f>ROUNDUP(AC194*VLOOKUP($AD$8,PEST!$C$2:$F$8,3,0)*Z194,0)</f>
        <v>18</v>
      </c>
      <c r="AF194" s="120">
        <f>ROUNDUP(AC194*VLOOKUP($AD$8,PEST!$C$2:$F$8,4,0)*Z194,0)</f>
        <v>105</v>
      </c>
    </row>
    <row r="195" spans="1:32" x14ac:dyDescent="0.25">
      <c r="A195" s="29" t="s">
        <v>52</v>
      </c>
      <c r="B195" s="18">
        <v>193</v>
      </c>
      <c r="C195" s="31">
        <v>7</v>
      </c>
      <c r="D195" s="3">
        <v>19</v>
      </c>
      <c r="E195" s="20">
        <v>5100</v>
      </c>
      <c r="F195" s="20">
        <v>6</v>
      </c>
      <c r="G195" s="31">
        <v>14</v>
      </c>
      <c r="H195" s="31">
        <v>16</v>
      </c>
      <c r="I195" s="32" t="s">
        <v>58</v>
      </c>
      <c r="J195" s="20">
        <v>5</v>
      </c>
      <c r="K195" s="20">
        <v>50</v>
      </c>
      <c r="L195" s="20">
        <v>30</v>
      </c>
      <c r="M195" s="20">
        <v>5</v>
      </c>
      <c r="N195" s="31">
        <v>54</v>
      </c>
      <c r="O195" s="23">
        <v>20</v>
      </c>
      <c r="P195" s="20">
        <v>80</v>
      </c>
      <c r="Q195" s="24">
        <v>6</v>
      </c>
      <c r="R195" s="7">
        <v>12</v>
      </c>
      <c r="S195" s="20">
        <v>0</v>
      </c>
      <c r="T195" s="20">
        <v>10</v>
      </c>
      <c r="U195" s="25">
        <v>0.5</v>
      </c>
      <c r="V195" s="26">
        <v>1</v>
      </c>
      <c r="W195" s="19">
        <v>9.9</v>
      </c>
      <c r="X195" s="19">
        <v>1</v>
      </c>
      <c r="Y195" s="19">
        <v>11.9</v>
      </c>
      <c r="Z195" s="19">
        <f>Pearl_Const!Z195</f>
        <v>1.6</v>
      </c>
      <c r="AA195" s="19">
        <v>1.1000000000000001</v>
      </c>
      <c r="AB195" s="19">
        <v>0.1</v>
      </c>
      <c r="AC195" s="132">
        <f t="shared" si="2"/>
        <v>1</v>
      </c>
      <c r="AD195" s="132"/>
      <c r="AE195" s="120">
        <f>ROUNDUP(AC195*VLOOKUP($AD$8,PEST!$C$2:$F$8,3,0)*Z195,0)</f>
        <v>18</v>
      </c>
      <c r="AF195" s="120">
        <f>ROUNDUP(AC195*VLOOKUP($AD$8,PEST!$C$2:$F$8,4,0)*Z195,0)</f>
        <v>105</v>
      </c>
    </row>
    <row r="196" spans="1:32" x14ac:dyDescent="0.25">
      <c r="A196" s="29" t="s">
        <v>52</v>
      </c>
      <c r="B196" s="30">
        <v>194</v>
      </c>
      <c r="C196" s="31">
        <v>7</v>
      </c>
      <c r="D196" s="3">
        <v>19</v>
      </c>
      <c r="E196" s="20">
        <v>5100</v>
      </c>
      <c r="F196" s="20">
        <v>6</v>
      </c>
      <c r="G196" s="31">
        <v>14</v>
      </c>
      <c r="H196" s="31">
        <v>16</v>
      </c>
      <c r="I196" s="32" t="s">
        <v>58</v>
      </c>
      <c r="J196" s="20">
        <v>5</v>
      </c>
      <c r="K196" s="20">
        <v>50</v>
      </c>
      <c r="L196" s="20">
        <v>30</v>
      </c>
      <c r="M196" s="20">
        <v>5</v>
      </c>
      <c r="N196" s="31">
        <v>54</v>
      </c>
      <c r="O196" s="23">
        <v>20</v>
      </c>
      <c r="P196" s="20">
        <v>80</v>
      </c>
      <c r="Q196" s="24">
        <v>6</v>
      </c>
      <c r="R196" s="7">
        <v>12</v>
      </c>
      <c r="S196" s="20">
        <v>0</v>
      </c>
      <c r="T196" s="20">
        <v>10</v>
      </c>
      <c r="U196" s="25">
        <v>0.5</v>
      </c>
      <c r="V196" s="26">
        <v>1</v>
      </c>
      <c r="W196" s="19">
        <v>9.9</v>
      </c>
      <c r="X196" s="19">
        <v>1</v>
      </c>
      <c r="Y196" s="19">
        <v>11.9</v>
      </c>
      <c r="Z196" s="19">
        <f>Pearl_Const!Z196</f>
        <v>1.6</v>
      </c>
      <c r="AA196" s="19">
        <v>1.1000000000000001</v>
      </c>
      <c r="AB196" s="19">
        <v>0.1</v>
      </c>
      <c r="AC196" s="132">
        <f t="shared" si="2"/>
        <v>1</v>
      </c>
      <c r="AD196" s="132"/>
      <c r="AE196" s="120">
        <f>ROUNDUP(AC196*VLOOKUP($AD$8,PEST!$C$2:$F$8,3,0)*Z196,0)</f>
        <v>18</v>
      </c>
      <c r="AF196" s="120">
        <f>ROUNDUP(AC196*VLOOKUP($AD$8,PEST!$C$2:$F$8,4,0)*Z196,0)</f>
        <v>105</v>
      </c>
    </row>
    <row r="197" spans="1:32" x14ac:dyDescent="0.25">
      <c r="A197" s="29" t="s">
        <v>52</v>
      </c>
      <c r="B197" s="18">
        <v>195</v>
      </c>
      <c r="C197" s="31">
        <v>7</v>
      </c>
      <c r="D197" s="3">
        <v>19</v>
      </c>
      <c r="E197" s="20">
        <v>5100</v>
      </c>
      <c r="F197" s="20">
        <v>6</v>
      </c>
      <c r="G197" s="31">
        <v>14</v>
      </c>
      <c r="H197" s="31">
        <v>16</v>
      </c>
      <c r="I197" s="32" t="s">
        <v>58</v>
      </c>
      <c r="J197" s="20">
        <v>5</v>
      </c>
      <c r="K197" s="20">
        <v>50</v>
      </c>
      <c r="L197" s="20">
        <v>30</v>
      </c>
      <c r="M197" s="20">
        <v>5</v>
      </c>
      <c r="N197" s="31">
        <v>54</v>
      </c>
      <c r="O197" s="23">
        <v>20</v>
      </c>
      <c r="P197" s="20">
        <v>80</v>
      </c>
      <c r="Q197" s="24">
        <v>6</v>
      </c>
      <c r="R197" s="7">
        <v>12</v>
      </c>
      <c r="S197" s="20">
        <v>0</v>
      </c>
      <c r="T197" s="20">
        <v>10</v>
      </c>
      <c r="U197" s="25">
        <v>0.5</v>
      </c>
      <c r="V197" s="26">
        <v>1</v>
      </c>
      <c r="W197" s="19">
        <v>9.9</v>
      </c>
      <c r="X197" s="19">
        <v>1</v>
      </c>
      <c r="Y197" s="19">
        <v>11.9</v>
      </c>
      <c r="Z197" s="19">
        <f>Pearl_Const!Z197</f>
        <v>1.6</v>
      </c>
      <c r="AA197" s="19">
        <v>1.1000000000000001</v>
      </c>
      <c r="AB197" s="19">
        <v>0.1</v>
      </c>
      <c r="AC197" s="132">
        <f t="shared" si="2"/>
        <v>1</v>
      </c>
      <c r="AD197" s="132"/>
      <c r="AE197" s="120">
        <f>ROUNDUP(AC197*VLOOKUP($AD$8,PEST!$C$2:$F$8,3,0)*Z197,0)</f>
        <v>18</v>
      </c>
      <c r="AF197" s="120">
        <f>ROUNDUP(AC197*VLOOKUP($AD$8,PEST!$C$2:$F$8,4,0)*Z197,0)</f>
        <v>105</v>
      </c>
    </row>
    <row r="198" spans="1:32" x14ac:dyDescent="0.25">
      <c r="A198" s="29" t="s">
        <v>52</v>
      </c>
      <c r="B198" s="30">
        <v>196</v>
      </c>
      <c r="C198" s="31">
        <v>7</v>
      </c>
      <c r="D198" s="3">
        <v>19</v>
      </c>
      <c r="E198" s="20">
        <v>5100</v>
      </c>
      <c r="F198" s="20">
        <v>6</v>
      </c>
      <c r="G198" s="31">
        <v>14</v>
      </c>
      <c r="H198" s="31">
        <v>16</v>
      </c>
      <c r="I198" s="32" t="s">
        <v>58</v>
      </c>
      <c r="J198" s="20">
        <v>5</v>
      </c>
      <c r="K198" s="20">
        <v>50</v>
      </c>
      <c r="L198" s="20">
        <v>30</v>
      </c>
      <c r="M198" s="20">
        <v>5</v>
      </c>
      <c r="N198" s="31">
        <v>54</v>
      </c>
      <c r="O198" s="23">
        <v>20</v>
      </c>
      <c r="P198" s="20">
        <v>80</v>
      </c>
      <c r="Q198" s="24">
        <v>6</v>
      </c>
      <c r="R198" s="7">
        <v>12</v>
      </c>
      <c r="S198" s="20">
        <v>0</v>
      </c>
      <c r="T198" s="20">
        <v>10</v>
      </c>
      <c r="U198" s="25">
        <v>0.5</v>
      </c>
      <c r="V198" s="26">
        <v>1</v>
      </c>
      <c r="W198" s="19">
        <v>9.9</v>
      </c>
      <c r="X198" s="19">
        <v>1</v>
      </c>
      <c r="Y198" s="19">
        <v>11.9</v>
      </c>
      <c r="Z198" s="19">
        <f>Pearl_Const!Z198</f>
        <v>1.6</v>
      </c>
      <c r="AA198" s="19">
        <v>1.1000000000000001</v>
      </c>
      <c r="AB198" s="19">
        <v>0.1</v>
      </c>
      <c r="AC198" s="132">
        <f t="shared" si="2"/>
        <v>1</v>
      </c>
      <c r="AD198" s="132"/>
      <c r="AE198" s="120">
        <f>ROUNDUP(AC198*VLOOKUP($AD$8,PEST!$C$2:$F$8,3,0)*Z198,0)</f>
        <v>18</v>
      </c>
      <c r="AF198" s="120">
        <f>ROUNDUP(AC198*VLOOKUP($AD$8,PEST!$C$2:$F$8,4,0)*Z198,0)</f>
        <v>105</v>
      </c>
    </row>
    <row r="199" spans="1:32" x14ac:dyDescent="0.25">
      <c r="A199" s="29" t="s">
        <v>52</v>
      </c>
      <c r="B199" s="18">
        <v>197</v>
      </c>
      <c r="C199" s="31">
        <v>7</v>
      </c>
      <c r="D199" s="3">
        <v>19</v>
      </c>
      <c r="E199" s="20">
        <v>5100</v>
      </c>
      <c r="F199" s="20">
        <v>6</v>
      </c>
      <c r="G199" s="31">
        <v>14</v>
      </c>
      <c r="H199" s="31">
        <v>16</v>
      </c>
      <c r="I199" s="32" t="s">
        <v>58</v>
      </c>
      <c r="J199" s="20">
        <v>5</v>
      </c>
      <c r="K199" s="20">
        <v>50</v>
      </c>
      <c r="L199" s="20">
        <v>30</v>
      </c>
      <c r="M199" s="20">
        <v>5</v>
      </c>
      <c r="N199" s="31">
        <v>54</v>
      </c>
      <c r="O199" s="23">
        <v>20</v>
      </c>
      <c r="P199" s="20">
        <v>80</v>
      </c>
      <c r="Q199" s="24">
        <v>6</v>
      </c>
      <c r="R199" s="7">
        <v>12</v>
      </c>
      <c r="S199" s="20">
        <v>0</v>
      </c>
      <c r="T199" s="20">
        <v>10</v>
      </c>
      <c r="U199" s="25">
        <v>0.5</v>
      </c>
      <c r="V199" s="26">
        <v>1</v>
      </c>
      <c r="W199" s="19">
        <v>9.9</v>
      </c>
      <c r="X199" s="19">
        <v>1</v>
      </c>
      <c r="Y199" s="19">
        <v>11.9</v>
      </c>
      <c r="Z199" s="19">
        <f>Pearl_Const!Z199</f>
        <v>1.6</v>
      </c>
      <c r="AA199" s="19">
        <v>1.1000000000000001</v>
      </c>
      <c r="AB199" s="19">
        <v>0.1</v>
      </c>
      <c r="AC199" s="132">
        <f t="shared" si="2"/>
        <v>1</v>
      </c>
      <c r="AD199" s="132"/>
      <c r="AE199" s="120">
        <f>ROUNDUP(AC199*VLOOKUP($AD$8,PEST!$C$2:$F$8,3,0)*Z199,0)</f>
        <v>18</v>
      </c>
      <c r="AF199" s="120">
        <f>ROUNDUP(AC199*VLOOKUP($AD$8,PEST!$C$2:$F$8,4,0)*Z199,0)</f>
        <v>105</v>
      </c>
    </row>
    <row r="200" spans="1:32" x14ac:dyDescent="0.25">
      <c r="A200" s="29" t="s">
        <v>52</v>
      </c>
      <c r="B200" s="30">
        <v>198</v>
      </c>
      <c r="C200" s="31">
        <v>7</v>
      </c>
      <c r="D200" s="3">
        <v>19</v>
      </c>
      <c r="E200" s="20">
        <v>5100</v>
      </c>
      <c r="F200" s="20">
        <v>6</v>
      </c>
      <c r="G200" s="31">
        <v>14</v>
      </c>
      <c r="H200" s="31">
        <v>16</v>
      </c>
      <c r="I200" s="32" t="s">
        <v>58</v>
      </c>
      <c r="J200" s="20">
        <v>5</v>
      </c>
      <c r="K200" s="20">
        <v>50</v>
      </c>
      <c r="L200" s="20">
        <v>30</v>
      </c>
      <c r="M200" s="20">
        <v>5</v>
      </c>
      <c r="N200" s="31">
        <v>54</v>
      </c>
      <c r="O200" s="23">
        <v>20</v>
      </c>
      <c r="P200" s="20">
        <v>80</v>
      </c>
      <c r="Q200" s="24">
        <v>6</v>
      </c>
      <c r="R200" s="7">
        <v>12</v>
      </c>
      <c r="S200" s="20">
        <v>0</v>
      </c>
      <c r="T200" s="20">
        <v>10</v>
      </c>
      <c r="U200" s="25">
        <v>0.5</v>
      </c>
      <c r="V200" s="26">
        <v>1</v>
      </c>
      <c r="W200" s="19">
        <v>9.9</v>
      </c>
      <c r="X200" s="19">
        <v>1</v>
      </c>
      <c r="Y200" s="19">
        <v>11.9</v>
      </c>
      <c r="Z200" s="19">
        <f>Pearl_Const!Z200</f>
        <v>1.6</v>
      </c>
      <c r="AA200" s="19">
        <v>1.1000000000000001</v>
      </c>
      <c r="AB200" s="19">
        <v>0.1</v>
      </c>
      <c r="AC200" s="132">
        <f t="shared" si="2"/>
        <v>1</v>
      </c>
      <c r="AD200" s="132"/>
      <c r="AE200" s="120">
        <f>ROUNDUP(AC200*VLOOKUP($AD$8,PEST!$C$2:$F$8,3,0)*Z200,0)</f>
        <v>18</v>
      </c>
      <c r="AF200" s="120">
        <f>ROUNDUP(AC200*VLOOKUP($AD$8,PEST!$C$2:$F$8,4,0)*Z200,0)</f>
        <v>105</v>
      </c>
    </row>
    <row r="201" spans="1:32" x14ac:dyDescent="0.25">
      <c r="A201" s="29" t="s">
        <v>52</v>
      </c>
      <c r="B201" s="18">
        <v>199</v>
      </c>
      <c r="C201" s="31">
        <v>7</v>
      </c>
      <c r="D201" s="3">
        <v>19</v>
      </c>
      <c r="E201" s="20">
        <v>5100</v>
      </c>
      <c r="F201" s="20">
        <v>6</v>
      </c>
      <c r="G201" s="31">
        <v>14</v>
      </c>
      <c r="H201" s="31">
        <v>16</v>
      </c>
      <c r="I201" s="32" t="s">
        <v>58</v>
      </c>
      <c r="J201" s="20">
        <v>5</v>
      </c>
      <c r="K201" s="20">
        <v>50</v>
      </c>
      <c r="L201" s="20">
        <v>30</v>
      </c>
      <c r="M201" s="20">
        <v>5</v>
      </c>
      <c r="N201" s="31">
        <v>54</v>
      </c>
      <c r="O201" s="23">
        <v>20</v>
      </c>
      <c r="P201" s="20">
        <v>80</v>
      </c>
      <c r="Q201" s="24">
        <v>6</v>
      </c>
      <c r="R201" s="7">
        <v>12</v>
      </c>
      <c r="S201" s="20">
        <v>0</v>
      </c>
      <c r="T201" s="20">
        <v>10</v>
      </c>
      <c r="U201" s="25">
        <v>0.5</v>
      </c>
      <c r="V201" s="26">
        <v>1</v>
      </c>
      <c r="W201" s="19">
        <v>9.9</v>
      </c>
      <c r="X201" s="19">
        <v>1</v>
      </c>
      <c r="Y201" s="19">
        <v>11.9</v>
      </c>
      <c r="Z201" s="19">
        <f>Pearl_Const!Z201</f>
        <v>1.6</v>
      </c>
      <c r="AA201" s="19">
        <v>1.1000000000000001</v>
      </c>
      <c r="AB201" s="19">
        <v>0.1</v>
      </c>
      <c r="AC201" s="132">
        <f t="shared" si="2"/>
        <v>1</v>
      </c>
      <c r="AD201" s="132"/>
      <c r="AE201" s="120">
        <f>ROUNDUP(AC201*VLOOKUP($AD$8,PEST!$C$2:$F$8,3,0)*Z201,0)</f>
        <v>18</v>
      </c>
      <c r="AF201" s="120">
        <f>ROUNDUP(AC201*VLOOKUP($AD$8,PEST!$C$2:$F$8,4,0)*Z201,0)</f>
        <v>105</v>
      </c>
    </row>
    <row r="202" spans="1:32" x14ac:dyDescent="0.25">
      <c r="A202" s="29" t="s">
        <v>52</v>
      </c>
      <c r="B202" s="30">
        <v>200</v>
      </c>
      <c r="C202" s="31">
        <v>7</v>
      </c>
      <c r="D202" s="3">
        <v>19</v>
      </c>
      <c r="E202" s="20">
        <v>5100</v>
      </c>
      <c r="F202" s="20">
        <v>6</v>
      </c>
      <c r="G202" s="31">
        <v>14</v>
      </c>
      <c r="H202" s="31">
        <v>20</v>
      </c>
      <c r="I202" s="32" t="s">
        <v>58</v>
      </c>
      <c r="J202" s="20">
        <v>5</v>
      </c>
      <c r="K202" s="20">
        <v>50</v>
      </c>
      <c r="L202" s="20">
        <v>30</v>
      </c>
      <c r="M202" s="20">
        <v>5</v>
      </c>
      <c r="N202" s="31">
        <v>54</v>
      </c>
      <c r="O202" s="23">
        <v>20</v>
      </c>
      <c r="P202" s="20">
        <v>80</v>
      </c>
      <c r="Q202" s="24">
        <v>6</v>
      </c>
      <c r="R202" s="7">
        <v>12</v>
      </c>
      <c r="S202" s="20">
        <v>0</v>
      </c>
      <c r="T202" s="20">
        <v>10</v>
      </c>
      <c r="U202" s="25">
        <v>0.5</v>
      </c>
      <c r="V202" s="26">
        <v>1</v>
      </c>
      <c r="W202" s="19">
        <v>9.9</v>
      </c>
      <c r="X202" s="19">
        <v>1</v>
      </c>
      <c r="Y202" s="19">
        <v>11.9</v>
      </c>
      <c r="Z202" s="19">
        <f>Pearl_Const!Z202</f>
        <v>1.6</v>
      </c>
      <c r="AA202" s="19">
        <v>1.1000000000000001</v>
      </c>
      <c r="AB202" s="19">
        <v>0.1</v>
      </c>
      <c r="AC202" s="132">
        <f t="shared" ref="AC202:AC265" si="3">AC201</f>
        <v>1</v>
      </c>
      <c r="AD202" s="132"/>
      <c r="AE202" s="120">
        <f>ROUNDUP(AC202*VLOOKUP($AD$8,PEST!$C$2:$F$8,3,0)*Z202,0)</f>
        <v>18</v>
      </c>
      <c r="AF202" s="120">
        <f>ROUNDUP(AC202*VLOOKUP($AD$8,PEST!$C$2:$F$8,4,0)*Z202,0)</f>
        <v>105</v>
      </c>
    </row>
    <row r="203" spans="1:32" x14ac:dyDescent="0.25">
      <c r="A203" s="29" t="s">
        <v>52</v>
      </c>
      <c r="B203" s="18">
        <v>201</v>
      </c>
      <c r="C203" s="31">
        <v>7</v>
      </c>
      <c r="D203" s="3">
        <v>19</v>
      </c>
      <c r="E203" s="20">
        <v>5100</v>
      </c>
      <c r="F203" s="20">
        <v>6</v>
      </c>
      <c r="G203" s="31">
        <v>14</v>
      </c>
      <c r="H203" s="31">
        <v>20</v>
      </c>
      <c r="I203" s="32" t="s">
        <v>58</v>
      </c>
      <c r="J203" s="20">
        <v>5</v>
      </c>
      <c r="K203" s="20">
        <v>50</v>
      </c>
      <c r="L203" s="20">
        <v>30</v>
      </c>
      <c r="M203" s="20">
        <v>5</v>
      </c>
      <c r="N203" s="31">
        <v>54</v>
      </c>
      <c r="O203" s="23">
        <v>20</v>
      </c>
      <c r="P203" s="20">
        <v>80</v>
      </c>
      <c r="Q203" s="24">
        <v>6</v>
      </c>
      <c r="R203" s="7">
        <v>12</v>
      </c>
      <c r="S203" s="20">
        <v>0</v>
      </c>
      <c r="T203" s="20">
        <v>10</v>
      </c>
      <c r="U203" s="25">
        <v>0.5</v>
      </c>
      <c r="V203" s="26">
        <v>1</v>
      </c>
      <c r="W203" s="19">
        <v>9.9</v>
      </c>
      <c r="X203" s="19">
        <v>1</v>
      </c>
      <c r="Y203" s="19">
        <v>11.9</v>
      </c>
      <c r="Z203" s="19">
        <f>Pearl_Const!Z203</f>
        <v>1.6</v>
      </c>
      <c r="AA203" s="19">
        <v>1.1000000000000001</v>
      </c>
      <c r="AB203" s="19">
        <v>0.1</v>
      </c>
      <c r="AC203" s="132">
        <f t="shared" si="3"/>
        <v>1</v>
      </c>
      <c r="AD203" s="132"/>
      <c r="AE203" s="120">
        <f>ROUNDUP(AC203*VLOOKUP($AD$8,PEST!$C$2:$F$8,3,0)*Z203,0)</f>
        <v>18</v>
      </c>
      <c r="AF203" s="120">
        <f>ROUNDUP(AC203*VLOOKUP($AD$8,PEST!$C$2:$F$8,4,0)*Z203,0)</f>
        <v>105</v>
      </c>
    </row>
    <row r="204" spans="1:32" x14ac:dyDescent="0.25">
      <c r="A204" s="29" t="s">
        <v>52</v>
      </c>
      <c r="B204" s="30">
        <v>202</v>
      </c>
      <c r="C204" s="31">
        <v>7</v>
      </c>
      <c r="D204" s="3">
        <v>19</v>
      </c>
      <c r="E204" s="20">
        <v>5100</v>
      </c>
      <c r="F204" s="20">
        <v>6</v>
      </c>
      <c r="G204" s="31">
        <v>14</v>
      </c>
      <c r="H204" s="31">
        <v>20</v>
      </c>
      <c r="I204" s="32" t="s">
        <v>58</v>
      </c>
      <c r="J204" s="20">
        <v>5</v>
      </c>
      <c r="K204" s="20">
        <v>50</v>
      </c>
      <c r="L204" s="20">
        <v>30</v>
      </c>
      <c r="M204" s="20">
        <v>5</v>
      </c>
      <c r="N204" s="31">
        <v>54</v>
      </c>
      <c r="O204" s="23">
        <v>20</v>
      </c>
      <c r="P204" s="20">
        <v>80</v>
      </c>
      <c r="Q204" s="24">
        <v>6</v>
      </c>
      <c r="R204" s="7">
        <v>12</v>
      </c>
      <c r="S204" s="20">
        <v>0</v>
      </c>
      <c r="T204" s="20">
        <v>10</v>
      </c>
      <c r="U204" s="25">
        <v>0.5</v>
      </c>
      <c r="V204" s="26">
        <v>1</v>
      </c>
      <c r="W204" s="19">
        <v>9.9</v>
      </c>
      <c r="X204" s="19">
        <v>1</v>
      </c>
      <c r="Y204" s="19">
        <v>11.9</v>
      </c>
      <c r="Z204" s="19">
        <f>Pearl_Const!Z204</f>
        <v>1.6</v>
      </c>
      <c r="AA204" s="19">
        <v>1.1000000000000001</v>
      </c>
      <c r="AB204" s="19">
        <v>0.1</v>
      </c>
      <c r="AC204" s="132">
        <f t="shared" si="3"/>
        <v>1</v>
      </c>
      <c r="AD204" s="132"/>
      <c r="AE204" s="120">
        <f>ROUNDUP(AC204*VLOOKUP($AD$8,PEST!$C$2:$F$8,3,0)*Z204,0)</f>
        <v>18</v>
      </c>
      <c r="AF204" s="120">
        <f>ROUNDUP(AC204*VLOOKUP($AD$8,PEST!$C$2:$F$8,4,0)*Z204,0)</f>
        <v>105</v>
      </c>
    </row>
    <row r="205" spans="1:32" x14ac:dyDescent="0.25">
      <c r="A205" s="29" t="s">
        <v>52</v>
      </c>
      <c r="B205" s="18">
        <v>203</v>
      </c>
      <c r="C205" s="31">
        <v>7</v>
      </c>
      <c r="D205" s="3">
        <v>19</v>
      </c>
      <c r="E205" s="20">
        <v>5100</v>
      </c>
      <c r="F205" s="20">
        <v>6</v>
      </c>
      <c r="G205" s="31">
        <v>14</v>
      </c>
      <c r="H205" s="31">
        <v>20</v>
      </c>
      <c r="I205" s="32" t="s">
        <v>58</v>
      </c>
      <c r="J205" s="20">
        <v>5</v>
      </c>
      <c r="K205" s="20">
        <v>50</v>
      </c>
      <c r="L205" s="20">
        <v>30</v>
      </c>
      <c r="M205" s="20">
        <v>5</v>
      </c>
      <c r="N205" s="31">
        <v>54</v>
      </c>
      <c r="O205" s="23">
        <v>20</v>
      </c>
      <c r="P205" s="20">
        <v>80</v>
      </c>
      <c r="Q205" s="24">
        <v>6</v>
      </c>
      <c r="R205" s="7">
        <v>12</v>
      </c>
      <c r="S205" s="20">
        <v>0</v>
      </c>
      <c r="T205" s="20">
        <v>10</v>
      </c>
      <c r="U205" s="25">
        <v>0.5</v>
      </c>
      <c r="V205" s="26">
        <v>1</v>
      </c>
      <c r="W205" s="19">
        <v>9.9</v>
      </c>
      <c r="X205" s="19">
        <v>1</v>
      </c>
      <c r="Y205" s="19">
        <v>11.9</v>
      </c>
      <c r="Z205" s="19">
        <f>Pearl_Const!Z205</f>
        <v>1.6</v>
      </c>
      <c r="AA205" s="19">
        <v>1.1000000000000001</v>
      </c>
      <c r="AB205" s="19">
        <v>0.1</v>
      </c>
      <c r="AC205" s="132">
        <f t="shared" si="3"/>
        <v>1</v>
      </c>
      <c r="AD205" s="132"/>
      <c r="AE205" s="120">
        <f>ROUNDUP(AC205*VLOOKUP($AD$8,PEST!$C$2:$F$8,3,0)*Z205,0)</f>
        <v>18</v>
      </c>
      <c r="AF205" s="120">
        <f>ROUNDUP(AC205*VLOOKUP($AD$8,PEST!$C$2:$F$8,4,0)*Z205,0)</f>
        <v>105</v>
      </c>
    </row>
    <row r="206" spans="1:32" x14ac:dyDescent="0.25">
      <c r="A206" s="29" t="s">
        <v>52</v>
      </c>
      <c r="B206" s="30">
        <v>204</v>
      </c>
      <c r="C206" s="31">
        <v>7</v>
      </c>
      <c r="D206" s="3">
        <v>19</v>
      </c>
      <c r="E206" s="20">
        <v>5100</v>
      </c>
      <c r="F206" s="20">
        <v>6</v>
      </c>
      <c r="G206" s="31">
        <v>14</v>
      </c>
      <c r="H206" s="31">
        <v>20</v>
      </c>
      <c r="I206" s="32" t="s">
        <v>58</v>
      </c>
      <c r="J206" s="20">
        <v>5</v>
      </c>
      <c r="K206" s="20">
        <v>50</v>
      </c>
      <c r="L206" s="20">
        <v>30</v>
      </c>
      <c r="M206" s="20">
        <v>5</v>
      </c>
      <c r="N206" s="31">
        <v>54</v>
      </c>
      <c r="O206" s="23">
        <v>20</v>
      </c>
      <c r="P206" s="20">
        <v>80</v>
      </c>
      <c r="Q206" s="24">
        <v>6</v>
      </c>
      <c r="R206" s="7">
        <v>12</v>
      </c>
      <c r="S206" s="20">
        <v>0</v>
      </c>
      <c r="T206" s="20">
        <v>10</v>
      </c>
      <c r="U206" s="25">
        <v>0.5</v>
      </c>
      <c r="V206" s="26">
        <v>1</v>
      </c>
      <c r="W206" s="19">
        <v>9.9</v>
      </c>
      <c r="X206" s="19">
        <v>1</v>
      </c>
      <c r="Y206" s="19">
        <v>11.9</v>
      </c>
      <c r="Z206" s="19">
        <f>Pearl_Const!Z206</f>
        <v>1.6</v>
      </c>
      <c r="AA206" s="19">
        <v>1.1000000000000001</v>
      </c>
      <c r="AB206" s="19">
        <v>0.1</v>
      </c>
      <c r="AC206" s="132">
        <f t="shared" si="3"/>
        <v>1</v>
      </c>
      <c r="AD206" s="132"/>
      <c r="AE206" s="120">
        <f>ROUNDUP(AC206*VLOOKUP($AD$8,PEST!$C$2:$F$8,3,0)*Z206,0)</f>
        <v>18</v>
      </c>
      <c r="AF206" s="120">
        <f>ROUNDUP(AC206*VLOOKUP($AD$8,PEST!$C$2:$F$8,4,0)*Z206,0)</f>
        <v>105</v>
      </c>
    </row>
    <row r="207" spans="1:32" x14ac:dyDescent="0.25">
      <c r="A207" s="29" t="s">
        <v>52</v>
      </c>
      <c r="B207" s="18">
        <v>205</v>
      </c>
      <c r="C207" s="31">
        <v>7</v>
      </c>
      <c r="D207" s="3">
        <v>19</v>
      </c>
      <c r="E207" s="20">
        <v>5100</v>
      </c>
      <c r="F207" s="20">
        <v>6</v>
      </c>
      <c r="G207" s="31">
        <v>14</v>
      </c>
      <c r="H207" s="31">
        <v>20</v>
      </c>
      <c r="I207" s="32" t="s">
        <v>58</v>
      </c>
      <c r="J207" s="20">
        <v>5</v>
      </c>
      <c r="K207" s="20">
        <v>50</v>
      </c>
      <c r="L207" s="20">
        <v>30</v>
      </c>
      <c r="M207" s="20">
        <v>5</v>
      </c>
      <c r="N207" s="31">
        <v>54</v>
      </c>
      <c r="O207" s="23">
        <v>20</v>
      </c>
      <c r="P207" s="20">
        <v>80</v>
      </c>
      <c r="Q207" s="24">
        <v>6</v>
      </c>
      <c r="R207" s="7">
        <v>12</v>
      </c>
      <c r="S207" s="20">
        <v>0</v>
      </c>
      <c r="T207" s="20">
        <v>10</v>
      </c>
      <c r="U207" s="25">
        <v>0.5</v>
      </c>
      <c r="V207" s="26">
        <v>1</v>
      </c>
      <c r="W207" s="19">
        <v>9.9</v>
      </c>
      <c r="X207" s="19">
        <v>1</v>
      </c>
      <c r="Y207" s="19">
        <v>11.9</v>
      </c>
      <c r="Z207" s="19">
        <f>Pearl_Const!Z207</f>
        <v>1.6</v>
      </c>
      <c r="AA207" s="19">
        <v>1.1000000000000001</v>
      </c>
      <c r="AB207" s="19">
        <v>0.1</v>
      </c>
      <c r="AC207" s="132">
        <f t="shared" si="3"/>
        <v>1</v>
      </c>
      <c r="AD207" s="132"/>
      <c r="AE207" s="120">
        <f>ROUNDUP(AC207*VLOOKUP($AD$8,PEST!$C$2:$F$8,3,0)*Z207,0)</f>
        <v>18</v>
      </c>
      <c r="AF207" s="120">
        <f>ROUNDUP(AC207*VLOOKUP($AD$8,PEST!$C$2:$F$8,4,0)*Z207,0)</f>
        <v>105</v>
      </c>
    </row>
    <row r="208" spans="1:32" x14ac:dyDescent="0.25">
      <c r="A208" s="29" t="s">
        <v>52</v>
      </c>
      <c r="B208" s="30">
        <v>206</v>
      </c>
      <c r="C208" s="31">
        <v>7</v>
      </c>
      <c r="D208" s="3">
        <v>19</v>
      </c>
      <c r="E208" s="20">
        <v>5100</v>
      </c>
      <c r="F208" s="20">
        <v>6</v>
      </c>
      <c r="G208" s="31">
        <v>14</v>
      </c>
      <c r="H208" s="31">
        <v>20</v>
      </c>
      <c r="I208" s="32" t="s">
        <v>58</v>
      </c>
      <c r="J208" s="20">
        <v>5</v>
      </c>
      <c r="K208" s="20">
        <v>50</v>
      </c>
      <c r="L208" s="20">
        <v>30</v>
      </c>
      <c r="M208" s="20">
        <v>5</v>
      </c>
      <c r="N208" s="31">
        <v>54</v>
      </c>
      <c r="O208" s="23">
        <v>20</v>
      </c>
      <c r="P208" s="20">
        <v>80</v>
      </c>
      <c r="Q208" s="24">
        <v>6</v>
      </c>
      <c r="R208" s="7">
        <v>12</v>
      </c>
      <c r="S208" s="20">
        <v>0</v>
      </c>
      <c r="T208" s="20">
        <v>10</v>
      </c>
      <c r="U208" s="25">
        <v>0.5</v>
      </c>
      <c r="V208" s="26">
        <v>1</v>
      </c>
      <c r="W208" s="19">
        <v>9.9</v>
      </c>
      <c r="X208" s="19">
        <v>1</v>
      </c>
      <c r="Y208" s="19">
        <v>11.9</v>
      </c>
      <c r="Z208" s="19">
        <f>Pearl_Const!Z208</f>
        <v>1.6</v>
      </c>
      <c r="AA208" s="19">
        <v>1.1000000000000001</v>
      </c>
      <c r="AB208" s="19">
        <v>0.1</v>
      </c>
      <c r="AC208" s="132">
        <f t="shared" si="3"/>
        <v>1</v>
      </c>
      <c r="AD208" s="132"/>
      <c r="AE208" s="120">
        <f>ROUNDUP(AC208*VLOOKUP($AD$8,PEST!$C$2:$F$8,3,0)*Z208,0)</f>
        <v>18</v>
      </c>
      <c r="AF208" s="120">
        <f>ROUNDUP(AC208*VLOOKUP($AD$8,PEST!$C$2:$F$8,4,0)*Z208,0)</f>
        <v>105</v>
      </c>
    </row>
    <row r="209" spans="1:32" x14ac:dyDescent="0.25">
      <c r="A209" s="29" t="s">
        <v>52</v>
      </c>
      <c r="B209" s="18">
        <v>207</v>
      </c>
      <c r="C209" s="31">
        <v>7</v>
      </c>
      <c r="D209" s="3">
        <v>19</v>
      </c>
      <c r="E209" s="20">
        <v>5100</v>
      </c>
      <c r="F209" s="20">
        <v>6</v>
      </c>
      <c r="G209" s="31">
        <v>14</v>
      </c>
      <c r="H209" s="31">
        <v>20</v>
      </c>
      <c r="I209" s="32" t="s">
        <v>58</v>
      </c>
      <c r="J209" s="20">
        <v>5</v>
      </c>
      <c r="K209" s="20">
        <v>50</v>
      </c>
      <c r="L209" s="20">
        <v>30</v>
      </c>
      <c r="M209" s="20">
        <v>5</v>
      </c>
      <c r="N209" s="31">
        <v>54</v>
      </c>
      <c r="O209" s="23">
        <v>20</v>
      </c>
      <c r="P209" s="20">
        <v>80</v>
      </c>
      <c r="Q209" s="24">
        <v>6</v>
      </c>
      <c r="R209" s="7">
        <v>12</v>
      </c>
      <c r="S209" s="20">
        <v>0</v>
      </c>
      <c r="T209" s="20">
        <v>10</v>
      </c>
      <c r="U209" s="25">
        <v>0.5</v>
      </c>
      <c r="V209" s="26">
        <v>1</v>
      </c>
      <c r="W209" s="19">
        <v>9.9</v>
      </c>
      <c r="X209" s="19">
        <v>1</v>
      </c>
      <c r="Y209" s="19">
        <v>11.9</v>
      </c>
      <c r="Z209" s="19">
        <f>Pearl_Const!Z209</f>
        <v>1.6</v>
      </c>
      <c r="AA209" s="19">
        <v>1.1000000000000001</v>
      </c>
      <c r="AB209" s="19">
        <v>0.1</v>
      </c>
      <c r="AC209" s="132">
        <f t="shared" si="3"/>
        <v>1</v>
      </c>
      <c r="AD209" s="132"/>
      <c r="AE209" s="120">
        <f>ROUNDUP(AC209*VLOOKUP($AD$8,PEST!$C$2:$F$8,3,0)*Z209,0)</f>
        <v>18</v>
      </c>
      <c r="AF209" s="120">
        <f>ROUNDUP(AC209*VLOOKUP($AD$8,PEST!$C$2:$F$8,4,0)*Z209,0)</f>
        <v>105</v>
      </c>
    </row>
    <row r="210" spans="1:32" x14ac:dyDescent="0.25">
      <c r="A210" s="29" t="s">
        <v>52</v>
      </c>
      <c r="B210" s="30">
        <v>208</v>
      </c>
      <c r="C210" s="31">
        <v>7</v>
      </c>
      <c r="D210" s="3">
        <v>19</v>
      </c>
      <c r="E210" s="20">
        <v>5100</v>
      </c>
      <c r="F210" s="20">
        <v>6</v>
      </c>
      <c r="G210" s="31">
        <v>14</v>
      </c>
      <c r="H210" s="31">
        <v>20</v>
      </c>
      <c r="I210" s="32" t="s">
        <v>58</v>
      </c>
      <c r="J210" s="20">
        <v>5</v>
      </c>
      <c r="K210" s="20">
        <v>50</v>
      </c>
      <c r="L210" s="20">
        <v>30</v>
      </c>
      <c r="M210" s="20">
        <v>5</v>
      </c>
      <c r="N210" s="31">
        <v>54</v>
      </c>
      <c r="O210" s="23">
        <v>20</v>
      </c>
      <c r="P210" s="20">
        <v>80</v>
      </c>
      <c r="Q210" s="24">
        <v>6</v>
      </c>
      <c r="R210" s="7">
        <v>12</v>
      </c>
      <c r="S210" s="20">
        <v>0</v>
      </c>
      <c r="T210" s="20">
        <v>10</v>
      </c>
      <c r="U210" s="25">
        <v>0.5</v>
      </c>
      <c r="V210" s="26">
        <v>1</v>
      </c>
      <c r="W210" s="19">
        <v>9.9</v>
      </c>
      <c r="X210" s="19">
        <v>1</v>
      </c>
      <c r="Y210" s="19">
        <v>11.9</v>
      </c>
      <c r="Z210" s="19">
        <f>Pearl_Const!Z210</f>
        <v>1.6</v>
      </c>
      <c r="AA210" s="19">
        <v>1.1000000000000001</v>
      </c>
      <c r="AB210" s="19">
        <v>0.1</v>
      </c>
      <c r="AC210" s="132">
        <f t="shared" si="3"/>
        <v>1</v>
      </c>
      <c r="AD210" s="132"/>
      <c r="AE210" s="120">
        <f>ROUNDUP(AC210*VLOOKUP($AD$8,PEST!$C$2:$F$8,3,0)*Z210,0)</f>
        <v>18</v>
      </c>
      <c r="AF210" s="120">
        <f>ROUNDUP(AC210*VLOOKUP($AD$8,PEST!$C$2:$F$8,4,0)*Z210,0)</f>
        <v>105</v>
      </c>
    </row>
    <row r="211" spans="1:32" x14ac:dyDescent="0.25">
      <c r="A211" s="29" t="s">
        <v>52</v>
      </c>
      <c r="B211" s="18">
        <v>209</v>
      </c>
      <c r="C211" s="31">
        <v>7</v>
      </c>
      <c r="D211" s="3">
        <v>19</v>
      </c>
      <c r="E211" s="20">
        <v>5100</v>
      </c>
      <c r="F211" s="20">
        <v>6</v>
      </c>
      <c r="G211" s="31">
        <v>14</v>
      </c>
      <c r="H211" s="31">
        <v>20</v>
      </c>
      <c r="I211" s="32" t="s">
        <v>58</v>
      </c>
      <c r="J211" s="20">
        <v>5</v>
      </c>
      <c r="K211" s="20">
        <v>50</v>
      </c>
      <c r="L211" s="20">
        <v>30</v>
      </c>
      <c r="M211" s="20">
        <v>5</v>
      </c>
      <c r="N211" s="31">
        <v>54</v>
      </c>
      <c r="O211" s="23">
        <v>20</v>
      </c>
      <c r="P211" s="20">
        <v>80</v>
      </c>
      <c r="Q211" s="24">
        <v>6</v>
      </c>
      <c r="R211" s="7">
        <v>12</v>
      </c>
      <c r="S211" s="20">
        <v>0</v>
      </c>
      <c r="T211" s="20">
        <v>10</v>
      </c>
      <c r="U211" s="25">
        <v>0.5</v>
      </c>
      <c r="V211" s="26">
        <v>1</v>
      </c>
      <c r="W211" s="19">
        <v>9.9</v>
      </c>
      <c r="X211" s="19">
        <v>1</v>
      </c>
      <c r="Y211" s="19">
        <v>11.9</v>
      </c>
      <c r="Z211" s="19">
        <f>Pearl_Const!Z211</f>
        <v>1.6</v>
      </c>
      <c r="AA211" s="19">
        <v>1.1000000000000001</v>
      </c>
      <c r="AB211" s="19">
        <v>0.1</v>
      </c>
      <c r="AC211" s="132">
        <f t="shared" si="3"/>
        <v>1</v>
      </c>
      <c r="AD211" s="132"/>
      <c r="AE211" s="120">
        <f>ROUNDUP(AC211*VLOOKUP($AD$8,PEST!$C$2:$F$8,3,0)*Z211,0)</f>
        <v>18</v>
      </c>
      <c r="AF211" s="120">
        <f>ROUNDUP(AC211*VLOOKUP($AD$8,PEST!$C$2:$F$8,4,0)*Z211,0)</f>
        <v>105</v>
      </c>
    </row>
    <row r="212" spans="1:32" x14ac:dyDescent="0.25">
      <c r="A212" s="29" t="s">
        <v>52</v>
      </c>
      <c r="B212" s="30">
        <v>210</v>
      </c>
      <c r="C212" s="31">
        <v>7</v>
      </c>
      <c r="D212" s="3">
        <v>19</v>
      </c>
      <c r="E212" s="20">
        <v>5100</v>
      </c>
      <c r="F212" s="20">
        <v>6</v>
      </c>
      <c r="G212" s="31">
        <v>14</v>
      </c>
      <c r="H212" s="31">
        <v>20</v>
      </c>
      <c r="I212" s="32" t="s">
        <v>58</v>
      </c>
      <c r="J212" s="20">
        <v>5</v>
      </c>
      <c r="K212" s="20">
        <v>50</v>
      </c>
      <c r="L212" s="20">
        <v>30</v>
      </c>
      <c r="M212" s="20">
        <v>5</v>
      </c>
      <c r="N212" s="31">
        <v>54</v>
      </c>
      <c r="O212" s="23">
        <v>20</v>
      </c>
      <c r="P212" s="20">
        <v>80</v>
      </c>
      <c r="Q212" s="24">
        <v>6</v>
      </c>
      <c r="R212" s="7">
        <v>12</v>
      </c>
      <c r="S212" s="20">
        <v>0</v>
      </c>
      <c r="T212" s="20">
        <v>10</v>
      </c>
      <c r="U212" s="25">
        <v>0.5</v>
      </c>
      <c r="V212" s="26">
        <v>1</v>
      </c>
      <c r="W212" s="19">
        <v>9.9</v>
      </c>
      <c r="X212" s="19">
        <v>1</v>
      </c>
      <c r="Y212" s="19">
        <v>11.9</v>
      </c>
      <c r="Z212" s="19">
        <f>Pearl_Const!Z212</f>
        <v>1.6</v>
      </c>
      <c r="AA212" s="19">
        <v>1.1000000000000001</v>
      </c>
      <c r="AB212" s="19">
        <v>0.1</v>
      </c>
      <c r="AC212" s="132">
        <f t="shared" si="3"/>
        <v>1</v>
      </c>
      <c r="AD212" s="132"/>
      <c r="AE212" s="120">
        <f>ROUNDUP(AC212*VLOOKUP($AD$8,PEST!$C$2:$F$8,3,0)*Z212,0)</f>
        <v>18</v>
      </c>
      <c r="AF212" s="120">
        <f>ROUNDUP(AC212*VLOOKUP($AD$8,PEST!$C$2:$F$8,4,0)*Z212,0)</f>
        <v>105</v>
      </c>
    </row>
    <row r="213" spans="1:32" x14ac:dyDescent="0.25">
      <c r="A213" s="29" t="s">
        <v>52</v>
      </c>
      <c r="B213" s="18">
        <v>211</v>
      </c>
      <c r="C213" s="31">
        <v>7</v>
      </c>
      <c r="D213" s="3">
        <v>19</v>
      </c>
      <c r="E213" s="20">
        <v>5100</v>
      </c>
      <c r="F213" s="20">
        <v>6</v>
      </c>
      <c r="G213" s="31">
        <v>14</v>
      </c>
      <c r="H213" s="31">
        <v>20</v>
      </c>
      <c r="I213" s="32" t="s">
        <v>58</v>
      </c>
      <c r="J213" s="20">
        <v>5</v>
      </c>
      <c r="K213" s="20">
        <v>50</v>
      </c>
      <c r="L213" s="20">
        <v>30</v>
      </c>
      <c r="M213" s="20">
        <v>5</v>
      </c>
      <c r="N213" s="31">
        <v>54</v>
      </c>
      <c r="O213" s="23">
        <v>20</v>
      </c>
      <c r="P213" s="20">
        <v>80</v>
      </c>
      <c r="Q213" s="24">
        <v>6</v>
      </c>
      <c r="R213" s="7">
        <v>12</v>
      </c>
      <c r="S213" s="20">
        <v>0</v>
      </c>
      <c r="T213" s="20">
        <v>10</v>
      </c>
      <c r="U213" s="25">
        <v>0.5</v>
      </c>
      <c r="V213" s="26">
        <v>1</v>
      </c>
      <c r="W213" s="19">
        <v>9.9</v>
      </c>
      <c r="X213" s="19">
        <v>1</v>
      </c>
      <c r="Y213" s="19">
        <v>11.9</v>
      </c>
      <c r="Z213" s="19">
        <f>Pearl_Const!Z213</f>
        <v>1.6</v>
      </c>
      <c r="AA213" s="19">
        <v>1.1000000000000001</v>
      </c>
      <c r="AB213" s="19">
        <v>0.1</v>
      </c>
      <c r="AC213" s="132">
        <f t="shared" si="3"/>
        <v>1</v>
      </c>
      <c r="AD213" s="132"/>
      <c r="AE213" s="120">
        <f>ROUNDUP(AC213*VLOOKUP($AD$8,PEST!$C$2:$F$8,3,0)*Z213,0)</f>
        <v>18</v>
      </c>
      <c r="AF213" s="120">
        <f>ROUNDUP(AC213*VLOOKUP($AD$8,PEST!$C$2:$F$8,4,0)*Z213,0)</f>
        <v>105</v>
      </c>
    </row>
    <row r="214" spans="1:32" x14ac:dyDescent="0.25">
      <c r="A214" s="29" t="s">
        <v>52</v>
      </c>
      <c r="B214" s="30">
        <v>212</v>
      </c>
      <c r="C214" s="31">
        <v>7</v>
      </c>
      <c r="D214" s="3">
        <v>19</v>
      </c>
      <c r="E214" s="20">
        <v>5100</v>
      </c>
      <c r="F214" s="20">
        <v>6</v>
      </c>
      <c r="G214" s="31">
        <v>14</v>
      </c>
      <c r="H214" s="31">
        <v>20</v>
      </c>
      <c r="I214" s="32" t="s">
        <v>58</v>
      </c>
      <c r="J214" s="20">
        <v>5</v>
      </c>
      <c r="K214" s="20">
        <v>50</v>
      </c>
      <c r="L214" s="20">
        <v>30</v>
      </c>
      <c r="M214" s="20">
        <v>5</v>
      </c>
      <c r="N214" s="31">
        <v>54</v>
      </c>
      <c r="O214" s="23">
        <v>20</v>
      </c>
      <c r="P214" s="20">
        <v>80</v>
      </c>
      <c r="Q214" s="24">
        <v>6</v>
      </c>
      <c r="R214" s="7">
        <v>12</v>
      </c>
      <c r="S214" s="20">
        <v>0</v>
      </c>
      <c r="T214" s="20">
        <v>10</v>
      </c>
      <c r="U214" s="25">
        <v>0.5</v>
      </c>
      <c r="V214" s="26">
        <v>1</v>
      </c>
      <c r="W214" s="19">
        <v>9.9</v>
      </c>
      <c r="X214" s="19">
        <v>1</v>
      </c>
      <c r="Y214" s="19">
        <v>11.9</v>
      </c>
      <c r="Z214" s="19">
        <f>Pearl_Const!Z214</f>
        <v>1.6</v>
      </c>
      <c r="AA214" s="19">
        <v>1.1000000000000001</v>
      </c>
      <c r="AB214" s="19">
        <v>0.1</v>
      </c>
      <c r="AC214" s="132">
        <f t="shared" si="3"/>
        <v>1</v>
      </c>
      <c r="AD214" s="132"/>
      <c r="AE214" s="120">
        <f>ROUNDUP(AC214*VLOOKUP($AD$8,PEST!$C$2:$F$8,3,0)*Z214,0)</f>
        <v>18</v>
      </c>
      <c r="AF214" s="120">
        <f>ROUNDUP(AC214*VLOOKUP($AD$8,PEST!$C$2:$F$8,4,0)*Z214,0)</f>
        <v>105</v>
      </c>
    </row>
    <row r="215" spans="1:32" x14ac:dyDescent="0.25">
      <c r="A215" s="29" t="s">
        <v>52</v>
      </c>
      <c r="B215" s="18">
        <v>213</v>
      </c>
      <c r="C215" s="31">
        <v>7</v>
      </c>
      <c r="D215" s="3">
        <v>19</v>
      </c>
      <c r="E215" s="20">
        <v>5100</v>
      </c>
      <c r="F215" s="20">
        <v>6</v>
      </c>
      <c r="G215" s="31">
        <v>14</v>
      </c>
      <c r="H215" s="31">
        <v>20</v>
      </c>
      <c r="I215" s="32" t="s">
        <v>58</v>
      </c>
      <c r="J215" s="20">
        <v>5</v>
      </c>
      <c r="K215" s="20">
        <v>50</v>
      </c>
      <c r="L215" s="20">
        <v>30</v>
      </c>
      <c r="M215" s="20">
        <v>5</v>
      </c>
      <c r="N215" s="31">
        <v>54</v>
      </c>
      <c r="O215" s="23">
        <v>20</v>
      </c>
      <c r="P215" s="20">
        <v>80</v>
      </c>
      <c r="Q215" s="24">
        <v>6</v>
      </c>
      <c r="R215" s="7">
        <v>12</v>
      </c>
      <c r="S215" s="20">
        <v>0</v>
      </c>
      <c r="T215" s="20">
        <v>10</v>
      </c>
      <c r="U215" s="25">
        <v>0.5</v>
      </c>
      <c r="V215" s="26">
        <v>1</v>
      </c>
      <c r="W215" s="19">
        <v>9.9</v>
      </c>
      <c r="X215" s="19">
        <v>1</v>
      </c>
      <c r="Y215" s="19">
        <v>11.9</v>
      </c>
      <c r="Z215" s="19">
        <f>Pearl_Const!Z215</f>
        <v>1.6</v>
      </c>
      <c r="AA215" s="19">
        <v>1.1000000000000001</v>
      </c>
      <c r="AB215" s="19">
        <v>0.1</v>
      </c>
      <c r="AC215" s="132">
        <f t="shared" si="3"/>
        <v>1</v>
      </c>
      <c r="AD215" s="132"/>
      <c r="AE215" s="120">
        <f>ROUNDUP(AC215*VLOOKUP($AD$8,PEST!$C$2:$F$8,3,0)*Z215,0)</f>
        <v>18</v>
      </c>
      <c r="AF215" s="120">
        <f>ROUNDUP(AC215*VLOOKUP($AD$8,PEST!$C$2:$F$8,4,0)*Z215,0)</f>
        <v>105</v>
      </c>
    </row>
    <row r="216" spans="1:32" x14ac:dyDescent="0.25">
      <c r="A216" s="29" t="s">
        <v>52</v>
      </c>
      <c r="B216" s="30">
        <v>214</v>
      </c>
      <c r="C216" s="31">
        <v>7</v>
      </c>
      <c r="D216" s="3">
        <v>19</v>
      </c>
      <c r="E216" s="20">
        <v>5100</v>
      </c>
      <c r="F216" s="20">
        <v>6</v>
      </c>
      <c r="G216" s="31">
        <v>14</v>
      </c>
      <c r="H216" s="31">
        <v>20</v>
      </c>
      <c r="I216" s="32" t="s">
        <v>58</v>
      </c>
      <c r="J216" s="20">
        <v>5</v>
      </c>
      <c r="K216" s="20">
        <v>50</v>
      </c>
      <c r="L216" s="20">
        <v>30</v>
      </c>
      <c r="M216" s="20">
        <v>5</v>
      </c>
      <c r="N216" s="31">
        <v>54</v>
      </c>
      <c r="O216" s="23">
        <v>20</v>
      </c>
      <c r="P216" s="20">
        <v>80</v>
      </c>
      <c r="Q216" s="24">
        <v>6</v>
      </c>
      <c r="R216" s="7">
        <v>12</v>
      </c>
      <c r="S216" s="20">
        <v>0</v>
      </c>
      <c r="T216" s="20">
        <v>10</v>
      </c>
      <c r="U216" s="25">
        <v>0.5</v>
      </c>
      <c r="V216" s="26">
        <v>1</v>
      </c>
      <c r="W216" s="19">
        <v>9.9</v>
      </c>
      <c r="X216" s="19">
        <v>1</v>
      </c>
      <c r="Y216" s="19">
        <v>11.9</v>
      </c>
      <c r="Z216" s="19">
        <f>Pearl_Const!Z216</f>
        <v>1.6</v>
      </c>
      <c r="AA216" s="19">
        <v>1.1000000000000001</v>
      </c>
      <c r="AB216" s="19">
        <v>0.1</v>
      </c>
      <c r="AC216" s="132">
        <f t="shared" si="3"/>
        <v>1</v>
      </c>
      <c r="AD216" s="132"/>
      <c r="AE216" s="120">
        <f>ROUNDUP(AC216*VLOOKUP($AD$8,PEST!$C$2:$F$8,3,0)*Z216,0)</f>
        <v>18</v>
      </c>
      <c r="AF216" s="120">
        <f>ROUNDUP(AC216*VLOOKUP($AD$8,PEST!$C$2:$F$8,4,0)*Z216,0)</f>
        <v>105</v>
      </c>
    </row>
    <row r="217" spans="1:32" x14ac:dyDescent="0.25">
      <c r="A217" s="29" t="s">
        <v>52</v>
      </c>
      <c r="B217" s="18">
        <v>215</v>
      </c>
      <c r="C217" s="31">
        <v>7</v>
      </c>
      <c r="D217" s="3">
        <v>19</v>
      </c>
      <c r="E217" s="20">
        <v>5100</v>
      </c>
      <c r="F217" s="20">
        <v>6</v>
      </c>
      <c r="G217" s="31">
        <v>14</v>
      </c>
      <c r="H217" s="31">
        <v>20</v>
      </c>
      <c r="I217" s="32" t="s">
        <v>58</v>
      </c>
      <c r="J217" s="20">
        <v>5</v>
      </c>
      <c r="K217" s="20">
        <v>50</v>
      </c>
      <c r="L217" s="20">
        <v>30</v>
      </c>
      <c r="M217" s="20">
        <v>5</v>
      </c>
      <c r="N217" s="31">
        <v>54</v>
      </c>
      <c r="O217" s="23">
        <v>20</v>
      </c>
      <c r="P217" s="20">
        <v>80</v>
      </c>
      <c r="Q217" s="24">
        <v>6</v>
      </c>
      <c r="R217" s="7">
        <v>12</v>
      </c>
      <c r="S217" s="20">
        <v>0</v>
      </c>
      <c r="T217" s="20">
        <v>10</v>
      </c>
      <c r="U217" s="25">
        <v>0.5</v>
      </c>
      <c r="V217" s="26">
        <v>1</v>
      </c>
      <c r="W217" s="19">
        <v>9.9</v>
      </c>
      <c r="X217" s="19">
        <v>1</v>
      </c>
      <c r="Y217" s="19">
        <v>11.9</v>
      </c>
      <c r="Z217" s="19">
        <f>Pearl_Const!Z217</f>
        <v>1.6</v>
      </c>
      <c r="AA217" s="19">
        <v>1.1000000000000001</v>
      </c>
      <c r="AB217" s="19">
        <v>0.1</v>
      </c>
      <c r="AC217" s="132">
        <f t="shared" si="3"/>
        <v>1</v>
      </c>
      <c r="AD217" s="132"/>
      <c r="AE217" s="120">
        <f>ROUNDUP(AC217*VLOOKUP($AD$8,PEST!$C$2:$F$8,3,0)*Z217,0)</f>
        <v>18</v>
      </c>
      <c r="AF217" s="120">
        <f>ROUNDUP(AC217*VLOOKUP($AD$8,PEST!$C$2:$F$8,4,0)*Z217,0)</f>
        <v>105</v>
      </c>
    </row>
    <row r="218" spans="1:32" x14ac:dyDescent="0.25">
      <c r="A218" s="29" t="s">
        <v>52</v>
      </c>
      <c r="B218" s="30">
        <v>216</v>
      </c>
      <c r="C218" s="31">
        <v>7</v>
      </c>
      <c r="D218" s="3">
        <v>19</v>
      </c>
      <c r="E218" s="20">
        <v>5100</v>
      </c>
      <c r="F218" s="20">
        <v>6</v>
      </c>
      <c r="G218" s="31">
        <v>14</v>
      </c>
      <c r="H218" s="31">
        <v>20</v>
      </c>
      <c r="I218" s="32" t="s">
        <v>58</v>
      </c>
      <c r="J218" s="20">
        <v>5</v>
      </c>
      <c r="K218" s="20">
        <v>50</v>
      </c>
      <c r="L218" s="20">
        <v>30</v>
      </c>
      <c r="M218" s="20">
        <v>5</v>
      </c>
      <c r="N218" s="31">
        <v>54</v>
      </c>
      <c r="O218" s="23">
        <v>20</v>
      </c>
      <c r="P218" s="20">
        <v>80</v>
      </c>
      <c r="Q218" s="24">
        <v>6</v>
      </c>
      <c r="R218" s="7">
        <v>12</v>
      </c>
      <c r="S218" s="20">
        <v>0</v>
      </c>
      <c r="T218" s="20">
        <v>10</v>
      </c>
      <c r="U218" s="25">
        <v>0.5</v>
      </c>
      <c r="V218" s="26">
        <v>1</v>
      </c>
      <c r="W218" s="19">
        <v>9.9</v>
      </c>
      <c r="X218" s="19">
        <v>1</v>
      </c>
      <c r="Y218" s="19">
        <v>11.9</v>
      </c>
      <c r="Z218" s="19">
        <f>Pearl_Const!Z218</f>
        <v>1.6</v>
      </c>
      <c r="AA218" s="19">
        <v>1.1000000000000001</v>
      </c>
      <c r="AB218" s="19">
        <v>0.1</v>
      </c>
      <c r="AC218" s="132">
        <f t="shared" si="3"/>
        <v>1</v>
      </c>
      <c r="AD218" s="132"/>
      <c r="AE218" s="120">
        <f>ROUNDUP(AC218*VLOOKUP($AD$8,PEST!$C$2:$F$8,3,0)*Z218,0)</f>
        <v>18</v>
      </c>
      <c r="AF218" s="120">
        <f>ROUNDUP(AC218*VLOOKUP($AD$8,PEST!$C$2:$F$8,4,0)*Z218,0)</f>
        <v>105</v>
      </c>
    </row>
    <row r="219" spans="1:32" x14ac:dyDescent="0.25">
      <c r="A219" s="29" t="s">
        <v>52</v>
      </c>
      <c r="B219" s="18">
        <v>217</v>
      </c>
      <c r="C219" s="31">
        <v>7</v>
      </c>
      <c r="D219" s="3">
        <v>19</v>
      </c>
      <c r="E219" s="20">
        <v>5100</v>
      </c>
      <c r="F219" s="20">
        <v>6</v>
      </c>
      <c r="G219" s="31">
        <v>14</v>
      </c>
      <c r="H219" s="31">
        <v>20</v>
      </c>
      <c r="I219" s="32" t="s">
        <v>58</v>
      </c>
      <c r="J219" s="20">
        <v>5</v>
      </c>
      <c r="K219" s="20">
        <v>50</v>
      </c>
      <c r="L219" s="20">
        <v>30</v>
      </c>
      <c r="M219" s="20">
        <v>5</v>
      </c>
      <c r="N219" s="31">
        <v>54</v>
      </c>
      <c r="O219" s="23">
        <v>20</v>
      </c>
      <c r="P219" s="20">
        <v>80</v>
      </c>
      <c r="Q219" s="24">
        <v>6</v>
      </c>
      <c r="R219" s="7">
        <v>12</v>
      </c>
      <c r="S219" s="20">
        <v>0</v>
      </c>
      <c r="T219" s="20">
        <v>10</v>
      </c>
      <c r="U219" s="25">
        <v>0.5</v>
      </c>
      <c r="V219" s="26">
        <v>1</v>
      </c>
      <c r="W219" s="19">
        <v>9.9</v>
      </c>
      <c r="X219" s="19">
        <v>1</v>
      </c>
      <c r="Y219" s="19">
        <v>11.9</v>
      </c>
      <c r="Z219" s="19">
        <f>Pearl_Const!Z219</f>
        <v>1.6</v>
      </c>
      <c r="AA219" s="19">
        <v>1.1000000000000001</v>
      </c>
      <c r="AB219" s="19">
        <v>0.1</v>
      </c>
      <c r="AC219" s="132">
        <f t="shared" si="3"/>
        <v>1</v>
      </c>
      <c r="AD219" s="132"/>
      <c r="AE219" s="120">
        <f>ROUNDUP(AC219*VLOOKUP($AD$8,PEST!$C$2:$F$8,3,0)*Z219,0)</f>
        <v>18</v>
      </c>
      <c r="AF219" s="120">
        <f>ROUNDUP(AC219*VLOOKUP($AD$8,PEST!$C$2:$F$8,4,0)*Z219,0)</f>
        <v>105</v>
      </c>
    </row>
    <row r="220" spans="1:32" x14ac:dyDescent="0.25">
      <c r="A220" s="29" t="s">
        <v>52</v>
      </c>
      <c r="B220" s="30">
        <v>218</v>
      </c>
      <c r="C220" s="31">
        <v>7</v>
      </c>
      <c r="D220" s="3">
        <v>19</v>
      </c>
      <c r="E220" s="20">
        <v>5100</v>
      </c>
      <c r="F220" s="20">
        <v>6</v>
      </c>
      <c r="G220" s="31">
        <v>14</v>
      </c>
      <c r="H220" s="31">
        <v>20</v>
      </c>
      <c r="I220" s="32" t="s">
        <v>58</v>
      </c>
      <c r="J220" s="20">
        <v>5</v>
      </c>
      <c r="K220" s="20">
        <v>50</v>
      </c>
      <c r="L220" s="20">
        <v>30</v>
      </c>
      <c r="M220" s="20">
        <v>5</v>
      </c>
      <c r="N220" s="31">
        <v>54</v>
      </c>
      <c r="O220" s="23">
        <v>20</v>
      </c>
      <c r="P220" s="20">
        <v>80</v>
      </c>
      <c r="Q220" s="24">
        <v>6</v>
      </c>
      <c r="R220" s="7">
        <v>12</v>
      </c>
      <c r="S220" s="20">
        <v>0</v>
      </c>
      <c r="T220" s="20">
        <v>10</v>
      </c>
      <c r="U220" s="25">
        <v>0.5</v>
      </c>
      <c r="V220" s="26">
        <v>1</v>
      </c>
      <c r="W220" s="19">
        <v>9.9</v>
      </c>
      <c r="X220" s="19">
        <v>1</v>
      </c>
      <c r="Y220" s="19">
        <v>11.9</v>
      </c>
      <c r="Z220" s="19">
        <f>Pearl_Const!Z220</f>
        <v>1.6</v>
      </c>
      <c r="AA220" s="19">
        <v>1.1000000000000001</v>
      </c>
      <c r="AB220" s="19">
        <v>0.1</v>
      </c>
      <c r="AC220" s="132">
        <f t="shared" si="3"/>
        <v>1</v>
      </c>
      <c r="AD220" s="132"/>
      <c r="AE220" s="120">
        <f>ROUNDUP(AC220*VLOOKUP($AD$8,PEST!$C$2:$F$8,3,0)*Z220,0)</f>
        <v>18</v>
      </c>
      <c r="AF220" s="120">
        <f>ROUNDUP(AC220*VLOOKUP($AD$8,PEST!$C$2:$F$8,4,0)*Z220,0)</f>
        <v>105</v>
      </c>
    </row>
    <row r="221" spans="1:32" x14ac:dyDescent="0.25">
      <c r="A221" s="29" t="s">
        <v>52</v>
      </c>
      <c r="B221" s="18">
        <v>219</v>
      </c>
      <c r="C221" s="31">
        <v>7</v>
      </c>
      <c r="D221" s="3">
        <v>19</v>
      </c>
      <c r="E221" s="20">
        <v>5100</v>
      </c>
      <c r="F221" s="20">
        <v>6</v>
      </c>
      <c r="G221" s="31">
        <v>14</v>
      </c>
      <c r="H221" s="31">
        <v>20</v>
      </c>
      <c r="I221" s="32" t="s">
        <v>58</v>
      </c>
      <c r="J221" s="20">
        <v>5</v>
      </c>
      <c r="K221" s="20">
        <v>50</v>
      </c>
      <c r="L221" s="20">
        <v>30</v>
      </c>
      <c r="M221" s="20">
        <v>5</v>
      </c>
      <c r="N221" s="31">
        <v>54</v>
      </c>
      <c r="O221" s="23">
        <v>20</v>
      </c>
      <c r="P221" s="20">
        <v>80</v>
      </c>
      <c r="Q221" s="24">
        <v>6</v>
      </c>
      <c r="R221" s="7">
        <v>12</v>
      </c>
      <c r="S221" s="20">
        <v>0</v>
      </c>
      <c r="T221" s="20">
        <v>10</v>
      </c>
      <c r="U221" s="25">
        <v>0.5</v>
      </c>
      <c r="V221" s="26">
        <v>1</v>
      </c>
      <c r="W221" s="19">
        <v>9.9</v>
      </c>
      <c r="X221" s="19">
        <v>1</v>
      </c>
      <c r="Y221" s="19">
        <v>11.9</v>
      </c>
      <c r="Z221" s="19">
        <f>Pearl_Const!Z221</f>
        <v>1.6</v>
      </c>
      <c r="AA221" s="19">
        <v>1.1000000000000001</v>
      </c>
      <c r="AB221" s="19">
        <v>0.1</v>
      </c>
      <c r="AC221" s="132">
        <f t="shared" si="3"/>
        <v>1</v>
      </c>
      <c r="AD221" s="132"/>
      <c r="AE221" s="120">
        <f>ROUNDUP(AC221*VLOOKUP($AD$8,PEST!$C$2:$F$8,3,0)*Z221,0)</f>
        <v>18</v>
      </c>
      <c r="AF221" s="120">
        <f>ROUNDUP(AC221*VLOOKUP($AD$8,PEST!$C$2:$F$8,4,0)*Z221,0)</f>
        <v>105</v>
      </c>
    </row>
    <row r="222" spans="1:32" x14ac:dyDescent="0.25">
      <c r="A222" s="29" t="s">
        <v>52</v>
      </c>
      <c r="B222" s="30">
        <v>220</v>
      </c>
      <c r="C222" s="31">
        <v>7</v>
      </c>
      <c r="D222" s="3">
        <v>19</v>
      </c>
      <c r="E222" s="20">
        <v>5100</v>
      </c>
      <c r="F222" s="20">
        <v>6</v>
      </c>
      <c r="G222" s="31">
        <v>14</v>
      </c>
      <c r="H222" s="31">
        <v>20</v>
      </c>
      <c r="I222" s="32" t="s">
        <v>58</v>
      </c>
      <c r="J222" s="20">
        <v>5</v>
      </c>
      <c r="K222" s="20">
        <v>50</v>
      </c>
      <c r="L222" s="20">
        <v>30</v>
      </c>
      <c r="M222" s="20">
        <v>5</v>
      </c>
      <c r="N222" s="31">
        <v>54</v>
      </c>
      <c r="O222" s="23">
        <v>20</v>
      </c>
      <c r="P222" s="20">
        <v>80</v>
      </c>
      <c r="Q222" s="24">
        <v>6</v>
      </c>
      <c r="R222" s="7">
        <v>12</v>
      </c>
      <c r="S222" s="20">
        <v>0</v>
      </c>
      <c r="T222" s="20">
        <v>10</v>
      </c>
      <c r="U222" s="25">
        <v>0.5</v>
      </c>
      <c r="V222" s="26">
        <v>1</v>
      </c>
      <c r="W222" s="19">
        <v>9.9</v>
      </c>
      <c r="X222" s="19">
        <v>1</v>
      </c>
      <c r="Y222" s="19">
        <v>11.9</v>
      </c>
      <c r="Z222" s="19">
        <f>Pearl_Const!Z222</f>
        <v>1.6</v>
      </c>
      <c r="AA222" s="19">
        <v>1.1000000000000001</v>
      </c>
      <c r="AB222" s="19">
        <v>0.1</v>
      </c>
      <c r="AC222" s="132">
        <f t="shared" si="3"/>
        <v>1</v>
      </c>
      <c r="AD222" s="132"/>
      <c r="AE222" s="120">
        <f>ROUNDUP(AC222*VLOOKUP($AD$8,PEST!$C$2:$F$8,3,0)*Z222,0)</f>
        <v>18</v>
      </c>
      <c r="AF222" s="120">
        <f>ROUNDUP(AC222*VLOOKUP($AD$8,PEST!$C$2:$F$8,4,0)*Z222,0)</f>
        <v>105</v>
      </c>
    </row>
    <row r="223" spans="1:32" x14ac:dyDescent="0.25">
      <c r="A223" s="29" t="s">
        <v>52</v>
      </c>
      <c r="B223" s="18">
        <v>221</v>
      </c>
      <c r="C223" s="31">
        <v>7</v>
      </c>
      <c r="D223" s="3">
        <v>19</v>
      </c>
      <c r="E223" s="20">
        <v>5100</v>
      </c>
      <c r="F223" s="20">
        <v>6</v>
      </c>
      <c r="G223" s="31">
        <v>14</v>
      </c>
      <c r="H223" s="31">
        <v>20</v>
      </c>
      <c r="I223" s="32" t="s">
        <v>58</v>
      </c>
      <c r="J223" s="20">
        <v>5</v>
      </c>
      <c r="K223" s="20">
        <v>50</v>
      </c>
      <c r="L223" s="20">
        <v>30</v>
      </c>
      <c r="M223" s="20">
        <v>5</v>
      </c>
      <c r="N223" s="31">
        <v>54</v>
      </c>
      <c r="O223" s="23">
        <v>20</v>
      </c>
      <c r="P223" s="20">
        <v>80</v>
      </c>
      <c r="Q223" s="24">
        <v>6</v>
      </c>
      <c r="R223" s="7">
        <v>12</v>
      </c>
      <c r="S223" s="20">
        <v>0</v>
      </c>
      <c r="T223" s="20">
        <v>10</v>
      </c>
      <c r="U223" s="25">
        <v>0.5</v>
      </c>
      <c r="V223" s="26">
        <v>1</v>
      </c>
      <c r="W223" s="19">
        <v>9.9</v>
      </c>
      <c r="X223" s="19">
        <v>1</v>
      </c>
      <c r="Y223" s="19">
        <v>11.9</v>
      </c>
      <c r="Z223" s="19">
        <f>Pearl_Const!Z223</f>
        <v>1.6</v>
      </c>
      <c r="AA223" s="19">
        <v>1.1000000000000001</v>
      </c>
      <c r="AB223" s="19">
        <v>0.1</v>
      </c>
      <c r="AC223" s="132">
        <f t="shared" si="3"/>
        <v>1</v>
      </c>
      <c r="AD223" s="132"/>
      <c r="AE223" s="120">
        <f>ROUNDUP(AC223*VLOOKUP($AD$8,PEST!$C$2:$F$8,3,0)*Z223,0)</f>
        <v>18</v>
      </c>
      <c r="AF223" s="120">
        <f>ROUNDUP(AC223*VLOOKUP($AD$8,PEST!$C$2:$F$8,4,0)*Z223,0)</f>
        <v>105</v>
      </c>
    </row>
    <row r="224" spans="1:32" x14ac:dyDescent="0.25">
      <c r="A224" s="29" t="s">
        <v>52</v>
      </c>
      <c r="B224" s="30">
        <v>222</v>
      </c>
      <c r="C224" s="31">
        <v>7</v>
      </c>
      <c r="D224" s="3">
        <v>19</v>
      </c>
      <c r="E224" s="20">
        <v>5100</v>
      </c>
      <c r="F224" s="20">
        <v>6</v>
      </c>
      <c r="G224" s="31">
        <v>14</v>
      </c>
      <c r="H224" s="31">
        <v>20</v>
      </c>
      <c r="I224" s="32" t="s">
        <v>58</v>
      </c>
      <c r="J224" s="20">
        <v>5</v>
      </c>
      <c r="K224" s="20">
        <v>50</v>
      </c>
      <c r="L224" s="20">
        <v>30</v>
      </c>
      <c r="M224" s="20">
        <v>5</v>
      </c>
      <c r="N224" s="31">
        <v>54</v>
      </c>
      <c r="O224" s="23">
        <v>20</v>
      </c>
      <c r="P224" s="20">
        <v>80</v>
      </c>
      <c r="Q224" s="24">
        <v>6</v>
      </c>
      <c r="R224" s="7">
        <v>12</v>
      </c>
      <c r="S224" s="20">
        <v>0</v>
      </c>
      <c r="T224" s="20">
        <v>10</v>
      </c>
      <c r="U224" s="25">
        <v>0.5</v>
      </c>
      <c r="V224" s="26">
        <v>1</v>
      </c>
      <c r="W224" s="19">
        <v>9.9</v>
      </c>
      <c r="X224" s="19">
        <v>1</v>
      </c>
      <c r="Y224" s="19">
        <v>11.9</v>
      </c>
      <c r="Z224" s="19">
        <f>Pearl_Const!Z224</f>
        <v>1.6</v>
      </c>
      <c r="AA224" s="19">
        <v>1.1000000000000001</v>
      </c>
      <c r="AB224" s="19">
        <v>0.1</v>
      </c>
      <c r="AC224" s="132">
        <f t="shared" si="3"/>
        <v>1</v>
      </c>
      <c r="AD224" s="132"/>
      <c r="AE224" s="120">
        <f>ROUNDUP(AC224*VLOOKUP($AD$8,PEST!$C$2:$F$8,3,0)*Z224,0)</f>
        <v>18</v>
      </c>
      <c r="AF224" s="120">
        <f>ROUNDUP(AC224*VLOOKUP($AD$8,PEST!$C$2:$F$8,4,0)*Z224,0)</f>
        <v>105</v>
      </c>
    </row>
    <row r="225" spans="1:32" x14ac:dyDescent="0.25">
      <c r="A225" s="29" t="s">
        <v>52</v>
      </c>
      <c r="B225" s="18">
        <v>223</v>
      </c>
      <c r="C225" s="31">
        <v>7</v>
      </c>
      <c r="D225" s="3">
        <v>19</v>
      </c>
      <c r="E225" s="20">
        <v>5100</v>
      </c>
      <c r="F225" s="20">
        <v>6</v>
      </c>
      <c r="G225" s="31">
        <v>14</v>
      </c>
      <c r="H225" s="31">
        <v>20</v>
      </c>
      <c r="I225" s="32" t="s">
        <v>58</v>
      </c>
      <c r="J225" s="20">
        <v>5</v>
      </c>
      <c r="K225" s="20">
        <v>50</v>
      </c>
      <c r="L225" s="20">
        <v>30</v>
      </c>
      <c r="M225" s="20">
        <v>5</v>
      </c>
      <c r="N225" s="31">
        <v>54</v>
      </c>
      <c r="O225" s="23">
        <v>20</v>
      </c>
      <c r="P225" s="20">
        <v>80</v>
      </c>
      <c r="Q225" s="24">
        <v>6</v>
      </c>
      <c r="R225" s="7">
        <v>12</v>
      </c>
      <c r="S225" s="20">
        <v>0</v>
      </c>
      <c r="T225" s="20">
        <v>10</v>
      </c>
      <c r="U225" s="25">
        <v>0.5</v>
      </c>
      <c r="V225" s="26">
        <v>1</v>
      </c>
      <c r="W225" s="19">
        <v>9.9</v>
      </c>
      <c r="X225" s="19">
        <v>1</v>
      </c>
      <c r="Y225" s="19">
        <v>11.9</v>
      </c>
      <c r="Z225" s="19">
        <f>Pearl_Const!Z225</f>
        <v>1.6</v>
      </c>
      <c r="AA225" s="19">
        <v>1.1000000000000001</v>
      </c>
      <c r="AB225" s="19">
        <v>0.1</v>
      </c>
      <c r="AC225" s="132">
        <f t="shared" si="3"/>
        <v>1</v>
      </c>
      <c r="AD225" s="132"/>
      <c r="AE225" s="120">
        <f>ROUNDUP(AC225*VLOOKUP($AD$8,PEST!$C$2:$F$8,3,0)*Z225,0)</f>
        <v>18</v>
      </c>
      <c r="AF225" s="120">
        <f>ROUNDUP(AC225*VLOOKUP($AD$8,PEST!$C$2:$F$8,4,0)*Z225,0)</f>
        <v>105</v>
      </c>
    </row>
    <row r="226" spans="1:32" x14ac:dyDescent="0.25">
      <c r="A226" s="29" t="s">
        <v>52</v>
      </c>
      <c r="B226" s="30">
        <v>224</v>
      </c>
      <c r="C226" s="31">
        <v>7</v>
      </c>
      <c r="D226" s="3">
        <v>19</v>
      </c>
      <c r="E226" s="20">
        <v>5100</v>
      </c>
      <c r="F226" s="20">
        <v>6</v>
      </c>
      <c r="G226" s="31">
        <v>14</v>
      </c>
      <c r="H226" s="31">
        <v>20</v>
      </c>
      <c r="I226" s="32" t="s">
        <v>58</v>
      </c>
      <c r="J226" s="20">
        <v>5</v>
      </c>
      <c r="K226" s="20">
        <v>50</v>
      </c>
      <c r="L226" s="20">
        <v>30</v>
      </c>
      <c r="M226" s="20">
        <v>5</v>
      </c>
      <c r="N226" s="31">
        <v>54</v>
      </c>
      <c r="O226" s="23">
        <v>20</v>
      </c>
      <c r="P226" s="20">
        <v>80</v>
      </c>
      <c r="Q226" s="24">
        <v>6</v>
      </c>
      <c r="R226" s="7">
        <v>12</v>
      </c>
      <c r="S226" s="20">
        <v>0</v>
      </c>
      <c r="T226" s="20">
        <v>10</v>
      </c>
      <c r="U226" s="25">
        <v>0.5</v>
      </c>
      <c r="V226" s="26">
        <v>1</v>
      </c>
      <c r="W226" s="19">
        <v>9.9</v>
      </c>
      <c r="X226" s="19">
        <v>1</v>
      </c>
      <c r="Y226" s="19">
        <v>11.9</v>
      </c>
      <c r="Z226" s="19">
        <f>Pearl_Const!Z226</f>
        <v>1.6</v>
      </c>
      <c r="AA226" s="19">
        <v>1.1000000000000001</v>
      </c>
      <c r="AB226" s="19">
        <v>0.1</v>
      </c>
      <c r="AC226" s="132">
        <f t="shared" si="3"/>
        <v>1</v>
      </c>
      <c r="AD226" s="132"/>
      <c r="AE226" s="120">
        <f>ROUNDUP(AC226*VLOOKUP($AD$8,PEST!$C$2:$F$8,3,0)*Z226,0)</f>
        <v>18</v>
      </c>
      <c r="AF226" s="120">
        <f>ROUNDUP(AC226*VLOOKUP($AD$8,PEST!$C$2:$F$8,4,0)*Z226,0)</f>
        <v>105</v>
      </c>
    </row>
    <row r="227" spans="1:32" x14ac:dyDescent="0.25">
      <c r="A227" s="29" t="s">
        <v>52</v>
      </c>
      <c r="B227" s="18">
        <v>225</v>
      </c>
      <c r="C227" s="31">
        <v>7</v>
      </c>
      <c r="D227" s="3">
        <v>19</v>
      </c>
      <c r="E227" s="20">
        <v>5100</v>
      </c>
      <c r="F227" s="20">
        <v>6</v>
      </c>
      <c r="G227" s="31">
        <v>14</v>
      </c>
      <c r="H227" s="31">
        <v>20</v>
      </c>
      <c r="I227" s="32" t="s">
        <v>58</v>
      </c>
      <c r="J227" s="20">
        <v>5</v>
      </c>
      <c r="K227" s="20">
        <v>50</v>
      </c>
      <c r="L227" s="20">
        <v>30</v>
      </c>
      <c r="M227" s="20">
        <v>5</v>
      </c>
      <c r="N227" s="31">
        <v>54</v>
      </c>
      <c r="O227" s="23">
        <v>20</v>
      </c>
      <c r="P227" s="20">
        <v>80</v>
      </c>
      <c r="Q227" s="24">
        <v>6</v>
      </c>
      <c r="R227" s="7">
        <v>12</v>
      </c>
      <c r="S227" s="20">
        <v>0</v>
      </c>
      <c r="T227" s="20">
        <v>10</v>
      </c>
      <c r="U227" s="25">
        <v>0.5</v>
      </c>
      <c r="V227" s="26">
        <v>1</v>
      </c>
      <c r="W227" s="19">
        <v>9.9</v>
      </c>
      <c r="X227" s="19">
        <v>1</v>
      </c>
      <c r="Y227" s="19">
        <v>11.9</v>
      </c>
      <c r="Z227" s="19">
        <f>Pearl_Const!Z227</f>
        <v>1.6</v>
      </c>
      <c r="AA227" s="19">
        <v>1.1000000000000001</v>
      </c>
      <c r="AB227" s="19">
        <v>0.1</v>
      </c>
      <c r="AC227" s="132">
        <f t="shared" si="3"/>
        <v>1</v>
      </c>
      <c r="AD227" s="132"/>
      <c r="AE227" s="120">
        <f>ROUNDUP(AC227*VLOOKUP($AD$8,PEST!$C$2:$F$8,3,0)*Z227,0)</f>
        <v>18</v>
      </c>
      <c r="AF227" s="120">
        <f>ROUNDUP(AC227*VLOOKUP($AD$8,PEST!$C$2:$F$8,4,0)*Z227,0)</f>
        <v>105</v>
      </c>
    </row>
    <row r="228" spans="1:32" x14ac:dyDescent="0.25">
      <c r="A228" s="29" t="s">
        <v>52</v>
      </c>
      <c r="B228" s="30">
        <v>226</v>
      </c>
      <c r="C228" s="31">
        <v>7</v>
      </c>
      <c r="D228" s="3">
        <v>19</v>
      </c>
      <c r="E228" s="20">
        <v>5100</v>
      </c>
      <c r="F228" s="20">
        <v>6</v>
      </c>
      <c r="G228" s="31">
        <v>14</v>
      </c>
      <c r="H228" s="31">
        <v>20</v>
      </c>
      <c r="I228" s="32" t="s">
        <v>58</v>
      </c>
      <c r="J228" s="20">
        <v>5</v>
      </c>
      <c r="K228" s="20">
        <v>50</v>
      </c>
      <c r="L228" s="20">
        <v>30</v>
      </c>
      <c r="M228" s="20">
        <v>5</v>
      </c>
      <c r="N228" s="31">
        <v>54</v>
      </c>
      <c r="O228" s="23">
        <v>20</v>
      </c>
      <c r="P228" s="20">
        <v>80</v>
      </c>
      <c r="Q228" s="24">
        <v>6</v>
      </c>
      <c r="R228" s="7">
        <v>12</v>
      </c>
      <c r="S228" s="20">
        <v>0</v>
      </c>
      <c r="T228" s="20">
        <v>10</v>
      </c>
      <c r="U228" s="25">
        <v>0.5</v>
      </c>
      <c r="V228" s="26">
        <v>1</v>
      </c>
      <c r="W228" s="19">
        <v>9.9</v>
      </c>
      <c r="X228" s="19">
        <v>1</v>
      </c>
      <c r="Y228" s="19">
        <v>11.9</v>
      </c>
      <c r="Z228" s="19">
        <f>Pearl_Const!Z228</f>
        <v>1.6</v>
      </c>
      <c r="AA228" s="19">
        <v>1.1000000000000001</v>
      </c>
      <c r="AB228" s="19">
        <v>0.1</v>
      </c>
      <c r="AC228" s="132">
        <f t="shared" si="3"/>
        <v>1</v>
      </c>
      <c r="AD228" s="132"/>
      <c r="AE228" s="120">
        <f>ROUNDUP(AC228*VLOOKUP($AD$8,PEST!$C$2:$F$8,3,0)*Z228,0)</f>
        <v>18</v>
      </c>
      <c r="AF228" s="120">
        <f>ROUNDUP(AC228*VLOOKUP($AD$8,PEST!$C$2:$F$8,4,0)*Z228,0)</f>
        <v>105</v>
      </c>
    </row>
    <row r="229" spans="1:32" x14ac:dyDescent="0.25">
      <c r="A229" s="29" t="s">
        <v>52</v>
      </c>
      <c r="B229" s="18">
        <v>227</v>
      </c>
      <c r="C229" s="31">
        <v>7</v>
      </c>
      <c r="D229" s="3">
        <v>19</v>
      </c>
      <c r="E229" s="20">
        <v>5100</v>
      </c>
      <c r="F229" s="20">
        <v>6</v>
      </c>
      <c r="G229" s="31">
        <v>14</v>
      </c>
      <c r="H229" s="31">
        <v>20</v>
      </c>
      <c r="I229" s="32" t="s">
        <v>58</v>
      </c>
      <c r="J229" s="20">
        <v>5</v>
      </c>
      <c r="K229" s="20">
        <v>50</v>
      </c>
      <c r="L229" s="20">
        <v>30</v>
      </c>
      <c r="M229" s="20">
        <v>5</v>
      </c>
      <c r="N229" s="31">
        <v>54</v>
      </c>
      <c r="O229" s="23">
        <v>20</v>
      </c>
      <c r="P229" s="20">
        <v>80</v>
      </c>
      <c r="Q229" s="24">
        <v>6</v>
      </c>
      <c r="R229" s="7">
        <v>12</v>
      </c>
      <c r="S229" s="20">
        <v>0</v>
      </c>
      <c r="T229" s="20">
        <v>10</v>
      </c>
      <c r="U229" s="25">
        <v>0.5</v>
      </c>
      <c r="V229" s="26">
        <v>1</v>
      </c>
      <c r="W229" s="19">
        <v>9.9</v>
      </c>
      <c r="X229" s="19">
        <v>1</v>
      </c>
      <c r="Y229" s="19">
        <v>11.9</v>
      </c>
      <c r="Z229" s="19">
        <f>Pearl_Const!Z229</f>
        <v>1.6</v>
      </c>
      <c r="AA229" s="19">
        <v>1.1000000000000001</v>
      </c>
      <c r="AB229" s="19">
        <v>0.1</v>
      </c>
      <c r="AC229" s="132">
        <f t="shared" si="3"/>
        <v>1</v>
      </c>
      <c r="AD229" s="132"/>
      <c r="AE229" s="120">
        <f>ROUNDUP(AC229*VLOOKUP($AD$8,PEST!$C$2:$F$8,3,0)*Z229,0)</f>
        <v>18</v>
      </c>
      <c r="AF229" s="120">
        <f>ROUNDUP(AC229*VLOOKUP($AD$8,PEST!$C$2:$F$8,4,0)*Z229,0)</f>
        <v>105</v>
      </c>
    </row>
    <row r="230" spans="1:32" x14ac:dyDescent="0.25">
      <c r="A230" s="29" t="s">
        <v>52</v>
      </c>
      <c r="B230" s="30">
        <v>228</v>
      </c>
      <c r="C230" s="31">
        <v>7</v>
      </c>
      <c r="D230" s="3">
        <v>19</v>
      </c>
      <c r="E230" s="20">
        <v>5100</v>
      </c>
      <c r="F230" s="20">
        <v>6</v>
      </c>
      <c r="G230" s="31">
        <v>14</v>
      </c>
      <c r="H230" s="31">
        <v>20</v>
      </c>
      <c r="I230" s="32" t="s">
        <v>58</v>
      </c>
      <c r="J230" s="20">
        <v>5</v>
      </c>
      <c r="K230" s="20">
        <v>50</v>
      </c>
      <c r="L230" s="20">
        <v>30</v>
      </c>
      <c r="M230" s="20">
        <v>5</v>
      </c>
      <c r="N230" s="31">
        <v>54</v>
      </c>
      <c r="O230" s="23">
        <v>20</v>
      </c>
      <c r="P230" s="20">
        <v>80</v>
      </c>
      <c r="Q230" s="24">
        <v>6</v>
      </c>
      <c r="R230" s="7">
        <v>12</v>
      </c>
      <c r="S230" s="20">
        <v>0</v>
      </c>
      <c r="T230" s="20">
        <v>10</v>
      </c>
      <c r="U230" s="25">
        <v>0.5</v>
      </c>
      <c r="V230" s="26">
        <v>1</v>
      </c>
      <c r="W230" s="19">
        <v>9.9</v>
      </c>
      <c r="X230" s="19">
        <v>1</v>
      </c>
      <c r="Y230" s="19">
        <v>11.9</v>
      </c>
      <c r="Z230" s="19">
        <f>Pearl_Const!Z230</f>
        <v>1.6</v>
      </c>
      <c r="AA230" s="19">
        <v>1.1000000000000001</v>
      </c>
      <c r="AB230" s="19">
        <v>0.1</v>
      </c>
      <c r="AC230" s="132">
        <f t="shared" si="3"/>
        <v>1</v>
      </c>
      <c r="AD230" s="132"/>
      <c r="AE230" s="120">
        <f>ROUNDUP(AC230*VLOOKUP($AD$8,PEST!$C$2:$F$8,3,0)*Z230,0)</f>
        <v>18</v>
      </c>
      <c r="AF230" s="120">
        <f>ROUNDUP(AC230*VLOOKUP($AD$8,PEST!$C$2:$F$8,4,0)*Z230,0)</f>
        <v>105</v>
      </c>
    </row>
    <row r="231" spans="1:32" x14ac:dyDescent="0.25">
      <c r="A231" s="29" t="s">
        <v>52</v>
      </c>
      <c r="B231" s="18">
        <v>229</v>
      </c>
      <c r="C231" s="31">
        <v>7</v>
      </c>
      <c r="D231" s="3">
        <v>19</v>
      </c>
      <c r="E231" s="20">
        <v>5100</v>
      </c>
      <c r="F231" s="20">
        <v>6</v>
      </c>
      <c r="G231" s="31">
        <v>14</v>
      </c>
      <c r="H231" s="31">
        <v>20</v>
      </c>
      <c r="I231" s="32" t="s">
        <v>58</v>
      </c>
      <c r="J231" s="20">
        <v>5</v>
      </c>
      <c r="K231" s="20">
        <v>50</v>
      </c>
      <c r="L231" s="20">
        <v>30</v>
      </c>
      <c r="M231" s="20">
        <v>5</v>
      </c>
      <c r="N231" s="31">
        <v>54</v>
      </c>
      <c r="O231" s="23">
        <v>20</v>
      </c>
      <c r="P231" s="20">
        <v>80</v>
      </c>
      <c r="Q231" s="24">
        <v>6</v>
      </c>
      <c r="R231" s="7">
        <v>12</v>
      </c>
      <c r="S231" s="20">
        <v>0</v>
      </c>
      <c r="T231" s="20">
        <v>10</v>
      </c>
      <c r="U231" s="25">
        <v>0.5</v>
      </c>
      <c r="V231" s="26">
        <v>1</v>
      </c>
      <c r="W231" s="19">
        <v>9.9</v>
      </c>
      <c r="X231" s="19">
        <v>1</v>
      </c>
      <c r="Y231" s="19">
        <v>11.9</v>
      </c>
      <c r="Z231" s="19">
        <f>Pearl_Const!Z231</f>
        <v>1.6</v>
      </c>
      <c r="AA231" s="19">
        <v>1.1000000000000001</v>
      </c>
      <c r="AB231" s="19">
        <v>0.1</v>
      </c>
      <c r="AC231" s="132">
        <f t="shared" si="3"/>
        <v>1</v>
      </c>
      <c r="AD231" s="132"/>
      <c r="AE231" s="120">
        <f>ROUNDUP(AC231*VLOOKUP($AD$8,PEST!$C$2:$F$8,3,0)*Z231,0)</f>
        <v>18</v>
      </c>
      <c r="AF231" s="120">
        <f>ROUNDUP(AC231*VLOOKUP($AD$8,PEST!$C$2:$F$8,4,0)*Z231,0)</f>
        <v>105</v>
      </c>
    </row>
    <row r="232" spans="1:32" x14ac:dyDescent="0.25">
      <c r="A232" s="29" t="s">
        <v>52</v>
      </c>
      <c r="B232" s="30">
        <v>230</v>
      </c>
      <c r="C232" s="31">
        <v>7</v>
      </c>
      <c r="D232" s="3">
        <v>19</v>
      </c>
      <c r="E232" s="20">
        <v>5100</v>
      </c>
      <c r="F232" s="20">
        <v>6</v>
      </c>
      <c r="G232" s="31">
        <v>14</v>
      </c>
      <c r="H232" s="31">
        <v>20</v>
      </c>
      <c r="I232" s="32" t="s">
        <v>58</v>
      </c>
      <c r="J232" s="20">
        <v>5</v>
      </c>
      <c r="K232" s="20">
        <v>50</v>
      </c>
      <c r="L232" s="20">
        <v>30</v>
      </c>
      <c r="M232" s="20">
        <v>5</v>
      </c>
      <c r="N232" s="31">
        <v>54</v>
      </c>
      <c r="O232" s="23">
        <v>20</v>
      </c>
      <c r="P232" s="20">
        <v>80</v>
      </c>
      <c r="Q232" s="24">
        <v>6</v>
      </c>
      <c r="R232" s="7">
        <v>12</v>
      </c>
      <c r="S232" s="20">
        <v>0</v>
      </c>
      <c r="T232" s="20">
        <v>10</v>
      </c>
      <c r="U232" s="25">
        <v>0.5</v>
      </c>
      <c r="V232" s="26">
        <v>1</v>
      </c>
      <c r="W232" s="19">
        <v>9.9</v>
      </c>
      <c r="X232" s="19">
        <v>1</v>
      </c>
      <c r="Y232" s="19">
        <v>11.9</v>
      </c>
      <c r="Z232" s="19">
        <f>Pearl_Const!Z232</f>
        <v>1.6</v>
      </c>
      <c r="AA232" s="19">
        <v>1.1000000000000001</v>
      </c>
      <c r="AB232" s="19">
        <v>0.1</v>
      </c>
      <c r="AC232" s="132">
        <f t="shared" si="3"/>
        <v>1</v>
      </c>
      <c r="AD232" s="132"/>
      <c r="AE232" s="120">
        <f>ROUNDUP(AC232*VLOOKUP($AD$8,PEST!$C$2:$F$8,3,0)*Z232,0)</f>
        <v>18</v>
      </c>
      <c r="AF232" s="120">
        <f>ROUNDUP(AC232*VLOOKUP($AD$8,PEST!$C$2:$F$8,4,0)*Z232,0)</f>
        <v>105</v>
      </c>
    </row>
    <row r="233" spans="1:32" x14ac:dyDescent="0.25">
      <c r="A233" s="29" t="s">
        <v>52</v>
      </c>
      <c r="B233" s="18">
        <v>231</v>
      </c>
      <c r="C233" s="31">
        <v>7</v>
      </c>
      <c r="D233" s="3">
        <v>19</v>
      </c>
      <c r="E233" s="20">
        <v>5100</v>
      </c>
      <c r="F233" s="20">
        <v>6</v>
      </c>
      <c r="G233" s="31">
        <v>14</v>
      </c>
      <c r="H233" s="31">
        <v>20</v>
      </c>
      <c r="I233" s="32" t="s">
        <v>58</v>
      </c>
      <c r="J233" s="20">
        <v>5</v>
      </c>
      <c r="K233" s="20">
        <v>50</v>
      </c>
      <c r="L233" s="20">
        <v>30</v>
      </c>
      <c r="M233" s="20">
        <v>5</v>
      </c>
      <c r="N233" s="31">
        <v>54</v>
      </c>
      <c r="O233" s="23">
        <v>20</v>
      </c>
      <c r="P233" s="20">
        <v>80</v>
      </c>
      <c r="Q233" s="24">
        <v>6</v>
      </c>
      <c r="R233" s="7">
        <v>12</v>
      </c>
      <c r="S233" s="20">
        <v>0</v>
      </c>
      <c r="T233" s="20">
        <v>10</v>
      </c>
      <c r="U233" s="25">
        <v>0.5</v>
      </c>
      <c r="V233" s="26">
        <v>1</v>
      </c>
      <c r="W233" s="19">
        <v>9.9</v>
      </c>
      <c r="X233" s="19">
        <v>1</v>
      </c>
      <c r="Y233" s="19">
        <v>11.9</v>
      </c>
      <c r="Z233" s="19">
        <f>Pearl_Const!Z233</f>
        <v>1.6</v>
      </c>
      <c r="AA233" s="19">
        <v>1.1000000000000001</v>
      </c>
      <c r="AB233" s="19">
        <v>0.1</v>
      </c>
      <c r="AC233" s="132">
        <f t="shared" si="3"/>
        <v>1</v>
      </c>
      <c r="AD233" s="132"/>
      <c r="AE233" s="120">
        <f>ROUNDUP(AC233*VLOOKUP($AD$8,PEST!$C$2:$F$8,3,0)*Z233,0)</f>
        <v>18</v>
      </c>
      <c r="AF233" s="120">
        <f>ROUNDUP(AC233*VLOOKUP($AD$8,PEST!$C$2:$F$8,4,0)*Z233,0)</f>
        <v>105</v>
      </c>
    </row>
    <row r="234" spans="1:32" x14ac:dyDescent="0.25">
      <c r="A234" s="29" t="s">
        <v>52</v>
      </c>
      <c r="B234" s="30">
        <v>232</v>
      </c>
      <c r="C234" s="31">
        <v>7</v>
      </c>
      <c r="D234" s="3">
        <v>19</v>
      </c>
      <c r="E234" s="20">
        <v>5100</v>
      </c>
      <c r="F234" s="20">
        <v>6</v>
      </c>
      <c r="G234" s="31">
        <v>14</v>
      </c>
      <c r="H234" s="31">
        <v>20</v>
      </c>
      <c r="I234" s="32" t="s">
        <v>58</v>
      </c>
      <c r="J234" s="20">
        <v>5</v>
      </c>
      <c r="K234" s="20">
        <v>50</v>
      </c>
      <c r="L234" s="20">
        <v>30</v>
      </c>
      <c r="M234" s="20">
        <v>5</v>
      </c>
      <c r="N234" s="31">
        <v>54</v>
      </c>
      <c r="O234" s="23">
        <v>20</v>
      </c>
      <c r="P234" s="20">
        <v>80</v>
      </c>
      <c r="Q234" s="24">
        <v>6</v>
      </c>
      <c r="R234" s="7">
        <v>12</v>
      </c>
      <c r="S234" s="20">
        <v>0</v>
      </c>
      <c r="T234" s="20">
        <v>10</v>
      </c>
      <c r="U234" s="25">
        <v>0.5</v>
      </c>
      <c r="V234" s="26">
        <v>1</v>
      </c>
      <c r="W234" s="19">
        <v>9.9</v>
      </c>
      <c r="X234" s="19">
        <v>1</v>
      </c>
      <c r="Y234" s="19">
        <v>11.9</v>
      </c>
      <c r="Z234" s="19">
        <f>Pearl_Const!Z234</f>
        <v>1.6</v>
      </c>
      <c r="AA234" s="19">
        <v>1.1000000000000001</v>
      </c>
      <c r="AB234" s="19">
        <v>0.1</v>
      </c>
      <c r="AC234" s="132">
        <f t="shared" si="3"/>
        <v>1</v>
      </c>
      <c r="AD234" s="132"/>
      <c r="AE234" s="120">
        <f>ROUNDUP(AC234*VLOOKUP($AD$8,PEST!$C$2:$F$8,3,0)*Z234,0)</f>
        <v>18</v>
      </c>
      <c r="AF234" s="120">
        <f>ROUNDUP(AC234*VLOOKUP($AD$8,PEST!$C$2:$F$8,4,0)*Z234,0)</f>
        <v>105</v>
      </c>
    </row>
    <row r="235" spans="1:32" x14ac:dyDescent="0.25">
      <c r="A235" s="29" t="s">
        <v>52</v>
      </c>
      <c r="B235" s="18">
        <v>233</v>
      </c>
      <c r="C235" s="31">
        <v>7</v>
      </c>
      <c r="D235" s="3">
        <v>19</v>
      </c>
      <c r="E235" s="20">
        <v>5100</v>
      </c>
      <c r="F235" s="20">
        <v>6</v>
      </c>
      <c r="G235" s="31">
        <v>14</v>
      </c>
      <c r="H235" s="31">
        <v>20</v>
      </c>
      <c r="I235" s="32" t="s">
        <v>58</v>
      </c>
      <c r="J235" s="20">
        <v>5</v>
      </c>
      <c r="K235" s="20">
        <v>50</v>
      </c>
      <c r="L235" s="20">
        <v>30</v>
      </c>
      <c r="M235" s="20">
        <v>5</v>
      </c>
      <c r="N235" s="31">
        <v>54</v>
      </c>
      <c r="O235" s="23">
        <v>20</v>
      </c>
      <c r="P235" s="20">
        <v>80</v>
      </c>
      <c r="Q235" s="24">
        <v>6</v>
      </c>
      <c r="R235" s="7">
        <v>12</v>
      </c>
      <c r="S235" s="20">
        <v>0</v>
      </c>
      <c r="T235" s="20">
        <v>10</v>
      </c>
      <c r="U235" s="25">
        <v>0.5</v>
      </c>
      <c r="V235" s="26">
        <v>1</v>
      </c>
      <c r="W235" s="19">
        <v>9.9</v>
      </c>
      <c r="X235" s="19">
        <v>1</v>
      </c>
      <c r="Y235" s="19">
        <v>11.9</v>
      </c>
      <c r="Z235" s="19">
        <f>Pearl_Const!Z235</f>
        <v>1.6</v>
      </c>
      <c r="AA235" s="19">
        <v>1.1000000000000001</v>
      </c>
      <c r="AB235" s="19">
        <v>0.1</v>
      </c>
      <c r="AC235" s="132">
        <f t="shared" si="3"/>
        <v>1</v>
      </c>
      <c r="AD235" s="132"/>
      <c r="AE235" s="120">
        <f>ROUNDUP(AC235*VLOOKUP($AD$8,PEST!$C$2:$F$8,3,0)*Z235,0)</f>
        <v>18</v>
      </c>
      <c r="AF235" s="120">
        <f>ROUNDUP(AC235*VLOOKUP($AD$8,PEST!$C$2:$F$8,4,0)*Z235,0)</f>
        <v>105</v>
      </c>
    </row>
    <row r="236" spans="1:32" x14ac:dyDescent="0.25">
      <c r="A236" s="29" t="s">
        <v>52</v>
      </c>
      <c r="B236" s="30">
        <v>234</v>
      </c>
      <c r="C236" s="31">
        <v>7</v>
      </c>
      <c r="D236" s="3">
        <v>19</v>
      </c>
      <c r="E236" s="20">
        <v>5100</v>
      </c>
      <c r="F236" s="20">
        <v>6</v>
      </c>
      <c r="G236" s="31">
        <v>14</v>
      </c>
      <c r="H236" s="31">
        <v>20</v>
      </c>
      <c r="I236" s="32" t="s">
        <v>58</v>
      </c>
      <c r="J236" s="20">
        <v>5</v>
      </c>
      <c r="K236" s="20">
        <v>50</v>
      </c>
      <c r="L236" s="20">
        <v>30</v>
      </c>
      <c r="M236" s="20">
        <v>5</v>
      </c>
      <c r="N236" s="31">
        <v>54</v>
      </c>
      <c r="O236" s="23">
        <v>20</v>
      </c>
      <c r="P236" s="20">
        <v>80</v>
      </c>
      <c r="Q236" s="24">
        <v>6</v>
      </c>
      <c r="R236" s="7">
        <v>12</v>
      </c>
      <c r="S236" s="20">
        <v>0</v>
      </c>
      <c r="T236" s="20">
        <v>10</v>
      </c>
      <c r="U236" s="25">
        <v>0.5</v>
      </c>
      <c r="V236" s="26">
        <v>1</v>
      </c>
      <c r="W236" s="19">
        <v>9.9</v>
      </c>
      <c r="X236" s="19">
        <v>1</v>
      </c>
      <c r="Y236" s="19">
        <v>11.9</v>
      </c>
      <c r="Z236" s="19">
        <f>Pearl_Const!Z236</f>
        <v>1.6</v>
      </c>
      <c r="AA236" s="19">
        <v>1.1000000000000001</v>
      </c>
      <c r="AB236" s="19">
        <v>0.1</v>
      </c>
      <c r="AC236" s="132">
        <f t="shared" si="3"/>
        <v>1</v>
      </c>
      <c r="AD236" s="132"/>
      <c r="AE236" s="120">
        <f>ROUNDUP(AC236*VLOOKUP($AD$8,PEST!$C$2:$F$8,3,0)*Z236,0)</f>
        <v>18</v>
      </c>
      <c r="AF236" s="120">
        <f>ROUNDUP(AC236*VLOOKUP($AD$8,PEST!$C$2:$F$8,4,0)*Z236,0)</f>
        <v>105</v>
      </c>
    </row>
    <row r="237" spans="1:32" x14ac:dyDescent="0.25">
      <c r="A237" s="29" t="s">
        <v>52</v>
      </c>
      <c r="B237" s="18">
        <v>235</v>
      </c>
      <c r="C237" s="31">
        <v>7</v>
      </c>
      <c r="D237" s="3">
        <v>19</v>
      </c>
      <c r="E237" s="20">
        <v>5100</v>
      </c>
      <c r="F237" s="20">
        <v>6</v>
      </c>
      <c r="G237" s="31">
        <v>14</v>
      </c>
      <c r="H237" s="31">
        <v>20</v>
      </c>
      <c r="I237" s="32" t="s">
        <v>58</v>
      </c>
      <c r="J237" s="20">
        <v>5</v>
      </c>
      <c r="K237" s="20">
        <v>50</v>
      </c>
      <c r="L237" s="20">
        <v>30</v>
      </c>
      <c r="M237" s="20">
        <v>5</v>
      </c>
      <c r="N237" s="31">
        <v>54</v>
      </c>
      <c r="O237" s="23">
        <v>20</v>
      </c>
      <c r="P237" s="20">
        <v>80</v>
      </c>
      <c r="Q237" s="24">
        <v>6</v>
      </c>
      <c r="R237" s="7">
        <v>12</v>
      </c>
      <c r="S237" s="20">
        <v>0</v>
      </c>
      <c r="T237" s="20">
        <v>10</v>
      </c>
      <c r="U237" s="25">
        <v>0.5</v>
      </c>
      <c r="V237" s="26">
        <v>1</v>
      </c>
      <c r="W237" s="19">
        <v>9.9</v>
      </c>
      <c r="X237" s="19">
        <v>1</v>
      </c>
      <c r="Y237" s="19">
        <v>11.9</v>
      </c>
      <c r="Z237" s="19">
        <f>Pearl_Const!Z237</f>
        <v>1.6</v>
      </c>
      <c r="AA237" s="19">
        <v>1.1000000000000001</v>
      </c>
      <c r="AB237" s="19">
        <v>0.1</v>
      </c>
      <c r="AC237" s="132">
        <f t="shared" si="3"/>
        <v>1</v>
      </c>
      <c r="AD237" s="132"/>
      <c r="AE237" s="120">
        <f>ROUNDUP(AC237*VLOOKUP($AD$8,PEST!$C$2:$F$8,3,0)*Z237,0)</f>
        <v>18</v>
      </c>
      <c r="AF237" s="120">
        <f>ROUNDUP(AC237*VLOOKUP($AD$8,PEST!$C$2:$F$8,4,0)*Z237,0)</f>
        <v>105</v>
      </c>
    </row>
    <row r="238" spans="1:32" x14ac:dyDescent="0.25">
      <c r="A238" s="29" t="s">
        <v>52</v>
      </c>
      <c r="B238" s="30">
        <v>236</v>
      </c>
      <c r="C238" s="31">
        <v>7</v>
      </c>
      <c r="D238" s="3">
        <v>19</v>
      </c>
      <c r="E238" s="20">
        <v>5100</v>
      </c>
      <c r="F238" s="20">
        <v>6</v>
      </c>
      <c r="G238" s="31">
        <v>14</v>
      </c>
      <c r="H238" s="31">
        <v>20</v>
      </c>
      <c r="I238" s="32" t="s">
        <v>58</v>
      </c>
      <c r="J238" s="20">
        <v>5</v>
      </c>
      <c r="K238" s="20">
        <v>50</v>
      </c>
      <c r="L238" s="20">
        <v>30</v>
      </c>
      <c r="M238" s="20">
        <v>5</v>
      </c>
      <c r="N238" s="31">
        <v>54</v>
      </c>
      <c r="O238" s="23">
        <v>20</v>
      </c>
      <c r="P238" s="20">
        <v>80</v>
      </c>
      <c r="Q238" s="24">
        <v>6</v>
      </c>
      <c r="R238" s="7">
        <v>12</v>
      </c>
      <c r="S238" s="20">
        <v>0</v>
      </c>
      <c r="T238" s="20">
        <v>10</v>
      </c>
      <c r="U238" s="25">
        <v>0.5</v>
      </c>
      <c r="V238" s="26">
        <v>1</v>
      </c>
      <c r="W238" s="19">
        <v>9.9</v>
      </c>
      <c r="X238" s="19">
        <v>1</v>
      </c>
      <c r="Y238" s="19">
        <v>11.9</v>
      </c>
      <c r="Z238" s="19">
        <f>Pearl_Const!Z238</f>
        <v>1.6</v>
      </c>
      <c r="AA238" s="19">
        <v>1.1000000000000001</v>
      </c>
      <c r="AB238" s="19">
        <v>0.1</v>
      </c>
      <c r="AC238" s="132">
        <f t="shared" si="3"/>
        <v>1</v>
      </c>
      <c r="AD238" s="132"/>
      <c r="AE238" s="120">
        <f>ROUNDUP(AC238*VLOOKUP($AD$8,PEST!$C$2:$F$8,3,0)*Z238,0)</f>
        <v>18</v>
      </c>
      <c r="AF238" s="120">
        <f>ROUNDUP(AC238*VLOOKUP($AD$8,PEST!$C$2:$F$8,4,0)*Z238,0)</f>
        <v>105</v>
      </c>
    </row>
    <row r="239" spans="1:32" x14ac:dyDescent="0.25">
      <c r="A239" s="29" t="s">
        <v>52</v>
      </c>
      <c r="B239" s="18">
        <v>237</v>
      </c>
      <c r="C239" s="31">
        <v>7</v>
      </c>
      <c r="D239" s="3">
        <v>19</v>
      </c>
      <c r="E239" s="20">
        <v>5100</v>
      </c>
      <c r="F239" s="20">
        <v>6</v>
      </c>
      <c r="G239" s="31">
        <v>14</v>
      </c>
      <c r="H239" s="31">
        <v>20</v>
      </c>
      <c r="I239" s="32" t="s">
        <v>58</v>
      </c>
      <c r="J239" s="20">
        <v>5</v>
      </c>
      <c r="K239" s="20">
        <v>50</v>
      </c>
      <c r="L239" s="20">
        <v>30</v>
      </c>
      <c r="M239" s="20">
        <v>5</v>
      </c>
      <c r="N239" s="31">
        <v>54</v>
      </c>
      <c r="O239" s="23">
        <v>20</v>
      </c>
      <c r="P239" s="20">
        <v>80</v>
      </c>
      <c r="Q239" s="24">
        <v>6</v>
      </c>
      <c r="R239" s="7">
        <v>12</v>
      </c>
      <c r="S239" s="20">
        <v>0</v>
      </c>
      <c r="T239" s="20">
        <v>10</v>
      </c>
      <c r="U239" s="25">
        <v>0.5</v>
      </c>
      <c r="V239" s="26">
        <v>1</v>
      </c>
      <c r="W239" s="19">
        <v>9.9</v>
      </c>
      <c r="X239" s="19">
        <v>1</v>
      </c>
      <c r="Y239" s="19">
        <v>11.9</v>
      </c>
      <c r="Z239" s="19">
        <f>Pearl_Const!Z239</f>
        <v>1.6</v>
      </c>
      <c r="AA239" s="19">
        <v>1.1000000000000001</v>
      </c>
      <c r="AB239" s="19">
        <v>0.1</v>
      </c>
      <c r="AC239" s="132">
        <f t="shared" si="3"/>
        <v>1</v>
      </c>
      <c r="AD239" s="132"/>
      <c r="AE239" s="120">
        <f>ROUNDUP(AC239*VLOOKUP($AD$8,PEST!$C$2:$F$8,3,0)*Z239,0)</f>
        <v>18</v>
      </c>
      <c r="AF239" s="120">
        <f>ROUNDUP(AC239*VLOOKUP($AD$8,PEST!$C$2:$F$8,4,0)*Z239,0)</f>
        <v>105</v>
      </c>
    </row>
    <row r="240" spans="1:32" x14ac:dyDescent="0.25">
      <c r="A240" s="29" t="s">
        <v>52</v>
      </c>
      <c r="B240" s="30">
        <v>238</v>
      </c>
      <c r="C240" s="31">
        <v>7</v>
      </c>
      <c r="D240" s="3">
        <v>19</v>
      </c>
      <c r="E240" s="20">
        <v>5100</v>
      </c>
      <c r="F240" s="20">
        <v>6</v>
      </c>
      <c r="G240" s="31">
        <v>14</v>
      </c>
      <c r="H240" s="31">
        <v>20</v>
      </c>
      <c r="I240" s="32" t="s">
        <v>58</v>
      </c>
      <c r="J240" s="20">
        <v>5</v>
      </c>
      <c r="K240" s="20">
        <v>50</v>
      </c>
      <c r="L240" s="20">
        <v>30</v>
      </c>
      <c r="M240" s="20">
        <v>5</v>
      </c>
      <c r="N240" s="31">
        <v>54</v>
      </c>
      <c r="O240" s="23">
        <v>20</v>
      </c>
      <c r="P240" s="20">
        <v>80</v>
      </c>
      <c r="Q240" s="24">
        <v>6</v>
      </c>
      <c r="R240" s="7">
        <v>12</v>
      </c>
      <c r="S240" s="20">
        <v>0</v>
      </c>
      <c r="T240" s="20">
        <v>10</v>
      </c>
      <c r="U240" s="25">
        <v>0.5</v>
      </c>
      <c r="V240" s="26">
        <v>1</v>
      </c>
      <c r="W240" s="19">
        <v>9.9</v>
      </c>
      <c r="X240" s="19">
        <v>1</v>
      </c>
      <c r="Y240" s="19">
        <v>11.9</v>
      </c>
      <c r="Z240" s="19">
        <f>Pearl_Const!Z240</f>
        <v>1.6</v>
      </c>
      <c r="AA240" s="19">
        <v>1.1000000000000001</v>
      </c>
      <c r="AB240" s="19">
        <v>0.1</v>
      </c>
      <c r="AC240" s="132">
        <f t="shared" si="3"/>
        <v>1</v>
      </c>
      <c r="AD240" s="132"/>
      <c r="AE240" s="120">
        <f>ROUNDUP(AC240*VLOOKUP($AD$8,PEST!$C$2:$F$8,3,0)*Z240,0)</f>
        <v>18</v>
      </c>
      <c r="AF240" s="120">
        <f>ROUNDUP(AC240*VLOOKUP($AD$8,PEST!$C$2:$F$8,4,0)*Z240,0)</f>
        <v>105</v>
      </c>
    </row>
    <row r="241" spans="1:32" x14ac:dyDescent="0.25">
      <c r="A241" s="29" t="s">
        <v>52</v>
      </c>
      <c r="B241" s="18">
        <v>239</v>
      </c>
      <c r="C241" s="31">
        <v>7</v>
      </c>
      <c r="D241" s="3">
        <v>19</v>
      </c>
      <c r="E241" s="20">
        <v>5100</v>
      </c>
      <c r="F241" s="20">
        <v>6</v>
      </c>
      <c r="G241" s="31">
        <v>14</v>
      </c>
      <c r="H241" s="31">
        <v>20</v>
      </c>
      <c r="I241" s="32" t="s">
        <v>58</v>
      </c>
      <c r="J241" s="20">
        <v>5</v>
      </c>
      <c r="K241" s="20">
        <v>50</v>
      </c>
      <c r="L241" s="20">
        <v>30</v>
      </c>
      <c r="M241" s="20">
        <v>5</v>
      </c>
      <c r="N241" s="31">
        <v>54</v>
      </c>
      <c r="O241" s="23">
        <v>20</v>
      </c>
      <c r="P241" s="20">
        <v>80</v>
      </c>
      <c r="Q241" s="24">
        <v>6</v>
      </c>
      <c r="R241" s="7">
        <v>12</v>
      </c>
      <c r="S241" s="20">
        <v>0</v>
      </c>
      <c r="T241" s="20">
        <v>10</v>
      </c>
      <c r="U241" s="25">
        <v>0.5</v>
      </c>
      <c r="V241" s="26">
        <v>1</v>
      </c>
      <c r="W241" s="19">
        <v>9.9</v>
      </c>
      <c r="X241" s="19">
        <v>1</v>
      </c>
      <c r="Y241" s="19">
        <v>11.9</v>
      </c>
      <c r="Z241" s="19">
        <f>Pearl_Const!Z241</f>
        <v>1.6</v>
      </c>
      <c r="AA241" s="19">
        <v>1.1000000000000001</v>
      </c>
      <c r="AB241" s="19">
        <v>0.1</v>
      </c>
      <c r="AC241" s="132">
        <f t="shared" si="3"/>
        <v>1</v>
      </c>
      <c r="AD241" s="132"/>
      <c r="AE241" s="120">
        <f>ROUNDUP(AC241*VLOOKUP($AD$8,PEST!$C$2:$F$8,3,0)*Z241,0)</f>
        <v>18</v>
      </c>
      <c r="AF241" s="120">
        <f>ROUNDUP(AC241*VLOOKUP($AD$8,PEST!$C$2:$F$8,4,0)*Z241,0)</f>
        <v>105</v>
      </c>
    </row>
    <row r="242" spans="1:32" x14ac:dyDescent="0.25">
      <c r="A242" s="29" t="s">
        <v>52</v>
      </c>
      <c r="B242" s="30">
        <v>240</v>
      </c>
      <c r="C242" s="31">
        <v>7</v>
      </c>
      <c r="D242" s="3">
        <v>19</v>
      </c>
      <c r="E242" s="20">
        <v>5100</v>
      </c>
      <c r="F242" s="20">
        <v>6</v>
      </c>
      <c r="G242" s="31">
        <v>14</v>
      </c>
      <c r="H242" s="31">
        <v>20</v>
      </c>
      <c r="I242" s="32" t="s">
        <v>58</v>
      </c>
      <c r="J242" s="20">
        <v>5</v>
      </c>
      <c r="K242" s="20">
        <v>50</v>
      </c>
      <c r="L242" s="20">
        <v>30</v>
      </c>
      <c r="M242" s="20">
        <v>5</v>
      </c>
      <c r="N242" s="31">
        <v>54</v>
      </c>
      <c r="O242" s="23">
        <v>20</v>
      </c>
      <c r="P242" s="20">
        <v>80</v>
      </c>
      <c r="Q242" s="24">
        <v>6</v>
      </c>
      <c r="R242" s="7">
        <v>12</v>
      </c>
      <c r="S242" s="20">
        <v>0</v>
      </c>
      <c r="T242" s="20">
        <v>10</v>
      </c>
      <c r="U242" s="25">
        <v>0.5</v>
      </c>
      <c r="V242" s="26">
        <v>1</v>
      </c>
      <c r="W242" s="19">
        <v>9.9</v>
      </c>
      <c r="X242" s="19">
        <v>1</v>
      </c>
      <c r="Y242" s="19">
        <v>11.9</v>
      </c>
      <c r="Z242" s="19">
        <f>Pearl_Const!Z242</f>
        <v>1.6</v>
      </c>
      <c r="AA242" s="19">
        <v>1.1000000000000001</v>
      </c>
      <c r="AB242" s="19">
        <v>0.1</v>
      </c>
      <c r="AC242" s="132">
        <f t="shared" si="3"/>
        <v>1</v>
      </c>
      <c r="AD242" s="132"/>
      <c r="AE242" s="120">
        <f>ROUNDUP(AC242*VLOOKUP($AD$8,PEST!$C$2:$F$8,3,0)*Z242,0)</f>
        <v>18</v>
      </c>
      <c r="AF242" s="120">
        <f>ROUNDUP(AC242*VLOOKUP($AD$8,PEST!$C$2:$F$8,4,0)*Z242,0)</f>
        <v>105</v>
      </c>
    </row>
    <row r="243" spans="1:32" x14ac:dyDescent="0.25">
      <c r="A243" s="29" t="s">
        <v>52</v>
      </c>
      <c r="B243" s="18">
        <v>241</v>
      </c>
      <c r="C243" s="31">
        <v>7</v>
      </c>
      <c r="D243" s="3">
        <v>19</v>
      </c>
      <c r="E243" s="20">
        <v>5100</v>
      </c>
      <c r="F243" s="20">
        <v>6</v>
      </c>
      <c r="G243" s="31">
        <v>14</v>
      </c>
      <c r="H243" s="31">
        <v>20</v>
      </c>
      <c r="I243" s="32" t="s">
        <v>58</v>
      </c>
      <c r="J243" s="20">
        <v>5</v>
      </c>
      <c r="K243" s="20">
        <v>50</v>
      </c>
      <c r="L243" s="20">
        <v>30</v>
      </c>
      <c r="M243" s="20">
        <v>5</v>
      </c>
      <c r="N243" s="31">
        <v>54</v>
      </c>
      <c r="O243" s="23">
        <v>20</v>
      </c>
      <c r="P243" s="20">
        <v>80</v>
      </c>
      <c r="Q243" s="24">
        <v>6</v>
      </c>
      <c r="R243" s="7">
        <v>12</v>
      </c>
      <c r="S243" s="20">
        <v>0</v>
      </c>
      <c r="T243" s="20">
        <v>10</v>
      </c>
      <c r="U243" s="25">
        <v>0.5</v>
      </c>
      <c r="V243" s="26">
        <v>1</v>
      </c>
      <c r="W243" s="19">
        <v>9.9</v>
      </c>
      <c r="X243" s="19">
        <v>1</v>
      </c>
      <c r="Y243" s="19">
        <v>11.9</v>
      </c>
      <c r="Z243" s="19">
        <f>Pearl_Const!Z243</f>
        <v>1.6</v>
      </c>
      <c r="AA243" s="19">
        <v>1.1000000000000001</v>
      </c>
      <c r="AB243" s="19">
        <v>0.1</v>
      </c>
      <c r="AC243" s="132">
        <f t="shared" si="3"/>
        <v>1</v>
      </c>
      <c r="AD243" s="132"/>
      <c r="AE243" s="120">
        <f>ROUNDUP(AC243*VLOOKUP($AD$8,PEST!$C$2:$F$8,3,0)*Z243,0)</f>
        <v>18</v>
      </c>
      <c r="AF243" s="120">
        <f>ROUNDUP(AC243*VLOOKUP($AD$8,PEST!$C$2:$F$8,4,0)*Z243,0)</f>
        <v>105</v>
      </c>
    </row>
    <row r="244" spans="1:32" x14ac:dyDescent="0.25">
      <c r="A244" s="29" t="s">
        <v>52</v>
      </c>
      <c r="B244" s="30">
        <v>242</v>
      </c>
      <c r="C244" s="31">
        <v>7</v>
      </c>
      <c r="D244" s="3">
        <v>19</v>
      </c>
      <c r="E244" s="20">
        <v>5100</v>
      </c>
      <c r="F244" s="20">
        <v>6</v>
      </c>
      <c r="G244" s="31">
        <v>14</v>
      </c>
      <c r="H244" s="31">
        <v>20</v>
      </c>
      <c r="I244" s="32" t="s">
        <v>58</v>
      </c>
      <c r="J244" s="20">
        <v>5</v>
      </c>
      <c r="K244" s="20">
        <v>50</v>
      </c>
      <c r="L244" s="20">
        <v>30</v>
      </c>
      <c r="M244" s="20">
        <v>5</v>
      </c>
      <c r="N244" s="31">
        <v>54</v>
      </c>
      <c r="O244" s="23">
        <v>20</v>
      </c>
      <c r="P244" s="20">
        <v>80</v>
      </c>
      <c r="Q244" s="24">
        <v>6</v>
      </c>
      <c r="R244" s="7">
        <v>12</v>
      </c>
      <c r="S244" s="20">
        <v>0</v>
      </c>
      <c r="T244" s="20">
        <v>10</v>
      </c>
      <c r="U244" s="25">
        <v>0.5</v>
      </c>
      <c r="V244" s="26">
        <v>1</v>
      </c>
      <c r="W244" s="19">
        <v>9.9</v>
      </c>
      <c r="X244" s="19">
        <v>1</v>
      </c>
      <c r="Y244" s="19">
        <v>11.9</v>
      </c>
      <c r="Z244" s="19">
        <f>Pearl_Const!Z244</f>
        <v>1.6</v>
      </c>
      <c r="AA244" s="19">
        <v>1.1000000000000001</v>
      </c>
      <c r="AB244" s="19">
        <v>0.1</v>
      </c>
      <c r="AC244" s="132">
        <f t="shared" si="3"/>
        <v>1</v>
      </c>
      <c r="AD244" s="132"/>
      <c r="AE244" s="120">
        <f>ROUNDUP(AC244*VLOOKUP($AD$8,PEST!$C$2:$F$8,3,0)*Z244,0)</f>
        <v>18</v>
      </c>
      <c r="AF244" s="120">
        <f>ROUNDUP(AC244*VLOOKUP($AD$8,PEST!$C$2:$F$8,4,0)*Z244,0)</f>
        <v>105</v>
      </c>
    </row>
    <row r="245" spans="1:32" x14ac:dyDescent="0.25">
      <c r="A245" s="29" t="s">
        <v>52</v>
      </c>
      <c r="B245" s="18">
        <v>243</v>
      </c>
      <c r="C245" s="31">
        <v>7</v>
      </c>
      <c r="D245" s="3">
        <v>19</v>
      </c>
      <c r="E245" s="20">
        <v>5100</v>
      </c>
      <c r="F245" s="20">
        <v>6</v>
      </c>
      <c r="G245" s="31">
        <v>14</v>
      </c>
      <c r="H245" s="31">
        <v>20</v>
      </c>
      <c r="I245" s="32" t="s">
        <v>58</v>
      </c>
      <c r="J245" s="20">
        <v>5</v>
      </c>
      <c r="K245" s="20">
        <v>50</v>
      </c>
      <c r="L245" s="20">
        <v>30</v>
      </c>
      <c r="M245" s="20">
        <v>5</v>
      </c>
      <c r="N245" s="31">
        <v>54</v>
      </c>
      <c r="O245" s="23">
        <v>20</v>
      </c>
      <c r="P245" s="20">
        <v>80</v>
      </c>
      <c r="Q245" s="24">
        <v>6</v>
      </c>
      <c r="R245" s="7">
        <v>12</v>
      </c>
      <c r="S245" s="20">
        <v>0</v>
      </c>
      <c r="T245" s="20">
        <v>10</v>
      </c>
      <c r="U245" s="25">
        <v>0.5</v>
      </c>
      <c r="V245" s="26">
        <v>1</v>
      </c>
      <c r="W245" s="19">
        <v>9.9</v>
      </c>
      <c r="X245" s="19">
        <v>1</v>
      </c>
      <c r="Y245" s="19">
        <v>11.9</v>
      </c>
      <c r="Z245" s="19">
        <f>Pearl_Const!Z245</f>
        <v>1.6</v>
      </c>
      <c r="AA245" s="19">
        <v>1.1000000000000001</v>
      </c>
      <c r="AB245" s="19">
        <v>0.1</v>
      </c>
      <c r="AC245" s="132">
        <f t="shared" si="3"/>
        <v>1</v>
      </c>
      <c r="AD245" s="132"/>
      <c r="AE245" s="120">
        <f>ROUNDUP(AC245*VLOOKUP($AD$8,PEST!$C$2:$F$8,3,0)*Z245,0)</f>
        <v>18</v>
      </c>
      <c r="AF245" s="120">
        <f>ROUNDUP(AC245*VLOOKUP($AD$8,PEST!$C$2:$F$8,4,0)*Z245,0)</f>
        <v>105</v>
      </c>
    </row>
    <row r="246" spans="1:32" x14ac:dyDescent="0.25">
      <c r="A246" s="29" t="s">
        <v>52</v>
      </c>
      <c r="B246" s="30">
        <v>244</v>
      </c>
      <c r="C246" s="31">
        <v>7</v>
      </c>
      <c r="D246" s="3">
        <v>19</v>
      </c>
      <c r="E246" s="20">
        <v>5100</v>
      </c>
      <c r="F246" s="20">
        <v>6</v>
      </c>
      <c r="G246" s="31">
        <v>14</v>
      </c>
      <c r="H246" s="31">
        <v>20</v>
      </c>
      <c r="I246" s="32" t="s">
        <v>58</v>
      </c>
      <c r="J246" s="20">
        <v>5</v>
      </c>
      <c r="K246" s="20">
        <v>50</v>
      </c>
      <c r="L246" s="20">
        <v>30</v>
      </c>
      <c r="M246" s="20">
        <v>5</v>
      </c>
      <c r="N246" s="31">
        <v>54</v>
      </c>
      <c r="O246" s="23">
        <v>20</v>
      </c>
      <c r="P246" s="20">
        <v>80</v>
      </c>
      <c r="Q246" s="24">
        <v>6</v>
      </c>
      <c r="R246" s="7">
        <v>12</v>
      </c>
      <c r="S246" s="20">
        <v>0</v>
      </c>
      <c r="T246" s="20">
        <v>10</v>
      </c>
      <c r="U246" s="25">
        <v>0.5</v>
      </c>
      <c r="V246" s="26">
        <v>1</v>
      </c>
      <c r="W246" s="19">
        <v>9.9</v>
      </c>
      <c r="X246" s="19">
        <v>1</v>
      </c>
      <c r="Y246" s="19">
        <v>11.9</v>
      </c>
      <c r="Z246" s="19">
        <f>Pearl_Const!Z246</f>
        <v>1.6</v>
      </c>
      <c r="AA246" s="19">
        <v>1.1000000000000001</v>
      </c>
      <c r="AB246" s="19">
        <v>0.1</v>
      </c>
      <c r="AC246" s="132">
        <f t="shared" si="3"/>
        <v>1</v>
      </c>
      <c r="AD246" s="132"/>
      <c r="AE246" s="120">
        <f>ROUNDUP(AC246*VLOOKUP($AD$8,PEST!$C$2:$F$8,3,0)*Z246,0)</f>
        <v>18</v>
      </c>
      <c r="AF246" s="120">
        <f>ROUNDUP(AC246*VLOOKUP($AD$8,PEST!$C$2:$F$8,4,0)*Z246,0)</f>
        <v>105</v>
      </c>
    </row>
    <row r="247" spans="1:32" x14ac:dyDescent="0.25">
      <c r="A247" s="29" t="s">
        <v>52</v>
      </c>
      <c r="B247" s="18">
        <v>245</v>
      </c>
      <c r="C247" s="31">
        <v>7</v>
      </c>
      <c r="D247" s="3">
        <v>19</v>
      </c>
      <c r="E247" s="20">
        <v>5100</v>
      </c>
      <c r="F247" s="20">
        <v>6</v>
      </c>
      <c r="G247" s="31">
        <v>14</v>
      </c>
      <c r="H247" s="31">
        <v>20</v>
      </c>
      <c r="I247" s="32" t="s">
        <v>58</v>
      </c>
      <c r="J247" s="20">
        <v>5</v>
      </c>
      <c r="K247" s="20">
        <v>50</v>
      </c>
      <c r="L247" s="20">
        <v>30</v>
      </c>
      <c r="M247" s="20">
        <v>5</v>
      </c>
      <c r="N247" s="31">
        <v>54</v>
      </c>
      <c r="O247" s="23">
        <v>20</v>
      </c>
      <c r="P247" s="20">
        <v>80</v>
      </c>
      <c r="Q247" s="24">
        <v>6</v>
      </c>
      <c r="R247" s="7">
        <v>12</v>
      </c>
      <c r="S247" s="20">
        <v>0</v>
      </c>
      <c r="T247" s="20">
        <v>10</v>
      </c>
      <c r="U247" s="25">
        <v>0.5</v>
      </c>
      <c r="V247" s="26">
        <v>1</v>
      </c>
      <c r="W247" s="19">
        <v>9.9</v>
      </c>
      <c r="X247" s="19">
        <v>1</v>
      </c>
      <c r="Y247" s="19">
        <v>11.9</v>
      </c>
      <c r="Z247" s="19">
        <f>Pearl_Const!Z247</f>
        <v>1.6</v>
      </c>
      <c r="AA247" s="19">
        <v>1.1000000000000001</v>
      </c>
      <c r="AB247" s="19">
        <v>0.1</v>
      </c>
      <c r="AC247" s="132">
        <f t="shared" si="3"/>
        <v>1</v>
      </c>
      <c r="AD247" s="132"/>
      <c r="AE247" s="120">
        <f>ROUNDUP(AC247*VLOOKUP($AD$8,PEST!$C$2:$F$8,3,0)*Z247,0)</f>
        <v>18</v>
      </c>
      <c r="AF247" s="120">
        <f>ROUNDUP(AC247*VLOOKUP($AD$8,PEST!$C$2:$F$8,4,0)*Z247,0)</f>
        <v>105</v>
      </c>
    </row>
    <row r="248" spans="1:32" x14ac:dyDescent="0.25">
      <c r="A248" s="29" t="s">
        <v>52</v>
      </c>
      <c r="B248" s="30">
        <v>246</v>
      </c>
      <c r="C248" s="31">
        <v>7</v>
      </c>
      <c r="D248" s="3">
        <v>19</v>
      </c>
      <c r="E248" s="20">
        <v>5100</v>
      </c>
      <c r="F248" s="20">
        <v>6</v>
      </c>
      <c r="G248" s="31">
        <v>14</v>
      </c>
      <c r="H248" s="31">
        <v>20</v>
      </c>
      <c r="I248" s="32" t="s">
        <v>58</v>
      </c>
      <c r="J248" s="20">
        <v>5</v>
      </c>
      <c r="K248" s="20">
        <v>50</v>
      </c>
      <c r="L248" s="20">
        <v>30</v>
      </c>
      <c r="M248" s="20">
        <v>5</v>
      </c>
      <c r="N248" s="31">
        <v>54</v>
      </c>
      <c r="O248" s="23">
        <v>20</v>
      </c>
      <c r="P248" s="20">
        <v>80</v>
      </c>
      <c r="Q248" s="24">
        <v>6</v>
      </c>
      <c r="R248" s="7">
        <v>12</v>
      </c>
      <c r="S248" s="20">
        <v>0</v>
      </c>
      <c r="T248" s="20">
        <v>10</v>
      </c>
      <c r="U248" s="25">
        <v>0.5</v>
      </c>
      <c r="V248" s="26">
        <v>1</v>
      </c>
      <c r="W248" s="19">
        <v>9.9</v>
      </c>
      <c r="X248" s="19">
        <v>1</v>
      </c>
      <c r="Y248" s="19">
        <v>11.9</v>
      </c>
      <c r="Z248" s="19">
        <f>Pearl_Const!Z248</f>
        <v>1.6</v>
      </c>
      <c r="AA248" s="19">
        <v>1.1000000000000001</v>
      </c>
      <c r="AB248" s="19">
        <v>0.1</v>
      </c>
      <c r="AC248" s="132">
        <f t="shared" si="3"/>
        <v>1</v>
      </c>
      <c r="AD248" s="132"/>
      <c r="AE248" s="120">
        <f>ROUNDUP(AC248*VLOOKUP($AD$8,PEST!$C$2:$F$8,3,0)*Z248,0)</f>
        <v>18</v>
      </c>
      <c r="AF248" s="120">
        <f>ROUNDUP(AC248*VLOOKUP($AD$8,PEST!$C$2:$F$8,4,0)*Z248,0)</f>
        <v>105</v>
      </c>
    </row>
    <row r="249" spans="1:32" x14ac:dyDescent="0.25">
      <c r="A249" s="29" t="s">
        <v>52</v>
      </c>
      <c r="B249" s="18">
        <v>247</v>
      </c>
      <c r="C249" s="31">
        <v>7</v>
      </c>
      <c r="D249" s="3">
        <v>19</v>
      </c>
      <c r="E249" s="20">
        <v>5100</v>
      </c>
      <c r="F249" s="20">
        <v>6</v>
      </c>
      <c r="G249" s="31">
        <v>14</v>
      </c>
      <c r="H249" s="31">
        <v>20</v>
      </c>
      <c r="I249" s="32" t="s">
        <v>58</v>
      </c>
      <c r="J249" s="20">
        <v>5</v>
      </c>
      <c r="K249" s="20">
        <v>50</v>
      </c>
      <c r="L249" s="20">
        <v>30</v>
      </c>
      <c r="M249" s="20">
        <v>5</v>
      </c>
      <c r="N249" s="31">
        <v>54</v>
      </c>
      <c r="O249" s="23">
        <v>20</v>
      </c>
      <c r="P249" s="20">
        <v>80</v>
      </c>
      <c r="Q249" s="24">
        <v>6</v>
      </c>
      <c r="R249" s="7">
        <v>12</v>
      </c>
      <c r="S249" s="20">
        <v>0</v>
      </c>
      <c r="T249" s="20">
        <v>10</v>
      </c>
      <c r="U249" s="25">
        <v>0.5</v>
      </c>
      <c r="V249" s="26">
        <v>1</v>
      </c>
      <c r="W249" s="19">
        <v>9.9</v>
      </c>
      <c r="X249" s="19">
        <v>1</v>
      </c>
      <c r="Y249" s="19">
        <v>11.9</v>
      </c>
      <c r="Z249" s="19">
        <f>Pearl_Const!Z249</f>
        <v>1.6</v>
      </c>
      <c r="AA249" s="19">
        <v>1.1000000000000001</v>
      </c>
      <c r="AB249" s="19">
        <v>0.1</v>
      </c>
      <c r="AC249" s="132">
        <f t="shared" si="3"/>
        <v>1</v>
      </c>
      <c r="AD249" s="132"/>
      <c r="AE249" s="120">
        <f>ROUNDUP(AC249*VLOOKUP($AD$8,PEST!$C$2:$F$8,3,0)*Z249,0)</f>
        <v>18</v>
      </c>
      <c r="AF249" s="120">
        <f>ROUNDUP(AC249*VLOOKUP($AD$8,PEST!$C$2:$F$8,4,0)*Z249,0)</f>
        <v>105</v>
      </c>
    </row>
    <row r="250" spans="1:32" x14ac:dyDescent="0.25">
      <c r="A250" s="29" t="s">
        <v>52</v>
      </c>
      <c r="B250" s="30">
        <v>248</v>
      </c>
      <c r="C250" s="31">
        <v>7</v>
      </c>
      <c r="D250" s="3">
        <v>19</v>
      </c>
      <c r="E250" s="20">
        <v>5100</v>
      </c>
      <c r="F250" s="20">
        <v>6</v>
      </c>
      <c r="G250" s="31">
        <v>14</v>
      </c>
      <c r="H250" s="31">
        <v>20</v>
      </c>
      <c r="I250" s="32" t="s">
        <v>58</v>
      </c>
      <c r="J250" s="20">
        <v>5</v>
      </c>
      <c r="K250" s="20">
        <v>50</v>
      </c>
      <c r="L250" s="20">
        <v>30</v>
      </c>
      <c r="M250" s="20">
        <v>5</v>
      </c>
      <c r="N250" s="31">
        <v>54</v>
      </c>
      <c r="O250" s="23">
        <v>20</v>
      </c>
      <c r="P250" s="20">
        <v>80</v>
      </c>
      <c r="Q250" s="24">
        <v>6</v>
      </c>
      <c r="R250" s="7">
        <v>12</v>
      </c>
      <c r="S250" s="20">
        <v>0</v>
      </c>
      <c r="T250" s="20">
        <v>10</v>
      </c>
      <c r="U250" s="25">
        <v>0.5</v>
      </c>
      <c r="V250" s="26">
        <v>1</v>
      </c>
      <c r="W250" s="19">
        <v>9.9</v>
      </c>
      <c r="X250" s="19">
        <v>1</v>
      </c>
      <c r="Y250" s="19">
        <v>11.9</v>
      </c>
      <c r="Z250" s="19">
        <f>Pearl_Const!Z250</f>
        <v>1.6</v>
      </c>
      <c r="AA250" s="19">
        <v>1.1000000000000001</v>
      </c>
      <c r="AB250" s="19">
        <v>0.1</v>
      </c>
      <c r="AC250" s="132">
        <f t="shared" si="3"/>
        <v>1</v>
      </c>
      <c r="AD250" s="132"/>
      <c r="AE250" s="120">
        <f>ROUNDUP(AC250*VLOOKUP($AD$8,PEST!$C$2:$F$8,3,0)*Z250,0)</f>
        <v>18</v>
      </c>
      <c r="AF250" s="120">
        <f>ROUNDUP(AC250*VLOOKUP($AD$8,PEST!$C$2:$F$8,4,0)*Z250,0)</f>
        <v>105</v>
      </c>
    </row>
    <row r="251" spans="1:32" x14ac:dyDescent="0.25">
      <c r="A251" s="29" t="s">
        <v>52</v>
      </c>
      <c r="B251" s="18">
        <v>249</v>
      </c>
      <c r="C251" s="31">
        <v>7</v>
      </c>
      <c r="D251" s="3">
        <v>19</v>
      </c>
      <c r="E251" s="20">
        <v>5100</v>
      </c>
      <c r="F251" s="20">
        <v>6</v>
      </c>
      <c r="G251" s="31">
        <v>14</v>
      </c>
      <c r="H251" s="31">
        <v>20</v>
      </c>
      <c r="I251" s="32" t="s">
        <v>58</v>
      </c>
      <c r="J251" s="20">
        <v>5</v>
      </c>
      <c r="K251" s="20">
        <v>50</v>
      </c>
      <c r="L251" s="20">
        <v>30</v>
      </c>
      <c r="M251" s="20">
        <v>5</v>
      </c>
      <c r="N251" s="31">
        <v>54</v>
      </c>
      <c r="O251" s="23">
        <v>20</v>
      </c>
      <c r="P251" s="20">
        <v>80</v>
      </c>
      <c r="Q251" s="24">
        <v>6</v>
      </c>
      <c r="R251" s="7">
        <v>12</v>
      </c>
      <c r="S251" s="20">
        <v>0</v>
      </c>
      <c r="T251" s="20">
        <v>10</v>
      </c>
      <c r="U251" s="25">
        <v>0.5</v>
      </c>
      <c r="V251" s="26">
        <v>1</v>
      </c>
      <c r="W251" s="19">
        <v>9.9</v>
      </c>
      <c r="X251" s="19">
        <v>1</v>
      </c>
      <c r="Y251" s="19">
        <v>11.9</v>
      </c>
      <c r="Z251" s="19">
        <f>Pearl_Const!Z251</f>
        <v>1.6</v>
      </c>
      <c r="AA251" s="19">
        <v>1.1000000000000001</v>
      </c>
      <c r="AB251" s="19">
        <v>0.1</v>
      </c>
      <c r="AC251" s="132">
        <f t="shared" si="3"/>
        <v>1</v>
      </c>
      <c r="AD251" s="132"/>
      <c r="AE251" s="120">
        <f>ROUNDUP(AC251*VLOOKUP($AD$8,PEST!$C$2:$F$8,3,0)*Z251,0)</f>
        <v>18</v>
      </c>
      <c r="AF251" s="120">
        <f>ROUNDUP(AC251*VLOOKUP($AD$8,PEST!$C$2:$F$8,4,0)*Z251,0)</f>
        <v>105</v>
      </c>
    </row>
    <row r="252" spans="1:32" x14ac:dyDescent="0.25">
      <c r="A252" s="29" t="s">
        <v>52</v>
      </c>
      <c r="B252" s="30">
        <v>250</v>
      </c>
      <c r="C252" s="31">
        <v>7</v>
      </c>
      <c r="D252" s="3">
        <v>19</v>
      </c>
      <c r="E252" s="20">
        <v>5100</v>
      </c>
      <c r="F252" s="20">
        <v>6</v>
      </c>
      <c r="G252" s="31">
        <v>14</v>
      </c>
      <c r="H252" s="31">
        <v>20</v>
      </c>
      <c r="I252" s="32" t="s">
        <v>58</v>
      </c>
      <c r="J252" s="20">
        <v>5</v>
      </c>
      <c r="K252" s="20">
        <v>50</v>
      </c>
      <c r="L252" s="20">
        <v>30</v>
      </c>
      <c r="M252" s="20">
        <v>5</v>
      </c>
      <c r="N252" s="31">
        <v>54</v>
      </c>
      <c r="O252" s="23">
        <v>20</v>
      </c>
      <c r="P252" s="20">
        <v>80</v>
      </c>
      <c r="Q252" s="24">
        <v>6</v>
      </c>
      <c r="R252" s="7">
        <v>12</v>
      </c>
      <c r="S252" s="20">
        <v>0</v>
      </c>
      <c r="T252" s="20">
        <v>10</v>
      </c>
      <c r="U252" s="25">
        <v>0.5</v>
      </c>
      <c r="V252" s="26">
        <v>1</v>
      </c>
      <c r="W252" s="19">
        <v>9.9</v>
      </c>
      <c r="X252" s="19">
        <v>1</v>
      </c>
      <c r="Y252" s="19">
        <v>11.9</v>
      </c>
      <c r="Z252" s="19">
        <f>Pearl_Const!Z252</f>
        <v>1.6</v>
      </c>
      <c r="AA252" s="19">
        <v>1.1000000000000001</v>
      </c>
      <c r="AB252" s="19">
        <v>0.1</v>
      </c>
      <c r="AC252" s="132">
        <f t="shared" si="3"/>
        <v>1</v>
      </c>
      <c r="AD252" s="132"/>
      <c r="AE252" s="120">
        <f>ROUNDUP(AC252*VLOOKUP($AD$8,PEST!$C$2:$F$8,3,0)*Z252,0)</f>
        <v>18</v>
      </c>
      <c r="AF252" s="120">
        <f>ROUNDUP(AC252*VLOOKUP($AD$8,PEST!$C$2:$F$8,4,0)*Z252,0)</f>
        <v>105</v>
      </c>
    </row>
    <row r="253" spans="1:32" x14ac:dyDescent="0.25">
      <c r="A253" s="29" t="s">
        <v>52</v>
      </c>
      <c r="B253" s="18">
        <v>251</v>
      </c>
      <c r="C253" s="31">
        <v>7</v>
      </c>
      <c r="D253" s="3">
        <v>20</v>
      </c>
      <c r="E253" s="20">
        <v>5100</v>
      </c>
      <c r="F253" s="20">
        <v>6</v>
      </c>
      <c r="G253" s="31">
        <v>14</v>
      </c>
      <c r="H253" s="31">
        <v>20</v>
      </c>
      <c r="I253" s="32" t="s">
        <v>58</v>
      </c>
      <c r="J253" s="20">
        <v>5</v>
      </c>
      <c r="K253" s="20">
        <v>50</v>
      </c>
      <c r="L253" s="20">
        <v>30</v>
      </c>
      <c r="M253" s="20">
        <v>5</v>
      </c>
      <c r="N253" s="31">
        <v>54</v>
      </c>
      <c r="O253" s="23">
        <v>20</v>
      </c>
      <c r="P253" s="20">
        <v>80</v>
      </c>
      <c r="Q253" s="24">
        <v>6</v>
      </c>
      <c r="R253" s="7">
        <v>12</v>
      </c>
      <c r="S253" s="20">
        <v>0</v>
      </c>
      <c r="T253" s="20">
        <v>10</v>
      </c>
      <c r="U253" s="25">
        <v>0.5</v>
      </c>
      <c r="V253" s="26">
        <v>1</v>
      </c>
      <c r="W253" s="19">
        <v>9.9</v>
      </c>
      <c r="X253" s="19">
        <v>1</v>
      </c>
      <c r="Y253" s="19">
        <v>11.9</v>
      </c>
      <c r="Z253" s="19">
        <f>Pearl_Const!Z253</f>
        <v>1.6</v>
      </c>
      <c r="AA253" s="19">
        <v>1.1000000000000001</v>
      </c>
      <c r="AB253" s="19">
        <v>0.1</v>
      </c>
      <c r="AC253" s="132">
        <f t="shared" si="3"/>
        <v>1</v>
      </c>
      <c r="AD253" s="132"/>
      <c r="AE253" s="120">
        <f>ROUNDUP(AC253*VLOOKUP($AD$8,PEST!$C$2:$F$8,3,0)*Z253,0)</f>
        <v>18</v>
      </c>
      <c r="AF253" s="120">
        <f>ROUNDUP(AC253*VLOOKUP($AD$8,PEST!$C$2:$F$8,4,0)*Z253,0)</f>
        <v>105</v>
      </c>
    </row>
    <row r="254" spans="1:32" x14ac:dyDescent="0.25">
      <c r="A254" s="29" t="s">
        <v>52</v>
      </c>
      <c r="B254" s="30">
        <v>252</v>
      </c>
      <c r="C254" s="31">
        <v>7</v>
      </c>
      <c r="D254" s="3">
        <v>20</v>
      </c>
      <c r="E254" s="20">
        <v>5100</v>
      </c>
      <c r="F254" s="20">
        <v>6</v>
      </c>
      <c r="G254" s="31">
        <v>14</v>
      </c>
      <c r="H254" s="31">
        <v>20</v>
      </c>
      <c r="I254" s="32" t="s">
        <v>58</v>
      </c>
      <c r="J254" s="20">
        <v>5</v>
      </c>
      <c r="K254" s="20">
        <v>50</v>
      </c>
      <c r="L254" s="20">
        <v>30</v>
      </c>
      <c r="M254" s="20">
        <v>5</v>
      </c>
      <c r="N254" s="31">
        <v>54</v>
      </c>
      <c r="O254" s="23">
        <v>20</v>
      </c>
      <c r="P254" s="20">
        <v>80</v>
      </c>
      <c r="Q254" s="24">
        <v>6</v>
      </c>
      <c r="R254" s="7">
        <v>12</v>
      </c>
      <c r="S254" s="20">
        <v>0</v>
      </c>
      <c r="T254" s="20">
        <v>10</v>
      </c>
      <c r="U254" s="25">
        <v>0.5</v>
      </c>
      <c r="V254" s="26">
        <v>1</v>
      </c>
      <c r="W254" s="19">
        <v>9.9</v>
      </c>
      <c r="X254" s="19">
        <v>1</v>
      </c>
      <c r="Y254" s="19">
        <v>11.9</v>
      </c>
      <c r="Z254" s="19">
        <f>Pearl_Const!Z254</f>
        <v>1.6</v>
      </c>
      <c r="AA254" s="19">
        <v>1.1000000000000001</v>
      </c>
      <c r="AB254" s="19">
        <v>0.1</v>
      </c>
      <c r="AC254" s="132">
        <f t="shared" si="3"/>
        <v>1</v>
      </c>
      <c r="AD254" s="132"/>
      <c r="AE254" s="120">
        <f>ROUNDUP(AC254*VLOOKUP($AD$8,PEST!$C$2:$F$8,3,0)*Z254,0)</f>
        <v>18</v>
      </c>
      <c r="AF254" s="120">
        <f>ROUNDUP(AC254*VLOOKUP($AD$8,PEST!$C$2:$F$8,4,0)*Z254,0)</f>
        <v>105</v>
      </c>
    </row>
    <row r="255" spans="1:32" x14ac:dyDescent="0.25">
      <c r="A255" s="29" t="s">
        <v>52</v>
      </c>
      <c r="B255" s="18">
        <v>253</v>
      </c>
      <c r="C255" s="31">
        <v>7</v>
      </c>
      <c r="D255" s="3">
        <v>20</v>
      </c>
      <c r="E255" s="20">
        <v>5100</v>
      </c>
      <c r="F255" s="20">
        <v>6</v>
      </c>
      <c r="G255" s="31">
        <v>14</v>
      </c>
      <c r="H255" s="31">
        <v>20</v>
      </c>
      <c r="I255" s="32" t="s">
        <v>58</v>
      </c>
      <c r="J255" s="20">
        <v>5</v>
      </c>
      <c r="K255" s="20">
        <v>50</v>
      </c>
      <c r="L255" s="20">
        <v>30</v>
      </c>
      <c r="M255" s="20">
        <v>5</v>
      </c>
      <c r="N255" s="31">
        <v>54</v>
      </c>
      <c r="O255" s="23">
        <v>20</v>
      </c>
      <c r="P255" s="20">
        <v>80</v>
      </c>
      <c r="Q255" s="24">
        <v>6</v>
      </c>
      <c r="R255" s="7">
        <v>12</v>
      </c>
      <c r="S255" s="20">
        <v>0</v>
      </c>
      <c r="T255" s="20">
        <v>10</v>
      </c>
      <c r="U255" s="25">
        <v>0.5</v>
      </c>
      <c r="V255" s="26">
        <v>1</v>
      </c>
      <c r="W255" s="19">
        <v>9.9</v>
      </c>
      <c r="X255" s="19">
        <v>1</v>
      </c>
      <c r="Y255" s="19">
        <v>11.9</v>
      </c>
      <c r="Z255" s="19">
        <f>Pearl_Const!Z255</f>
        <v>1.6</v>
      </c>
      <c r="AA255" s="19">
        <v>1.1000000000000001</v>
      </c>
      <c r="AB255" s="19">
        <v>0.1</v>
      </c>
      <c r="AC255" s="132">
        <f t="shared" si="3"/>
        <v>1</v>
      </c>
      <c r="AD255" s="132"/>
      <c r="AE255" s="120">
        <f>ROUNDUP(AC255*VLOOKUP($AD$8,PEST!$C$2:$F$8,3,0)*Z255,0)</f>
        <v>18</v>
      </c>
      <c r="AF255" s="120">
        <f>ROUNDUP(AC255*VLOOKUP($AD$8,PEST!$C$2:$F$8,4,0)*Z255,0)</f>
        <v>105</v>
      </c>
    </row>
    <row r="256" spans="1:32" x14ac:dyDescent="0.25">
      <c r="A256" s="29" t="s">
        <v>52</v>
      </c>
      <c r="B256" s="30">
        <v>254</v>
      </c>
      <c r="C256" s="31">
        <v>7</v>
      </c>
      <c r="D256" s="3">
        <v>20</v>
      </c>
      <c r="E256" s="20">
        <v>5100</v>
      </c>
      <c r="F256" s="20">
        <v>6</v>
      </c>
      <c r="G256" s="31">
        <v>14</v>
      </c>
      <c r="H256" s="31">
        <v>20</v>
      </c>
      <c r="I256" s="32" t="s">
        <v>58</v>
      </c>
      <c r="J256" s="20">
        <v>5</v>
      </c>
      <c r="K256" s="20">
        <v>50</v>
      </c>
      <c r="L256" s="20">
        <v>30</v>
      </c>
      <c r="M256" s="20">
        <v>5</v>
      </c>
      <c r="N256" s="31">
        <v>54</v>
      </c>
      <c r="O256" s="23">
        <v>20</v>
      </c>
      <c r="P256" s="20">
        <v>80</v>
      </c>
      <c r="Q256" s="24">
        <v>6</v>
      </c>
      <c r="R256" s="7">
        <v>12</v>
      </c>
      <c r="S256" s="20">
        <v>0</v>
      </c>
      <c r="T256" s="20">
        <v>10</v>
      </c>
      <c r="U256" s="25">
        <v>0.5</v>
      </c>
      <c r="V256" s="26">
        <v>1</v>
      </c>
      <c r="W256" s="19">
        <v>9.9</v>
      </c>
      <c r="X256" s="19">
        <v>1</v>
      </c>
      <c r="Y256" s="19">
        <v>11.9</v>
      </c>
      <c r="Z256" s="19">
        <f>Pearl_Const!Z256</f>
        <v>1.6</v>
      </c>
      <c r="AA256" s="19">
        <v>1.1000000000000001</v>
      </c>
      <c r="AB256" s="19">
        <v>0.1</v>
      </c>
      <c r="AC256" s="132">
        <f t="shared" si="3"/>
        <v>1</v>
      </c>
      <c r="AD256" s="132"/>
      <c r="AE256" s="120">
        <f>ROUNDUP(AC256*VLOOKUP($AD$8,PEST!$C$2:$F$8,3,0)*Z256,0)</f>
        <v>18</v>
      </c>
      <c r="AF256" s="120">
        <f>ROUNDUP(AC256*VLOOKUP($AD$8,PEST!$C$2:$F$8,4,0)*Z256,0)</f>
        <v>105</v>
      </c>
    </row>
    <row r="257" spans="1:32" x14ac:dyDescent="0.25">
      <c r="A257" s="29" t="s">
        <v>52</v>
      </c>
      <c r="B257" s="18">
        <v>255</v>
      </c>
      <c r="C257" s="31">
        <v>7</v>
      </c>
      <c r="D257" s="3">
        <v>20</v>
      </c>
      <c r="E257" s="20">
        <v>5100</v>
      </c>
      <c r="F257" s="20">
        <v>6</v>
      </c>
      <c r="G257" s="31">
        <v>14</v>
      </c>
      <c r="H257" s="31">
        <v>20</v>
      </c>
      <c r="I257" s="32" t="s">
        <v>58</v>
      </c>
      <c r="J257" s="20">
        <v>5</v>
      </c>
      <c r="K257" s="20">
        <v>50</v>
      </c>
      <c r="L257" s="20">
        <v>30</v>
      </c>
      <c r="M257" s="20">
        <v>5</v>
      </c>
      <c r="N257" s="31">
        <v>54</v>
      </c>
      <c r="O257" s="23">
        <v>20</v>
      </c>
      <c r="P257" s="20">
        <v>80</v>
      </c>
      <c r="Q257" s="24">
        <v>6</v>
      </c>
      <c r="R257" s="7">
        <v>12</v>
      </c>
      <c r="S257" s="20">
        <v>0</v>
      </c>
      <c r="T257" s="20">
        <v>10</v>
      </c>
      <c r="U257" s="25">
        <v>0.5</v>
      </c>
      <c r="V257" s="26">
        <v>1</v>
      </c>
      <c r="W257" s="19">
        <v>9.9</v>
      </c>
      <c r="X257" s="19">
        <v>1</v>
      </c>
      <c r="Y257" s="19">
        <v>11.9</v>
      </c>
      <c r="Z257" s="19">
        <f>Pearl_Const!Z257</f>
        <v>1.6</v>
      </c>
      <c r="AA257" s="19">
        <v>1.1000000000000001</v>
      </c>
      <c r="AB257" s="19">
        <v>0.1</v>
      </c>
      <c r="AC257" s="132">
        <f t="shared" si="3"/>
        <v>1</v>
      </c>
      <c r="AD257" s="132"/>
      <c r="AE257" s="120">
        <f>ROUNDUP(AC257*VLOOKUP($AD$8,PEST!$C$2:$F$8,3,0)*Z257,0)</f>
        <v>18</v>
      </c>
      <c r="AF257" s="120">
        <f>ROUNDUP(AC257*VLOOKUP($AD$8,PEST!$C$2:$F$8,4,0)*Z257,0)</f>
        <v>105</v>
      </c>
    </row>
    <row r="258" spans="1:32" x14ac:dyDescent="0.25">
      <c r="A258" s="29" t="s">
        <v>52</v>
      </c>
      <c r="B258" s="30">
        <v>256</v>
      </c>
      <c r="C258" s="31">
        <v>7</v>
      </c>
      <c r="D258" s="3">
        <v>20</v>
      </c>
      <c r="E258" s="20">
        <v>5100</v>
      </c>
      <c r="F258" s="20">
        <v>6</v>
      </c>
      <c r="G258" s="31">
        <v>14</v>
      </c>
      <c r="H258" s="31">
        <v>20</v>
      </c>
      <c r="I258" s="32" t="s">
        <v>58</v>
      </c>
      <c r="J258" s="20">
        <v>5</v>
      </c>
      <c r="K258" s="20">
        <v>50</v>
      </c>
      <c r="L258" s="20">
        <v>30</v>
      </c>
      <c r="M258" s="20">
        <v>5</v>
      </c>
      <c r="N258" s="31">
        <v>54</v>
      </c>
      <c r="O258" s="23">
        <v>20</v>
      </c>
      <c r="P258" s="20">
        <v>80</v>
      </c>
      <c r="Q258" s="24">
        <v>6</v>
      </c>
      <c r="R258" s="7">
        <v>12</v>
      </c>
      <c r="S258" s="20">
        <v>0</v>
      </c>
      <c r="T258" s="20">
        <v>10</v>
      </c>
      <c r="U258" s="25">
        <v>0.5</v>
      </c>
      <c r="V258" s="26">
        <v>1</v>
      </c>
      <c r="W258" s="19">
        <v>9.9</v>
      </c>
      <c r="X258" s="19">
        <v>1</v>
      </c>
      <c r="Y258" s="19">
        <v>11.9</v>
      </c>
      <c r="Z258" s="19">
        <f>Pearl_Const!Z258</f>
        <v>1.6</v>
      </c>
      <c r="AA258" s="19">
        <v>1.1000000000000001</v>
      </c>
      <c r="AB258" s="19">
        <v>0.1</v>
      </c>
      <c r="AC258" s="132">
        <f t="shared" si="3"/>
        <v>1</v>
      </c>
      <c r="AD258" s="132"/>
      <c r="AE258" s="120">
        <f>ROUNDUP(AC258*VLOOKUP($AD$8,PEST!$C$2:$F$8,3,0)*Z258,0)</f>
        <v>18</v>
      </c>
      <c r="AF258" s="120">
        <f>ROUNDUP(AC258*VLOOKUP($AD$8,PEST!$C$2:$F$8,4,0)*Z258,0)</f>
        <v>105</v>
      </c>
    </row>
    <row r="259" spans="1:32" x14ac:dyDescent="0.25">
      <c r="A259" s="29" t="s">
        <v>52</v>
      </c>
      <c r="B259" s="18">
        <v>257</v>
      </c>
      <c r="C259" s="31">
        <v>7</v>
      </c>
      <c r="D259" s="3">
        <v>20</v>
      </c>
      <c r="E259" s="20">
        <v>5100</v>
      </c>
      <c r="F259" s="20">
        <v>6</v>
      </c>
      <c r="G259" s="31">
        <v>14</v>
      </c>
      <c r="H259" s="31">
        <v>20</v>
      </c>
      <c r="I259" s="32" t="s">
        <v>58</v>
      </c>
      <c r="J259" s="20">
        <v>5</v>
      </c>
      <c r="K259" s="20">
        <v>50</v>
      </c>
      <c r="L259" s="20">
        <v>30</v>
      </c>
      <c r="M259" s="20">
        <v>5</v>
      </c>
      <c r="N259" s="31">
        <v>54</v>
      </c>
      <c r="O259" s="23">
        <v>20</v>
      </c>
      <c r="P259" s="20">
        <v>80</v>
      </c>
      <c r="Q259" s="24">
        <v>6</v>
      </c>
      <c r="R259" s="7">
        <v>12</v>
      </c>
      <c r="S259" s="20">
        <v>0</v>
      </c>
      <c r="T259" s="20">
        <v>10</v>
      </c>
      <c r="U259" s="25">
        <v>0.5</v>
      </c>
      <c r="V259" s="26">
        <v>1</v>
      </c>
      <c r="W259" s="19">
        <v>9.9</v>
      </c>
      <c r="X259" s="19">
        <v>1</v>
      </c>
      <c r="Y259" s="19">
        <v>11.9</v>
      </c>
      <c r="Z259" s="19">
        <f>Pearl_Const!Z259</f>
        <v>1.6</v>
      </c>
      <c r="AA259" s="19">
        <v>1.1000000000000001</v>
      </c>
      <c r="AB259" s="19">
        <v>0.1</v>
      </c>
      <c r="AC259" s="132">
        <f t="shared" si="3"/>
        <v>1</v>
      </c>
      <c r="AD259" s="132"/>
      <c r="AE259" s="120">
        <f>ROUNDUP(AC259*VLOOKUP($AD$8,PEST!$C$2:$F$8,3,0)*Z259,0)</f>
        <v>18</v>
      </c>
      <c r="AF259" s="120">
        <f>ROUNDUP(AC259*VLOOKUP($AD$8,PEST!$C$2:$F$8,4,0)*Z259,0)</f>
        <v>105</v>
      </c>
    </row>
    <row r="260" spans="1:32" x14ac:dyDescent="0.25">
      <c r="A260" s="29" t="s">
        <v>52</v>
      </c>
      <c r="B260" s="30">
        <v>258</v>
      </c>
      <c r="C260" s="31">
        <v>7</v>
      </c>
      <c r="D260" s="3">
        <v>20</v>
      </c>
      <c r="E260" s="20">
        <v>5100</v>
      </c>
      <c r="F260" s="20">
        <v>6</v>
      </c>
      <c r="G260" s="31">
        <v>14</v>
      </c>
      <c r="H260" s="31">
        <v>20</v>
      </c>
      <c r="I260" s="32" t="s">
        <v>58</v>
      </c>
      <c r="J260" s="20">
        <v>5</v>
      </c>
      <c r="K260" s="20">
        <v>50</v>
      </c>
      <c r="L260" s="20">
        <v>30</v>
      </c>
      <c r="M260" s="20">
        <v>5</v>
      </c>
      <c r="N260" s="31">
        <v>54</v>
      </c>
      <c r="O260" s="23">
        <v>20</v>
      </c>
      <c r="P260" s="20">
        <v>80</v>
      </c>
      <c r="Q260" s="24">
        <v>6</v>
      </c>
      <c r="R260" s="7">
        <v>12</v>
      </c>
      <c r="S260" s="20">
        <v>0</v>
      </c>
      <c r="T260" s="20">
        <v>10</v>
      </c>
      <c r="U260" s="25">
        <v>0.5</v>
      </c>
      <c r="V260" s="26">
        <v>1</v>
      </c>
      <c r="W260" s="19">
        <v>9.9</v>
      </c>
      <c r="X260" s="19">
        <v>1</v>
      </c>
      <c r="Y260" s="19">
        <v>11.9</v>
      </c>
      <c r="Z260" s="19">
        <f>Pearl_Const!Z260</f>
        <v>1.6</v>
      </c>
      <c r="AA260" s="19">
        <v>1.1000000000000001</v>
      </c>
      <c r="AB260" s="19">
        <v>0.1</v>
      </c>
      <c r="AC260" s="132">
        <f t="shared" si="3"/>
        <v>1</v>
      </c>
      <c r="AD260" s="132"/>
      <c r="AE260" s="120">
        <f>ROUNDUP(AC260*VLOOKUP($AD$8,PEST!$C$2:$F$8,3,0)*Z260,0)</f>
        <v>18</v>
      </c>
      <c r="AF260" s="120">
        <f>ROUNDUP(AC260*VLOOKUP($AD$8,PEST!$C$2:$F$8,4,0)*Z260,0)</f>
        <v>105</v>
      </c>
    </row>
    <row r="261" spans="1:32" x14ac:dyDescent="0.25">
      <c r="A261" s="29" t="s">
        <v>52</v>
      </c>
      <c r="B261" s="18">
        <v>259</v>
      </c>
      <c r="C261" s="31">
        <v>7</v>
      </c>
      <c r="D261" s="3">
        <v>20</v>
      </c>
      <c r="E261" s="20">
        <v>5100</v>
      </c>
      <c r="F261" s="20">
        <v>6</v>
      </c>
      <c r="G261" s="31">
        <v>14</v>
      </c>
      <c r="H261" s="31">
        <v>20</v>
      </c>
      <c r="I261" s="32" t="s">
        <v>58</v>
      </c>
      <c r="J261" s="20">
        <v>5</v>
      </c>
      <c r="K261" s="20">
        <v>50</v>
      </c>
      <c r="L261" s="20">
        <v>30</v>
      </c>
      <c r="M261" s="20">
        <v>5</v>
      </c>
      <c r="N261" s="31">
        <v>54</v>
      </c>
      <c r="O261" s="23">
        <v>20</v>
      </c>
      <c r="P261" s="20">
        <v>80</v>
      </c>
      <c r="Q261" s="24">
        <v>6</v>
      </c>
      <c r="R261" s="7">
        <v>12</v>
      </c>
      <c r="S261" s="20">
        <v>0</v>
      </c>
      <c r="T261" s="20">
        <v>10</v>
      </c>
      <c r="U261" s="25">
        <v>0.5</v>
      </c>
      <c r="V261" s="26">
        <v>1</v>
      </c>
      <c r="W261" s="19">
        <v>9.9</v>
      </c>
      <c r="X261" s="19">
        <v>1</v>
      </c>
      <c r="Y261" s="19">
        <v>11.9</v>
      </c>
      <c r="Z261" s="19">
        <f>Pearl_Const!Z261</f>
        <v>1.6</v>
      </c>
      <c r="AA261" s="19">
        <v>1.1000000000000001</v>
      </c>
      <c r="AB261" s="19">
        <v>0.1</v>
      </c>
      <c r="AC261" s="132">
        <f t="shared" si="3"/>
        <v>1</v>
      </c>
      <c r="AD261" s="132"/>
      <c r="AE261" s="120">
        <f>ROUNDUP(AC261*VLOOKUP($AD$8,PEST!$C$2:$F$8,3,0)*Z261,0)</f>
        <v>18</v>
      </c>
      <c r="AF261" s="120">
        <f>ROUNDUP(AC261*VLOOKUP($AD$8,PEST!$C$2:$F$8,4,0)*Z261,0)</f>
        <v>105</v>
      </c>
    </row>
    <row r="262" spans="1:32" x14ac:dyDescent="0.25">
      <c r="A262" s="29" t="s">
        <v>52</v>
      </c>
      <c r="B262" s="30">
        <v>260</v>
      </c>
      <c r="C262" s="31">
        <v>7</v>
      </c>
      <c r="D262" s="3">
        <v>20</v>
      </c>
      <c r="E262" s="20">
        <v>5100</v>
      </c>
      <c r="F262" s="20">
        <v>6</v>
      </c>
      <c r="G262" s="31">
        <v>14</v>
      </c>
      <c r="H262" s="31">
        <v>20</v>
      </c>
      <c r="I262" s="32" t="s">
        <v>58</v>
      </c>
      <c r="J262" s="20">
        <v>5</v>
      </c>
      <c r="K262" s="20">
        <v>50</v>
      </c>
      <c r="L262" s="20">
        <v>30</v>
      </c>
      <c r="M262" s="20">
        <v>5</v>
      </c>
      <c r="N262" s="31">
        <v>54</v>
      </c>
      <c r="O262" s="23">
        <v>20</v>
      </c>
      <c r="P262" s="20">
        <v>80</v>
      </c>
      <c r="Q262" s="24">
        <v>6</v>
      </c>
      <c r="R262" s="7">
        <v>12</v>
      </c>
      <c r="S262" s="20">
        <v>0</v>
      </c>
      <c r="T262" s="20">
        <v>10</v>
      </c>
      <c r="U262" s="25">
        <v>0.5</v>
      </c>
      <c r="V262" s="26">
        <v>1</v>
      </c>
      <c r="W262" s="19">
        <v>9.9</v>
      </c>
      <c r="X262" s="19">
        <v>1</v>
      </c>
      <c r="Y262" s="19">
        <v>11.9</v>
      </c>
      <c r="Z262" s="19">
        <f>Pearl_Const!Z262</f>
        <v>1.6</v>
      </c>
      <c r="AA262" s="19">
        <v>1.1000000000000001</v>
      </c>
      <c r="AB262" s="19">
        <v>0.1</v>
      </c>
      <c r="AC262" s="132">
        <f t="shared" si="3"/>
        <v>1</v>
      </c>
      <c r="AD262" s="132"/>
      <c r="AE262" s="120">
        <f>ROUNDUP(AC262*VLOOKUP($AD$8,PEST!$C$2:$F$8,3,0)*Z262,0)</f>
        <v>18</v>
      </c>
      <c r="AF262" s="120">
        <f>ROUNDUP(AC262*VLOOKUP($AD$8,PEST!$C$2:$F$8,4,0)*Z262,0)</f>
        <v>105</v>
      </c>
    </row>
    <row r="263" spans="1:32" x14ac:dyDescent="0.25">
      <c r="A263" s="29" t="s">
        <v>52</v>
      </c>
      <c r="B263" s="18">
        <v>261</v>
      </c>
      <c r="C263" s="31">
        <v>7</v>
      </c>
      <c r="D263" s="3">
        <v>20</v>
      </c>
      <c r="E263" s="20">
        <v>5100</v>
      </c>
      <c r="F263" s="20">
        <v>6</v>
      </c>
      <c r="G263" s="31">
        <v>14</v>
      </c>
      <c r="H263" s="31">
        <v>20</v>
      </c>
      <c r="I263" s="32" t="s">
        <v>58</v>
      </c>
      <c r="J263" s="18">
        <v>5</v>
      </c>
      <c r="K263" s="18">
        <v>50</v>
      </c>
      <c r="L263" s="18">
        <v>30</v>
      </c>
      <c r="M263" s="20">
        <v>5</v>
      </c>
      <c r="N263" s="31">
        <v>54</v>
      </c>
      <c r="O263" s="23">
        <v>20</v>
      </c>
      <c r="P263" s="18">
        <v>80</v>
      </c>
      <c r="Q263" s="24">
        <v>6</v>
      </c>
      <c r="R263" s="7">
        <v>12</v>
      </c>
      <c r="S263" s="18">
        <v>0</v>
      </c>
      <c r="T263" s="18">
        <v>10</v>
      </c>
      <c r="U263" s="25">
        <v>0.5</v>
      </c>
      <c r="V263" s="26">
        <v>1</v>
      </c>
      <c r="W263" s="19">
        <v>9.9</v>
      </c>
      <c r="X263" s="19">
        <v>1</v>
      </c>
      <c r="Y263" s="19">
        <v>11.9</v>
      </c>
      <c r="Z263" s="19">
        <f>Pearl_Const!Z263</f>
        <v>1.6</v>
      </c>
      <c r="AA263" s="19">
        <v>1.1000000000000001</v>
      </c>
      <c r="AB263" s="19">
        <v>0.1</v>
      </c>
      <c r="AC263" s="132">
        <f t="shared" si="3"/>
        <v>1</v>
      </c>
      <c r="AD263" s="132"/>
      <c r="AE263" s="120">
        <f>ROUNDUP(AC263*VLOOKUP($AD$8,PEST!$C$2:$F$8,3,0)*Z263,0)</f>
        <v>18</v>
      </c>
      <c r="AF263" s="120">
        <f>ROUNDUP(AC263*VLOOKUP($AD$8,PEST!$C$2:$F$8,4,0)*Z263,0)</f>
        <v>105</v>
      </c>
    </row>
    <row r="264" spans="1:32" x14ac:dyDescent="0.25">
      <c r="A264" s="29" t="s">
        <v>52</v>
      </c>
      <c r="B264" s="30">
        <v>262</v>
      </c>
      <c r="C264" s="31">
        <v>7</v>
      </c>
      <c r="D264" s="3">
        <v>20</v>
      </c>
      <c r="E264" s="20">
        <v>5100</v>
      </c>
      <c r="F264" s="20">
        <v>6</v>
      </c>
      <c r="G264" s="31">
        <v>14</v>
      </c>
      <c r="H264" s="31">
        <v>20</v>
      </c>
      <c r="I264" s="32" t="s">
        <v>58</v>
      </c>
      <c r="J264" s="18">
        <v>5</v>
      </c>
      <c r="K264" s="18">
        <v>50</v>
      </c>
      <c r="L264" s="18">
        <v>30</v>
      </c>
      <c r="M264" s="20">
        <v>5</v>
      </c>
      <c r="N264" s="31">
        <v>54</v>
      </c>
      <c r="O264" s="23">
        <v>20</v>
      </c>
      <c r="P264" s="18">
        <v>80</v>
      </c>
      <c r="Q264" s="24">
        <v>6</v>
      </c>
      <c r="R264" s="7">
        <v>12</v>
      </c>
      <c r="S264" s="18">
        <v>0</v>
      </c>
      <c r="T264" s="18">
        <v>10</v>
      </c>
      <c r="U264" s="25">
        <v>0.5</v>
      </c>
      <c r="V264" s="26">
        <v>1</v>
      </c>
      <c r="W264" s="19">
        <v>9.9</v>
      </c>
      <c r="X264" s="19">
        <v>1</v>
      </c>
      <c r="Y264" s="19">
        <v>11.9</v>
      </c>
      <c r="Z264" s="19">
        <f>Pearl_Const!Z264</f>
        <v>1.6</v>
      </c>
      <c r="AA264" s="19">
        <v>1.1000000000000001</v>
      </c>
      <c r="AB264" s="19">
        <v>0.1</v>
      </c>
      <c r="AC264" s="132">
        <f t="shared" si="3"/>
        <v>1</v>
      </c>
      <c r="AD264" s="132"/>
      <c r="AE264" s="120">
        <f>ROUNDUP(AC264*VLOOKUP($AD$8,PEST!$C$2:$F$8,3,0)*Z264,0)</f>
        <v>18</v>
      </c>
      <c r="AF264" s="120">
        <f>ROUNDUP(AC264*VLOOKUP($AD$8,PEST!$C$2:$F$8,4,0)*Z264,0)</f>
        <v>105</v>
      </c>
    </row>
    <row r="265" spans="1:32" x14ac:dyDescent="0.25">
      <c r="A265" s="29" t="s">
        <v>52</v>
      </c>
      <c r="B265" s="18">
        <v>263</v>
      </c>
      <c r="C265" s="31">
        <v>7</v>
      </c>
      <c r="D265" s="3">
        <v>20</v>
      </c>
      <c r="E265" s="20">
        <v>5100</v>
      </c>
      <c r="F265" s="20">
        <v>6</v>
      </c>
      <c r="G265" s="31">
        <v>14</v>
      </c>
      <c r="H265" s="31">
        <v>20</v>
      </c>
      <c r="I265" s="32" t="s">
        <v>58</v>
      </c>
      <c r="J265" s="18">
        <v>5</v>
      </c>
      <c r="K265" s="18">
        <v>50</v>
      </c>
      <c r="L265" s="18">
        <v>30</v>
      </c>
      <c r="M265" s="20">
        <v>5</v>
      </c>
      <c r="N265" s="31">
        <v>54</v>
      </c>
      <c r="O265" s="23">
        <v>20</v>
      </c>
      <c r="P265" s="18">
        <v>80</v>
      </c>
      <c r="Q265" s="24">
        <v>6</v>
      </c>
      <c r="R265" s="7">
        <v>12</v>
      </c>
      <c r="S265" s="18">
        <v>0</v>
      </c>
      <c r="T265" s="18">
        <v>10</v>
      </c>
      <c r="U265" s="25">
        <v>0.5</v>
      </c>
      <c r="V265" s="26">
        <v>1</v>
      </c>
      <c r="W265" s="19">
        <v>9.9</v>
      </c>
      <c r="X265" s="19">
        <v>1</v>
      </c>
      <c r="Y265" s="19">
        <v>11.9</v>
      </c>
      <c r="Z265" s="19">
        <f>Pearl_Const!Z265</f>
        <v>1.6</v>
      </c>
      <c r="AA265" s="19">
        <v>1.1000000000000001</v>
      </c>
      <c r="AB265" s="19">
        <v>0.1</v>
      </c>
      <c r="AC265" s="132">
        <f t="shared" si="3"/>
        <v>1</v>
      </c>
      <c r="AD265" s="132"/>
      <c r="AE265" s="120">
        <f>ROUNDUP(AC265*VLOOKUP($AD$8,PEST!$C$2:$F$8,3,0)*Z265,0)</f>
        <v>18</v>
      </c>
      <c r="AF265" s="120">
        <f>ROUNDUP(AC265*VLOOKUP($AD$8,PEST!$C$2:$F$8,4,0)*Z265,0)</f>
        <v>105</v>
      </c>
    </row>
    <row r="266" spans="1:32" x14ac:dyDescent="0.25">
      <c r="A266" s="29" t="s">
        <v>52</v>
      </c>
      <c r="B266" s="30">
        <v>264</v>
      </c>
      <c r="C266" s="31">
        <v>7</v>
      </c>
      <c r="D266" s="3">
        <v>20</v>
      </c>
      <c r="E266" s="20">
        <v>5100</v>
      </c>
      <c r="F266" s="20">
        <v>6</v>
      </c>
      <c r="G266" s="31">
        <v>14</v>
      </c>
      <c r="H266" s="31">
        <v>20</v>
      </c>
      <c r="I266" s="32" t="s">
        <v>58</v>
      </c>
      <c r="J266" s="18">
        <v>5</v>
      </c>
      <c r="K266" s="18">
        <v>50</v>
      </c>
      <c r="L266" s="18">
        <v>30</v>
      </c>
      <c r="M266" s="20">
        <v>5</v>
      </c>
      <c r="N266" s="31">
        <v>54</v>
      </c>
      <c r="O266" s="23">
        <v>20</v>
      </c>
      <c r="P266" s="18">
        <v>80</v>
      </c>
      <c r="Q266" s="24">
        <v>6</v>
      </c>
      <c r="R266" s="7">
        <v>12</v>
      </c>
      <c r="S266" s="18">
        <v>0</v>
      </c>
      <c r="T266" s="18">
        <v>10</v>
      </c>
      <c r="U266" s="25">
        <v>0.5</v>
      </c>
      <c r="V266" s="26">
        <v>1</v>
      </c>
      <c r="W266" s="19">
        <v>9.9</v>
      </c>
      <c r="X266" s="19">
        <v>1</v>
      </c>
      <c r="Y266" s="19">
        <v>11.9</v>
      </c>
      <c r="Z266" s="19">
        <f>Pearl_Const!Z266</f>
        <v>1.6</v>
      </c>
      <c r="AA266" s="19">
        <v>1.1000000000000001</v>
      </c>
      <c r="AB266" s="19">
        <v>0.1</v>
      </c>
      <c r="AC266" s="132">
        <f t="shared" ref="AC266:AC282" si="4">AC265</f>
        <v>1</v>
      </c>
      <c r="AD266" s="132"/>
      <c r="AE266" s="120">
        <f>ROUNDUP(AC266*VLOOKUP($AD$8,PEST!$C$2:$F$8,3,0)*Z266,0)</f>
        <v>18</v>
      </c>
      <c r="AF266" s="120">
        <f>ROUNDUP(AC266*VLOOKUP($AD$8,PEST!$C$2:$F$8,4,0)*Z266,0)</f>
        <v>105</v>
      </c>
    </row>
    <row r="267" spans="1:32" x14ac:dyDescent="0.25">
      <c r="A267" s="29" t="s">
        <v>52</v>
      </c>
      <c r="B267" s="18">
        <v>265</v>
      </c>
      <c r="C267" s="31">
        <v>7</v>
      </c>
      <c r="D267" s="3">
        <v>20</v>
      </c>
      <c r="E267" s="20">
        <v>5100</v>
      </c>
      <c r="F267" s="20">
        <v>6</v>
      </c>
      <c r="G267" s="31">
        <v>14</v>
      </c>
      <c r="H267" s="31">
        <v>20</v>
      </c>
      <c r="I267" s="32" t="s">
        <v>58</v>
      </c>
      <c r="J267" s="18">
        <v>5</v>
      </c>
      <c r="K267" s="18">
        <v>50</v>
      </c>
      <c r="L267" s="18">
        <v>30</v>
      </c>
      <c r="M267" s="20">
        <v>5</v>
      </c>
      <c r="N267" s="31">
        <v>54</v>
      </c>
      <c r="O267" s="23">
        <v>20</v>
      </c>
      <c r="P267" s="18">
        <v>80</v>
      </c>
      <c r="Q267" s="24">
        <v>6</v>
      </c>
      <c r="R267" s="7">
        <v>12</v>
      </c>
      <c r="S267" s="18">
        <v>0</v>
      </c>
      <c r="T267" s="18">
        <v>10</v>
      </c>
      <c r="U267" s="25">
        <v>0.5</v>
      </c>
      <c r="V267" s="26">
        <v>1</v>
      </c>
      <c r="W267" s="19">
        <v>9.9</v>
      </c>
      <c r="X267" s="19">
        <v>1</v>
      </c>
      <c r="Y267" s="19">
        <v>11.9</v>
      </c>
      <c r="Z267" s="19">
        <f>Pearl_Const!Z267</f>
        <v>1.6</v>
      </c>
      <c r="AA267" s="19">
        <v>1.1000000000000001</v>
      </c>
      <c r="AB267" s="19">
        <v>0.1</v>
      </c>
      <c r="AC267" s="132">
        <f t="shared" si="4"/>
        <v>1</v>
      </c>
      <c r="AD267" s="132"/>
      <c r="AE267" s="120">
        <f>ROUNDUP(AC267*VLOOKUP($AD$8,PEST!$C$2:$F$8,3,0)*Z267,0)</f>
        <v>18</v>
      </c>
      <c r="AF267" s="120">
        <f>ROUNDUP(AC267*VLOOKUP($AD$8,PEST!$C$2:$F$8,4,0)*Z267,0)</f>
        <v>105</v>
      </c>
    </row>
    <row r="268" spans="1:32" x14ac:dyDescent="0.25">
      <c r="A268" s="29" t="s">
        <v>52</v>
      </c>
      <c r="B268" s="30">
        <v>266</v>
      </c>
      <c r="C268" s="31">
        <v>7</v>
      </c>
      <c r="D268" s="3">
        <v>20</v>
      </c>
      <c r="E268" s="20">
        <v>5100</v>
      </c>
      <c r="F268" s="20">
        <v>6</v>
      </c>
      <c r="G268" s="31">
        <v>14</v>
      </c>
      <c r="H268" s="31">
        <v>20</v>
      </c>
      <c r="I268" s="32" t="s">
        <v>58</v>
      </c>
      <c r="J268" s="18">
        <v>5</v>
      </c>
      <c r="K268" s="18">
        <v>50</v>
      </c>
      <c r="L268" s="18">
        <v>30</v>
      </c>
      <c r="M268" s="20">
        <v>5</v>
      </c>
      <c r="N268" s="31">
        <v>54</v>
      </c>
      <c r="O268" s="23">
        <v>20</v>
      </c>
      <c r="P268" s="18">
        <v>80</v>
      </c>
      <c r="Q268" s="24">
        <v>6</v>
      </c>
      <c r="R268" s="7">
        <v>12</v>
      </c>
      <c r="S268" s="18">
        <v>0</v>
      </c>
      <c r="T268" s="18">
        <v>10</v>
      </c>
      <c r="U268" s="25">
        <v>0.5</v>
      </c>
      <c r="V268" s="26">
        <v>1</v>
      </c>
      <c r="W268" s="19">
        <v>9.9</v>
      </c>
      <c r="X268" s="19">
        <v>1</v>
      </c>
      <c r="Y268" s="19">
        <v>11.9</v>
      </c>
      <c r="Z268" s="19">
        <f>Pearl_Const!Z268</f>
        <v>1.6</v>
      </c>
      <c r="AA268" s="19">
        <v>1.1000000000000001</v>
      </c>
      <c r="AB268" s="19">
        <v>0.1</v>
      </c>
      <c r="AC268" s="132">
        <f t="shared" si="4"/>
        <v>1</v>
      </c>
      <c r="AD268" s="132"/>
      <c r="AE268" s="120">
        <f>ROUNDUP(AC268*VLOOKUP($AD$8,PEST!$C$2:$F$8,3,0)*Z268,0)</f>
        <v>18</v>
      </c>
      <c r="AF268" s="120">
        <f>ROUNDUP(AC268*VLOOKUP($AD$8,PEST!$C$2:$F$8,4,0)*Z268,0)</f>
        <v>105</v>
      </c>
    </row>
    <row r="269" spans="1:32" x14ac:dyDescent="0.25">
      <c r="A269" s="29" t="s">
        <v>52</v>
      </c>
      <c r="B269" s="18">
        <v>267</v>
      </c>
      <c r="C269" s="31">
        <v>7</v>
      </c>
      <c r="D269" s="3">
        <v>20</v>
      </c>
      <c r="E269" s="20">
        <v>5100</v>
      </c>
      <c r="F269" s="20">
        <v>6</v>
      </c>
      <c r="G269" s="31">
        <v>14</v>
      </c>
      <c r="H269" s="31">
        <v>20</v>
      </c>
      <c r="I269" s="32" t="s">
        <v>58</v>
      </c>
      <c r="J269" s="18">
        <v>5</v>
      </c>
      <c r="K269" s="18">
        <v>50</v>
      </c>
      <c r="L269" s="18">
        <v>30</v>
      </c>
      <c r="M269" s="20">
        <v>5</v>
      </c>
      <c r="N269" s="31">
        <v>54</v>
      </c>
      <c r="O269" s="23">
        <v>20</v>
      </c>
      <c r="P269" s="18">
        <v>80</v>
      </c>
      <c r="Q269" s="24">
        <v>6</v>
      </c>
      <c r="R269" s="7">
        <v>12</v>
      </c>
      <c r="S269" s="18">
        <v>0</v>
      </c>
      <c r="T269" s="18">
        <v>10</v>
      </c>
      <c r="U269" s="25">
        <v>0.5</v>
      </c>
      <c r="V269" s="26">
        <v>1</v>
      </c>
      <c r="W269" s="19">
        <v>9.9</v>
      </c>
      <c r="X269" s="19">
        <v>1</v>
      </c>
      <c r="Y269" s="19">
        <v>11.9</v>
      </c>
      <c r="Z269" s="19">
        <f>Pearl_Const!Z269</f>
        <v>1.6</v>
      </c>
      <c r="AA269" s="19">
        <v>1.1000000000000001</v>
      </c>
      <c r="AB269" s="19">
        <v>0.1</v>
      </c>
      <c r="AC269" s="132">
        <f t="shared" si="4"/>
        <v>1</v>
      </c>
      <c r="AD269" s="132"/>
      <c r="AE269" s="120">
        <f>ROUNDUP(AC269*VLOOKUP($AD$8,PEST!$C$2:$F$8,3,0)*Z269,0)</f>
        <v>18</v>
      </c>
      <c r="AF269" s="120">
        <f>ROUNDUP(AC269*VLOOKUP($AD$8,PEST!$C$2:$F$8,4,0)*Z269,0)</f>
        <v>105</v>
      </c>
    </row>
    <row r="270" spans="1:32" x14ac:dyDescent="0.25">
      <c r="A270" s="29" t="s">
        <v>52</v>
      </c>
      <c r="B270" s="30">
        <v>268</v>
      </c>
      <c r="C270" s="31">
        <v>7</v>
      </c>
      <c r="D270" s="3">
        <v>20</v>
      </c>
      <c r="E270" s="20">
        <v>5100</v>
      </c>
      <c r="F270" s="20">
        <v>6</v>
      </c>
      <c r="G270" s="31">
        <v>14</v>
      </c>
      <c r="H270" s="31">
        <v>20</v>
      </c>
      <c r="I270" s="32" t="s">
        <v>58</v>
      </c>
      <c r="J270" s="18">
        <v>5</v>
      </c>
      <c r="K270" s="18">
        <v>50</v>
      </c>
      <c r="L270" s="18">
        <v>30</v>
      </c>
      <c r="M270" s="20">
        <v>5</v>
      </c>
      <c r="N270" s="31">
        <v>54</v>
      </c>
      <c r="O270" s="23">
        <v>20</v>
      </c>
      <c r="P270" s="18">
        <v>80</v>
      </c>
      <c r="Q270" s="24">
        <v>6</v>
      </c>
      <c r="R270" s="7">
        <v>12</v>
      </c>
      <c r="S270" s="18">
        <v>0</v>
      </c>
      <c r="T270" s="18">
        <v>10</v>
      </c>
      <c r="U270" s="25">
        <v>0.5</v>
      </c>
      <c r="V270" s="26">
        <v>1</v>
      </c>
      <c r="W270" s="19">
        <v>9.9</v>
      </c>
      <c r="X270" s="19">
        <v>1</v>
      </c>
      <c r="Y270" s="19">
        <v>11.9</v>
      </c>
      <c r="Z270" s="19">
        <f>Pearl_Const!Z270</f>
        <v>1.6</v>
      </c>
      <c r="AA270" s="19">
        <v>1.1000000000000001</v>
      </c>
      <c r="AB270" s="19">
        <v>0.1</v>
      </c>
      <c r="AC270" s="132">
        <f t="shared" si="4"/>
        <v>1</v>
      </c>
      <c r="AD270" s="132"/>
      <c r="AE270" s="120">
        <f>ROUNDUP(AC270*VLOOKUP($AD$8,PEST!$C$2:$F$8,3,0)*Z270,0)</f>
        <v>18</v>
      </c>
      <c r="AF270" s="120">
        <f>ROUNDUP(AC270*VLOOKUP($AD$8,PEST!$C$2:$F$8,4,0)*Z270,0)</f>
        <v>105</v>
      </c>
    </row>
    <row r="271" spans="1:32" x14ac:dyDescent="0.25">
      <c r="A271" s="29" t="s">
        <v>52</v>
      </c>
      <c r="B271" s="18">
        <v>269</v>
      </c>
      <c r="C271" s="31">
        <v>7</v>
      </c>
      <c r="D271" s="3">
        <v>20</v>
      </c>
      <c r="E271" s="20">
        <v>5100</v>
      </c>
      <c r="F271" s="20">
        <v>6</v>
      </c>
      <c r="G271" s="31">
        <v>14</v>
      </c>
      <c r="H271" s="31">
        <v>20</v>
      </c>
      <c r="I271" s="32" t="s">
        <v>58</v>
      </c>
      <c r="J271" s="18">
        <v>5</v>
      </c>
      <c r="K271" s="18">
        <v>50</v>
      </c>
      <c r="L271" s="18">
        <v>30</v>
      </c>
      <c r="M271" s="20">
        <v>5</v>
      </c>
      <c r="N271" s="31">
        <v>54</v>
      </c>
      <c r="O271" s="23">
        <v>20</v>
      </c>
      <c r="P271" s="18">
        <v>80</v>
      </c>
      <c r="Q271" s="24">
        <v>6</v>
      </c>
      <c r="R271" s="7">
        <v>12</v>
      </c>
      <c r="S271" s="18">
        <v>0</v>
      </c>
      <c r="T271" s="18">
        <v>10</v>
      </c>
      <c r="U271" s="25">
        <v>0.5</v>
      </c>
      <c r="V271" s="26">
        <v>1</v>
      </c>
      <c r="W271" s="19">
        <v>9.9</v>
      </c>
      <c r="X271" s="19">
        <v>1</v>
      </c>
      <c r="Y271" s="19">
        <v>11.9</v>
      </c>
      <c r="Z271" s="19">
        <f>Pearl_Const!Z271</f>
        <v>1.6</v>
      </c>
      <c r="AA271" s="19">
        <v>1.1000000000000001</v>
      </c>
      <c r="AB271" s="19">
        <v>0.1</v>
      </c>
      <c r="AC271" s="132">
        <f t="shared" si="4"/>
        <v>1</v>
      </c>
      <c r="AD271" s="132"/>
      <c r="AE271" s="120">
        <f>ROUNDUP(AC271*VLOOKUP($AD$8,PEST!$C$2:$F$8,3,0)*Z271,0)</f>
        <v>18</v>
      </c>
      <c r="AF271" s="120">
        <f>ROUNDUP(AC271*VLOOKUP($AD$8,PEST!$C$2:$F$8,4,0)*Z271,0)</f>
        <v>105</v>
      </c>
    </row>
    <row r="272" spans="1:32" x14ac:dyDescent="0.25">
      <c r="A272" s="29" t="s">
        <v>52</v>
      </c>
      <c r="B272" s="30">
        <v>270</v>
      </c>
      <c r="C272" s="31">
        <v>7</v>
      </c>
      <c r="D272" s="3">
        <v>20</v>
      </c>
      <c r="E272" s="20">
        <v>5100</v>
      </c>
      <c r="F272" s="20">
        <v>6</v>
      </c>
      <c r="G272" s="31">
        <v>14</v>
      </c>
      <c r="H272" s="31">
        <v>20</v>
      </c>
      <c r="I272" s="32" t="s">
        <v>58</v>
      </c>
      <c r="J272" s="18">
        <v>5</v>
      </c>
      <c r="K272" s="18">
        <v>50</v>
      </c>
      <c r="L272" s="18">
        <v>30</v>
      </c>
      <c r="M272" s="20">
        <v>5</v>
      </c>
      <c r="N272" s="31">
        <v>54</v>
      </c>
      <c r="O272" s="23">
        <v>20</v>
      </c>
      <c r="P272" s="18">
        <v>80</v>
      </c>
      <c r="Q272" s="24">
        <v>6</v>
      </c>
      <c r="R272" s="7">
        <v>12</v>
      </c>
      <c r="S272" s="18">
        <v>0</v>
      </c>
      <c r="T272" s="18">
        <v>10</v>
      </c>
      <c r="U272" s="25">
        <v>0.5</v>
      </c>
      <c r="V272" s="26">
        <v>1</v>
      </c>
      <c r="W272" s="19">
        <v>9.9</v>
      </c>
      <c r="X272" s="19">
        <v>1</v>
      </c>
      <c r="Y272" s="19">
        <v>11.9</v>
      </c>
      <c r="Z272" s="19">
        <f>Pearl_Const!Z272</f>
        <v>1.6</v>
      </c>
      <c r="AA272" s="19">
        <v>1.1000000000000001</v>
      </c>
      <c r="AB272" s="19">
        <v>0.1</v>
      </c>
      <c r="AC272" s="132">
        <f t="shared" si="4"/>
        <v>1</v>
      </c>
      <c r="AD272" s="132"/>
      <c r="AE272" s="120">
        <f>ROUNDUP(AC272*VLOOKUP($AD$8,PEST!$C$2:$F$8,3,0)*Z272,0)</f>
        <v>18</v>
      </c>
      <c r="AF272" s="120">
        <f>ROUNDUP(AC272*VLOOKUP($AD$8,PEST!$C$2:$F$8,4,0)*Z272,0)</f>
        <v>105</v>
      </c>
    </row>
    <row r="273" spans="1:32" x14ac:dyDescent="0.25">
      <c r="A273" s="29" t="s">
        <v>52</v>
      </c>
      <c r="B273" s="18">
        <v>271</v>
      </c>
      <c r="C273" s="31">
        <v>7</v>
      </c>
      <c r="D273" s="3">
        <v>20</v>
      </c>
      <c r="E273" s="20">
        <v>5100</v>
      </c>
      <c r="F273" s="20">
        <v>6</v>
      </c>
      <c r="G273" s="31">
        <v>14</v>
      </c>
      <c r="H273" s="31">
        <v>20</v>
      </c>
      <c r="I273" s="32" t="s">
        <v>58</v>
      </c>
      <c r="J273" s="18">
        <v>5</v>
      </c>
      <c r="K273" s="18">
        <v>50</v>
      </c>
      <c r="L273" s="18">
        <v>30</v>
      </c>
      <c r="M273" s="20">
        <v>5</v>
      </c>
      <c r="N273" s="31">
        <v>54</v>
      </c>
      <c r="O273" s="23">
        <v>20</v>
      </c>
      <c r="P273" s="18">
        <v>80</v>
      </c>
      <c r="Q273" s="24">
        <v>6</v>
      </c>
      <c r="R273" s="7">
        <v>12</v>
      </c>
      <c r="S273" s="18">
        <v>0</v>
      </c>
      <c r="T273" s="18">
        <v>10</v>
      </c>
      <c r="U273" s="25">
        <v>0.5</v>
      </c>
      <c r="V273" s="26">
        <v>1</v>
      </c>
      <c r="W273" s="19">
        <v>9.9</v>
      </c>
      <c r="X273" s="19">
        <v>1</v>
      </c>
      <c r="Y273" s="19">
        <v>11.9</v>
      </c>
      <c r="Z273" s="19">
        <f>Pearl_Const!Z273</f>
        <v>1.6</v>
      </c>
      <c r="AA273" s="19">
        <v>1.1000000000000001</v>
      </c>
      <c r="AB273" s="19">
        <v>0.1</v>
      </c>
      <c r="AC273" s="132">
        <f t="shared" si="4"/>
        <v>1</v>
      </c>
      <c r="AD273" s="132"/>
      <c r="AE273" s="120">
        <f>ROUNDUP(AC273*VLOOKUP($AD$8,PEST!$C$2:$F$8,3,0)*Z273,0)</f>
        <v>18</v>
      </c>
      <c r="AF273" s="120">
        <f>ROUNDUP(AC273*VLOOKUP($AD$8,PEST!$C$2:$F$8,4,0)*Z273,0)</f>
        <v>105</v>
      </c>
    </row>
    <row r="274" spans="1:32" x14ac:dyDescent="0.25">
      <c r="A274" s="29" t="s">
        <v>52</v>
      </c>
      <c r="B274" s="30">
        <v>272</v>
      </c>
      <c r="C274" s="31">
        <v>7</v>
      </c>
      <c r="D274" s="3">
        <v>20</v>
      </c>
      <c r="E274" s="20">
        <v>5100</v>
      </c>
      <c r="F274" s="20">
        <v>6</v>
      </c>
      <c r="G274" s="31">
        <v>14</v>
      </c>
      <c r="H274" s="31">
        <v>20</v>
      </c>
      <c r="I274" s="32" t="s">
        <v>58</v>
      </c>
      <c r="J274" s="18">
        <v>5</v>
      </c>
      <c r="K274" s="18">
        <v>50</v>
      </c>
      <c r="L274" s="18">
        <v>30</v>
      </c>
      <c r="M274" s="20">
        <v>5</v>
      </c>
      <c r="N274" s="31">
        <v>54</v>
      </c>
      <c r="O274" s="23">
        <v>20</v>
      </c>
      <c r="P274" s="18">
        <v>80</v>
      </c>
      <c r="Q274" s="24">
        <v>6</v>
      </c>
      <c r="R274" s="7">
        <v>12</v>
      </c>
      <c r="S274" s="18">
        <v>0</v>
      </c>
      <c r="T274" s="18">
        <v>10</v>
      </c>
      <c r="U274" s="25">
        <v>0.5</v>
      </c>
      <c r="V274" s="26">
        <v>1</v>
      </c>
      <c r="W274" s="19">
        <v>9.9</v>
      </c>
      <c r="X274" s="19">
        <v>1</v>
      </c>
      <c r="Y274" s="19">
        <v>11.9</v>
      </c>
      <c r="Z274" s="19">
        <f>Pearl_Const!Z274</f>
        <v>1.6</v>
      </c>
      <c r="AA274" s="19">
        <v>1.1000000000000001</v>
      </c>
      <c r="AB274" s="19">
        <v>0.1</v>
      </c>
      <c r="AC274" s="132">
        <f t="shared" si="4"/>
        <v>1</v>
      </c>
      <c r="AD274" s="132"/>
      <c r="AE274" s="120">
        <f>ROUNDUP(AC274*VLOOKUP($AD$8,PEST!$C$2:$F$8,3,0)*Z274,0)</f>
        <v>18</v>
      </c>
      <c r="AF274" s="120">
        <f>ROUNDUP(AC274*VLOOKUP($AD$8,PEST!$C$2:$F$8,4,0)*Z274,0)</f>
        <v>105</v>
      </c>
    </row>
    <row r="275" spans="1:32" x14ac:dyDescent="0.25">
      <c r="A275" s="29" t="s">
        <v>52</v>
      </c>
      <c r="B275" s="18">
        <v>273</v>
      </c>
      <c r="C275" s="31">
        <v>7</v>
      </c>
      <c r="D275" s="3">
        <v>20</v>
      </c>
      <c r="E275" s="20">
        <v>5100</v>
      </c>
      <c r="F275" s="20">
        <v>6</v>
      </c>
      <c r="G275" s="31">
        <v>14</v>
      </c>
      <c r="H275" s="31">
        <v>20</v>
      </c>
      <c r="I275" s="32" t="s">
        <v>58</v>
      </c>
      <c r="J275" s="18">
        <v>5</v>
      </c>
      <c r="K275" s="18">
        <v>50</v>
      </c>
      <c r="L275" s="18">
        <v>30</v>
      </c>
      <c r="M275" s="20">
        <v>5</v>
      </c>
      <c r="N275" s="31">
        <v>54</v>
      </c>
      <c r="O275" s="23">
        <v>20</v>
      </c>
      <c r="P275" s="18">
        <v>80</v>
      </c>
      <c r="Q275" s="24">
        <v>6</v>
      </c>
      <c r="R275" s="7">
        <v>12</v>
      </c>
      <c r="S275" s="18">
        <v>0</v>
      </c>
      <c r="T275" s="18">
        <v>10</v>
      </c>
      <c r="U275" s="25">
        <v>0.5</v>
      </c>
      <c r="V275" s="26">
        <v>1</v>
      </c>
      <c r="W275" s="19">
        <v>9.9</v>
      </c>
      <c r="X275" s="19">
        <v>1</v>
      </c>
      <c r="Y275" s="19">
        <v>11.9</v>
      </c>
      <c r="Z275" s="19">
        <f>Pearl_Const!Z275</f>
        <v>1.6</v>
      </c>
      <c r="AA275" s="19">
        <v>1.1000000000000001</v>
      </c>
      <c r="AB275" s="19">
        <v>0.1</v>
      </c>
      <c r="AC275" s="132">
        <f t="shared" si="4"/>
        <v>1</v>
      </c>
      <c r="AD275" s="132"/>
      <c r="AE275" s="120">
        <f>ROUNDUP(AC275*VLOOKUP($AD$8,PEST!$C$2:$F$8,3,0)*Z275,0)</f>
        <v>18</v>
      </c>
      <c r="AF275" s="120">
        <f>ROUNDUP(AC275*VLOOKUP($AD$8,PEST!$C$2:$F$8,4,0)*Z275,0)</f>
        <v>105</v>
      </c>
    </row>
    <row r="276" spans="1:32" x14ac:dyDescent="0.25">
      <c r="A276" s="29" t="s">
        <v>52</v>
      </c>
      <c r="B276" s="30">
        <v>274</v>
      </c>
      <c r="C276" s="31">
        <v>7</v>
      </c>
      <c r="D276" s="3">
        <v>20</v>
      </c>
      <c r="E276" s="20">
        <v>5100</v>
      </c>
      <c r="F276" s="20">
        <v>6</v>
      </c>
      <c r="G276" s="31">
        <v>14</v>
      </c>
      <c r="H276" s="31">
        <v>20</v>
      </c>
      <c r="I276" s="32" t="s">
        <v>58</v>
      </c>
      <c r="J276" s="18">
        <v>5</v>
      </c>
      <c r="K276" s="18">
        <v>50</v>
      </c>
      <c r="L276" s="18">
        <v>30</v>
      </c>
      <c r="M276" s="20">
        <v>5</v>
      </c>
      <c r="N276" s="31">
        <v>54</v>
      </c>
      <c r="O276" s="23">
        <v>20</v>
      </c>
      <c r="P276" s="18">
        <v>80</v>
      </c>
      <c r="Q276" s="24">
        <v>6</v>
      </c>
      <c r="R276" s="7">
        <v>12</v>
      </c>
      <c r="S276" s="18">
        <v>0</v>
      </c>
      <c r="T276" s="18">
        <v>10</v>
      </c>
      <c r="U276" s="25">
        <v>0.5</v>
      </c>
      <c r="V276" s="26">
        <v>1</v>
      </c>
      <c r="W276" s="19">
        <v>9.9</v>
      </c>
      <c r="X276" s="19">
        <v>1</v>
      </c>
      <c r="Y276" s="19">
        <v>11.9</v>
      </c>
      <c r="Z276" s="19">
        <f>Pearl_Const!Z276</f>
        <v>1.6</v>
      </c>
      <c r="AA276" s="19">
        <v>1.1000000000000001</v>
      </c>
      <c r="AB276" s="19">
        <v>0.1</v>
      </c>
      <c r="AC276" s="132">
        <f t="shared" si="4"/>
        <v>1</v>
      </c>
      <c r="AD276" s="132"/>
      <c r="AE276" s="120">
        <f>ROUNDUP(AC276*VLOOKUP($AD$8,PEST!$C$2:$F$8,3,0)*Z276,0)</f>
        <v>18</v>
      </c>
      <c r="AF276" s="120">
        <f>ROUNDUP(AC276*VLOOKUP($AD$8,PEST!$C$2:$F$8,4,0)*Z276,0)</f>
        <v>105</v>
      </c>
    </row>
    <row r="277" spans="1:32" x14ac:dyDescent="0.25">
      <c r="A277" s="29" t="s">
        <v>52</v>
      </c>
      <c r="B277" s="18">
        <v>275</v>
      </c>
      <c r="C277" s="31">
        <v>7</v>
      </c>
      <c r="D277" s="3">
        <v>20</v>
      </c>
      <c r="E277" s="20">
        <v>5100</v>
      </c>
      <c r="F277" s="20">
        <v>6</v>
      </c>
      <c r="G277" s="31">
        <v>14</v>
      </c>
      <c r="H277" s="31">
        <v>20</v>
      </c>
      <c r="I277" s="32" t="s">
        <v>58</v>
      </c>
      <c r="J277" s="18">
        <v>5</v>
      </c>
      <c r="K277" s="18">
        <v>50</v>
      </c>
      <c r="L277" s="18">
        <v>30</v>
      </c>
      <c r="M277" s="20">
        <v>5</v>
      </c>
      <c r="N277" s="31">
        <v>54</v>
      </c>
      <c r="O277" s="23">
        <v>20</v>
      </c>
      <c r="P277" s="18">
        <v>80</v>
      </c>
      <c r="Q277" s="24">
        <v>6</v>
      </c>
      <c r="R277" s="7">
        <v>12</v>
      </c>
      <c r="S277" s="18">
        <v>0</v>
      </c>
      <c r="T277" s="18">
        <v>10</v>
      </c>
      <c r="U277" s="25">
        <v>0.5</v>
      </c>
      <c r="V277" s="26">
        <v>1</v>
      </c>
      <c r="W277" s="19">
        <v>9.9</v>
      </c>
      <c r="X277" s="19">
        <v>1</v>
      </c>
      <c r="Y277" s="19">
        <v>11.9</v>
      </c>
      <c r="Z277" s="19">
        <f>Pearl_Const!Z277</f>
        <v>1.6</v>
      </c>
      <c r="AA277" s="19">
        <v>1.1000000000000001</v>
      </c>
      <c r="AB277" s="19">
        <v>0.1</v>
      </c>
      <c r="AC277" s="132">
        <f t="shared" si="4"/>
        <v>1</v>
      </c>
      <c r="AD277" s="132"/>
      <c r="AE277" s="120">
        <f>ROUNDUP(AC277*VLOOKUP($AD$8,PEST!$C$2:$F$8,3,0)*Z277,0)</f>
        <v>18</v>
      </c>
      <c r="AF277" s="120">
        <f>ROUNDUP(AC277*VLOOKUP($AD$8,PEST!$C$2:$F$8,4,0)*Z277,0)</f>
        <v>105</v>
      </c>
    </row>
    <row r="278" spans="1:32" x14ac:dyDescent="0.25">
      <c r="A278" s="29" t="s">
        <v>52</v>
      </c>
      <c r="B278" s="30">
        <v>276</v>
      </c>
      <c r="C278" s="31">
        <v>7</v>
      </c>
      <c r="D278" s="3">
        <v>20</v>
      </c>
      <c r="E278" s="20">
        <v>5100</v>
      </c>
      <c r="F278" s="20">
        <v>6</v>
      </c>
      <c r="G278" s="31">
        <v>14</v>
      </c>
      <c r="H278" s="31">
        <v>20</v>
      </c>
      <c r="I278" s="32" t="s">
        <v>58</v>
      </c>
      <c r="J278" s="18">
        <v>5</v>
      </c>
      <c r="K278" s="18">
        <v>50</v>
      </c>
      <c r="L278" s="18">
        <v>30</v>
      </c>
      <c r="M278" s="20">
        <v>5</v>
      </c>
      <c r="N278" s="31">
        <v>54</v>
      </c>
      <c r="O278" s="23">
        <v>20</v>
      </c>
      <c r="P278" s="18">
        <v>80</v>
      </c>
      <c r="Q278" s="24">
        <v>6</v>
      </c>
      <c r="R278" s="7">
        <v>12</v>
      </c>
      <c r="S278" s="18">
        <v>0</v>
      </c>
      <c r="T278" s="18">
        <v>10</v>
      </c>
      <c r="U278" s="25">
        <v>0.5</v>
      </c>
      <c r="V278" s="26">
        <v>1</v>
      </c>
      <c r="W278" s="19">
        <v>9.9</v>
      </c>
      <c r="X278" s="19">
        <v>1</v>
      </c>
      <c r="Y278" s="19">
        <v>11.9</v>
      </c>
      <c r="Z278" s="19">
        <f>Pearl_Const!Z278</f>
        <v>1.6</v>
      </c>
      <c r="AA278" s="19">
        <v>1.1000000000000001</v>
      </c>
      <c r="AB278" s="19">
        <v>0.1</v>
      </c>
      <c r="AC278" s="132">
        <f t="shared" si="4"/>
        <v>1</v>
      </c>
      <c r="AD278" s="132"/>
      <c r="AE278" s="120">
        <f>ROUNDUP(AC278*VLOOKUP($AD$8,PEST!$C$2:$F$8,3,0)*Z278,0)</f>
        <v>18</v>
      </c>
      <c r="AF278" s="120">
        <f>ROUNDUP(AC278*VLOOKUP($AD$8,PEST!$C$2:$F$8,4,0)*Z278,0)</f>
        <v>105</v>
      </c>
    </row>
    <row r="279" spans="1:32" x14ac:dyDescent="0.25">
      <c r="A279" s="29" t="s">
        <v>52</v>
      </c>
      <c r="B279" s="18">
        <v>277</v>
      </c>
      <c r="C279" s="31">
        <v>7</v>
      </c>
      <c r="D279" s="3">
        <v>20</v>
      </c>
      <c r="E279" s="20">
        <v>5100</v>
      </c>
      <c r="F279" s="20">
        <v>6</v>
      </c>
      <c r="G279" s="31">
        <v>14</v>
      </c>
      <c r="H279" s="31">
        <v>20</v>
      </c>
      <c r="I279" s="32" t="s">
        <v>58</v>
      </c>
      <c r="J279" s="18">
        <v>5</v>
      </c>
      <c r="K279" s="18">
        <v>50</v>
      </c>
      <c r="L279" s="18">
        <v>30</v>
      </c>
      <c r="M279" s="20">
        <v>5</v>
      </c>
      <c r="N279" s="31">
        <v>54</v>
      </c>
      <c r="O279" s="23">
        <v>20</v>
      </c>
      <c r="P279" s="18">
        <v>80</v>
      </c>
      <c r="Q279" s="24">
        <v>6</v>
      </c>
      <c r="R279" s="7">
        <v>12</v>
      </c>
      <c r="S279" s="18">
        <v>0</v>
      </c>
      <c r="T279" s="18">
        <v>10</v>
      </c>
      <c r="U279" s="25">
        <v>0.5</v>
      </c>
      <c r="V279" s="26">
        <v>1</v>
      </c>
      <c r="W279" s="19">
        <v>9.9</v>
      </c>
      <c r="X279" s="19">
        <v>1</v>
      </c>
      <c r="Y279" s="19">
        <v>11.9</v>
      </c>
      <c r="Z279" s="19">
        <f>Pearl_Const!Z279</f>
        <v>1.6</v>
      </c>
      <c r="AA279" s="19">
        <v>1.1000000000000001</v>
      </c>
      <c r="AB279" s="19">
        <v>0.1</v>
      </c>
      <c r="AC279" s="132">
        <f t="shared" si="4"/>
        <v>1</v>
      </c>
      <c r="AD279" s="132"/>
      <c r="AE279" s="120">
        <f>ROUNDUP(AC279*VLOOKUP($AD$8,PEST!$C$2:$F$8,3,0)*Z279,0)</f>
        <v>18</v>
      </c>
      <c r="AF279" s="120">
        <f>ROUNDUP(AC279*VLOOKUP($AD$8,PEST!$C$2:$F$8,4,0)*Z279,0)</f>
        <v>105</v>
      </c>
    </row>
    <row r="280" spans="1:32" x14ac:dyDescent="0.25">
      <c r="A280" s="29" t="s">
        <v>52</v>
      </c>
      <c r="B280" s="30">
        <v>278</v>
      </c>
      <c r="C280" s="31">
        <v>7</v>
      </c>
      <c r="D280" s="3">
        <v>20</v>
      </c>
      <c r="E280" s="20">
        <v>5100</v>
      </c>
      <c r="F280" s="20">
        <v>6</v>
      </c>
      <c r="G280" s="31">
        <v>14</v>
      </c>
      <c r="H280" s="31">
        <v>20</v>
      </c>
      <c r="I280" s="32" t="s">
        <v>58</v>
      </c>
      <c r="J280" s="18">
        <v>5</v>
      </c>
      <c r="K280" s="18">
        <v>50</v>
      </c>
      <c r="L280" s="18">
        <v>30</v>
      </c>
      <c r="M280" s="20">
        <v>5</v>
      </c>
      <c r="N280" s="31">
        <v>54</v>
      </c>
      <c r="O280" s="23">
        <v>20</v>
      </c>
      <c r="P280" s="18">
        <v>80</v>
      </c>
      <c r="Q280" s="24">
        <v>6</v>
      </c>
      <c r="R280" s="7">
        <v>12</v>
      </c>
      <c r="S280" s="18">
        <v>0</v>
      </c>
      <c r="T280" s="18">
        <v>10</v>
      </c>
      <c r="U280" s="25">
        <v>0.5</v>
      </c>
      <c r="V280" s="26">
        <v>1</v>
      </c>
      <c r="W280" s="19">
        <v>9.9</v>
      </c>
      <c r="X280" s="19">
        <v>1</v>
      </c>
      <c r="Y280" s="19">
        <v>11.9</v>
      </c>
      <c r="Z280" s="19">
        <f>Pearl_Const!Z280</f>
        <v>1.6</v>
      </c>
      <c r="AA280" s="19">
        <v>1.1000000000000001</v>
      </c>
      <c r="AB280" s="19">
        <v>0.1</v>
      </c>
      <c r="AC280" s="132">
        <f t="shared" si="4"/>
        <v>1</v>
      </c>
      <c r="AD280" s="132"/>
      <c r="AE280" s="120">
        <f>ROUNDUP(AC280*VLOOKUP($AD$8,PEST!$C$2:$F$8,3,0)*Z280,0)</f>
        <v>18</v>
      </c>
      <c r="AF280" s="120">
        <f>ROUNDUP(AC280*VLOOKUP($AD$8,PEST!$C$2:$F$8,4,0)*Z280,0)</f>
        <v>105</v>
      </c>
    </row>
    <row r="281" spans="1:32" x14ac:dyDescent="0.25">
      <c r="A281" s="29" t="s">
        <v>52</v>
      </c>
      <c r="B281" s="18">
        <v>279</v>
      </c>
      <c r="C281" s="31">
        <v>7</v>
      </c>
      <c r="D281" s="3">
        <v>20</v>
      </c>
      <c r="E281" s="20">
        <v>5100</v>
      </c>
      <c r="F281" s="20">
        <v>6</v>
      </c>
      <c r="G281" s="31">
        <v>14</v>
      </c>
      <c r="H281" s="31">
        <v>20</v>
      </c>
      <c r="I281" s="32" t="s">
        <v>58</v>
      </c>
      <c r="J281" s="18">
        <v>5</v>
      </c>
      <c r="K281" s="18">
        <v>50</v>
      </c>
      <c r="L281" s="18">
        <v>30</v>
      </c>
      <c r="M281" s="20">
        <v>5</v>
      </c>
      <c r="N281" s="31">
        <v>54</v>
      </c>
      <c r="O281" s="23">
        <v>20</v>
      </c>
      <c r="P281" s="18">
        <v>80</v>
      </c>
      <c r="Q281" s="24">
        <v>6</v>
      </c>
      <c r="R281" s="7">
        <v>12</v>
      </c>
      <c r="S281" s="18">
        <v>0</v>
      </c>
      <c r="T281" s="18">
        <v>10</v>
      </c>
      <c r="U281" s="25">
        <v>0.5</v>
      </c>
      <c r="V281" s="26">
        <v>1</v>
      </c>
      <c r="W281" s="19">
        <v>9.9</v>
      </c>
      <c r="X281" s="19">
        <v>1</v>
      </c>
      <c r="Y281" s="19">
        <v>11.9</v>
      </c>
      <c r="Z281" s="19">
        <f>Pearl_Const!Z281</f>
        <v>1.6</v>
      </c>
      <c r="AA281" s="19">
        <v>1.1000000000000001</v>
      </c>
      <c r="AB281" s="19">
        <v>0.1</v>
      </c>
      <c r="AC281" s="132">
        <f t="shared" si="4"/>
        <v>1</v>
      </c>
      <c r="AD281" s="132"/>
      <c r="AE281" s="120">
        <f>ROUNDUP(AC281*VLOOKUP($AD$8,PEST!$C$2:$F$8,3,0)*Z281,0)</f>
        <v>18</v>
      </c>
      <c r="AF281" s="120">
        <f>ROUNDUP(AC281*VLOOKUP($AD$8,PEST!$C$2:$F$8,4,0)*Z281,0)</f>
        <v>105</v>
      </c>
    </row>
    <row r="282" spans="1:32" x14ac:dyDescent="0.25">
      <c r="A282" s="29" t="s">
        <v>52</v>
      </c>
      <c r="B282" s="30">
        <v>280</v>
      </c>
      <c r="C282" s="31">
        <v>7</v>
      </c>
      <c r="D282" s="3">
        <v>20</v>
      </c>
      <c r="E282" s="20">
        <v>5100</v>
      </c>
      <c r="F282" s="20">
        <v>6</v>
      </c>
      <c r="G282" s="31">
        <v>14</v>
      </c>
      <c r="H282" s="31">
        <v>20</v>
      </c>
      <c r="I282" s="32" t="s">
        <v>58</v>
      </c>
      <c r="J282" s="18">
        <v>5</v>
      </c>
      <c r="K282" s="18">
        <v>50</v>
      </c>
      <c r="L282" s="18">
        <v>30</v>
      </c>
      <c r="M282" s="20">
        <v>5</v>
      </c>
      <c r="N282" s="31">
        <v>54</v>
      </c>
      <c r="O282" s="23">
        <v>20</v>
      </c>
      <c r="P282" s="18">
        <v>80</v>
      </c>
      <c r="Q282" s="24">
        <v>6</v>
      </c>
      <c r="R282" s="7">
        <v>12</v>
      </c>
      <c r="S282" s="18">
        <v>0</v>
      </c>
      <c r="T282" s="18">
        <v>10</v>
      </c>
      <c r="U282" s="25">
        <v>0.5</v>
      </c>
      <c r="V282" s="26">
        <v>1</v>
      </c>
      <c r="W282" s="19">
        <v>9.9</v>
      </c>
      <c r="X282" s="19">
        <v>1</v>
      </c>
      <c r="Y282" s="19">
        <v>11.9</v>
      </c>
      <c r="Z282" s="19">
        <f>Pearl_Const!Z282</f>
        <v>1.6</v>
      </c>
      <c r="AA282" s="19">
        <v>1.1000000000000001</v>
      </c>
      <c r="AB282" s="19">
        <v>0.1</v>
      </c>
      <c r="AC282" s="132">
        <f t="shared" si="4"/>
        <v>1</v>
      </c>
      <c r="AD282" s="132"/>
      <c r="AE282" s="120">
        <f>ROUNDUP(AC282*VLOOKUP($AD$8,PEST!$C$2:$F$8,3,0)*Z282,0)</f>
        <v>18</v>
      </c>
      <c r="AF282" s="120">
        <f>ROUNDUP(AC282*VLOOKUP($AD$8,PEST!$C$2:$F$8,4,0)*Z282,0)</f>
        <v>105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workbookViewId="0">
      <selection activeCell="G9" sqref="G9"/>
    </sheetView>
  </sheetViews>
  <sheetFormatPr defaultRowHeight="15" x14ac:dyDescent="0.25"/>
  <cols>
    <col min="1" max="1" width="16.85546875" style="4" bestFit="1" customWidth="1"/>
    <col min="2" max="2" width="14.42578125" style="4" customWidth="1"/>
    <col min="3" max="3" width="15.5703125" style="4" customWidth="1"/>
    <col min="4" max="4" width="17.140625" style="4" customWidth="1"/>
    <col min="5" max="5" width="14.85546875" style="4" customWidth="1"/>
    <col min="6" max="6" width="20.85546875" style="4" customWidth="1"/>
    <col min="7" max="7" width="22.140625" style="4" customWidth="1"/>
    <col min="8" max="8" width="23.42578125" style="4" customWidth="1"/>
    <col min="9" max="10" width="17.140625" style="4" customWidth="1"/>
    <col min="11" max="12" width="20.85546875" style="4" customWidth="1"/>
    <col min="13" max="14" width="14.85546875" style="4" customWidth="1"/>
    <col min="15" max="15" width="23.5703125" style="4" bestFit="1" customWidth="1"/>
    <col min="16" max="16" width="22.140625" style="4" customWidth="1"/>
    <col min="17" max="17" width="23.42578125" style="4" customWidth="1"/>
    <col min="18" max="18" width="23.7109375" bestFit="1" customWidth="1"/>
  </cols>
  <sheetData>
    <row r="1" spans="1:19" x14ac:dyDescent="0.25">
      <c r="A1" s="1" t="s">
        <v>0</v>
      </c>
      <c r="B1" s="1" t="s">
        <v>24</v>
      </c>
      <c r="C1" s="1" t="s">
        <v>547</v>
      </c>
      <c r="D1" s="1" t="s">
        <v>22</v>
      </c>
      <c r="E1" s="1" t="s">
        <v>23</v>
      </c>
      <c r="F1" s="1" t="s">
        <v>83</v>
      </c>
      <c r="G1" s="1" t="s">
        <v>84</v>
      </c>
      <c r="H1" s="46" t="s">
        <v>85</v>
      </c>
      <c r="I1" s="122" t="s">
        <v>454</v>
      </c>
      <c r="J1" s="139" t="s">
        <v>453</v>
      </c>
      <c r="K1" s="122" t="s">
        <v>479</v>
      </c>
      <c r="L1" s="139" t="s">
        <v>480</v>
      </c>
      <c r="M1" s="122" t="s">
        <v>481</v>
      </c>
      <c r="N1" s="139" t="s">
        <v>482</v>
      </c>
      <c r="O1" s="122" t="s">
        <v>497</v>
      </c>
      <c r="P1" s="139" t="s">
        <v>498</v>
      </c>
      <c r="Q1" s="122" t="s">
        <v>499</v>
      </c>
      <c r="R1" s="139" t="s">
        <v>500</v>
      </c>
    </row>
    <row r="2" spans="1:19" x14ac:dyDescent="0.25">
      <c r="A2" s="41" t="s">
        <v>1</v>
      </c>
      <c r="B2" s="42">
        <v>11</v>
      </c>
      <c r="C2" s="152">
        <v>15</v>
      </c>
      <c r="D2" s="43">
        <v>1.2</v>
      </c>
      <c r="E2" s="5">
        <v>4.8099999999999996</v>
      </c>
      <c r="F2" s="47">
        <v>13.1</v>
      </c>
      <c r="G2" s="47">
        <f>P2</f>
        <v>28.8</v>
      </c>
      <c r="H2" s="48">
        <f>R2</f>
        <v>34.6</v>
      </c>
      <c r="I2" s="43">
        <v>1.2</v>
      </c>
      <c r="J2" s="43">
        <v>1.2</v>
      </c>
      <c r="K2" s="47">
        <v>13.1</v>
      </c>
      <c r="L2" s="47">
        <v>13.1</v>
      </c>
      <c r="M2" s="5">
        <v>4.8099999999999996</v>
      </c>
      <c r="N2" s="5">
        <v>4.8099999999999996</v>
      </c>
      <c r="O2" s="47">
        <v>14.4</v>
      </c>
      <c r="P2" s="47">
        <f>O2*2</f>
        <v>28.8</v>
      </c>
      <c r="Q2" s="48">
        <v>17.3</v>
      </c>
      <c r="R2" s="150">
        <f>Q2*2</f>
        <v>34.6</v>
      </c>
    </row>
    <row r="3" spans="1:19" x14ac:dyDescent="0.25">
      <c r="A3" s="2" t="s">
        <v>2</v>
      </c>
      <c r="B3" s="7">
        <v>1</v>
      </c>
      <c r="C3" s="7">
        <v>1</v>
      </c>
      <c r="D3" s="6">
        <f t="shared" ref="D3:D22" si="0">J3</f>
        <v>1</v>
      </c>
      <c r="E3" s="6">
        <f t="shared" ref="E3:E22" si="1">N3</f>
        <v>3.62</v>
      </c>
      <c r="F3" s="44">
        <f>L3</f>
        <v>9.4299999999999979</v>
      </c>
      <c r="G3" s="44">
        <f t="shared" ref="G3:G22" si="2">P3</f>
        <v>18.900000000000002</v>
      </c>
      <c r="H3" s="158">
        <f t="shared" ref="H3:H22" si="3">R3</f>
        <v>26</v>
      </c>
      <c r="I3" s="44">
        <v>0.4</v>
      </c>
      <c r="J3" s="6">
        <f>I3*2.5</f>
        <v>1</v>
      </c>
      <c r="K3" s="44">
        <v>4.0999999999999996</v>
      </c>
      <c r="L3" s="44">
        <f>K3*2.3</f>
        <v>9.4299999999999979</v>
      </c>
      <c r="M3" s="6">
        <v>1.81</v>
      </c>
      <c r="N3" s="6">
        <f>M3*2</f>
        <v>3.62</v>
      </c>
      <c r="O3" s="44">
        <v>5.4</v>
      </c>
      <c r="P3" s="44">
        <f>O3*3.5</f>
        <v>18.900000000000002</v>
      </c>
      <c r="Q3" s="49">
        <v>6.5</v>
      </c>
      <c r="R3" s="150">
        <f>Q3*4</f>
        <v>26</v>
      </c>
    </row>
    <row r="4" spans="1:19" x14ac:dyDescent="0.25">
      <c r="A4" s="2" t="s">
        <v>3</v>
      </c>
      <c r="B4" s="7">
        <v>6</v>
      </c>
      <c r="C4" s="7">
        <v>1</v>
      </c>
      <c r="D4" s="6">
        <f t="shared" si="0"/>
        <v>1.25</v>
      </c>
      <c r="E4" s="6">
        <f t="shared" si="1"/>
        <v>4.82</v>
      </c>
      <c r="F4" s="44">
        <f t="shared" ref="F4:F22" si="4">L4</f>
        <v>11.729999999999999</v>
      </c>
      <c r="G4" s="44">
        <f t="shared" si="2"/>
        <v>25.2</v>
      </c>
      <c r="H4" s="158">
        <f t="shared" si="3"/>
        <v>34.4</v>
      </c>
      <c r="I4" s="44">
        <v>0.5</v>
      </c>
      <c r="J4" s="6">
        <f t="shared" ref="J4:J22" si="5">I4*2.5</f>
        <v>1.25</v>
      </c>
      <c r="K4" s="44">
        <v>5.0999999999999996</v>
      </c>
      <c r="L4" s="44">
        <f t="shared" ref="L4:L22" si="6">K4*2.3</f>
        <v>11.729999999999999</v>
      </c>
      <c r="M4" s="6">
        <v>2.41</v>
      </c>
      <c r="N4" s="6">
        <f t="shared" ref="N4:N22" si="7">M4*2</f>
        <v>4.82</v>
      </c>
      <c r="O4" s="44">
        <v>7.2</v>
      </c>
      <c r="P4" s="44">
        <f t="shared" ref="P4:P22" si="8">O4*3.5</f>
        <v>25.2</v>
      </c>
      <c r="Q4" s="49">
        <v>8.6</v>
      </c>
      <c r="R4" s="150">
        <f t="shared" ref="R4:R22" si="9">Q4*4</f>
        <v>34.4</v>
      </c>
    </row>
    <row r="5" spans="1:19" x14ac:dyDescent="0.25">
      <c r="A5" s="2" t="s">
        <v>4</v>
      </c>
      <c r="B5" s="8">
        <v>9</v>
      </c>
      <c r="C5" s="7">
        <v>2</v>
      </c>
      <c r="D5" s="6">
        <f t="shared" si="0"/>
        <v>2</v>
      </c>
      <c r="E5" s="6">
        <f t="shared" si="1"/>
        <v>7.02</v>
      </c>
      <c r="F5" s="44">
        <f t="shared" si="4"/>
        <v>18.63</v>
      </c>
      <c r="G5" s="44">
        <f t="shared" si="2"/>
        <v>36.75</v>
      </c>
      <c r="H5" s="158">
        <f t="shared" si="3"/>
        <v>50.4</v>
      </c>
      <c r="I5" s="44">
        <v>0.8</v>
      </c>
      <c r="J5" s="6">
        <f t="shared" si="5"/>
        <v>2</v>
      </c>
      <c r="K5" s="44">
        <v>8.1</v>
      </c>
      <c r="L5" s="44">
        <f t="shared" si="6"/>
        <v>18.63</v>
      </c>
      <c r="M5" s="6">
        <v>3.51</v>
      </c>
      <c r="N5" s="6">
        <f t="shared" si="7"/>
        <v>7.02</v>
      </c>
      <c r="O5" s="44">
        <v>10.5</v>
      </c>
      <c r="P5" s="44">
        <f t="shared" si="8"/>
        <v>36.75</v>
      </c>
      <c r="Q5" s="49">
        <v>12.6</v>
      </c>
      <c r="R5" s="150">
        <f t="shared" si="9"/>
        <v>50.4</v>
      </c>
    </row>
    <row r="6" spans="1:19" x14ac:dyDescent="0.25">
      <c r="A6" s="2" t="s">
        <v>5</v>
      </c>
      <c r="B6" s="7">
        <v>12</v>
      </c>
      <c r="C6" s="7">
        <v>2</v>
      </c>
      <c r="D6" s="6">
        <f t="shared" si="0"/>
        <v>3</v>
      </c>
      <c r="E6" s="6">
        <f t="shared" si="1"/>
        <v>9.6199999999999992</v>
      </c>
      <c r="F6" s="44">
        <f t="shared" si="4"/>
        <v>30.129999999999995</v>
      </c>
      <c r="G6" s="44">
        <f t="shared" si="2"/>
        <v>50.4</v>
      </c>
      <c r="H6" s="158">
        <f t="shared" si="3"/>
        <v>69.2</v>
      </c>
      <c r="I6" s="44">
        <v>1.2</v>
      </c>
      <c r="J6" s="6">
        <f t="shared" si="5"/>
        <v>3</v>
      </c>
      <c r="K6" s="44">
        <v>13.1</v>
      </c>
      <c r="L6" s="44">
        <f t="shared" si="6"/>
        <v>30.129999999999995</v>
      </c>
      <c r="M6" s="6">
        <v>4.8099999999999996</v>
      </c>
      <c r="N6" s="6">
        <f t="shared" si="7"/>
        <v>9.6199999999999992</v>
      </c>
      <c r="O6" s="44">
        <v>14.4</v>
      </c>
      <c r="P6" s="44">
        <f t="shared" si="8"/>
        <v>50.4</v>
      </c>
      <c r="Q6" s="49">
        <v>17.3</v>
      </c>
      <c r="R6" s="150">
        <f t="shared" si="9"/>
        <v>69.2</v>
      </c>
      <c r="S6" s="140"/>
    </row>
    <row r="7" spans="1:19" x14ac:dyDescent="0.25">
      <c r="A7" s="2" t="s">
        <v>6</v>
      </c>
      <c r="B7" s="7">
        <v>15</v>
      </c>
      <c r="C7" s="7">
        <v>3</v>
      </c>
      <c r="D7" s="6">
        <f t="shared" si="0"/>
        <v>3.25</v>
      </c>
      <c r="E7" s="6">
        <f t="shared" si="1"/>
        <v>10.02</v>
      </c>
      <c r="F7" s="44">
        <f t="shared" si="4"/>
        <v>34.729999999999997</v>
      </c>
      <c r="G7" s="44">
        <f t="shared" si="2"/>
        <v>65.100000000000009</v>
      </c>
      <c r="H7" s="158">
        <f t="shared" si="3"/>
        <v>89.2</v>
      </c>
      <c r="I7" s="44">
        <v>1.3</v>
      </c>
      <c r="J7" s="6">
        <f t="shared" si="5"/>
        <v>3.25</v>
      </c>
      <c r="K7" s="44">
        <v>15.1</v>
      </c>
      <c r="L7" s="44">
        <f t="shared" si="6"/>
        <v>34.729999999999997</v>
      </c>
      <c r="M7" s="6">
        <v>5.01</v>
      </c>
      <c r="N7" s="6">
        <f t="shared" si="7"/>
        <v>10.02</v>
      </c>
      <c r="O7" s="44">
        <v>18.600000000000001</v>
      </c>
      <c r="P7" s="44">
        <f t="shared" si="8"/>
        <v>65.100000000000009</v>
      </c>
      <c r="Q7" s="49">
        <v>22.3</v>
      </c>
      <c r="R7" s="150">
        <f t="shared" si="9"/>
        <v>89.2</v>
      </c>
    </row>
    <row r="8" spans="1:19" x14ac:dyDescent="0.25">
      <c r="A8" s="3" t="s">
        <v>7</v>
      </c>
      <c r="B8" s="7">
        <v>17</v>
      </c>
      <c r="C8" s="3">
        <v>3</v>
      </c>
      <c r="D8" s="6">
        <f t="shared" si="0"/>
        <v>3.75</v>
      </c>
      <c r="E8" s="6">
        <f t="shared" si="1"/>
        <v>12.42</v>
      </c>
      <c r="F8" s="44">
        <f t="shared" si="4"/>
        <v>39.33</v>
      </c>
      <c r="G8" s="44">
        <f t="shared" si="2"/>
        <v>65.100000000000009</v>
      </c>
      <c r="H8" s="158">
        <f t="shared" si="3"/>
        <v>89.2</v>
      </c>
      <c r="I8" s="44">
        <v>1.5</v>
      </c>
      <c r="J8" s="6">
        <f t="shared" si="5"/>
        <v>3.75</v>
      </c>
      <c r="K8" s="44">
        <v>17.100000000000001</v>
      </c>
      <c r="L8" s="44">
        <f t="shared" si="6"/>
        <v>39.33</v>
      </c>
      <c r="M8" s="6">
        <v>6.21</v>
      </c>
      <c r="N8" s="6">
        <f t="shared" si="7"/>
        <v>12.42</v>
      </c>
      <c r="O8" s="44">
        <v>18.600000000000001</v>
      </c>
      <c r="P8" s="44">
        <f t="shared" si="8"/>
        <v>65.100000000000009</v>
      </c>
      <c r="Q8" s="49">
        <v>22.3</v>
      </c>
      <c r="R8" s="150">
        <f t="shared" si="9"/>
        <v>89.2</v>
      </c>
    </row>
    <row r="9" spans="1:19" x14ac:dyDescent="0.25">
      <c r="A9" s="2" t="s">
        <v>8</v>
      </c>
      <c r="B9" s="7">
        <v>20</v>
      </c>
      <c r="C9" s="7">
        <v>4</v>
      </c>
      <c r="D9" s="6">
        <f t="shared" si="0"/>
        <v>5</v>
      </c>
      <c r="E9" s="6">
        <f t="shared" si="1"/>
        <v>13.82</v>
      </c>
      <c r="F9" s="44">
        <f t="shared" si="4"/>
        <v>43.93</v>
      </c>
      <c r="G9" s="44">
        <f t="shared" si="2"/>
        <v>82.95</v>
      </c>
      <c r="H9" s="158">
        <f t="shared" si="3"/>
        <v>113.6</v>
      </c>
      <c r="I9" s="44">
        <v>2</v>
      </c>
      <c r="J9" s="6">
        <f t="shared" si="5"/>
        <v>5</v>
      </c>
      <c r="K9" s="44">
        <v>19.100000000000001</v>
      </c>
      <c r="L9" s="44">
        <f t="shared" si="6"/>
        <v>43.93</v>
      </c>
      <c r="M9" s="6">
        <v>6.91</v>
      </c>
      <c r="N9" s="6">
        <f t="shared" si="7"/>
        <v>13.82</v>
      </c>
      <c r="O9" s="44">
        <v>23.7</v>
      </c>
      <c r="P9" s="44">
        <f t="shared" si="8"/>
        <v>82.95</v>
      </c>
      <c r="Q9" s="49">
        <v>28.4</v>
      </c>
      <c r="R9" s="150">
        <f t="shared" si="9"/>
        <v>113.6</v>
      </c>
    </row>
    <row r="10" spans="1:19" x14ac:dyDescent="0.25">
      <c r="A10" s="3" t="s">
        <v>9</v>
      </c>
      <c r="B10" s="7">
        <v>25</v>
      </c>
      <c r="C10" s="3">
        <v>4</v>
      </c>
      <c r="D10" s="6">
        <f t="shared" si="0"/>
        <v>5.75</v>
      </c>
      <c r="E10" s="6">
        <f t="shared" si="1"/>
        <v>15.82</v>
      </c>
      <c r="F10" s="44">
        <f t="shared" si="4"/>
        <v>48.53</v>
      </c>
      <c r="G10" s="44">
        <f t="shared" si="2"/>
        <v>89.95</v>
      </c>
      <c r="H10" s="158">
        <f t="shared" si="3"/>
        <v>121.6</v>
      </c>
      <c r="I10" s="44">
        <v>2.2999999999999998</v>
      </c>
      <c r="J10" s="6">
        <f t="shared" si="5"/>
        <v>5.75</v>
      </c>
      <c r="K10" s="44">
        <v>21.1</v>
      </c>
      <c r="L10" s="44">
        <f t="shared" si="6"/>
        <v>48.53</v>
      </c>
      <c r="M10" s="6">
        <v>7.91</v>
      </c>
      <c r="N10" s="6">
        <f t="shared" si="7"/>
        <v>15.82</v>
      </c>
      <c r="O10" s="44">
        <v>25.7</v>
      </c>
      <c r="P10" s="44">
        <f t="shared" si="8"/>
        <v>89.95</v>
      </c>
      <c r="Q10" s="49">
        <v>30.4</v>
      </c>
      <c r="R10" s="150">
        <f t="shared" si="9"/>
        <v>121.6</v>
      </c>
    </row>
    <row r="11" spans="1:19" x14ac:dyDescent="0.25">
      <c r="A11" s="2" t="s">
        <v>10</v>
      </c>
      <c r="B11" s="7">
        <v>33</v>
      </c>
      <c r="C11" s="7">
        <v>5</v>
      </c>
      <c r="D11" s="6">
        <f t="shared" si="0"/>
        <v>13</v>
      </c>
      <c r="E11" s="6">
        <f t="shared" si="1"/>
        <v>21.6</v>
      </c>
      <c r="F11" s="44">
        <f t="shared" si="4"/>
        <v>73.83</v>
      </c>
      <c r="G11" s="44">
        <f t="shared" si="2"/>
        <v>113.39999999999999</v>
      </c>
      <c r="H11" s="158">
        <f t="shared" si="3"/>
        <v>155.6</v>
      </c>
      <c r="I11" s="44">
        <v>5.2</v>
      </c>
      <c r="J11" s="6">
        <f t="shared" si="5"/>
        <v>13</v>
      </c>
      <c r="K11" s="44">
        <v>32.1</v>
      </c>
      <c r="L11" s="44">
        <f t="shared" si="6"/>
        <v>73.83</v>
      </c>
      <c r="M11" s="6">
        <v>10.8</v>
      </c>
      <c r="N11" s="6">
        <f t="shared" si="7"/>
        <v>21.6</v>
      </c>
      <c r="O11" s="44">
        <v>32.4</v>
      </c>
      <c r="P11" s="44">
        <f t="shared" si="8"/>
        <v>113.39999999999999</v>
      </c>
      <c r="Q11" s="49">
        <v>38.9</v>
      </c>
      <c r="R11" s="150">
        <f t="shared" si="9"/>
        <v>155.6</v>
      </c>
    </row>
    <row r="12" spans="1:19" x14ac:dyDescent="0.25">
      <c r="A12" s="3" t="s">
        <v>11</v>
      </c>
      <c r="B12" s="7">
        <v>35</v>
      </c>
      <c r="C12" s="3">
        <v>5</v>
      </c>
      <c r="D12" s="6">
        <f t="shared" si="0"/>
        <v>13.5</v>
      </c>
      <c r="E12" s="6">
        <f t="shared" si="1"/>
        <v>23.6</v>
      </c>
      <c r="F12" s="44">
        <f t="shared" si="4"/>
        <v>87.63</v>
      </c>
      <c r="G12" s="44">
        <f t="shared" si="2"/>
        <v>120.39999999999999</v>
      </c>
      <c r="H12" s="158">
        <f t="shared" si="3"/>
        <v>163.6</v>
      </c>
      <c r="I12" s="44">
        <v>5.4</v>
      </c>
      <c r="J12" s="6">
        <f t="shared" si="5"/>
        <v>13.5</v>
      </c>
      <c r="K12" s="44">
        <v>38.1</v>
      </c>
      <c r="L12" s="44">
        <f t="shared" si="6"/>
        <v>87.63</v>
      </c>
      <c r="M12" s="6">
        <v>11.8</v>
      </c>
      <c r="N12" s="6">
        <f t="shared" si="7"/>
        <v>23.6</v>
      </c>
      <c r="O12" s="44">
        <v>34.4</v>
      </c>
      <c r="P12" s="44">
        <f t="shared" si="8"/>
        <v>120.39999999999999</v>
      </c>
      <c r="Q12" s="49">
        <v>40.9</v>
      </c>
      <c r="R12" s="150">
        <f t="shared" si="9"/>
        <v>163.6</v>
      </c>
    </row>
    <row r="13" spans="1:19" x14ac:dyDescent="0.25">
      <c r="A13" s="3" t="s">
        <v>12</v>
      </c>
      <c r="B13" s="7">
        <v>37</v>
      </c>
      <c r="C13" s="3">
        <v>6</v>
      </c>
      <c r="D13" s="6">
        <f t="shared" si="0"/>
        <v>14.25</v>
      </c>
      <c r="E13" s="6">
        <f t="shared" si="1"/>
        <v>25.6</v>
      </c>
      <c r="F13" s="44">
        <f t="shared" si="4"/>
        <v>101.42999999999999</v>
      </c>
      <c r="G13" s="44">
        <f t="shared" si="2"/>
        <v>127.39999999999999</v>
      </c>
      <c r="H13" s="158">
        <f t="shared" si="3"/>
        <v>179.6</v>
      </c>
      <c r="I13" s="44">
        <v>5.7</v>
      </c>
      <c r="J13" s="6">
        <f t="shared" si="5"/>
        <v>14.25</v>
      </c>
      <c r="K13" s="44">
        <v>44.1</v>
      </c>
      <c r="L13" s="44">
        <f t="shared" si="6"/>
        <v>101.42999999999999</v>
      </c>
      <c r="M13" s="6">
        <v>12.8</v>
      </c>
      <c r="N13" s="6">
        <f t="shared" si="7"/>
        <v>25.6</v>
      </c>
      <c r="O13" s="44">
        <v>36.4</v>
      </c>
      <c r="P13" s="44">
        <f t="shared" si="8"/>
        <v>127.39999999999999</v>
      </c>
      <c r="Q13" s="49">
        <v>44.9</v>
      </c>
      <c r="R13" s="150">
        <f t="shared" si="9"/>
        <v>179.6</v>
      </c>
    </row>
    <row r="14" spans="1:19" x14ac:dyDescent="0.25">
      <c r="A14" s="3" t="s">
        <v>13</v>
      </c>
      <c r="B14" s="7">
        <v>40</v>
      </c>
      <c r="C14" s="3">
        <v>6</v>
      </c>
      <c r="D14" s="6">
        <f t="shared" si="0"/>
        <v>15</v>
      </c>
      <c r="E14" s="6">
        <f t="shared" si="1"/>
        <v>27.6</v>
      </c>
      <c r="F14" s="44">
        <f t="shared" si="4"/>
        <v>115.22999999999999</v>
      </c>
      <c r="G14" s="44">
        <f t="shared" si="2"/>
        <v>134.4</v>
      </c>
      <c r="H14" s="158">
        <f t="shared" si="3"/>
        <v>195.6</v>
      </c>
      <c r="I14" s="44">
        <v>6</v>
      </c>
      <c r="J14" s="6">
        <f t="shared" si="5"/>
        <v>15</v>
      </c>
      <c r="K14" s="44">
        <v>50.1</v>
      </c>
      <c r="L14" s="44">
        <f t="shared" si="6"/>
        <v>115.22999999999999</v>
      </c>
      <c r="M14" s="6">
        <v>13.8</v>
      </c>
      <c r="N14" s="6">
        <f t="shared" si="7"/>
        <v>27.6</v>
      </c>
      <c r="O14" s="44">
        <v>38.4</v>
      </c>
      <c r="P14" s="44">
        <f t="shared" si="8"/>
        <v>134.4</v>
      </c>
      <c r="Q14" s="49">
        <v>48.9</v>
      </c>
      <c r="R14" s="150">
        <f t="shared" si="9"/>
        <v>195.6</v>
      </c>
    </row>
    <row r="15" spans="1:19" x14ac:dyDescent="0.25">
      <c r="A15" s="2" t="s">
        <v>14</v>
      </c>
      <c r="B15" s="7">
        <v>46</v>
      </c>
      <c r="C15" s="7">
        <v>7</v>
      </c>
      <c r="D15" s="6">
        <f t="shared" si="0"/>
        <v>16.25</v>
      </c>
      <c r="E15" s="6">
        <f t="shared" si="1"/>
        <v>28.8</v>
      </c>
      <c r="F15" s="44">
        <f t="shared" si="4"/>
        <v>149.72999999999996</v>
      </c>
      <c r="G15" s="44">
        <f t="shared" si="2"/>
        <v>151.20000000000002</v>
      </c>
      <c r="H15" s="158">
        <f t="shared" si="3"/>
        <v>207.2</v>
      </c>
      <c r="I15" s="44">
        <v>6.5</v>
      </c>
      <c r="J15" s="6">
        <f t="shared" si="5"/>
        <v>16.25</v>
      </c>
      <c r="K15" s="44">
        <v>65.099999999999994</v>
      </c>
      <c r="L15" s="44">
        <f t="shared" si="6"/>
        <v>149.72999999999996</v>
      </c>
      <c r="M15" s="6">
        <v>14.4</v>
      </c>
      <c r="N15" s="6">
        <f t="shared" si="7"/>
        <v>28.8</v>
      </c>
      <c r="O15" s="44">
        <v>43.2</v>
      </c>
      <c r="P15" s="44">
        <f t="shared" si="8"/>
        <v>151.20000000000002</v>
      </c>
      <c r="Q15" s="49">
        <v>51.8</v>
      </c>
      <c r="R15" s="150">
        <f t="shared" si="9"/>
        <v>207.2</v>
      </c>
    </row>
    <row r="16" spans="1:19" x14ac:dyDescent="0.25">
      <c r="A16" s="3" t="s">
        <v>15</v>
      </c>
      <c r="B16" s="7">
        <v>49</v>
      </c>
      <c r="C16" s="3">
        <v>7</v>
      </c>
      <c r="D16" s="6">
        <f t="shared" si="0"/>
        <v>17.5</v>
      </c>
      <c r="E16" s="6">
        <f t="shared" si="1"/>
        <v>32.799999999999997</v>
      </c>
      <c r="F16" s="44">
        <f t="shared" si="4"/>
        <v>149.72999999999996</v>
      </c>
      <c r="G16" s="44">
        <f t="shared" si="2"/>
        <v>158.20000000000002</v>
      </c>
      <c r="H16" s="158">
        <f t="shared" si="3"/>
        <v>223.2</v>
      </c>
      <c r="I16" s="44">
        <v>7</v>
      </c>
      <c r="J16" s="6">
        <f t="shared" si="5"/>
        <v>17.5</v>
      </c>
      <c r="K16" s="44">
        <v>65.099999999999994</v>
      </c>
      <c r="L16" s="44">
        <f t="shared" si="6"/>
        <v>149.72999999999996</v>
      </c>
      <c r="M16" s="6">
        <v>16.399999999999999</v>
      </c>
      <c r="N16" s="6">
        <f t="shared" si="7"/>
        <v>32.799999999999997</v>
      </c>
      <c r="O16" s="44">
        <v>45.2</v>
      </c>
      <c r="P16" s="44">
        <f t="shared" si="8"/>
        <v>158.20000000000002</v>
      </c>
      <c r="Q16" s="49">
        <v>55.8</v>
      </c>
      <c r="R16" s="150">
        <f t="shared" si="9"/>
        <v>223.2</v>
      </c>
    </row>
    <row r="17" spans="1:18" x14ac:dyDescent="0.25">
      <c r="A17" s="2" t="s">
        <v>16</v>
      </c>
      <c r="B17" s="7">
        <v>58</v>
      </c>
      <c r="C17" s="7">
        <v>8</v>
      </c>
      <c r="D17" s="6">
        <f>J17</f>
        <v>19.25</v>
      </c>
      <c r="E17" s="6">
        <f t="shared" si="1"/>
        <v>36.020000000000003</v>
      </c>
      <c r="F17" s="44">
        <f t="shared" si="4"/>
        <v>177.32999999999998</v>
      </c>
      <c r="G17" s="44">
        <f t="shared" si="2"/>
        <v>189</v>
      </c>
      <c r="H17" s="158">
        <f t="shared" si="3"/>
        <v>259.2</v>
      </c>
      <c r="I17" s="44">
        <v>7.7</v>
      </c>
      <c r="J17" s="6">
        <f t="shared" si="5"/>
        <v>19.25</v>
      </c>
      <c r="K17" s="44">
        <v>77.099999999999994</v>
      </c>
      <c r="L17" s="44">
        <f t="shared" si="6"/>
        <v>177.32999999999998</v>
      </c>
      <c r="M17" s="6">
        <v>18.010000000000002</v>
      </c>
      <c r="N17" s="6">
        <f t="shared" si="7"/>
        <v>36.020000000000003</v>
      </c>
      <c r="O17" s="44">
        <v>54</v>
      </c>
      <c r="P17" s="44">
        <f t="shared" si="8"/>
        <v>189</v>
      </c>
      <c r="Q17" s="49">
        <v>64.8</v>
      </c>
      <c r="R17" s="150">
        <f t="shared" si="9"/>
        <v>259.2</v>
      </c>
    </row>
    <row r="18" spans="1:18" x14ac:dyDescent="0.25">
      <c r="A18" s="2" t="s">
        <v>17</v>
      </c>
      <c r="B18" s="7">
        <v>62</v>
      </c>
      <c r="C18" s="7">
        <v>8</v>
      </c>
      <c r="D18" s="6">
        <f t="shared" si="0"/>
        <v>21.25</v>
      </c>
      <c r="E18" s="6">
        <f t="shared" si="1"/>
        <v>43.2</v>
      </c>
      <c r="F18" s="44">
        <f t="shared" si="4"/>
        <v>195.72999999999996</v>
      </c>
      <c r="G18" s="44">
        <f t="shared" si="2"/>
        <v>226.79999999999998</v>
      </c>
      <c r="H18" s="158">
        <f t="shared" si="3"/>
        <v>311.2</v>
      </c>
      <c r="I18" s="44">
        <v>8.5</v>
      </c>
      <c r="J18" s="6">
        <f t="shared" si="5"/>
        <v>21.25</v>
      </c>
      <c r="K18" s="44">
        <v>85.1</v>
      </c>
      <c r="L18" s="44">
        <f t="shared" si="6"/>
        <v>195.72999999999996</v>
      </c>
      <c r="M18" s="6">
        <v>21.6</v>
      </c>
      <c r="N18" s="6">
        <f t="shared" si="7"/>
        <v>43.2</v>
      </c>
      <c r="O18" s="44">
        <v>64.8</v>
      </c>
      <c r="P18" s="44">
        <f t="shared" si="8"/>
        <v>226.79999999999998</v>
      </c>
      <c r="Q18" s="49">
        <v>77.8</v>
      </c>
      <c r="R18" s="150">
        <f t="shared" si="9"/>
        <v>311.2</v>
      </c>
    </row>
    <row r="19" spans="1:18" x14ac:dyDescent="0.25">
      <c r="A19" s="2" t="s">
        <v>18</v>
      </c>
      <c r="B19" s="7">
        <v>74</v>
      </c>
      <c r="C19" s="7">
        <v>9</v>
      </c>
      <c r="D19" s="6">
        <f t="shared" si="0"/>
        <v>24</v>
      </c>
      <c r="E19" s="6">
        <f t="shared" si="1"/>
        <v>50.4</v>
      </c>
      <c r="F19" s="44">
        <f t="shared" si="4"/>
        <v>221.02999999999997</v>
      </c>
      <c r="G19" s="44">
        <f t="shared" si="2"/>
        <v>264.59999999999997</v>
      </c>
      <c r="H19" s="158">
        <f t="shared" si="3"/>
        <v>362.8</v>
      </c>
      <c r="I19" s="44">
        <v>9.6</v>
      </c>
      <c r="J19" s="6">
        <f t="shared" si="5"/>
        <v>24</v>
      </c>
      <c r="K19" s="44">
        <v>96.1</v>
      </c>
      <c r="L19" s="44">
        <f t="shared" si="6"/>
        <v>221.02999999999997</v>
      </c>
      <c r="M19" s="6">
        <v>25.2</v>
      </c>
      <c r="N19" s="6">
        <f t="shared" si="7"/>
        <v>50.4</v>
      </c>
      <c r="O19" s="44">
        <v>75.599999999999994</v>
      </c>
      <c r="P19" s="44">
        <f t="shared" si="8"/>
        <v>264.59999999999997</v>
      </c>
      <c r="Q19" s="49">
        <v>90.7</v>
      </c>
      <c r="R19" s="150">
        <f t="shared" si="9"/>
        <v>362.8</v>
      </c>
    </row>
    <row r="20" spans="1:18" x14ac:dyDescent="0.25">
      <c r="A20" s="2" t="s">
        <v>19</v>
      </c>
      <c r="B20" s="7">
        <v>83</v>
      </c>
      <c r="C20" s="7">
        <v>10</v>
      </c>
      <c r="D20" s="6">
        <f t="shared" si="0"/>
        <v>27</v>
      </c>
      <c r="E20" s="6">
        <f t="shared" si="1"/>
        <v>57.6</v>
      </c>
      <c r="F20" s="44">
        <f t="shared" si="4"/>
        <v>248.62999999999997</v>
      </c>
      <c r="G20" s="44">
        <f t="shared" si="2"/>
        <v>302.40000000000003</v>
      </c>
      <c r="H20" s="158">
        <f t="shared" si="3"/>
        <v>414.8</v>
      </c>
      <c r="I20" s="44">
        <v>10.8</v>
      </c>
      <c r="J20" s="6">
        <f t="shared" si="5"/>
        <v>27</v>
      </c>
      <c r="K20" s="44">
        <v>108.1</v>
      </c>
      <c r="L20" s="44">
        <f t="shared" si="6"/>
        <v>248.62999999999997</v>
      </c>
      <c r="M20" s="6">
        <v>28.8</v>
      </c>
      <c r="N20" s="6">
        <f t="shared" si="7"/>
        <v>57.6</v>
      </c>
      <c r="O20" s="44">
        <v>86.4</v>
      </c>
      <c r="P20" s="44">
        <f t="shared" si="8"/>
        <v>302.40000000000003</v>
      </c>
      <c r="Q20" s="49">
        <v>103.7</v>
      </c>
      <c r="R20" s="150">
        <f t="shared" si="9"/>
        <v>414.8</v>
      </c>
    </row>
    <row r="21" spans="1:18" x14ac:dyDescent="0.25">
      <c r="A21" s="2" t="s">
        <v>20</v>
      </c>
      <c r="B21" s="7">
        <v>95</v>
      </c>
      <c r="C21" s="7">
        <v>11</v>
      </c>
      <c r="D21" s="6">
        <f t="shared" si="0"/>
        <v>29.75</v>
      </c>
      <c r="E21" s="6">
        <f t="shared" si="1"/>
        <v>64.8</v>
      </c>
      <c r="F21" s="44">
        <f t="shared" si="4"/>
        <v>273.92999999999995</v>
      </c>
      <c r="G21" s="44">
        <f t="shared" si="2"/>
        <v>340.2</v>
      </c>
      <c r="H21" s="158">
        <f t="shared" si="3"/>
        <v>466.4</v>
      </c>
      <c r="I21" s="44">
        <v>11.9</v>
      </c>
      <c r="J21" s="6">
        <f t="shared" si="5"/>
        <v>29.75</v>
      </c>
      <c r="K21" s="44">
        <v>119.1</v>
      </c>
      <c r="L21" s="44">
        <f t="shared" si="6"/>
        <v>273.92999999999995</v>
      </c>
      <c r="M21" s="6">
        <v>32.4</v>
      </c>
      <c r="N21" s="6">
        <f t="shared" si="7"/>
        <v>64.8</v>
      </c>
      <c r="O21" s="44">
        <v>97.2</v>
      </c>
      <c r="P21" s="44">
        <f t="shared" si="8"/>
        <v>340.2</v>
      </c>
      <c r="Q21" s="49">
        <v>116.6</v>
      </c>
      <c r="R21" s="150">
        <f t="shared" si="9"/>
        <v>466.4</v>
      </c>
    </row>
    <row r="22" spans="1:18" x14ac:dyDescent="0.25">
      <c r="A22" s="2" t="s">
        <v>21</v>
      </c>
      <c r="B22" s="7">
        <v>106</v>
      </c>
      <c r="C22" s="7">
        <v>12</v>
      </c>
      <c r="D22" s="6">
        <f t="shared" si="0"/>
        <v>33.5</v>
      </c>
      <c r="E22" s="6">
        <f t="shared" si="1"/>
        <v>72.02</v>
      </c>
      <c r="F22" s="44">
        <f t="shared" si="4"/>
        <v>308.42999999999995</v>
      </c>
      <c r="G22" s="44">
        <f t="shared" si="2"/>
        <v>378</v>
      </c>
      <c r="H22" s="158">
        <f t="shared" si="3"/>
        <v>518.4</v>
      </c>
      <c r="I22" s="44">
        <v>13.4</v>
      </c>
      <c r="J22" s="6">
        <f t="shared" si="5"/>
        <v>33.5</v>
      </c>
      <c r="K22" s="44">
        <v>134.1</v>
      </c>
      <c r="L22" s="44">
        <f t="shared" si="6"/>
        <v>308.42999999999995</v>
      </c>
      <c r="M22" s="6">
        <v>36.01</v>
      </c>
      <c r="N22" s="6">
        <f t="shared" si="7"/>
        <v>72.02</v>
      </c>
      <c r="O22" s="44">
        <v>108</v>
      </c>
      <c r="P22" s="44">
        <f t="shared" si="8"/>
        <v>378</v>
      </c>
      <c r="Q22" s="49">
        <v>129.6</v>
      </c>
      <c r="R22" s="150">
        <f t="shared" si="9"/>
        <v>518.4</v>
      </c>
    </row>
    <row r="25" spans="1:18" x14ac:dyDescent="0.25">
      <c r="H25" s="145"/>
      <c r="I25" s="145"/>
      <c r="J25" s="145"/>
    </row>
    <row r="26" spans="1:18" x14ac:dyDescent="0.25">
      <c r="H26" s="145"/>
      <c r="I26" s="146"/>
      <c r="J26" s="145"/>
    </row>
    <row r="27" spans="1:18" x14ac:dyDescent="0.25">
      <c r="H27" s="145"/>
      <c r="I27" s="146"/>
      <c r="J27" s="145"/>
    </row>
    <row r="28" spans="1:18" x14ac:dyDescent="0.25">
      <c r="H28" s="145"/>
      <c r="I28" s="146"/>
      <c r="J28" s="145"/>
    </row>
    <row r="29" spans="1:18" x14ac:dyDescent="0.25">
      <c r="H29" s="145"/>
      <c r="I29" s="145"/>
      <c r="J29" s="145"/>
    </row>
    <row r="30" spans="1:18" x14ac:dyDescent="0.25">
      <c r="H30" s="145"/>
      <c r="I30" s="145"/>
      <c r="J30" s="145"/>
    </row>
    <row r="31" spans="1:18" x14ac:dyDescent="0.25">
      <c r="H31" s="145"/>
      <c r="I31" s="145"/>
      <c r="J31" s="14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W282"/>
  <sheetViews>
    <sheetView zoomScaleNormal="100" workbookViewId="0">
      <pane xSplit="2" ySplit="1" topLeftCell="AL92" activePane="bottomRight" state="frozen"/>
      <selection pane="topRight" activeCell="C1" sqref="C1"/>
      <selection pane="bottomLeft" activeCell="A2" sqref="A2"/>
      <selection pane="bottomRight" activeCell="AW108" sqref="AW108"/>
    </sheetView>
  </sheetViews>
  <sheetFormatPr defaultRowHeight="15" x14ac:dyDescent="0.25"/>
  <cols>
    <col min="1" max="2" width="9.140625" style="28"/>
    <col min="3" max="3" width="17.28515625" style="28" hidden="1" customWidth="1"/>
    <col min="4" max="4" width="17.5703125" style="28" hidden="1" customWidth="1"/>
    <col min="5" max="5" width="23.85546875" style="28" hidden="1" customWidth="1"/>
    <col min="6" max="6" width="24.42578125" style="28" customWidth="1"/>
    <col min="7" max="7" width="24.140625" style="28" bestFit="1" customWidth="1"/>
    <col min="8" max="8" width="23.140625" style="28" customWidth="1"/>
    <col min="9" max="9" width="35.42578125" style="35" customWidth="1"/>
    <col min="10" max="10" width="24.85546875" style="28" hidden="1" customWidth="1"/>
    <col min="11" max="11" width="18.42578125" style="28" hidden="1" customWidth="1"/>
    <col min="12" max="12" width="19.140625" style="28" hidden="1" customWidth="1"/>
    <col min="13" max="13" width="29.28515625" style="28" hidden="1" customWidth="1"/>
    <col min="14" max="14" width="30.28515625" style="28" hidden="1" customWidth="1"/>
    <col min="15" max="15" width="19.7109375" style="36" hidden="1" customWidth="1"/>
    <col min="16" max="16" width="24.7109375" style="28" hidden="1" customWidth="1"/>
    <col min="17" max="18" width="23" style="4" customWidth="1"/>
    <col min="19" max="19" width="25.7109375" style="28" hidden="1" customWidth="1"/>
    <col min="20" max="20" width="22.140625" style="28" hidden="1" customWidth="1"/>
    <col min="21" max="21" width="30.28515625" style="28" customWidth="1"/>
    <col min="22" max="24" width="33.140625" style="35" customWidth="1"/>
    <col min="25" max="27" width="31.5703125" style="35" customWidth="1"/>
    <col min="28" max="29" width="33.28515625" style="35" customWidth="1"/>
    <col min="30" max="33" width="31.7109375" style="35" customWidth="1"/>
    <col min="34" max="36" width="29.140625" style="35" customWidth="1"/>
    <col min="37" max="38" width="27.140625" style="35" bestFit="1" customWidth="1"/>
    <col min="39" max="39" width="27.140625" style="35" customWidth="1"/>
    <col min="40" max="40" width="20.5703125" style="133" customWidth="1"/>
    <col min="41" max="41" width="22.85546875" style="133" customWidth="1"/>
    <col min="42" max="43" width="14.28515625" style="28" customWidth="1"/>
    <col min="44" max="44" width="15" style="28" bestFit="1" customWidth="1"/>
    <col min="45" max="45" width="15.7109375" style="28" customWidth="1"/>
    <col min="46" max="46" width="16.5703125" style="28" bestFit="1" customWidth="1"/>
    <col min="47" max="47" width="16.5703125" style="28" customWidth="1"/>
    <col min="48" max="48" width="18.7109375" style="28" customWidth="1"/>
    <col min="49" max="49" width="18.5703125" style="28" bestFit="1" customWidth="1"/>
    <col min="50" max="207" width="9.140625" style="28"/>
    <col min="208" max="208" width="17.5703125" style="28" bestFit="1" customWidth="1"/>
    <col min="209" max="209" width="25.7109375" style="28" bestFit="1" customWidth="1"/>
    <col min="210" max="210" width="22.140625" style="28" bestFit="1" customWidth="1"/>
    <col min="211" max="211" width="18.42578125" style="28" bestFit="1" customWidth="1"/>
    <col min="212" max="212" width="19.140625" style="28" bestFit="1" customWidth="1"/>
    <col min="213" max="213" width="18.42578125" style="28" bestFit="1" customWidth="1"/>
    <col min="214" max="214" width="26.42578125" style="28" bestFit="1" customWidth="1"/>
    <col min="215" max="215" width="23.85546875" style="28" bestFit="1" customWidth="1"/>
    <col min="216" max="216" width="21.42578125" style="28" bestFit="1" customWidth="1"/>
    <col min="217" max="217" width="16" style="28" bestFit="1" customWidth="1"/>
    <col min="218" max="219" width="23" style="28" customWidth="1"/>
    <col min="220" max="220" width="29.28515625" style="28" customWidth="1"/>
    <col min="221" max="221" width="30.28515625" style="28" customWidth="1"/>
    <col min="222" max="222" width="24.140625" style="28" customWidth="1"/>
    <col min="223" max="224" width="23.85546875" style="28" customWidth="1"/>
    <col min="225" max="225" width="30.28515625" style="28" customWidth="1"/>
    <col min="226" max="231" width="12.7109375" style="28" customWidth="1"/>
    <col min="232" max="232" width="33.140625" style="28" customWidth="1"/>
    <col min="233" max="233" width="31.5703125" style="28" customWidth="1"/>
    <col min="234" max="234" width="33.28515625" style="28" customWidth="1"/>
    <col min="235" max="235" width="31.7109375" style="28" customWidth="1"/>
    <col min="236" max="236" width="20" style="28" customWidth="1"/>
    <col min="237" max="237" width="19.28515625" style="28" bestFit="1" customWidth="1"/>
    <col min="238" max="238" width="19.7109375" style="28" bestFit="1" customWidth="1"/>
    <col min="239" max="239" width="33.28515625" style="28" bestFit="1" customWidth="1"/>
    <col min="240" max="240" width="24.140625" style="28" bestFit="1" customWidth="1"/>
    <col min="241" max="241" width="25.28515625" style="28" customWidth="1"/>
    <col min="242" max="242" width="24.42578125" style="28" customWidth="1"/>
    <col min="243" max="243" width="13.85546875" style="28" bestFit="1" customWidth="1"/>
    <col min="244" max="244" width="18.7109375" style="28" bestFit="1" customWidth="1"/>
    <col min="245" max="245" width="24.7109375" style="28" bestFit="1" customWidth="1"/>
    <col min="246" max="247" width="27.140625" style="28" bestFit="1" customWidth="1"/>
    <col min="248" max="248" width="24.7109375" style="28" bestFit="1" customWidth="1"/>
    <col min="249" max="251" width="22.42578125" style="28" bestFit="1" customWidth="1"/>
    <col min="252" max="252" width="24" style="28" bestFit="1" customWidth="1"/>
    <col min="253" max="254" width="41.140625" style="28" bestFit="1" customWidth="1"/>
    <col min="255" max="255" width="77.42578125" style="28" bestFit="1" customWidth="1"/>
    <col min="256" max="256" width="110.28515625" style="28" bestFit="1" customWidth="1"/>
    <col min="257" max="257" width="108.140625" style="28" bestFit="1" customWidth="1"/>
    <col min="258" max="258" width="38.28515625" style="28" bestFit="1" customWidth="1"/>
    <col min="259" max="259" width="38.7109375" style="28" bestFit="1" customWidth="1"/>
    <col min="260" max="260" width="38.28515625" style="28" bestFit="1" customWidth="1"/>
    <col min="261" max="261" width="38.7109375" style="28" bestFit="1" customWidth="1"/>
    <col min="262" max="262" width="38.28515625" style="28" bestFit="1" customWidth="1"/>
    <col min="263" max="263" width="38.7109375" style="28" bestFit="1" customWidth="1"/>
    <col min="264" max="264" width="22.85546875" style="28" bestFit="1" customWidth="1"/>
    <col min="265" max="265" width="31.85546875" style="28" customWidth="1"/>
    <col min="266" max="266" width="28" style="28" bestFit="1" customWidth="1"/>
    <col min="267" max="267" width="20.7109375" style="28" bestFit="1" customWidth="1"/>
    <col min="268" max="268" width="26.7109375" style="28" bestFit="1" customWidth="1"/>
    <col min="269" max="269" width="26.85546875" style="28" bestFit="1" customWidth="1"/>
    <col min="270" max="270" width="26.7109375" style="28" bestFit="1" customWidth="1"/>
    <col min="271" max="271" width="26.85546875" style="28" bestFit="1" customWidth="1"/>
    <col min="272" max="272" width="28.85546875" style="28" bestFit="1" customWidth="1"/>
    <col min="273" max="273" width="27" style="28" bestFit="1" customWidth="1"/>
    <col min="274" max="274" width="23.42578125" style="28" bestFit="1" customWidth="1"/>
    <col min="275" max="276" width="31.42578125" style="28" bestFit="1" customWidth="1"/>
    <col min="277" max="277" width="31.42578125" style="28" customWidth="1"/>
    <col min="278" max="278" width="52.28515625" style="28" customWidth="1"/>
    <col min="279" max="279" width="31.42578125" style="28" customWidth="1"/>
    <col min="280" max="280" width="26.42578125" style="28" bestFit="1" customWidth="1"/>
    <col min="281" max="281" width="29.28515625" style="28" customWidth="1"/>
    <col min="282" max="282" width="30.28515625" style="28" customWidth="1"/>
    <col min="283" max="283" width="39" style="28" bestFit="1" customWidth="1"/>
    <col min="284" max="463" width="9.140625" style="28"/>
    <col min="464" max="464" width="17.5703125" style="28" bestFit="1" customWidth="1"/>
    <col min="465" max="465" width="25.7109375" style="28" bestFit="1" customWidth="1"/>
    <col min="466" max="466" width="22.140625" style="28" bestFit="1" customWidth="1"/>
    <col min="467" max="467" width="18.42578125" style="28" bestFit="1" customWidth="1"/>
    <col min="468" max="468" width="19.140625" style="28" bestFit="1" customWidth="1"/>
    <col min="469" max="469" width="18.42578125" style="28" bestFit="1" customWidth="1"/>
    <col min="470" max="470" width="26.42578125" style="28" bestFit="1" customWidth="1"/>
    <col min="471" max="471" width="23.85546875" style="28" bestFit="1" customWidth="1"/>
    <col min="472" max="472" width="21.42578125" style="28" bestFit="1" customWidth="1"/>
    <col min="473" max="473" width="16" style="28" bestFit="1" customWidth="1"/>
    <col min="474" max="475" width="23" style="28" customWidth="1"/>
    <col min="476" max="476" width="29.28515625" style="28" customWidth="1"/>
    <col min="477" max="477" width="30.28515625" style="28" customWidth="1"/>
    <col min="478" max="478" width="24.140625" style="28" customWidth="1"/>
    <col min="479" max="480" width="23.85546875" style="28" customWidth="1"/>
    <col min="481" max="481" width="30.28515625" style="28" customWidth="1"/>
    <col min="482" max="487" width="12.7109375" style="28" customWidth="1"/>
    <col min="488" max="488" width="33.140625" style="28" customWidth="1"/>
    <col min="489" max="489" width="31.5703125" style="28" customWidth="1"/>
    <col min="490" max="490" width="33.28515625" style="28" customWidth="1"/>
    <col min="491" max="491" width="31.7109375" style="28" customWidth="1"/>
    <col min="492" max="492" width="20" style="28" customWidth="1"/>
    <col min="493" max="493" width="19.28515625" style="28" bestFit="1" customWidth="1"/>
    <col min="494" max="494" width="19.7109375" style="28" bestFit="1" customWidth="1"/>
    <col min="495" max="495" width="33.28515625" style="28" bestFit="1" customWidth="1"/>
    <col min="496" max="496" width="24.140625" style="28" bestFit="1" customWidth="1"/>
    <col min="497" max="497" width="25.28515625" style="28" customWidth="1"/>
    <col min="498" max="498" width="24.42578125" style="28" customWidth="1"/>
    <col min="499" max="499" width="13.85546875" style="28" bestFit="1" customWidth="1"/>
    <col min="500" max="500" width="18.7109375" style="28" bestFit="1" customWidth="1"/>
    <col min="501" max="501" width="24.7109375" style="28" bestFit="1" customWidth="1"/>
    <col min="502" max="503" width="27.140625" style="28" bestFit="1" customWidth="1"/>
    <col min="504" max="504" width="24.7109375" style="28" bestFit="1" customWidth="1"/>
    <col min="505" max="507" width="22.42578125" style="28" bestFit="1" customWidth="1"/>
    <col min="508" max="508" width="24" style="28" bestFit="1" customWidth="1"/>
    <col min="509" max="510" width="41.140625" style="28" bestFit="1" customWidth="1"/>
    <col min="511" max="511" width="77.42578125" style="28" bestFit="1" customWidth="1"/>
    <col min="512" max="512" width="110.28515625" style="28" bestFit="1" customWidth="1"/>
    <col min="513" max="513" width="108.140625" style="28" bestFit="1" customWidth="1"/>
    <col min="514" max="514" width="38.28515625" style="28" bestFit="1" customWidth="1"/>
    <col min="515" max="515" width="38.7109375" style="28" bestFit="1" customWidth="1"/>
    <col min="516" max="516" width="38.28515625" style="28" bestFit="1" customWidth="1"/>
    <col min="517" max="517" width="38.7109375" style="28" bestFit="1" customWidth="1"/>
    <col min="518" max="518" width="38.28515625" style="28" bestFit="1" customWidth="1"/>
    <col min="519" max="519" width="38.7109375" style="28" bestFit="1" customWidth="1"/>
    <col min="520" max="520" width="22.85546875" style="28" bestFit="1" customWidth="1"/>
    <col min="521" max="521" width="31.85546875" style="28" customWidth="1"/>
    <col min="522" max="522" width="28" style="28" bestFit="1" customWidth="1"/>
    <col min="523" max="523" width="20.7109375" style="28" bestFit="1" customWidth="1"/>
    <col min="524" max="524" width="26.7109375" style="28" bestFit="1" customWidth="1"/>
    <col min="525" max="525" width="26.85546875" style="28" bestFit="1" customWidth="1"/>
    <col min="526" max="526" width="26.7109375" style="28" bestFit="1" customWidth="1"/>
    <col min="527" max="527" width="26.85546875" style="28" bestFit="1" customWidth="1"/>
    <col min="528" max="528" width="28.85546875" style="28" bestFit="1" customWidth="1"/>
    <col min="529" max="529" width="27" style="28" bestFit="1" customWidth="1"/>
    <col min="530" max="530" width="23.42578125" style="28" bestFit="1" customWidth="1"/>
    <col min="531" max="532" width="31.42578125" style="28" bestFit="1" customWidth="1"/>
    <col min="533" max="533" width="31.42578125" style="28" customWidth="1"/>
    <col min="534" max="534" width="52.28515625" style="28" customWidth="1"/>
    <col min="535" max="535" width="31.42578125" style="28" customWidth="1"/>
    <col min="536" max="536" width="26.42578125" style="28" bestFit="1" customWidth="1"/>
    <col min="537" max="537" width="29.28515625" style="28" customWidth="1"/>
    <col min="538" max="538" width="30.28515625" style="28" customWidth="1"/>
    <col min="539" max="539" width="39" style="28" bestFit="1" customWidth="1"/>
    <col min="540" max="719" width="9.140625" style="28"/>
    <col min="720" max="720" width="17.5703125" style="28" bestFit="1" customWidth="1"/>
    <col min="721" max="721" width="25.7109375" style="28" bestFit="1" customWidth="1"/>
    <col min="722" max="722" width="22.140625" style="28" bestFit="1" customWidth="1"/>
    <col min="723" max="723" width="18.42578125" style="28" bestFit="1" customWidth="1"/>
    <col min="724" max="724" width="19.140625" style="28" bestFit="1" customWidth="1"/>
    <col min="725" max="725" width="18.42578125" style="28" bestFit="1" customWidth="1"/>
    <col min="726" max="726" width="26.42578125" style="28" bestFit="1" customWidth="1"/>
    <col min="727" max="727" width="23.85546875" style="28" bestFit="1" customWidth="1"/>
    <col min="728" max="728" width="21.42578125" style="28" bestFit="1" customWidth="1"/>
    <col min="729" max="729" width="16" style="28" bestFit="1" customWidth="1"/>
    <col min="730" max="731" width="23" style="28" customWidth="1"/>
    <col min="732" max="732" width="29.28515625" style="28" customWidth="1"/>
    <col min="733" max="733" width="30.28515625" style="28" customWidth="1"/>
    <col min="734" max="734" width="24.140625" style="28" customWidth="1"/>
    <col min="735" max="736" width="23.85546875" style="28" customWidth="1"/>
    <col min="737" max="737" width="30.28515625" style="28" customWidth="1"/>
    <col min="738" max="743" width="12.7109375" style="28" customWidth="1"/>
    <col min="744" max="744" width="33.140625" style="28" customWidth="1"/>
    <col min="745" max="745" width="31.5703125" style="28" customWidth="1"/>
    <col min="746" max="746" width="33.28515625" style="28" customWidth="1"/>
    <col min="747" max="747" width="31.7109375" style="28" customWidth="1"/>
    <col min="748" max="748" width="20" style="28" customWidth="1"/>
    <col min="749" max="749" width="19.28515625" style="28" bestFit="1" customWidth="1"/>
    <col min="750" max="750" width="19.7109375" style="28" bestFit="1" customWidth="1"/>
    <col min="751" max="751" width="33.28515625" style="28" bestFit="1" customWidth="1"/>
    <col min="752" max="752" width="24.140625" style="28" bestFit="1" customWidth="1"/>
    <col min="753" max="753" width="25.28515625" style="28" customWidth="1"/>
    <col min="754" max="754" width="24.42578125" style="28" customWidth="1"/>
    <col min="755" max="755" width="13.85546875" style="28" bestFit="1" customWidth="1"/>
    <col min="756" max="756" width="18.7109375" style="28" bestFit="1" customWidth="1"/>
    <col min="757" max="757" width="24.7109375" style="28" bestFit="1" customWidth="1"/>
    <col min="758" max="759" width="27.140625" style="28" bestFit="1" customWidth="1"/>
    <col min="760" max="760" width="24.7109375" style="28" bestFit="1" customWidth="1"/>
    <col min="761" max="763" width="22.42578125" style="28" bestFit="1" customWidth="1"/>
    <col min="764" max="764" width="24" style="28" bestFit="1" customWidth="1"/>
    <col min="765" max="766" width="41.140625" style="28" bestFit="1" customWidth="1"/>
    <col min="767" max="767" width="77.42578125" style="28" bestFit="1" customWidth="1"/>
    <col min="768" max="768" width="110.28515625" style="28" bestFit="1" customWidth="1"/>
    <col min="769" max="769" width="108.140625" style="28" bestFit="1" customWidth="1"/>
    <col min="770" max="770" width="38.28515625" style="28" bestFit="1" customWidth="1"/>
    <col min="771" max="771" width="38.7109375" style="28" bestFit="1" customWidth="1"/>
    <col min="772" max="772" width="38.28515625" style="28" bestFit="1" customWidth="1"/>
    <col min="773" max="773" width="38.7109375" style="28" bestFit="1" customWidth="1"/>
    <col min="774" max="774" width="38.28515625" style="28" bestFit="1" customWidth="1"/>
    <col min="775" max="775" width="38.7109375" style="28" bestFit="1" customWidth="1"/>
    <col min="776" max="776" width="22.85546875" style="28" bestFit="1" customWidth="1"/>
    <col min="777" max="777" width="31.85546875" style="28" customWidth="1"/>
    <col min="778" max="778" width="28" style="28" bestFit="1" customWidth="1"/>
    <col min="779" max="779" width="20.7109375" style="28" bestFit="1" customWidth="1"/>
    <col min="780" max="780" width="26.7109375" style="28" bestFit="1" customWidth="1"/>
    <col min="781" max="781" width="26.85546875" style="28" bestFit="1" customWidth="1"/>
    <col min="782" max="782" width="26.7109375" style="28" bestFit="1" customWidth="1"/>
    <col min="783" max="783" width="26.85546875" style="28" bestFit="1" customWidth="1"/>
    <col min="784" max="784" width="28.85546875" style="28" bestFit="1" customWidth="1"/>
    <col min="785" max="785" width="27" style="28" bestFit="1" customWidth="1"/>
    <col min="786" max="786" width="23.42578125" style="28" bestFit="1" customWidth="1"/>
    <col min="787" max="788" width="31.42578125" style="28" bestFit="1" customWidth="1"/>
    <col min="789" max="789" width="31.42578125" style="28" customWidth="1"/>
    <col min="790" max="790" width="52.28515625" style="28" customWidth="1"/>
    <col min="791" max="791" width="31.42578125" style="28" customWidth="1"/>
    <col min="792" max="792" width="26.42578125" style="28" bestFit="1" customWidth="1"/>
    <col min="793" max="793" width="29.28515625" style="28" customWidth="1"/>
    <col min="794" max="794" width="30.28515625" style="28" customWidth="1"/>
    <col min="795" max="795" width="39" style="28" bestFit="1" customWidth="1"/>
    <col min="796" max="975" width="9.140625" style="28"/>
    <col min="976" max="976" width="17.5703125" style="28" bestFit="1" customWidth="1"/>
    <col min="977" max="977" width="25.7109375" style="28" bestFit="1" customWidth="1"/>
    <col min="978" max="978" width="22.140625" style="28" bestFit="1" customWidth="1"/>
    <col min="979" max="979" width="18.42578125" style="28" bestFit="1" customWidth="1"/>
    <col min="980" max="980" width="19.140625" style="28" bestFit="1" customWidth="1"/>
    <col min="981" max="981" width="18.42578125" style="28" bestFit="1" customWidth="1"/>
    <col min="982" max="982" width="26.42578125" style="28" bestFit="1" customWidth="1"/>
    <col min="983" max="983" width="23.85546875" style="28" bestFit="1" customWidth="1"/>
    <col min="984" max="984" width="21.42578125" style="28" bestFit="1" customWidth="1"/>
    <col min="985" max="985" width="16" style="28" bestFit="1" customWidth="1"/>
    <col min="986" max="987" width="23" style="28" customWidth="1"/>
    <col min="988" max="988" width="29.28515625" style="28" customWidth="1"/>
    <col min="989" max="989" width="30.28515625" style="28" customWidth="1"/>
    <col min="990" max="990" width="24.140625" style="28" customWidth="1"/>
    <col min="991" max="992" width="23.85546875" style="28" customWidth="1"/>
    <col min="993" max="993" width="30.28515625" style="28" customWidth="1"/>
    <col min="994" max="999" width="12.7109375" style="28" customWidth="1"/>
    <col min="1000" max="1000" width="33.140625" style="28" customWidth="1"/>
    <col min="1001" max="1001" width="31.5703125" style="28" customWidth="1"/>
    <col min="1002" max="1002" width="33.28515625" style="28" customWidth="1"/>
    <col min="1003" max="1003" width="31.7109375" style="28" customWidth="1"/>
    <col min="1004" max="1004" width="20" style="28" customWidth="1"/>
    <col min="1005" max="1005" width="19.28515625" style="28" bestFit="1" customWidth="1"/>
    <col min="1006" max="1006" width="19.7109375" style="28" bestFit="1" customWidth="1"/>
    <col min="1007" max="1007" width="33.28515625" style="28" bestFit="1" customWidth="1"/>
    <col min="1008" max="1008" width="24.140625" style="28" bestFit="1" customWidth="1"/>
    <col min="1009" max="1009" width="25.28515625" style="28" customWidth="1"/>
    <col min="1010" max="1010" width="24.42578125" style="28" customWidth="1"/>
    <col min="1011" max="1011" width="13.85546875" style="28" bestFit="1" customWidth="1"/>
    <col min="1012" max="1012" width="18.7109375" style="28" bestFit="1" customWidth="1"/>
    <col min="1013" max="1013" width="24.7109375" style="28" bestFit="1" customWidth="1"/>
    <col min="1014" max="1015" width="27.140625" style="28" bestFit="1" customWidth="1"/>
    <col min="1016" max="1016" width="24.7109375" style="28" bestFit="1" customWidth="1"/>
    <col min="1017" max="1019" width="22.42578125" style="28" bestFit="1" customWidth="1"/>
    <col min="1020" max="1020" width="24" style="28" bestFit="1" customWidth="1"/>
    <col min="1021" max="1022" width="41.140625" style="28" bestFit="1" customWidth="1"/>
    <col min="1023" max="1023" width="77.42578125" style="28" bestFit="1" customWidth="1"/>
    <col min="1024" max="1024" width="110.28515625" style="28" bestFit="1" customWidth="1"/>
    <col min="1025" max="1025" width="108.140625" style="28" bestFit="1" customWidth="1"/>
    <col min="1026" max="1026" width="38.28515625" style="28" bestFit="1" customWidth="1"/>
    <col min="1027" max="1027" width="38.7109375" style="28" bestFit="1" customWidth="1"/>
    <col min="1028" max="1028" width="38.28515625" style="28" bestFit="1" customWidth="1"/>
    <col min="1029" max="1029" width="38.7109375" style="28" bestFit="1" customWidth="1"/>
    <col min="1030" max="1030" width="38.28515625" style="28" bestFit="1" customWidth="1"/>
    <col min="1031" max="1031" width="38.7109375" style="28" bestFit="1" customWidth="1"/>
    <col min="1032" max="1032" width="22.85546875" style="28" bestFit="1" customWidth="1"/>
    <col min="1033" max="1033" width="31.85546875" style="28" customWidth="1"/>
    <col min="1034" max="1034" width="28" style="28" bestFit="1" customWidth="1"/>
    <col min="1035" max="1035" width="20.7109375" style="28" bestFit="1" customWidth="1"/>
    <col min="1036" max="1036" width="26.7109375" style="28" bestFit="1" customWidth="1"/>
    <col min="1037" max="1037" width="26.85546875" style="28" bestFit="1" customWidth="1"/>
    <col min="1038" max="1038" width="26.7109375" style="28" bestFit="1" customWidth="1"/>
    <col min="1039" max="1039" width="26.85546875" style="28" bestFit="1" customWidth="1"/>
    <col min="1040" max="1040" width="28.85546875" style="28" bestFit="1" customWidth="1"/>
    <col min="1041" max="1041" width="27" style="28" bestFit="1" customWidth="1"/>
    <col min="1042" max="1042" width="23.42578125" style="28" bestFit="1" customWidth="1"/>
    <col min="1043" max="1044" width="31.42578125" style="28" bestFit="1" customWidth="1"/>
    <col min="1045" max="1045" width="31.42578125" style="28" customWidth="1"/>
    <col min="1046" max="1046" width="52.28515625" style="28" customWidth="1"/>
    <col min="1047" max="1047" width="31.42578125" style="28" customWidth="1"/>
    <col min="1048" max="1048" width="26.42578125" style="28" bestFit="1" customWidth="1"/>
    <col min="1049" max="1049" width="29.28515625" style="28" customWidth="1"/>
    <col min="1050" max="1050" width="30.28515625" style="28" customWidth="1"/>
    <col min="1051" max="1051" width="39" style="28" bestFit="1" customWidth="1"/>
    <col min="1052" max="1231" width="9.140625" style="28"/>
    <col min="1232" max="1232" width="17.5703125" style="28" bestFit="1" customWidth="1"/>
    <col min="1233" max="1233" width="25.7109375" style="28" bestFit="1" customWidth="1"/>
    <col min="1234" max="1234" width="22.140625" style="28" bestFit="1" customWidth="1"/>
    <col min="1235" max="1235" width="18.42578125" style="28" bestFit="1" customWidth="1"/>
    <col min="1236" max="1236" width="19.140625" style="28" bestFit="1" customWidth="1"/>
    <col min="1237" max="1237" width="18.42578125" style="28" bestFit="1" customWidth="1"/>
    <col min="1238" max="1238" width="26.42578125" style="28" bestFit="1" customWidth="1"/>
    <col min="1239" max="1239" width="23.85546875" style="28" bestFit="1" customWidth="1"/>
    <col min="1240" max="1240" width="21.42578125" style="28" bestFit="1" customWidth="1"/>
    <col min="1241" max="1241" width="16" style="28" bestFit="1" customWidth="1"/>
    <col min="1242" max="1243" width="23" style="28" customWidth="1"/>
    <col min="1244" max="1244" width="29.28515625" style="28" customWidth="1"/>
    <col min="1245" max="1245" width="30.28515625" style="28" customWidth="1"/>
    <col min="1246" max="1246" width="24.140625" style="28" customWidth="1"/>
    <col min="1247" max="1248" width="23.85546875" style="28" customWidth="1"/>
    <col min="1249" max="1249" width="30.28515625" style="28" customWidth="1"/>
    <col min="1250" max="1255" width="12.7109375" style="28" customWidth="1"/>
    <col min="1256" max="1256" width="33.140625" style="28" customWidth="1"/>
    <col min="1257" max="1257" width="31.5703125" style="28" customWidth="1"/>
    <col min="1258" max="1258" width="33.28515625" style="28" customWidth="1"/>
    <col min="1259" max="1259" width="31.7109375" style="28" customWidth="1"/>
    <col min="1260" max="1260" width="20" style="28" customWidth="1"/>
    <col min="1261" max="1261" width="19.28515625" style="28" bestFit="1" customWidth="1"/>
    <col min="1262" max="1262" width="19.7109375" style="28" bestFit="1" customWidth="1"/>
    <col min="1263" max="1263" width="33.28515625" style="28" bestFit="1" customWidth="1"/>
    <col min="1264" max="1264" width="24.140625" style="28" bestFit="1" customWidth="1"/>
    <col min="1265" max="1265" width="25.28515625" style="28" customWidth="1"/>
    <col min="1266" max="1266" width="24.42578125" style="28" customWidth="1"/>
    <col min="1267" max="1267" width="13.85546875" style="28" bestFit="1" customWidth="1"/>
    <col min="1268" max="1268" width="18.7109375" style="28" bestFit="1" customWidth="1"/>
    <col min="1269" max="1269" width="24.7109375" style="28" bestFit="1" customWidth="1"/>
    <col min="1270" max="1271" width="27.140625" style="28" bestFit="1" customWidth="1"/>
    <col min="1272" max="1272" width="24.7109375" style="28" bestFit="1" customWidth="1"/>
    <col min="1273" max="1275" width="22.42578125" style="28" bestFit="1" customWidth="1"/>
    <col min="1276" max="1276" width="24" style="28" bestFit="1" customWidth="1"/>
    <col min="1277" max="1278" width="41.140625" style="28" bestFit="1" customWidth="1"/>
    <col min="1279" max="1279" width="77.42578125" style="28" bestFit="1" customWidth="1"/>
    <col min="1280" max="1280" width="110.28515625" style="28" bestFit="1" customWidth="1"/>
    <col min="1281" max="1281" width="108.140625" style="28" bestFit="1" customWidth="1"/>
    <col min="1282" max="1282" width="38.28515625" style="28" bestFit="1" customWidth="1"/>
    <col min="1283" max="1283" width="38.7109375" style="28" bestFit="1" customWidth="1"/>
    <col min="1284" max="1284" width="38.28515625" style="28" bestFit="1" customWidth="1"/>
    <col min="1285" max="1285" width="38.7109375" style="28" bestFit="1" customWidth="1"/>
    <col min="1286" max="1286" width="38.28515625" style="28" bestFit="1" customWidth="1"/>
    <col min="1287" max="1287" width="38.7109375" style="28" bestFit="1" customWidth="1"/>
    <col min="1288" max="1288" width="22.85546875" style="28" bestFit="1" customWidth="1"/>
    <col min="1289" max="1289" width="31.85546875" style="28" customWidth="1"/>
    <col min="1290" max="1290" width="28" style="28" bestFit="1" customWidth="1"/>
    <col min="1291" max="1291" width="20.7109375" style="28" bestFit="1" customWidth="1"/>
    <col min="1292" max="1292" width="26.7109375" style="28" bestFit="1" customWidth="1"/>
    <col min="1293" max="1293" width="26.85546875" style="28" bestFit="1" customWidth="1"/>
    <col min="1294" max="1294" width="26.7109375" style="28" bestFit="1" customWidth="1"/>
    <col min="1295" max="1295" width="26.85546875" style="28" bestFit="1" customWidth="1"/>
    <col min="1296" max="1296" width="28.85546875" style="28" bestFit="1" customWidth="1"/>
    <col min="1297" max="1297" width="27" style="28" bestFit="1" customWidth="1"/>
    <col min="1298" max="1298" width="23.42578125" style="28" bestFit="1" customWidth="1"/>
    <col min="1299" max="1300" width="31.42578125" style="28" bestFit="1" customWidth="1"/>
    <col min="1301" max="1301" width="31.42578125" style="28" customWidth="1"/>
    <col min="1302" max="1302" width="52.28515625" style="28" customWidth="1"/>
    <col min="1303" max="1303" width="31.42578125" style="28" customWidth="1"/>
    <col min="1304" max="1304" width="26.42578125" style="28" bestFit="1" customWidth="1"/>
    <col min="1305" max="1305" width="29.28515625" style="28" customWidth="1"/>
    <col min="1306" max="1306" width="30.28515625" style="28" customWidth="1"/>
    <col min="1307" max="1307" width="39" style="28" bestFit="1" customWidth="1"/>
    <col min="1308" max="1487" width="9.140625" style="28"/>
    <col min="1488" max="1488" width="17.5703125" style="28" bestFit="1" customWidth="1"/>
    <col min="1489" max="1489" width="25.7109375" style="28" bestFit="1" customWidth="1"/>
    <col min="1490" max="1490" width="22.140625" style="28" bestFit="1" customWidth="1"/>
    <col min="1491" max="1491" width="18.42578125" style="28" bestFit="1" customWidth="1"/>
    <col min="1492" max="1492" width="19.140625" style="28" bestFit="1" customWidth="1"/>
    <col min="1493" max="1493" width="18.42578125" style="28" bestFit="1" customWidth="1"/>
    <col min="1494" max="1494" width="26.42578125" style="28" bestFit="1" customWidth="1"/>
    <col min="1495" max="1495" width="23.85546875" style="28" bestFit="1" customWidth="1"/>
    <col min="1496" max="1496" width="21.42578125" style="28" bestFit="1" customWidth="1"/>
    <col min="1497" max="1497" width="16" style="28" bestFit="1" customWidth="1"/>
    <col min="1498" max="1499" width="23" style="28" customWidth="1"/>
    <col min="1500" max="1500" width="29.28515625" style="28" customWidth="1"/>
    <col min="1501" max="1501" width="30.28515625" style="28" customWidth="1"/>
    <col min="1502" max="1502" width="24.140625" style="28" customWidth="1"/>
    <col min="1503" max="1504" width="23.85546875" style="28" customWidth="1"/>
    <col min="1505" max="1505" width="30.28515625" style="28" customWidth="1"/>
    <col min="1506" max="1511" width="12.7109375" style="28" customWidth="1"/>
    <col min="1512" max="1512" width="33.140625" style="28" customWidth="1"/>
    <col min="1513" max="1513" width="31.5703125" style="28" customWidth="1"/>
    <col min="1514" max="1514" width="33.28515625" style="28" customWidth="1"/>
    <col min="1515" max="1515" width="31.7109375" style="28" customWidth="1"/>
    <col min="1516" max="1516" width="20" style="28" customWidth="1"/>
    <col min="1517" max="1517" width="19.28515625" style="28" bestFit="1" customWidth="1"/>
    <col min="1518" max="1518" width="19.7109375" style="28" bestFit="1" customWidth="1"/>
    <col min="1519" max="1519" width="33.28515625" style="28" bestFit="1" customWidth="1"/>
    <col min="1520" max="1520" width="24.140625" style="28" bestFit="1" customWidth="1"/>
    <col min="1521" max="1521" width="25.28515625" style="28" customWidth="1"/>
    <col min="1522" max="1522" width="24.42578125" style="28" customWidth="1"/>
    <col min="1523" max="1523" width="13.85546875" style="28" bestFit="1" customWidth="1"/>
    <col min="1524" max="1524" width="18.7109375" style="28" bestFit="1" customWidth="1"/>
    <col min="1525" max="1525" width="24.7109375" style="28" bestFit="1" customWidth="1"/>
    <col min="1526" max="1527" width="27.140625" style="28" bestFit="1" customWidth="1"/>
    <col min="1528" max="1528" width="24.7109375" style="28" bestFit="1" customWidth="1"/>
    <col min="1529" max="1531" width="22.42578125" style="28" bestFit="1" customWidth="1"/>
    <col min="1532" max="1532" width="24" style="28" bestFit="1" customWidth="1"/>
    <col min="1533" max="1534" width="41.140625" style="28" bestFit="1" customWidth="1"/>
    <col min="1535" max="1535" width="77.42578125" style="28" bestFit="1" customWidth="1"/>
    <col min="1536" max="1536" width="110.28515625" style="28" bestFit="1" customWidth="1"/>
    <col min="1537" max="1537" width="108.140625" style="28" bestFit="1" customWidth="1"/>
    <col min="1538" max="1538" width="38.28515625" style="28" bestFit="1" customWidth="1"/>
    <col min="1539" max="1539" width="38.7109375" style="28" bestFit="1" customWidth="1"/>
    <col min="1540" max="1540" width="38.28515625" style="28" bestFit="1" customWidth="1"/>
    <col min="1541" max="1541" width="38.7109375" style="28" bestFit="1" customWidth="1"/>
    <col min="1542" max="1542" width="38.28515625" style="28" bestFit="1" customWidth="1"/>
    <col min="1543" max="1543" width="38.7109375" style="28" bestFit="1" customWidth="1"/>
    <col min="1544" max="1544" width="22.85546875" style="28" bestFit="1" customWidth="1"/>
    <col min="1545" max="1545" width="31.85546875" style="28" customWidth="1"/>
    <col min="1546" max="1546" width="28" style="28" bestFit="1" customWidth="1"/>
    <col min="1547" max="1547" width="20.7109375" style="28" bestFit="1" customWidth="1"/>
    <col min="1548" max="1548" width="26.7109375" style="28" bestFit="1" customWidth="1"/>
    <col min="1549" max="1549" width="26.85546875" style="28" bestFit="1" customWidth="1"/>
    <col min="1550" max="1550" width="26.7109375" style="28" bestFit="1" customWidth="1"/>
    <col min="1551" max="1551" width="26.85546875" style="28" bestFit="1" customWidth="1"/>
    <col min="1552" max="1552" width="28.85546875" style="28" bestFit="1" customWidth="1"/>
    <col min="1553" max="1553" width="27" style="28" bestFit="1" customWidth="1"/>
    <col min="1554" max="1554" width="23.42578125" style="28" bestFit="1" customWidth="1"/>
    <col min="1555" max="1556" width="31.42578125" style="28" bestFit="1" customWidth="1"/>
    <col min="1557" max="1557" width="31.42578125" style="28" customWidth="1"/>
    <col min="1558" max="1558" width="52.28515625" style="28" customWidth="1"/>
    <col min="1559" max="1559" width="31.42578125" style="28" customWidth="1"/>
    <col min="1560" max="1560" width="26.42578125" style="28" bestFit="1" customWidth="1"/>
    <col min="1561" max="1561" width="29.28515625" style="28" customWidth="1"/>
    <col min="1562" max="1562" width="30.28515625" style="28" customWidth="1"/>
    <col min="1563" max="1563" width="39" style="28" bestFit="1" customWidth="1"/>
    <col min="1564" max="1743" width="9.140625" style="28"/>
    <col min="1744" max="1744" width="17.5703125" style="28" bestFit="1" customWidth="1"/>
    <col min="1745" max="1745" width="25.7109375" style="28" bestFit="1" customWidth="1"/>
    <col min="1746" max="1746" width="22.140625" style="28" bestFit="1" customWidth="1"/>
    <col min="1747" max="1747" width="18.42578125" style="28" bestFit="1" customWidth="1"/>
    <col min="1748" max="1748" width="19.140625" style="28" bestFit="1" customWidth="1"/>
    <col min="1749" max="1749" width="18.42578125" style="28" bestFit="1" customWidth="1"/>
    <col min="1750" max="1750" width="26.42578125" style="28" bestFit="1" customWidth="1"/>
    <col min="1751" max="1751" width="23.85546875" style="28" bestFit="1" customWidth="1"/>
    <col min="1752" max="1752" width="21.42578125" style="28" bestFit="1" customWidth="1"/>
    <col min="1753" max="1753" width="16" style="28" bestFit="1" customWidth="1"/>
    <col min="1754" max="1755" width="23" style="28" customWidth="1"/>
    <col min="1756" max="1756" width="29.28515625" style="28" customWidth="1"/>
    <col min="1757" max="1757" width="30.28515625" style="28" customWidth="1"/>
    <col min="1758" max="1758" width="24.140625" style="28" customWidth="1"/>
    <col min="1759" max="1760" width="23.85546875" style="28" customWidth="1"/>
    <col min="1761" max="1761" width="30.28515625" style="28" customWidth="1"/>
    <col min="1762" max="1767" width="12.7109375" style="28" customWidth="1"/>
    <col min="1768" max="1768" width="33.140625" style="28" customWidth="1"/>
    <col min="1769" max="1769" width="31.5703125" style="28" customWidth="1"/>
    <col min="1770" max="1770" width="33.28515625" style="28" customWidth="1"/>
    <col min="1771" max="1771" width="31.7109375" style="28" customWidth="1"/>
    <col min="1772" max="1772" width="20" style="28" customWidth="1"/>
    <col min="1773" max="1773" width="19.28515625" style="28" bestFit="1" customWidth="1"/>
    <col min="1774" max="1774" width="19.7109375" style="28" bestFit="1" customWidth="1"/>
    <col min="1775" max="1775" width="33.28515625" style="28" bestFit="1" customWidth="1"/>
    <col min="1776" max="1776" width="24.140625" style="28" bestFit="1" customWidth="1"/>
    <col min="1777" max="1777" width="25.28515625" style="28" customWidth="1"/>
    <col min="1778" max="1778" width="24.42578125" style="28" customWidth="1"/>
    <col min="1779" max="1779" width="13.85546875" style="28" bestFit="1" customWidth="1"/>
    <col min="1780" max="1780" width="18.7109375" style="28" bestFit="1" customWidth="1"/>
    <col min="1781" max="1781" width="24.7109375" style="28" bestFit="1" customWidth="1"/>
    <col min="1782" max="1783" width="27.140625" style="28" bestFit="1" customWidth="1"/>
    <col min="1784" max="1784" width="24.7109375" style="28" bestFit="1" customWidth="1"/>
    <col min="1785" max="1787" width="22.42578125" style="28" bestFit="1" customWidth="1"/>
    <col min="1788" max="1788" width="24" style="28" bestFit="1" customWidth="1"/>
    <col min="1789" max="1790" width="41.140625" style="28" bestFit="1" customWidth="1"/>
    <col min="1791" max="1791" width="77.42578125" style="28" bestFit="1" customWidth="1"/>
    <col min="1792" max="1792" width="110.28515625" style="28" bestFit="1" customWidth="1"/>
    <col min="1793" max="1793" width="108.140625" style="28" bestFit="1" customWidth="1"/>
    <col min="1794" max="1794" width="38.28515625" style="28" bestFit="1" customWidth="1"/>
    <col min="1795" max="1795" width="38.7109375" style="28" bestFit="1" customWidth="1"/>
    <col min="1796" max="1796" width="38.28515625" style="28" bestFit="1" customWidth="1"/>
    <col min="1797" max="1797" width="38.7109375" style="28" bestFit="1" customWidth="1"/>
    <col min="1798" max="1798" width="38.28515625" style="28" bestFit="1" customWidth="1"/>
    <col min="1799" max="1799" width="38.7109375" style="28" bestFit="1" customWidth="1"/>
    <col min="1800" max="1800" width="22.85546875" style="28" bestFit="1" customWidth="1"/>
    <col min="1801" max="1801" width="31.85546875" style="28" customWidth="1"/>
    <col min="1802" max="1802" width="28" style="28" bestFit="1" customWidth="1"/>
    <col min="1803" max="1803" width="20.7109375" style="28" bestFit="1" customWidth="1"/>
    <col min="1804" max="1804" width="26.7109375" style="28" bestFit="1" customWidth="1"/>
    <col min="1805" max="1805" width="26.85546875" style="28" bestFit="1" customWidth="1"/>
    <col min="1806" max="1806" width="26.7109375" style="28" bestFit="1" customWidth="1"/>
    <col min="1807" max="1807" width="26.85546875" style="28" bestFit="1" customWidth="1"/>
    <col min="1808" max="1808" width="28.85546875" style="28" bestFit="1" customWidth="1"/>
    <col min="1809" max="1809" width="27" style="28" bestFit="1" customWidth="1"/>
    <col min="1810" max="1810" width="23.42578125" style="28" bestFit="1" customWidth="1"/>
    <col min="1811" max="1812" width="31.42578125" style="28" bestFit="1" customWidth="1"/>
    <col min="1813" max="1813" width="31.42578125" style="28" customWidth="1"/>
    <col min="1814" max="1814" width="52.28515625" style="28" customWidth="1"/>
    <col min="1815" max="1815" width="31.42578125" style="28" customWidth="1"/>
    <col min="1816" max="1816" width="26.42578125" style="28" bestFit="1" customWidth="1"/>
    <col min="1817" max="1817" width="29.28515625" style="28" customWidth="1"/>
    <col min="1818" max="1818" width="30.28515625" style="28" customWidth="1"/>
    <col min="1819" max="1819" width="39" style="28" bestFit="1" customWidth="1"/>
    <col min="1820" max="1999" width="9.140625" style="28"/>
    <col min="2000" max="2000" width="17.5703125" style="28" bestFit="1" customWidth="1"/>
    <col min="2001" max="2001" width="25.7109375" style="28" bestFit="1" customWidth="1"/>
    <col min="2002" max="2002" width="22.140625" style="28" bestFit="1" customWidth="1"/>
    <col min="2003" max="2003" width="18.42578125" style="28" bestFit="1" customWidth="1"/>
    <col min="2004" max="2004" width="19.140625" style="28" bestFit="1" customWidth="1"/>
    <col min="2005" max="2005" width="18.42578125" style="28" bestFit="1" customWidth="1"/>
    <col min="2006" max="2006" width="26.42578125" style="28" bestFit="1" customWidth="1"/>
    <col min="2007" max="2007" width="23.85546875" style="28" bestFit="1" customWidth="1"/>
    <col min="2008" max="2008" width="21.42578125" style="28" bestFit="1" customWidth="1"/>
    <col min="2009" max="2009" width="16" style="28" bestFit="1" customWidth="1"/>
    <col min="2010" max="2011" width="23" style="28" customWidth="1"/>
    <col min="2012" max="2012" width="29.28515625" style="28" customWidth="1"/>
    <col min="2013" max="2013" width="30.28515625" style="28" customWidth="1"/>
    <col min="2014" max="2014" width="24.140625" style="28" customWidth="1"/>
    <col min="2015" max="2016" width="23.85546875" style="28" customWidth="1"/>
    <col min="2017" max="2017" width="30.28515625" style="28" customWidth="1"/>
    <col min="2018" max="2023" width="12.7109375" style="28" customWidth="1"/>
    <col min="2024" max="2024" width="33.140625" style="28" customWidth="1"/>
    <col min="2025" max="2025" width="31.5703125" style="28" customWidth="1"/>
    <col min="2026" max="2026" width="33.28515625" style="28" customWidth="1"/>
    <col min="2027" max="2027" width="31.7109375" style="28" customWidth="1"/>
    <col min="2028" max="2028" width="20" style="28" customWidth="1"/>
    <col min="2029" max="2029" width="19.28515625" style="28" bestFit="1" customWidth="1"/>
    <col min="2030" max="2030" width="19.7109375" style="28" bestFit="1" customWidth="1"/>
    <col min="2031" max="2031" width="33.28515625" style="28" bestFit="1" customWidth="1"/>
    <col min="2032" max="2032" width="24.140625" style="28" bestFit="1" customWidth="1"/>
    <col min="2033" max="2033" width="25.28515625" style="28" customWidth="1"/>
    <col min="2034" max="2034" width="24.42578125" style="28" customWidth="1"/>
    <col min="2035" max="2035" width="13.85546875" style="28" bestFit="1" customWidth="1"/>
    <col min="2036" max="2036" width="18.7109375" style="28" bestFit="1" customWidth="1"/>
    <col min="2037" max="2037" width="24.7109375" style="28" bestFit="1" customWidth="1"/>
    <col min="2038" max="2039" width="27.140625" style="28" bestFit="1" customWidth="1"/>
    <col min="2040" max="2040" width="24.7109375" style="28" bestFit="1" customWidth="1"/>
    <col min="2041" max="2043" width="22.42578125" style="28" bestFit="1" customWidth="1"/>
    <col min="2044" max="2044" width="24" style="28" bestFit="1" customWidth="1"/>
    <col min="2045" max="2046" width="41.140625" style="28" bestFit="1" customWidth="1"/>
    <col min="2047" max="2047" width="77.42578125" style="28" bestFit="1" customWidth="1"/>
    <col min="2048" max="2048" width="110.28515625" style="28" bestFit="1" customWidth="1"/>
    <col min="2049" max="2049" width="108.140625" style="28" bestFit="1" customWidth="1"/>
    <col min="2050" max="2050" width="38.28515625" style="28" bestFit="1" customWidth="1"/>
    <col min="2051" max="2051" width="38.7109375" style="28" bestFit="1" customWidth="1"/>
    <col min="2052" max="2052" width="38.28515625" style="28" bestFit="1" customWidth="1"/>
    <col min="2053" max="2053" width="38.7109375" style="28" bestFit="1" customWidth="1"/>
    <col min="2054" max="2054" width="38.28515625" style="28" bestFit="1" customWidth="1"/>
    <col min="2055" max="2055" width="38.7109375" style="28" bestFit="1" customWidth="1"/>
    <col min="2056" max="2056" width="22.85546875" style="28" bestFit="1" customWidth="1"/>
    <col min="2057" max="2057" width="31.85546875" style="28" customWidth="1"/>
    <col min="2058" max="2058" width="28" style="28" bestFit="1" customWidth="1"/>
    <col min="2059" max="2059" width="20.7109375" style="28" bestFit="1" customWidth="1"/>
    <col min="2060" max="2060" width="26.7109375" style="28" bestFit="1" customWidth="1"/>
    <col min="2061" max="2061" width="26.85546875" style="28" bestFit="1" customWidth="1"/>
    <col min="2062" max="2062" width="26.7109375" style="28" bestFit="1" customWidth="1"/>
    <col min="2063" max="2063" width="26.85546875" style="28" bestFit="1" customWidth="1"/>
    <col min="2064" max="2064" width="28.85546875" style="28" bestFit="1" customWidth="1"/>
    <col min="2065" max="2065" width="27" style="28" bestFit="1" customWidth="1"/>
    <col min="2066" max="2066" width="23.42578125" style="28" bestFit="1" customWidth="1"/>
    <col min="2067" max="2068" width="31.42578125" style="28" bestFit="1" customWidth="1"/>
    <col min="2069" max="2069" width="31.42578125" style="28" customWidth="1"/>
    <col min="2070" max="2070" width="52.28515625" style="28" customWidth="1"/>
    <col min="2071" max="2071" width="31.42578125" style="28" customWidth="1"/>
    <col min="2072" max="2072" width="26.42578125" style="28" bestFit="1" customWidth="1"/>
    <col min="2073" max="2073" width="29.28515625" style="28" customWidth="1"/>
    <col min="2074" max="2074" width="30.28515625" style="28" customWidth="1"/>
    <col min="2075" max="2075" width="39" style="28" bestFit="1" customWidth="1"/>
    <col min="2076" max="2255" width="9.140625" style="28"/>
    <col min="2256" max="2256" width="17.5703125" style="28" bestFit="1" customWidth="1"/>
    <col min="2257" max="2257" width="25.7109375" style="28" bestFit="1" customWidth="1"/>
    <col min="2258" max="2258" width="22.140625" style="28" bestFit="1" customWidth="1"/>
    <col min="2259" max="2259" width="18.42578125" style="28" bestFit="1" customWidth="1"/>
    <col min="2260" max="2260" width="19.140625" style="28" bestFit="1" customWidth="1"/>
    <col min="2261" max="2261" width="18.42578125" style="28" bestFit="1" customWidth="1"/>
    <col min="2262" max="2262" width="26.42578125" style="28" bestFit="1" customWidth="1"/>
    <col min="2263" max="2263" width="23.85546875" style="28" bestFit="1" customWidth="1"/>
    <col min="2264" max="2264" width="21.42578125" style="28" bestFit="1" customWidth="1"/>
    <col min="2265" max="2265" width="16" style="28" bestFit="1" customWidth="1"/>
    <col min="2266" max="2267" width="23" style="28" customWidth="1"/>
    <col min="2268" max="2268" width="29.28515625" style="28" customWidth="1"/>
    <col min="2269" max="2269" width="30.28515625" style="28" customWidth="1"/>
    <col min="2270" max="2270" width="24.140625" style="28" customWidth="1"/>
    <col min="2271" max="2272" width="23.85546875" style="28" customWidth="1"/>
    <col min="2273" max="2273" width="30.28515625" style="28" customWidth="1"/>
    <col min="2274" max="2279" width="12.7109375" style="28" customWidth="1"/>
    <col min="2280" max="2280" width="33.140625" style="28" customWidth="1"/>
    <col min="2281" max="2281" width="31.5703125" style="28" customWidth="1"/>
    <col min="2282" max="2282" width="33.28515625" style="28" customWidth="1"/>
    <col min="2283" max="2283" width="31.7109375" style="28" customWidth="1"/>
    <col min="2284" max="2284" width="20" style="28" customWidth="1"/>
    <col min="2285" max="2285" width="19.28515625" style="28" bestFit="1" customWidth="1"/>
    <col min="2286" max="2286" width="19.7109375" style="28" bestFit="1" customWidth="1"/>
    <col min="2287" max="2287" width="33.28515625" style="28" bestFit="1" customWidth="1"/>
    <col min="2288" max="2288" width="24.140625" style="28" bestFit="1" customWidth="1"/>
    <col min="2289" max="2289" width="25.28515625" style="28" customWidth="1"/>
    <col min="2290" max="2290" width="24.42578125" style="28" customWidth="1"/>
    <col min="2291" max="2291" width="13.85546875" style="28" bestFit="1" customWidth="1"/>
    <col min="2292" max="2292" width="18.7109375" style="28" bestFit="1" customWidth="1"/>
    <col min="2293" max="2293" width="24.7109375" style="28" bestFit="1" customWidth="1"/>
    <col min="2294" max="2295" width="27.140625" style="28" bestFit="1" customWidth="1"/>
    <col min="2296" max="2296" width="24.7109375" style="28" bestFit="1" customWidth="1"/>
    <col min="2297" max="2299" width="22.42578125" style="28" bestFit="1" customWidth="1"/>
    <col min="2300" max="2300" width="24" style="28" bestFit="1" customWidth="1"/>
    <col min="2301" max="2302" width="41.140625" style="28" bestFit="1" customWidth="1"/>
    <col min="2303" max="2303" width="77.42578125" style="28" bestFit="1" customWidth="1"/>
    <col min="2304" max="2304" width="110.28515625" style="28" bestFit="1" customWidth="1"/>
    <col min="2305" max="2305" width="108.140625" style="28" bestFit="1" customWidth="1"/>
    <col min="2306" max="2306" width="38.28515625" style="28" bestFit="1" customWidth="1"/>
    <col min="2307" max="2307" width="38.7109375" style="28" bestFit="1" customWidth="1"/>
    <col min="2308" max="2308" width="38.28515625" style="28" bestFit="1" customWidth="1"/>
    <col min="2309" max="2309" width="38.7109375" style="28" bestFit="1" customWidth="1"/>
    <col min="2310" max="2310" width="38.28515625" style="28" bestFit="1" customWidth="1"/>
    <col min="2311" max="2311" width="38.7109375" style="28" bestFit="1" customWidth="1"/>
    <col min="2312" max="2312" width="22.85546875" style="28" bestFit="1" customWidth="1"/>
    <col min="2313" max="2313" width="31.85546875" style="28" customWidth="1"/>
    <col min="2314" max="2314" width="28" style="28" bestFit="1" customWidth="1"/>
    <col min="2315" max="2315" width="20.7109375" style="28" bestFit="1" customWidth="1"/>
    <col min="2316" max="2316" width="26.7109375" style="28" bestFit="1" customWidth="1"/>
    <col min="2317" max="2317" width="26.85546875" style="28" bestFit="1" customWidth="1"/>
    <col min="2318" max="2318" width="26.7109375" style="28" bestFit="1" customWidth="1"/>
    <col min="2319" max="2319" width="26.85546875" style="28" bestFit="1" customWidth="1"/>
    <col min="2320" max="2320" width="28.85546875" style="28" bestFit="1" customWidth="1"/>
    <col min="2321" max="2321" width="27" style="28" bestFit="1" customWidth="1"/>
    <col min="2322" max="2322" width="23.42578125" style="28" bestFit="1" customWidth="1"/>
    <col min="2323" max="2324" width="31.42578125" style="28" bestFit="1" customWidth="1"/>
    <col min="2325" max="2325" width="31.42578125" style="28" customWidth="1"/>
    <col min="2326" max="2326" width="52.28515625" style="28" customWidth="1"/>
    <col min="2327" max="2327" width="31.42578125" style="28" customWidth="1"/>
    <col min="2328" max="2328" width="26.42578125" style="28" bestFit="1" customWidth="1"/>
    <col min="2329" max="2329" width="29.28515625" style="28" customWidth="1"/>
    <col min="2330" max="2330" width="30.28515625" style="28" customWidth="1"/>
    <col min="2331" max="2331" width="39" style="28" bestFit="1" customWidth="1"/>
    <col min="2332" max="2511" width="9.140625" style="28"/>
    <col min="2512" max="2512" width="17.5703125" style="28" bestFit="1" customWidth="1"/>
    <col min="2513" max="2513" width="25.7109375" style="28" bestFit="1" customWidth="1"/>
    <col min="2514" max="2514" width="22.140625" style="28" bestFit="1" customWidth="1"/>
    <col min="2515" max="2515" width="18.42578125" style="28" bestFit="1" customWidth="1"/>
    <col min="2516" max="2516" width="19.140625" style="28" bestFit="1" customWidth="1"/>
    <col min="2517" max="2517" width="18.42578125" style="28" bestFit="1" customWidth="1"/>
    <col min="2518" max="2518" width="26.42578125" style="28" bestFit="1" customWidth="1"/>
    <col min="2519" max="2519" width="23.85546875" style="28" bestFit="1" customWidth="1"/>
    <col min="2520" max="2520" width="21.42578125" style="28" bestFit="1" customWidth="1"/>
    <col min="2521" max="2521" width="16" style="28" bestFit="1" customWidth="1"/>
    <col min="2522" max="2523" width="23" style="28" customWidth="1"/>
    <col min="2524" max="2524" width="29.28515625" style="28" customWidth="1"/>
    <col min="2525" max="2525" width="30.28515625" style="28" customWidth="1"/>
    <col min="2526" max="2526" width="24.140625" style="28" customWidth="1"/>
    <col min="2527" max="2528" width="23.85546875" style="28" customWidth="1"/>
    <col min="2529" max="2529" width="30.28515625" style="28" customWidth="1"/>
    <col min="2530" max="2535" width="12.7109375" style="28" customWidth="1"/>
    <col min="2536" max="2536" width="33.140625" style="28" customWidth="1"/>
    <col min="2537" max="2537" width="31.5703125" style="28" customWidth="1"/>
    <col min="2538" max="2538" width="33.28515625" style="28" customWidth="1"/>
    <col min="2539" max="2539" width="31.7109375" style="28" customWidth="1"/>
    <col min="2540" max="2540" width="20" style="28" customWidth="1"/>
    <col min="2541" max="2541" width="19.28515625" style="28" bestFit="1" customWidth="1"/>
    <col min="2542" max="2542" width="19.7109375" style="28" bestFit="1" customWidth="1"/>
    <col min="2543" max="2543" width="33.28515625" style="28" bestFit="1" customWidth="1"/>
    <col min="2544" max="2544" width="24.140625" style="28" bestFit="1" customWidth="1"/>
    <col min="2545" max="2545" width="25.28515625" style="28" customWidth="1"/>
    <col min="2546" max="2546" width="24.42578125" style="28" customWidth="1"/>
    <col min="2547" max="2547" width="13.85546875" style="28" bestFit="1" customWidth="1"/>
    <col min="2548" max="2548" width="18.7109375" style="28" bestFit="1" customWidth="1"/>
    <col min="2549" max="2549" width="24.7109375" style="28" bestFit="1" customWidth="1"/>
    <col min="2550" max="2551" width="27.140625" style="28" bestFit="1" customWidth="1"/>
    <col min="2552" max="2552" width="24.7109375" style="28" bestFit="1" customWidth="1"/>
    <col min="2553" max="2555" width="22.42578125" style="28" bestFit="1" customWidth="1"/>
    <col min="2556" max="2556" width="24" style="28" bestFit="1" customWidth="1"/>
    <col min="2557" max="2558" width="41.140625" style="28" bestFit="1" customWidth="1"/>
    <col min="2559" max="2559" width="77.42578125" style="28" bestFit="1" customWidth="1"/>
    <col min="2560" max="2560" width="110.28515625" style="28" bestFit="1" customWidth="1"/>
    <col min="2561" max="2561" width="108.140625" style="28" bestFit="1" customWidth="1"/>
    <col min="2562" max="2562" width="38.28515625" style="28" bestFit="1" customWidth="1"/>
    <col min="2563" max="2563" width="38.7109375" style="28" bestFit="1" customWidth="1"/>
    <col min="2564" max="2564" width="38.28515625" style="28" bestFit="1" customWidth="1"/>
    <col min="2565" max="2565" width="38.7109375" style="28" bestFit="1" customWidth="1"/>
    <col min="2566" max="2566" width="38.28515625" style="28" bestFit="1" customWidth="1"/>
    <col min="2567" max="2567" width="38.7109375" style="28" bestFit="1" customWidth="1"/>
    <col min="2568" max="2568" width="22.85546875" style="28" bestFit="1" customWidth="1"/>
    <col min="2569" max="2569" width="31.85546875" style="28" customWidth="1"/>
    <col min="2570" max="2570" width="28" style="28" bestFit="1" customWidth="1"/>
    <col min="2571" max="2571" width="20.7109375" style="28" bestFit="1" customWidth="1"/>
    <col min="2572" max="2572" width="26.7109375" style="28" bestFit="1" customWidth="1"/>
    <col min="2573" max="2573" width="26.85546875" style="28" bestFit="1" customWidth="1"/>
    <col min="2574" max="2574" width="26.7109375" style="28" bestFit="1" customWidth="1"/>
    <col min="2575" max="2575" width="26.85546875" style="28" bestFit="1" customWidth="1"/>
    <col min="2576" max="2576" width="28.85546875" style="28" bestFit="1" customWidth="1"/>
    <col min="2577" max="2577" width="27" style="28" bestFit="1" customWidth="1"/>
    <col min="2578" max="2578" width="23.42578125" style="28" bestFit="1" customWidth="1"/>
    <col min="2579" max="2580" width="31.42578125" style="28" bestFit="1" customWidth="1"/>
    <col min="2581" max="2581" width="31.42578125" style="28" customWidth="1"/>
    <col min="2582" max="2582" width="52.28515625" style="28" customWidth="1"/>
    <col min="2583" max="2583" width="31.42578125" style="28" customWidth="1"/>
    <col min="2584" max="2584" width="26.42578125" style="28" bestFit="1" customWidth="1"/>
    <col min="2585" max="2585" width="29.28515625" style="28" customWidth="1"/>
    <col min="2586" max="2586" width="30.28515625" style="28" customWidth="1"/>
    <col min="2587" max="2587" width="39" style="28" bestFit="1" customWidth="1"/>
    <col min="2588" max="2767" width="9.140625" style="28"/>
    <col min="2768" max="2768" width="17.5703125" style="28" bestFit="1" customWidth="1"/>
    <col min="2769" max="2769" width="25.7109375" style="28" bestFit="1" customWidth="1"/>
    <col min="2770" max="2770" width="22.140625" style="28" bestFit="1" customWidth="1"/>
    <col min="2771" max="2771" width="18.42578125" style="28" bestFit="1" customWidth="1"/>
    <col min="2772" max="2772" width="19.140625" style="28" bestFit="1" customWidth="1"/>
    <col min="2773" max="2773" width="18.42578125" style="28" bestFit="1" customWidth="1"/>
    <col min="2774" max="2774" width="26.42578125" style="28" bestFit="1" customWidth="1"/>
    <col min="2775" max="2775" width="23.85546875" style="28" bestFit="1" customWidth="1"/>
    <col min="2776" max="2776" width="21.42578125" style="28" bestFit="1" customWidth="1"/>
    <col min="2777" max="2777" width="16" style="28" bestFit="1" customWidth="1"/>
    <col min="2778" max="2779" width="23" style="28" customWidth="1"/>
    <col min="2780" max="2780" width="29.28515625" style="28" customWidth="1"/>
    <col min="2781" max="2781" width="30.28515625" style="28" customWidth="1"/>
    <col min="2782" max="2782" width="24.140625" style="28" customWidth="1"/>
    <col min="2783" max="2784" width="23.85546875" style="28" customWidth="1"/>
    <col min="2785" max="2785" width="30.28515625" style="28" customWidth="1"/>
    <col min="2786" max="2791" width="12.7109375" style="28" customWidth="1"/>
    <col min="2792" max="2792" width="33.140625" style="28" customWidth="1"/>
    <col min="2793" max="2793" width="31.5703125" style="28" customWidth="1"/>
    <col min="2794" max="2794" width="33.28515625" style="28" customWidth="1"/>
    <col min="2795" max="2795" width="31.7109375" style="28" customWidth="1"/>
    <col min="2796" max="2796" width="20" style="28" customWidth="1"/>
    <col min="2797" max="2797" width="19.28515625" style="28" bestFit="1" customWidth="1"/>
    <col min="2798" max="2798" width="19.7109375" style="28" bestFit="1" customWidth="1"/>
    <col min="2799" max="2799" width="33.28515625" style="28" bestFit="1" customWidth="1"/>
    <col min="2800" max="2800" width="24.140625" style="28" bestFit="1" customWidth="1"/>
    <col min="2801" max="2801" width="25.28515625" style="28" customWidth="1"/>
    <col min="2802" max="2802" width="24.42578125" style="28" customWidth="1"/>
    <col min="2803" max="2803" width="13.85546875" style="28" bestFit="1" customWidth="1"/>
    <col min="2804" max="2804" width="18.7109375" style="28" bestFit="1" customWidth="1"/>
    <col min="2805" max="2805" width="24.7109375" style="28" bestFit="1" customWidth="1"/>
    <col min="2806" max="2807" width="27.140625" style="28" bestFit="1" customWidth="1"/>
    <col min="2808" max="2808" width="24.7109375" style="28" bestFit="1" customWidth="1"/>
    <col min="2809" max="2811" width="22.42578125" style="28" bestFit="1" customWidth="1"/>
    <col min="2812" max="2812" width="24" style="28" bestFit="1" customWidth="1"/>
    <col min="2813" max="2814" width="41.140625" style="28" bestFit="1" customWidth="1"/>
    <col min="2815" max="2815" width="77.42578125" style="28" bestFit="1" customWidth="1"/>
    <col min="2816" max="2816" width="110.28515625" style="28" bestFit="1" customWidth="1"/>
    <col min="2817" max="2817" width="108.140625" style="28" bestFit="1" customWidth="1"/>
    <col min="2818" max="2818" width="38.28515625" style="28" bestFit="1" customWidth="1"/>
    <col min="2819" max="2819" width="38.7109375" style="28" bestFit="1" customWidth="1"/>
    <col min="2820" max="2820" width="38.28515625" style="28" bestFit="1" customWidth="1"/>
    <col min="2821" max="2821" width="38.7109375" style="28" bestFit="1" customWidth="1"/>
    <col min="2822" max="2822" width="38.28515625" style="28" bestFit="1" customWidth="1"/>
    <col min="2823" max="2823" width="38.7109375" style="28" bestFit="1" customWidth="1"/>
    <col min="2824" max="2824" width="22.85546875" style="28" bestFit="1" customWidth="1"/>
    <col min="2825" max="2825" width="31.85546875" style="28" customWidth="1"/>
    <col min="2826" max="2826" width="28" style="28" bestFit="1" customWidth="1"/>
    <col min="2827" max="2827" width="20.7109375" style="28" bestFit="1" customWidth="1"/>
    <col min="2828" max="2828" width="26.7109375" style="28" bestFit="1" customWidth="1"/>
    <col min="2829" max="2829" width="26.85546875" style="28" bestFit="1" customWidth="1"/>
    <col min="2830" max="2830" width="26.7109375" style="28" bestFit="1" customWidth="1"/>
    <col min="2831" max="2831" width="26.85546875" style="28" bestFit="1" customWidth="1"/>
    <col min="2832" max="2832" width="28.85546875" style="28" bestFit="1" customWidth="1"/>
    <col min="2833" max="2833" width="27" style="28" bestFit="1" customWidth="1"/>
    <col min="2834" max="2834" width="23.42578125" style="28" bestFit="1" customWidth="1"/>
    <col min="2835" max="2836" width="31.42578125" style="28" bestFit="1" customWidth="1"/>
    <col min="2837" max="2837" width="31.42578125" style="28" customWidth="1"/>
    <col min="2838" max="2838" width="52.28515625" style="28" customWidth="1"/>
    <col min="2839" max="2839" width="31.42578125" style="28" customWidth="1"/>
    <col min="2840" max="2840" width="26.42578125" style="28" bestFit="1" customWidth="1"/>
    <col min="2841" max="2841" width="29.28515625" style="28" customWidth="1"/>
    <col min="2842" max="2842" width="30.28515625" style="28" customWidth="1"/>
    <col min="2843" max="2843" width="39" style="28" bestFit="1" customWidth="1"/>
    <col min="2844" max="3023" width="9.140625" style="28"/>
    <col min="3024" max="3024" width="17.5703125" style="28" bestFit="1" customWidth="1"/>
    <col min="3025" max="3025" width="25.7109375" style="28" bestFit="1" customWidth="1"/>
    <col min="3026" max="3026" width="22.140625" style="28" bestFit="1" customWidth="1"/>
    <col min="3027" max="3027" width="18.42578125" style="28" bestFit="1" customWidth="1"/>
    <col min="3028" max="3028" width="19.140625" style="28" bestFit="1" customWidth="1"/>
    <col min="3029" max="3029" width="18.42578125" style="28" bestFit="1" customWidth="1"/>
    <col min="3030" max="3030" width="26.42578125" style="28" bestFit="1" customWidth="1"/>
    <col min="3031" max="3031" width="23.85546875" style="28" bestFit="1" customWidth="1"/>
    <col min="3032" max="3032" width="21.42578125" style="28" bestFit="1" customWidth="1"/>
    <col min="3033" max="3033" width="16" style="28" bestFit="1" customWidth="1"/>
    <col min="3034" max="3035" width="23" style="28" customWidth="1"/>
    <col min="3036" max="3036" width="29.28515625" style="28" customWidth="1"/>
    <col min="3037" max="3037" width="30.28515625" style="28" customWidth="1"/>
    <col min="3038" max="3038" width="24.140625" style="28" customWidth="1"/>
    <col min="3039" max="3040" width="23.85546875" style="28" customWidth="1"/>
    <col min="3041" max="3041" width="30.28515625" style="28" customWidth="1"/>
    <col min="3042" max="3047" width="12.7109375" style="28" customWidth="1"/>
    <col min="3048" max="3048" width="33.140625" style="28" customWidth="1"/>
    <col min="3049" max="3049" width="31.5703125" style="28" customWidth="1"/>
    <col min="3050" max="3050" width="33.28515625" style="28" customWidth="1"/>
    <col min="3051" max="3051" width="31.7109375" style="28" customWidth="1"/>
    <col min="3052" max="3052" width="20" style="28" customWidth="1"/>
    <col min="3053" max="3053" width="19.28515625" style="28" bestFit="1" customWidth="1"/>
    <col min="3054" max="3054" width="19.7109375" style="28" bestFit="1" customWidth="1"/>
    <col min="3055" max="3055" width="33.28515625" style="28" bestFit="1" customWidth="1"/>
    <col min="3056" max="3056" width="24.140625" style="28" bestFit="1" customWidth="1"/>
    <col min="3057" max="3057" width="25.28515625" style="28" customWidth="1"/>
    <col min="3058" max="3058" width="24.42578125" style="28" customWidth="1"/>
    <col min="3059" max="3059" width="13.85546875" style="28" bestFit="1" customWidth="1"/>
    <col min="3060" max="3060" width="18.7109375" style="28" bestFit="1" customWidth="1"/>
    <col min="3061" max="3061" width="24.7109375" style="28" bestFit="1" customWidth="1"/>
    <col min="3062" max="3063" width="27.140625" style="28" bestFit="1" customWidth="1"/>
    <col min="3064" max="3064" width="24.7109375" style="28" bestFit="1" customWidth="1"/>
    <col min="3065" max="3067" width="22.42578125" style="28" bestFit="1" customWidth="1"/>
    <col min="3068" max="3068" width="24" style="28" bestFit="1" customWidth="1"/>
    <col min="3069" max="3070" width="41.140625" style="28" bestFit="1" customWidth="1"/>
    <col min="3071" max="3071" width="77.42578125" style="28" bestFit="1" customWidth="1"/>
    <col min="3072" max="3072" width="110.28515625" style="28" bestFit="1" customWidth="1"/>
    <col min="3073" max="3073" width="108.140625" style="28" bestFit="1" customWidth="1"/>
    <col min="3074" max="3074" width="38.28515625" style="28" bestFit="1" customWidth="1"/>
    <col min="3075" max="3075" width="38.7109375" style="28" bestFit="1" customWidth="1"/>
    <col min="3076" max="3076" width="38.28515625" style="28" bestFit="1" customWidth="1"/>
    <col min="3077" max="3077" width="38.7109375" style="28" bestFit="1" customWidth="1"/>
    <col min="3078" max="3078" width="38.28515625" style="28" bestFit="1" customWidth="1"/>
    <col min="3079" max="3079" width="38.7109375" style="28" bestFit="1" customWidth="1"/>
    <col min="3080" max="3080" width="22.85546875" style="28" bestFit="1" customWidth="1"/>
    <col min="3081" max="3081" width="31.85546875" style="28" customWidth="1"/>
    <col min="3082" max="3082" width="28" style="28" bestFit="1" customWidth="1"/>
    <col min="3083" max="3083" width="20.7109375" style="28" bestFit="1" customWidth="1"/>
    <col min="3084" max="3084" width="26.7109375" style="28" bestFit="1" customWidth="1"/>
    <col min="3085" max="3085" width="26.85546875" style="28" bestFit="1" customWidth="1"/>
    <col min="3086" max="3086" width="26.7109375" style="28" bestFit="1" customWidth="1"/>
    <col min="3087" max="3087" width="26.85546875" style="28" bestFit="1" customWidth="1"/>
    <col min="3088" max="3088" width="28.85546875" style="28" bestFit="1" customWidth="1"/>
    <col min="3089" max="3089" width="27" style="28" bestFit="1" customWidth="1"/>
    <col min="3090" max="3090" width="23.42578125" style="28" bestFit="1" customWidth="1"/>
    <col min="3091" max="3092" width="31.42578125" style="28" bestFit="1" customWidth="1"/>
    <col min="3093" max="3093" width="31.42578125" style="28" customWidth="1"/>
    <col min="3094" max="3094" width="52.28515625" style="28" customWidth="1"/>
    <col min="3095" max="3095" width="31.42578125" style="28" customWidth="1"/>
    <col min="3096" max="3096" width="26.42578125" style="28" bestFit="1" customWidth="1"/>
    <col min="3097" max="3097" width="29.28515625" style="28" customWidth="1"/>
    <col min="3098" max="3098" width="30.28515625" style="28" customWidth="1"/>
    <col min="3099" max="3099" width="39" style="28" bestFit="1" customWidth="1"/>
    <col min="3100" max="3279" width="9.140625" style="28"/>
    <col min="3280" max="3280" width="17.5703125" style="28" bestFit="1" customWidth="1"/>
    <col min="3281" max="3281" width="25.7109375" style="28" bestFit="1" customWidth="1"/>
    <col min="3282" max="3282" width="22.140625" style="28" bestFit="1" customWidth="1"/>
    <col min="3283" max="3283" width="18.42578125" style="28" bestFit="1" customWidth="1"/>
    <col min="3284" max="3284" width="19.140625" style="28" bestFit="1" customWidth="1"/>
    <col min="3285" max="3285" width="18.42578125" style="28" bestFit="1" customWidth="1"/>
    <col min="3286" max="3286" width="26.42578125" style="28" bestFit="1" customWidth="1"/>
    <col min="3287" max="3287" width="23.85546875" style="28" bestFit="1" customWidth="1"/>
    <col min="3288" max="3288" width="21.42578125" style="28" bestFit="1" customWidth="1"/>
    <col min="3289" max="3289" width="16" style="28" bestFit="1" customWidth="1"/>
    <col min="3290" max="3291" width="23" style="28" customWidth="1"/>
    <col min="3292" max="3292" width="29.28515625" style="28" customWidth="1"/>
    <col min="3293" max="3293" width="30.28515625" style="28" customWidth="1"/>
    <col min="3294" max="3294" width="24.140625" style="28" customWidth="1"/>
    <col min="3295" max="3296" width="23.85546875" style="28" customWidth="1"/>
    <col min="3297" max="3297" width="30.28515625" style="28" customWidth="1"/>
    <col min="3298" max="3303" width="12.7109375" style="28" customWidth="1"/>
    <col min="3304" max="3304" width="33.140625" style="28" customWidth="1"/>
    <col min="3305" max="3305" width="31.5703125" style="28" customWidth="1"/>
    <col min="3306" max="3306" width="33.28515625" style="28" customWidth="1"/>
    <col min="3307" max="3307" width="31.7109375" style="28" customWidth="1"/>
    <col min="3308" max="3308" width="20" style="28" customWidth="1"/>
    <col min="3309" max="3309" width="19.28515625" style="28" bestFit="1" customWidth="1"/>
    <col min="3310" max="3310" width="19.7109375" style="28" bestFit="1" customWidth="1"/>
    <col min="3311" max="3311" width="33.28515625" style="28" bestFit="1" customWidth="1"/>
    <col min="3312" max="3312" width="24.140625" style="28" bestFit="1" customWidth="1"/>
    <col min="3313" max="3313" width="25.28515625" style="28" customWidth="1"/>
    <col min="3314" max="3314" width="24.42578125" style="28" customWidth="1"/>
    <col min="3315" max="3315" width="13.85546875" style="28" bestFit="1" customWidth="1"/>
    <col min="3316" max="3316" width="18.7109375" style="28" bestFit="1" customWidth="1"/>
    <col min="3317" max="3317" width="24.7109375" style="28" bestFit="1" customWidth="1"/>
    <col min="3318" max="3319" width="27.140625" style="28" bestFit="1" customWidth="1"/>
    <col min="3320" max="3320" width="24.7109375" style="28" bestFit="1" customWidth="1"/>
    <col min="3321" max="3323" width="22.42578125" style="28" bestFit="1" customWidth="1"/>
    <col min="3324" max="3324" width="24" style="28" bestFit="1" customWidth="1"/>
    <col min="3325" max="3326" width="41.140625" style="28" bestFit="1" customWidth="1"/>
    <col min="3327" max="3327" width="77.42578125" style="28" bestFit="1" customWidth="1"/>
    <col min="3328" max="3328" width="110.28515625" style="28" bestFit="1" customWidth="1"/>
    <col min="3329" max="3329" width="108.140625" style="28" bestFit="1" customWidth="1"/>
    <col min="3330" max="3330" width="38.28515625" style="28" bestFit="1" customWidth="1"/>
    <col min="3331" max="3331" width="38.7109375" style="28" bestFit="1" customWidth="1"/>
    <col min="3332" max="3332" width="38.28515625" style="28" bestFit="1" customWidth="1"/>
    <col min="3333" max="3333" width="38.7109375" style="28" bestFit="1" customWidth="1"/>
    <col min="3334" max="3334" width="38.28515625" style="28" bestFit="1" customWidth="1"/>
    <col min="3335" max="3335" width="38.7109375" style="28" bestFit="1" customWidth="1"/>
    <col min="3336" max="3336" width="22.85546875" style="28" bestFit="1" customWidth="1"/>
    <col min="3337" max="3337" width="31.85546875" style="28" customWidth="1"/>
    <col min="3338" max="3338" width="28" style="28" bestFit="1" customWidth="1"/>
    <col min="3339" max="3339" width="20.7109375" style="28" bestFit="1" customWidth="1"/>
    <col min="3340" max="3340" width="26.7109375" style="28" bestFit="1" customWidth="1"/>
    <col min="3341" max="3341" width="26.85546875" style="28" bestFit="1" customWidth="1"/>
    <col min="3342" max="3342" width="26.7109375" style="28" bestFit="1" customWidth="1"/>
    <col min="3343" max="3343" width="26.85546875" style="28" bestFit="1" customWidth="1"/>
    <col min="3344" max="3344" width="28.85546875" style="28" bestFit="1" customWidth="1"/>
    <col min="3345" max="3345" width="27" style="28" bestFit="1" customWidth="1"/>
    <col min="3346" max="3346" width="23.42578125" style="28" bestFit="1" customWidth="1"/>
    <col min="3347" max="3348" width="31.42578125" style="28" bestFit="1" customWidth="1"/>
    <col min="3349" max="3349" width="31.42578125" style="28" customWidth="1"/>
    <col min="3350" max="3350" width="52.28515625" style="28" customWidth="1"/>
    <col min="3351" max="3351" width="31.42578125" style="28" customWidth="1"/>
    <col min="3352" max="3352" width="26.42578125" style="28" bestFit="1" customWidth="1"/>
    <col min="3353" max="3353" width="29.28515625" style="28" customWidth="1"/>
    <col min="3354" max="3354" width="30.28515625" style="28" customWidth="1"/>
    <col min="3355" max="3355" width="39" style="28" bestFit="1" customWidth="1"/>
    <col min="3356" max="3535" width="9.140625" style="28"/>
    <col min="3536" max="3536" width="17.5703125" style="28" bestFit="1" customWidth="1"/>
    <col min="3537" max="3537" width="25.7109375" style="28" bestFit="1" customWidth="1"/>
    <col min="3538" max="3538" width="22.140625" style="28" bestFit="1" customWidth="1"/>
    <col min="3539" max="3539" width="18.42578125" style="28" bestFit="1" customWidth="1"/>
    <col min="3540" max="3540" width="19.140625" style="28" bestFit="1" customWidth="1"/>
    <col min="3541" max="3541" width="18.42578125" style="28" bestFit="1" customWidth="1"/>
    <col min="3542" max="3542" width="26.42578125" style="28" bestFit="1" customWidth="1"/>
    <col min="3543" max="3543" width="23.85546875" style="28" bestFit="1" customWidth="1"/>
    <col min="3544" max="3544" width="21.42578125" style="28" bestFit="1" customWidth="1"/>
    <col min="3545" max="3545" width="16" style="28" bestFit="1" customWidth="1"/>
    <col min="3546" max="3547" width="23" style="28" customWidth="1"/>
    <col min="3548" max="3548" width="29.28515625" style="28" customWidth="1"/>
    <col min="3549" max="3549" width="30.28515625" style="28" customWidth="1"/>
    <col min="3550" max="3550" width="24.140625" style="28" customWidth="1"/>
    <col min="3551" max="3552" width="23.85546875" style="28" customWidth="1"/>
    <col min="3553" max="3553" width="30.28515625" style="28" customWidth="1"/>
    <col min="3554" max="3559" width="12.7109375" style="28" customWidth="1"/>
    <col min="3560" max="3560" width="33.140625" style="28" customWidth="1"/>
    <col min="3561" max="3561" width="31.5703125" style="28" customWidth="1"/>
    <col min="3562" max="3562" width="33.28515625" style="28" customWidth="1"/>
    <col min="3563" max="3563" width="31.7109375" style="28" customWidth="1"/>
    <col min="3564" max="3564" width="20" style="28" customWidth="1"/>
    <col min="3565" max="3565" width="19.28515625" style="28" bestFit="1" customWidth="1"/>
    <col min="3566" max="3566" width="19.7109375" style="28" bestFit="1" customWidth="1"/>
    <col min="3567" max="3567" width="33.28515625" style="28" bestFit="1" customWidth="1"/>
    <col min="3568" max="3568" width="24.140625" style="28" bestFit="1" customWidth="1"/>
    <col min="3569" max="3569" width="25.28515625" style="28" customWidth="1"/>
    <col min="3570" max="3570" width="24.42578125" style="28" customWidth="1"/>
    <col min="3571" max="3571" width="13.85546875" style="28" bestFit="1" customWidth="1"/>
    <col min="3572" max="3572" width="18.7109375" style="28" bestFit="1" customWidth="1"/>
    <col min="3573" max="3573" width="24.7109375" style="28" bestFit="1" customWidth="1"/>
    <col min="3574" max="3575" width="27.140625" style="28" bestFit="1" customWidth="1"/>
    <col min="3576" max="3576" width="24.7109375" style="28" bestFit="1" customWidth="1"/>
    <col min="3577" max="3579" width="22.42578125" style="28" bestFit="1" customWidth="1"/>
    <col min="3580" max="3580" width="24" style="28" bestFit="1" customWidth="1"/>
    <col min="3581" max="3582" width="41.140625" style="28" bestFit="1" customWidth="1"/>
    <col min="3583" max="3583" width="77.42578125" style="28" bestFit="1" customWidth="1"/>
    <col min="3584" max="3584" width="110.28515625" style="28" bestFit="1" customWidth="1"/>
    <col min="3585" max="3585" width="108.140625" style="28" bestFit="1" customWidth="1"/>
    <col min="3586" max="3586" width="38.28515625" style="28" bestFit="1" customWidth="1"/>
    <col min="3587" max="3587" width="38.7109375" style="28" bestFit="1" customWidth="1"/>
    <col min="3588" max="3588" width="38.28515625" style="28" bestFit="1" customWidth="1"/>
    <col min="3589" max="3589" width="38.7109375" style="28" bestFit="1" customWidth="1"/>
    <col min="3590" max="3590" width="38.28515625" style="28" bestFit="1" customWidth="1"/>
    <col min="3591" max="3591" width="38.7109375" style="28" bestFit="1" customWidth="1"/>
    <col min="3592" max="3592" width="22.85546875" style="28" bestFit="1" customWidth="1"/>
    <col min="3593" max="3593" width="31.85546875" style="28" customWidth="1"/>
    <col min="3594" max="3594" width="28" style="28" bestFit="1" customWidth="1"/>
    <col min="3595" max="3595" width="20.7109375" style="28" bestFit="1" customWidth="1"/>
    <col min="3596" max="3596" width="26.7109375" style="28" bestFit="1" customWidth="1"/>
    <col min="3597" max="3597" width="26.85546875" style="28" bestFit="1" customWidth="1"/>
    <col min="3598" max="3598" width="26.7109375" style="28" bestFit="1" customWidth="1"/>
    <col min="3599" max="3599" width="26.85546875" style="28" bestFit="1" customWidth="1"/>
    <col min="3600" max="3600" width="28.85546875" style="28" bestFit="1" customWidth="1"/>
    <col min="3601" max="3601" width="27" style="28" bestFit="1" customWidth="1"/>
    <col min="3602" max="3602" width="23.42578125" style="28" bestFit="1" customWidth="1"/>
    <col min="3603" max="3604" width="31.42578125" style="28" bestFit="1" customWidth="1"/>
    <col min="3605" max="3605" width="31.42578125" style="28" customWidth="1"/>
    <col min="3606" max="3606" width="52.28515625" style="28" customWidth="1"/>
    <col min="3607" max="3607" width="31.42578125" style="28" customWidth="1"/>
    <col min="3608" max="3608" width="26.42578125" style="28" bestFit="1" customWidth="1"/>
    <col min="3609" max="3609" width="29.28515625" style="28" customWidth="1"/>
    <col min="3610" max="3610" width="30.28515625" style="28" customWidth="1"/>
    <col min="3611" max="3611" width="39" style="28" bestFit="1" customWidth="1"/>
    <col min="3612" max="3791" width="9.140625" style="28"/>
    <col min="3792" max="3792" width="17.5703125" style="28" bestFit="1" customWidth="1"/>
    <col min="3793" max="3793" width="25.7109375" style="28" bestFit="1" customWidth="1"/>
    <col min="3794" max="3794" width="22.140625" style="28" bestFit="1" customWidth="1"/>
    <col min="3795" max="3795" width="18.42578125" style="28" bestFit="1" customWidth="1"/>
    <col min="3796" max="3796" width="19.140625" style="28" bestFit="1" customWidth="1"/>
    <col min="3797" max="3797" width="18.42578125" style="28" bestFit="1" customWidth="1"/>
    <col min="3798" max="3798" width="26.42578125" style="28" bestFit="1" customWidth="1"/>
    <col min="3799" max="3799" width="23.85546875" style="28" bestFit="1" customWidth="1"/>
    <col min="3800" max="3800" width="21.42578125" style="28" bestFit="1" customWidth="1"/>
    <col min="3801" max="3801" width="16" style="28" bestFit="1" customWidth="1"/>
    <col min="3802" max="3803" width="23" style="28" customWidth="1"/>
    <col min="3804" max="3804" width="29.28515625" style="28" customWidth="1"/>
    <col min="3805" max="3805" width="30.28515625" style="28" customWidth="1"/>
    <col min="3806" max="3806" width="24.140625" style="28" customWidth="1"/>
    <col min="3807" max="3808" width="23.85546875" style="28" customWidth="1"/>
    <col min="3809" max="3809" width="30.28515625" style="28" customWidth="1"/>
    <col min="3810" max="3815" width="12.7109375" style="28" customWidth="1"/>
    <col min="3816" max="3816" width="33.140625" style="28" customWidth="1"/>
    <col min="3817" max="3817" width="31.5703125" style="28" customWidth="1"/>
    <col min="3818" max="3818" width="33.28515625" style="28" customWidth="1"/>
    <col min="3819" max="3819" width="31.7109375" style="28" customWidth="1"/>
    <col min="3820" max="3820" width="20" style="28" customWidth="1"/>
    <col min="3821" max="3821" width="19.28515625" style="28" bestFit="1" customWidth="1"/>
    <col min="3822" max="3822" width="19.7109375" style="28" bestFit="1" customWidth="1"/>
    <col min="3823" max="3823" width="33.28515625" style="28" bestFit="1" customWidth="1"/>
    <col min="3824" max="3824" width="24.140625" style="28" bestFit="1" customWidth="1"/>
    <col min="3825" max="3825" width="25.28515625" style="28" customWidth="1"/>
    <col min="3826" max="3826" width="24.42578125" style="28" customWidth="1"/>
    <col min="3827" max="3827" width="13.85546875" style="28" bestFit="1" customWidth="1"/>
    <col min="3828" max="3828" width="18.7109375" style="28" bestFit="1" customWidth="1"/>
    <col min="3829" max="3829" width="24.7109375" style="28" bestFit="1" customWidth="1"/>
    <col min="3830" max="3831" width="27.140625" style="28" bestFit="1" customWidth="1"/>
    <col min="3832" max="3832" width="24.7109375" style="28" bestFit="1" customWidth="1"/>
    <col min="3833" max="3835" width="22.42578125" style="28" bestFit="1" customWidth="1"/>
    <col min="3836" max="3836" width="24" style="28" bestFit="1" customWidth="1"/>
    <col min="3837" max="3838" width="41.140625" style="28" bestFit="1" customWidth="1"/>
    <col min="3839" max="3839" width="77.42578125" style="28" bestFit="1" customWidth="1"/>
    <col min="3840" max="3840" width="110.28515625" style="28" bestFit="1" customWidth="1"/>
    <col min="3841" max="3841" width="108.140625" style="28" bestFit="1" customWidth="1"/>
    <col min="3842" max="3842" width="38.28515625" style="28" bestFit="1" customWidth="1"/>
    <col min="3843" max="3843" width="38.7109375" style="28" bestFit="1" customWidth="1"/>
    <col min="3844" max="3844" width="38.28515625" style="28" bestFit="1" customWidth="1"/>
    <col min="3845" max="3845" width="38.7109375" style="28" bestFit="1" customWidth="1"/>
    <col min="3846" max="3846" width="38.28515625" style="28" bestFit="1" customWidth="1"/>
    <col min="3847" max="3847" width="38.7109375" style="28" bestFit="1" customWidth="1"/>
    <col min="3848" max="3848" width="22.85546875" style="28" bestFit="1" customWidth="1"/>
    <col min="3849" max="3849" width="31.85546875" style="28" customWidth="1"/>
    <col min="3850" max="3850" width="28" style="28" bestFit="1" customWidth="1"/>
    <col min="3851" max="3851" width="20.7109375" style="28" bestFit="1" customWidth="1"/>
    <col min="3852" max="3852" width="26.7109375" style="28" bestFit="1" customWidth="1"/>
    <col min="3853" max="3853" width="26.85546875" style="28" bestFit="1" customWidth="1"/>
    <col min="3854" max="3854" width="26.7109375" style="28" bestFit="1" customWidth="1"/>
    <col min="3855" max="3855" width="26.85546875" style="28" bestFit="1" customWidth="1"/>
    <col min="3856" max="3856" width="28.85546875" style="28" bestFit="1" customWidth="1"/>
    <col min="3857" max="3857" width="27" style="28" bestFit="1" customWidth="1"/>
    <col min="3858" max="3858" width="23.42578125" style="28" bestFit="1" customWidth="1"/>
    <col min="3859" max="3860" width="31.42578125" style="28" bestFit="1" customWidth="1"/>
    <col min="3861" max="3861" width="31.42578125" style="28" customWidth="1"/>
    <col min="3862" max="3862" width="52.28515625" style="28" customWidth="1"/>
    <col min="3863" max="3863" width="31.42578125" style="28" customWidth="1"/>
    <col min="3864" max="3864" width="26.42578125" style="28" bestFit="1" customWidth="1"/>
    <col min="3865" max="3865" width="29.28515625" style="28" customWidth="1"/>
    <col min="3866" max="3866" width="30.28515625" style="28" customWidth="1"/>
    <col min="3867" max="3867" width="39" style="28" bestFit="1" customWidth="1"/>
    <col min="3868" max="4047" width="9.140625" style="28"/>
    <col min="4048" max="4048" width="17.5703125" style="28" bestFit="1" customWidth="1"/>
    <col min="4049" max="4049" width="25.7109375" style="28" bestFit="1" customWidth="1"/>
    <col min="4050" max="4050" width="22.140625" style="28" bestFit="1" customWidth="1"/>
    <col min="4051" max="4051" width="18.42578125" style="28" bestFit="1" customWidth="1"/>
    <col min="4052" max="4052" width="19.140625" style="28" bestFit="1" customWidth="1"/>
    <col min="4053" max="4053" width="18.42578125" style="28" bestFit="1" customWidth="1"/>
    <col min="4054" max="4054" width="26.42578125" style="28" bestFit="1" customWidth="1"/>
    <col min="4055" max="4055" width="23.85546875" style="28" bestFit="1" customWidth="1"/>
    <col min="4056" max="4056" width="21.42578125" style="28" bestFit="1" customWidth="1"/>
    <col min="4057" max="4057" width="16" style="28" bestFit="1" customWidth="1"/>
    <col min="4058" max="4059" width="23" style="28" customWidth="1"/>
    <col min="4060" max="4060" width="29.28515625" style="28" customWidth="1"/>
    <col min="4061" max="4061" width="30.28515625" style="28" customWidth="1"/>
    <col min="4062" max="4062" width="24.140625" style="28" customWidth="1"/>
    <col min="4063" max="4064" width="23.85546875" style="28" customWidth="1"/>
    <col min="4065" max="4065" width="30.28515625" style="28" customWidth="1"/>
    <col min="4066" max="4071" width="12.7109375" style="28" customWidth="1"/>
    <col min="4072" max="4072" width="33.140625" style="28" customWidth="1"/>
    <col min="4073" max="4073" width="31.5703125" style="28" customWidth="1"/>
    <col min="4074" max="4074" width="33.28515625" style="28" customWidth="1"/>
    <col min="4075" max="4075" width="31.7109375" style="28" customWidth="1"/>
    <col min="4076" max="4076" width="20" style="28" customWidth="1"/>
    <col min="4077" max="4077" width="19.28515625" style="28" bestFit="1" customWidth="1"/>
    <col min="4078" max="4078" width="19.7109375" style="28" bestFit="1" customWidth="1"/>
    <col min="4079" max="4079" width="33.28515625" style="28" bestFit="1" customWidth="1"/>
    <col min="4080" max="4080" width="24.140625" style="28" bestFit="1" customWidth="1"/>
    <col min="4081" max="4081" width="25.28515625" style="28" customWidth="1"/>
    <col min="4082" max="4082" width="24.42578125" style="28" customWidth="1"/>
    <col min="4083" max="4083" width="13.85546875" style="28" bestFit="1" customWidth="1"/>
    <col min="4084" max="4084" width="18.7109375" style="28" bestFit="1" customWidth="1"/>
    <col min="4085" max="4085" width="24.7109375" style="28" bestFit="1" customWidth="1"/>
    <col min="4086" max="4087" width="27.140625" style="28" bestFit="1" customWidth="1"/>
    <col min="4088" max="4088" width="24.7109375" style="28" bestFit="1" customWidth="1"/>
    <col min="4089" max="4091" width="22.42578125" style="28" bestFit="1" customWidth="1"/>
    <col min="4092" max="4092" width="24" style="28" bestFit="1" customWidth="1"/>
    <col min="4093" max="4094" width="41.140625" style="28" bestFit="1" customWidth="1"/>
    <col min="4095" max="4095" width="77.42578125" style="28" bestFit="1" customWidth="1"/>
    <col min="4096" max="4096" width="110.28515625" style="28" bestFit="1" customWidth="1"/>
    <col min="4097" max="4097" width="108.140625" style="28" bestFit="1" customWidth="1"/>
    <col min="4098" max="4098" width="38.28515625" style="28" bestFit="1" customWidth="1"/>
    <col min="4099" max="4099" width="38.7109375" style="28" bestFit="1" customWidth="1"/>
    <col min="4100" max="4100" width="38.28515625" style="28" bestFit="1" customWidth="1"/>
    <col min="4101" max="4101" width="38.7109375" style="28" bestFit="1" customWidth="1"/>
    <col min="4102" max="4102" width="38.28515625" style="28" bestFit="1" customWidth="1"/>
    <col min="4103" max="4103" width="38.7109375" style="28" bestFit="1" customWidth="1"/>
    <col min="4104" max="4104" width="22.85546875" style="28" bestFit="1" customWidth="1"/>
    <col min="4105" max="4105" width="31.85546875" style="28" customWidth="1"/>
    <col min="4106" max="4106" width="28" style="28" bestFit="1" customWidth="1"/>
    <col min="4107" max="4107" width="20.7109375" style="28" bestFit="1" customWidth="1"/>
    <col min="4108" max="4108" width="26.7109375" style="28" bestFit="1" customWidth="1"/>
    <col min="4109" max="4109" width="26.85546875" style="28" bestFit="1" customWidth="1"/>
    <col min="4110" max="4110" width="26.7109375" style="28" bestFit="1" customWidth="1"/>
    <col min="4111" max="4111" width="26.85546875" style="28" bestFit="1" customWidth="1"/>
    <col min="4112" max="4112" width="28.85546875" style="28" bestFit="1" customWidth="1"/>
    <col min="4113" max="4113" width="27" style="28" bestFit="1" customWidth="1"/>
    <col min="4114" max="4114" width="23.42578125" style="28" bestFit="1" customWidth="1"/>
    <col min="4115" max="4116" width="31.42578125" style="28" bestFit="1" customWidth="1"/>
    <col min="4117" max="4117" width="31.42578125" style="28" customWidth="1"/>
    <col min="4118" max="4118" width="52.28515625" style="28" customWidth="1"/>
    <col min="4119" max="4119" width="31.42578125" style="28" customWidth="1"/>
    <col min="4120" max="4120" width="26.42578125" style="28" bestFit="1" customWidth="1"/>
    <col min="4121" max="4121" width="29.28515625" style="28" customWidth="1"/>
    <col min="4122" max="4122" width="30.28515625" style="28" customWidth="1"/>
    <col min="4123" max="4123" width="39" style="28" bestFit="1" customWidth="1"/>
    <col min="4124" max="4303" width="9.140625" style="28"/>
    <col min="4304" max="4304" width="17.5703125" style="28" bestFit="1" customWidth="1"/>
    <col min="4305" max="4305" width="25.7109375" style="28" bestFit="1" customWidth="1"/>
    <col min="4306" max="4306" width="22.140625" style="28" bestFit="1" customWidth="1"/>
    <col min="4307" max="4307" width="18.42578125" style="28" bestFit="1" customWidth="1"/>
    <col min="4308" max="4308" width="19.140625" style="28" bestFit="1" customWidth="1"/>
    <col min="4309" max="4309" width="18.42578125" style="28" bestFit="1" customWidth="1"/>
    <col min="4310" max="4310" width="26.42578125" style="28" bestFit="1" customWidth="1"/>
    <col min="4311" max="4311" width="23.85546875" style="28" bestFit="1" customWidth="1"/>
    <col min="4312" max="4312" width="21.42578125" style="28" bestFit="1" customWidth="1"/>
    <col min="4313" max="4313" width="16" style="28" bestFit="1" customWidth="1"/>
    <col min="4314" max="4315" width="23" style="28" customWidth="1"/>
    <col min="4316" max="4316" width="29.28515625" style="28" customWidth="1"/>
    <col min="4317" max="4317" width="30.28515625" style="28" customWidth="1"/>
    <col min="4318" max="4318" width="24.140625" style="28" customWidth="1"/>
    <col min="4319" max="4320" width="23.85546875" style="28" customWidth="1"/>
    <col min="4321" max="4321" width="30.28515625" style="28" customWidth="1"/>
    <col min="4322" max="4327" width="12.7109375" style="28" customWidth="1"/>
    <col min="4328" max="4328" width="33.140625" style="28" customWidth="1"/>
    <col min="4329" max="4329" width="31.5703125" style="28" customWidth="1"/>
    <col min="4330" max="4330" width="33.28515625" style="28" customWidth="1"/>
    <col min="4331" max="4331" width="31.7109375" style="28" customWidth="1"/>
    <col min="4332" max="4332" width="20" style="28" customWidth="1"/>
    <col min="4333" max="4333" width="19.28515625" style="28" bestFit="1" customWidth="1"/>
    <col min="4334" max="4334" width="19.7109375" style="28" bestFit="1" customWidth="1"/>
    <col min="4335" max="4335" width="33.28515625" style="28" bestFit="1" customWidth="1"/>
    <col min="4336" max="4336" width="24.140625" style="28" bestFit="1" customWidth="1"/>
    <col min="4337" max="4337" width="25.28515625" style="28" customWidth="1"/>
    <col min="4338" max="4338" width="24.42578125" style="28" customWidth="1"/>
    <col min="4339" max="4339" width="13.85546875" style="28" bestFit="1" customWidth="1"/>
    <col min="4340" max="4340" width="18.7109375" style="28" bestFit="1" customWidth="1"/>
    <col min="4341" max="4341" width="24.7109375" style="28" bestFit="1" customWidth="1"/>
    <col min="4342" max="4343" width="27.140625" style="28" bestFit="1" customWidth="1"/>
    <col min="4344" max="4344" width="24.7109375" style="28" bestFit="1" customWidth="1"/>
    <col min="4345" max="4347" width="22.42578125" style="28" bestFit="1" customWidth="1"/>
    <col min="4348" max="4348" width="24" style="28" bestFit="1" customWidth="1"/>
    <col min="4349" max="4350" width="41.140625" style="28" bestFit="1" customWidth="1"/>
    <col min="4351" max="4351" width="77.42578125" style="28" bestFit="1" customWidth="1"/>
    <col min="4352" max="4352" width="110.28515625" style="28" bestFit="1" customWidth="1"/>
    <col min="4353" max="4353" width="108.140625" style="28" bestFit="1" customWidth="1"/>
    <col min="4354" max="4354" width="38.28515625" style="28" bestFit="1" customWidth="1"/>
    <col min="4355" max="4355" width="38.7109375" style="28" bestFit="1" customWidth="1"/>
    <col min="4356" max="4356" width="38.28515625" style="28" bestFit="1" customWidth="1"/>
    <col min="4357" max="4357" width="38.7109375" style="28" bestFit="1" customWidth="1"/>
    <col min="4358" max="4358" width="38.28515625" style="28" bestFit="1" customWidth="1"/>
    <col min="4359" max="4359" width="38.7109375" style="28" bestFit="1" customWidth="1"/>
    <col min="4360" max="4360" width="22.85546875" style="28" bestFit="1" customWidth="1"/>
    <col min="4361" max="4361" width="31.85546875" style="28" customWidth="1"/>
    <col min="4362" max="4362" width="28" style="28" bestFit="1" customWidth="1"/>
    <col min="4363" max="4363" width="20.7109375" style="28" bestFit="1" customWidth="1"/>
    <col min="4364" max="4364" width="26.7109375" style="28" bestFit="1" customWidth="1"/>
    <col min="4365" max="4365" width="26.85546875" style="28" bestFit="1" customWidth="1"/>
    <col min="4366" max="4366" width="26.7109375" style="28" bestFit="1" customWidth="1"/>
    <col min="4367" max="4367" width="26.85546875" style="28" bestFit="1" customWidth="1"/>
    <col min="4368" max="4368" width="28.85546875" style="28" bestFit="1" customWidth="1"/>
    <col min="4369" max="4369" width="27" style="28" bestFit="1" customWidth="1"/>
    <col min="4370" max="4370" width="23.42578125" style="28" bestFit="1" customWidth="1"/>
    <col min="4371" max="4372" width="31.42578125" style="28" bestFit="1" customWidth="1"/>
    <col min="4373" max="4373" width="31.42578125" style="28" customWidth="1"/>
    <col min="4374" max="4374" width="52.28515625" style="28" customWidth="1"/>
    <col min="4375" max="4375" width="31.42578125" style="28" customWidth="1"/>
    <col min="4376" max="4376" width="26.42578125" style="28" bestFit="1" customWidth="1"/>
    <col min="4377" max="4377" width="29.28515625" style="28" customWidth="1"/>
    <col min="4378" max="4378" width="30.28515625" style="28" customWidth="1"/>
    <col min="4379" max="4379" width="39" style="28" bestFit="1" customWidth="1"/>
    <col min="4380" max="4559" width="9.140625" style="28"/>
    <col min="4560" max="4560" width="17.5703125" style="28" bestFit="1" customWidth="1"/>
    <col min="4561" max="4561" width="25.7109375" style="28" bestFit="1" customWidth="1"/>
    <col min="4562" max="4562" width="22.140625" style="28" bestFit="1" customWidth="1"/>
    <col min="4563" max="4563" width="18.42578125" style="28" bestFit="1" customWidth="1"/>
    <col min="4564" max="4564" width="19.140625" style="28" bestFit="1" customWidth="1"/>
    <col min="4565" max="4565" width="18.42578125" style="28" bestFit="1" customWidth="1"/>
    <col min="4566" max="4566" width="26.42578125" style="28" bestFit="1" customWidth="1"/>
    <col min="4567" max="4567" width="23.85546875" style="28" bestFit="1" customWidth="1"/>
    <col min="4568" max="4568" width="21.42578125" style="28" bestFit="1" customWidth="1"/>
    <col min="4569" max="4569" width="16" style="28" bestFit="1" customWidth="1"/>
    <col min="4570" max="4571" width="23" style="28" customWidth="1"/>
    <col min="4572" max="4572" width="29.28515625" style="28" customWidth="1"/>
    <col min="4573" max="4573" width="30.28515625" style="28" customWidth="1"/>
    <col min="4574" max="4574" width="24.140625" style="28" customWidth="1"/>
    <col min="4575" max="4576" width="23.85546875" style="28" customWidth="1"/>
    <col min="4577" max="4577" width="30.28515625" style="28" customWidth="1"/>
    <col min="4578" max="4583" width="12.7109375" style="28" customWidth="1"/>
    <col min="4584" max="4584" width="33.140625" style="28" customWidth="1"/>
    <col min="4585" max="4585" width="31.5703125" style="28" customWidth="1"/>
    <col min="4586" max="4586" width="33.28515625" style="28" customWidth="1"/>
    <col min="4587" max="4587" width="31.7109375" style="28" customWidth="1"/>
    <col min="4588" max="4588" width="20" style="28" customWidth="1"/>
    <col min="4589" max="4589" width="19.28515625" style="28" bestFit="1" customWidth="1"/>
    <col min="4590" max="4590" width="19.7109375" style="28" bestFit="1" customWidth="1"/>
    <col min="4591" max="4591" width="33.28515625" style="28" bestFit="1" customWidth="1"/>
    <col min="4592" max="4592" width="24.140625" style="28" bestFit="1" customWidth="1"/>
    <col min="4593" max="4593" width="25.28515625" style="28" customWidth="1"/>
    <col min="4594" max="4594" width="24.42578125" style="28" customWidth="1"/>
    <col min="4595" max="4595" width="13.85546875" style="28" bestFit="1" customWidth="1"/>
    <col min="4596" max="4596" width="18.7109375" style="28" bestFit="1" customWidth="1"/>
    <col min="4597" max="4597" width="24.7109375" style="28" bestFit="1" customWidth="1"/>
    <col min="4598" max="4599" width="27.140625" style="28" bestFit="1" customWidth="1"/>
    <col min="4600" max="4600" width="24.7109375" style="28" bestFit="1" customWidth="1"/>
    <col min="4601" max="4603" width="22.42578125" style="28" bestFit="1" customWidth="1"/>
    <col min="4604" max="4604" width="24" style="28" bestFit="1" customWidth="1"/>
    <col min="4605" max="4606" width="41.140625" style="28" bestFit="1" customWidth="1"/>
    <col min="4607" max="4607" width="77.42578125" style="28" bestFit="1" customWidth="1"/>
    <col min="4608" max="4608" width="110.28515625" style="28" bestFit="1" customWidth="1"/>
    <col min="4609" max="4609" width="108.140625" style="28" bestFit="1" customWidth="1"/>
    <col min="4610" max="4610" width="38.28515625" style="28" bestFit="1" customWidth="1"/>
    <col min="4611" max="4611" width="38.7109375" style="28" bestFit="1" customWidth="1"/>
    <col min="4612" max="4612" width="38.28515625" style="28" bestFit="1" customWidth="1"/>
    <col min="4613" max="4613" width="38.7109375" style="28" bestFit="1" customWidth="1"/>
    <col min="4614" max="4614" width="38.28515625" style="28" bestFit="1" customWidth="1"/>
    <col min="4615" max="4615" width="38.7109375" style="28" bestFit="1" customWidth="1"/>
    <col min="4616" max="4616" width="22.85546875" style="28" bestFit="1" customWidth="1"/>
    <col min="4617" max="4617" width="31.85546875" style="28" customWidth="1"/>
    <col min="4618" max="4618" width="28" style="28" bestFit="1" customWidth="1"/>
    <col min="4619" max="4619" width="20.7109375" style="28" bestFit="1" customWidth="1"/>
    <col min="4620" max="4620" width="26.7109375" style="28" bestFit="1" customWidth="1"/>
    <col min="4621" max="4621" width="26.85546875" style="28" bestFit="1" customWidth="1"/>
    <col min="4622" max="4622" width="26.7109375" style="28" bestFit="1" customWidth="1"/>
    <col min="4623" max="4623" width="26.85546875" style="28" bestFit="1" customWidth="1"/>
    <col min="4624" max="4624" width="28.85546875" style="28" bestFit="1" customWidth="1"/>
    <col min="4625" max="4625" width="27" style="28" bestFit="1" customWidth="1"/>
    <col min="4626" max="4626" width="23.42578125" style="28" bestFit="1" customWidth="1"/>
    <col min="4627" max="4628" width="31.42578125" style="28" bestFit="1" customWidth="1"/>
    <col min="4629" max="4629" width="31.42578125" style="28" customWidth="1"/>
    <col min="4630" max="4630" width="52.28515625" style="28" customWidth="1"/>
    <col min="4631" max="4631" width="31.42578125" style="28" customWidth="1"/>
    <col min="4632" max="4632" width="26.42578125" style="28" bestFit="1" customWidth="1"/>
    <col min="4633" max="4633" width="29.28515625" style="28" customWidth="1"/>
    <col min="4634" max="4634" width="30.28515625" style="28" customWidth="1"/>
    <col min="4635" max="4635" width="39" style="28" bestFit="1" customWidth="1"/>
    <col min="4636" max="4815" width="9.140625" style="28"/>
    <col min="4816" max="4816" width="17.5703125" style="28" bestFit="1" customWidth="1"/>
    <col min="4817" max="4817" width="25.7109375" style="28" bestFit="1" customWidth="1"/>
    <col min="4818" max="4818" width="22.140625" style="28" bestFit="1" customWidth="1"/>
    <col min="4819" max="4819" width="18.42578125" style="28" bestFit="1" customWidth="1"/>
    <col min="4820" max="4820" width="19.140625" style="28" bestFit="1" customWidth="1"/>
    <col min="4821" max="4821" width="18.42578125" style="28" bestFit="1" customWidth="1"/>
    <col min="4822" max="4822" width="26.42578125" style="28" bestFit="1" customWidth="1"/>
    <col min="4823" max="4823" width="23.85546875" style="28" bestFit="1" customWidth="1"/>
    <col min="4824" max="4824" width="21.42578125" style="28" bestFit="1" customWidth="1"/>
    <col min="4825" max="4825" width="16" style="28" bestFit="1" customWidth="1"/>
    <col min="4826" max="4827" width="23" style="28" customWidth="1"/>
    <col min="4828" max="4828" width="29.28515625" style="28" customWidth="1"/>
    <col min="4829" max="4829" width="30.28515625" style="28" customWidth="1"/>
    <col min="4830" max="4830" width="24.140625" style="28" customWidth="1"/>
    <col min="4831" max="4832" width="23.85546875" style="28" customWidth="1"/>
    <col min="4833" max="4833" width="30.28515625" style="28" customWidth="1"/>
    <col min="4834" max="4839" width="12.7109375" style="28" customWidth="1"/>
    <col min="4840" max="4840" width="33.140625" style="28" customWidth="1"/>
    <col min="4841" max="4841" width="31.5703125" style="28" customWidth="1"/>
    <col min="4842" max="4842" width="33.28515625" style="28" customWidth="1"/>
    <col min="4843" max="4843" width="31.7109375" style="28" customWidth="1"/>
    <col min="4844" max="4844" width="20" style="28" customWidth="1"/>
    <col min="4845" max="4845" width="19.28515625" style="28" bestFit="1" customWidth="1"/>
    <col min="4846" max="4846" width="19.7109375" style="28" bestFit="1" customWidth="1"/>
    <col min="4847" max="4847" width="33.28515625" style="28" bestFit="1" customWidth="1"/>
    <col min="4848" max="4848" width="24.140625" style="28" bestFit="1" customWidth="1"/>
    <col min="4849" max="4849" width="25.28515625" style="28" customWidth="1"/>
    <col min="4850" max="4850" width="24.42578125" style="28" customWidth="1"/>
    <col min="4851" max="4851" width="13.85546875" style="28" bestFit="1" customWidth="1"/>
    <col min="4852" max="4852" width="18.7109375" style="28" bestFit="1" customWidth="1"/>
    <col min="4853" max="4853" width="24.7109375" style="28" bestFit="1" customWidth="1"/>
    <col min="4854" max="4855" width="27.140625" style="28" bestFit="1" customWidth="1"/>
    <col min="4856" max="4856" width="24.7109375" style="28" bestFit="1" customWidth="1"/>
    <col min="4857" max="4859" width="22.42578125" style="28" bestFit="1" customWidth="1"/>
    <col min="4860" max="4860" width="24" style="28" bestFit="1" customWidth="1"/>
    <col min="4861" max="4862" width="41.140625" style="28" bestFit="1" customWidth="1"/>
    <col min="4863" max="4863" width="77.42578125" style="28" bestFit="1" customWidth="1"/>
    <col min="4864" max="4864" width="110.28515625" style="28" bestFit="1" customWidth="1"/>
    <col min="4865" max="4865" width="108.140625" style="28" bestFit="1" customWidth="1"/>
    <col min="4866" max="4866" width="38.28515625" style="28" bestFit="1" customWidth="1"/>
    <col min="4867" max="4867" width="38.7109375" style="28" bestFit="1" customWidth="1"/>
    <col min="4868" max="4868" width="38.28515625" style="28" bestFit="1" customWidth="1"/>
    <col min="4869" max="4869" width="38.7109375" style="28" bestFit="1" customWidth="1"/>
    <col min="4870" max="4870" width="38.28515625" style="28" bestFit="1" customWidth="1"/>
    <col min="4871" max="4871" width="38.7109375" style="28" bestFit="1" customWidth="1"/>
    <col min="4872" max="4872" width="22.85546875" style="28" bestFit="1" customWidth="1"/>
    <col min="4873" max="4873" width="31.85546875" style="28" customWidth="1"/>
    <col min="4874" max="4874" width="28" style="28" bestFit="1" customWidth="1"/>
    <col min="4875" max="4875" width="20.7109375" style="28" bestFit="1" customWidth="1"/>
    <col min="4876" max="4876" width="26.7109375" style="28" bestFit="1" customWidth="1"/>
    <col min="4877" max="4877" width="26.85546875" style="28" bestFit="1" customWidth="1"/>
    <col min="4878" max="4878" width="26.7109375" style="28" bestFit="1" customWidth="1"/>
    <col min="4879" max="4879" width="26.85546875" style="28" bestFit="1" customWidth="1"/>
    <col min="4880" max="4880" width="28.85546875" style="28" bestFit="1" customWidth="1"/>
    <col min="4881" max="4881" width="27" style="28" bestFit="1" customWidth="1"/>
    <col min="4882" max="4882" width="23.42578125" style="28" bestFit="1" customWidth="1"/>
    <col min="4883" max="4884" width="31.42578125" style="28" bestFit="1" customWidth="1"/>
    <col min="4885" max="4885" width="31.42578125" style="28" customWidth="1"/>
    <col min="4886" max="4886" width="52.28515625" style="28" customWidth="1"/>
    <col min="4887" max="4887" width="31.42578125" style="28" customWidth="1"/>
    <col min="4888" max="4888" width="26.42578125" style="28" bestFit="1" customWidth="1"/>
    <col min="4889" max="4889" width="29.28515625" style="28" customWidth="1"/>
    <col min="4890" max="4890" width="30.28515625" style="28" customWidth="1"/>
    <col min="4891" max="4891" width="39" style="28" bestFit="1" customWidth="1"/>
    <col min="4892" max="5071" width="9.140625" style="28"/>
    <col min="5072" max="5072" width="17.5703125" style="28" bestFit="1" customWidth="1"/>
    <col min="5073" max="5073" width="25.7109375" style="28" bestFit="1" customWidth="1"/>
    <col min="5074" max="5074" width="22.140625" style="28" bestFit="1" customWidth="1"/>
    <col min="5075" max="5075" width="18.42578125" style="28" bestFit="1" customWidth="1"/>
    <col min="5076" max="5076" width="19.140625" style="28" bestFit="1" customWidth="1"/>
    <col min="5077" max="5077" width="18.42578125" style="28" bestFit="1" customWidth="1"/>
    <col min="5078" max="5078" width="26.42578125" style="28" bestFit="1" customWidth="1"/>
    <col min="5079" max="5079" width="23.85546875" style="28" bestFit="1" customWidth="1"/>
    <col min="5080" max="5080" width="21.42578125" style="28" bestFit="1" customWidth="1"/>
    <col min="5081" max="5081" width="16" style="28" bestFit="1" customWidth="1"/>
    <col min="5082" max="5083" width="23" style="28" customWidth="1"/>
    <col min="5084" max="5084" width="29.28515625" style="28" customWidth="1"/>
    <col min="5085" max="5085" width="30.28515625" style="28" customWidth="1"/>
    <col min="5086" max="5086" width="24.140625" style="28" customWidth="1"/>
    <col min="5087" max="5088" width="23.85546875" style="28" customWidth="1"/>
    <col min="5089" max="5089" width="30.28515625" style="28" customWidth="1"/>
    <col min="5090" max="5095" width="12.7109375" style="28" customWidth="1"/>
    <col min="5096" max="5096" width="33.140625" style="28" customWidth="1"/>
    <col min="5097" max="5097" width="31.5703125" style="28" customWidth="1"/>
    <col min="5098" max="5098" width="33.28515625" style="28" customWidth="1"/>
    <col min="5099" max="5099" width="31.7109375" style="28" customWidth="1"/>
    <col min="5100" max="5100" width="20" style="28" customWidth="1"/>
    <col min="5101" max="5101" width="19.28515625" style="28" bestFit="1" customWidth="1"/>
    <col min="5102" max="5102" width="19.7109375" style="28" bestFit="1" customWidth="1"/>
    <col min="5103" max="5103" width="33.28515625" style="28" bestFit="1" customWidth="1"/>
    <col min="5104" max="5104" width="24.140625" style="28" bestFit="1" customWidth="1"/>
    <col min="5105" max="5105" width="25.28515625" style="28" customWidth="1"/>
    <col min="5106" max="5106" width="24.42578125" style="28" customWidth="1"/>
    <col min="5107" max="5107" width="13.85546875" style="28" bestFit="1" customWidth="1"/>
    <col min="5108" max="5108" width="18.7109375" style="28" bestFit="1" customWidth="1"/>
    <col min="5109" max="5109" width="24.7109375" style="28" bestFit="1" customWidth="1"/>
    <col min="5110" max="5111" width="27.140625" style="28" bestFit="1" customWidth="1"/>
    <col min="5112" max="5112" width="24.7109375" style="28" bestFit="1" customWidth="1"/>
    <col min="5113" max="5115" width="22.42578125" style="28" bestFit="1" customWidth="1"/>
    <col min="5116" max="5116" width="24" style="28" bestFit="1" customWidth="1"/>
    <col min="5117" max="5118" width="41.140625" style="28" bestFit="1" customWidth="1"/>
    <col min="5119" max="5119" width="77.42578125" style="28" bestFit="1" customWidth="1"/>
    <col min="5120" max="5120" width="110.28515625" style="28" bestFit="1" customWidth="1"/>
    <col min="5121" max="5121" width="108.140625" style="28" bestFit="1" customWidth="1"/>
    <col min="5122" max="5122" width="38.28515625" style="28" bestFit="1" customWidth="1"/>
    <col min="5123" max="5123" width="38.7109375" style="28" bestFit="1" customWidth="1"/>
    <col min="5124" max="5124" width="38.28515625" style="28" bestFit="1" customWidth="1"/>
    <col min="5125" max="5125" width="38.7109375" style="28" bestFit="1" customWidth="1"/>
    <col min="5126" max="5126" width="38.28515625" style="28" bestFit="1" customWidth="1"/>
    <col min="5127" max="5127" width="38.7109375" style="28" bestFit="1" customWidth="1"/>
    <col min="5128" max="5128" width="22.85546875" style="28" bestFit="1" customWidth="1"/>
    <col min="5129" max="5129" width="31.85546875" style="28" customWidth="1"/>
    <col min="5130" max="5130" width="28" style="28" bestFit="1" customWidth="1"/>
    <col min="5131" max="5131" width="20.7109375" style="28" bestFit="1" customWidth="1"/>
    <col min="5132" max="5132" width="26.7109375" style="28" bestFit="1" customWidth="1"/>
    <col min="5133" max="5133" width="26.85546875" style="28" bestFit="1" customWidth="1"/>
    <col min="5134" max="5134" width="26.7109375" style="28" bestFit="1" customWidth="1"/>
    <col min="5135" max="5135" width="26.85546875" style="28" bestFit="1" customWidth="1"/>
    <col min="5136" max="5136" width="28.85546875" style="28" bestFit="1" customWidth="1"/>
    <col min="5137" max="5137" width="27" style="28" bestFit="1" customWidth="1"/>
    <col min="5138" max="5138" width="23.42578125" style="28" bestFit="1" customWidth="1"/>
    <col min="5139" max="5140" width="31.42578125" style="28" bestFit="1" customWidth="1"/>
    <col min="5141" max="5141" width="31.42578125" style="28" customWidth="1"/>
    <col min="5142" max="5142" width="52.28515625" style="28" customWidth="1"/>
    <col min="5143" max="5143" width="31.42578125" style="28" customWidth="1"/>
    <col min="5144" max="5144" width="26.42578125" style="28" bestFit="1" customWidth="1"/>
    <col min="5145" max="5145" width="29.28515625" style="28" customWidth="1"/>
    <col min="5146" max="5146" width="30.28515625" style="28" customWidth="1"/>
    <col min="5147" max="5147" width="39" style="28" bestFit="1" customWidth="1"/>
    <col min="5148" max="5327" width="9.140625" style="28"/>
    <col min="5328" max="5328" width="17.5703125" style="28" bestFit="1" customWidth="1"/>
    <col min="5329" max="5329" width="25.7109375" style="28" bestFit="1" customWidth="1"/>
    <col min="5330" max="5330" width="22.140625" style="28" bestFit="1" customWidth="1"/>
    <col min="5331" max="5331" width="18.42578125" style="28" bestFit="1" customWidth="1"/>
    <col min="5332" max="5332" width="19.140625" style="28" bestFit="1" customWidth="1"/>
    <col min="5333" max="5333" width="18.42578125" style="28" bestFit="1" customWidth="1"/>
    <col min="5334" max="5334" width="26.42578125" style="28" bestFit="1" customWidth="1"/>
    <col min="5335" max="5335" width="23.85546875" style="28" bestFit="1" customWidth="1"/>
    <col min="5336" max="5336" width="21.42578125" style="28" bestFit="1" customWidth="1"/>
    <col min="5337" max="5337" width="16" style="28" bestFit="1" customWidth="1"/>
    <col min="5338" max="5339" width="23" style="28" customWidth="1"/>
    <col min="5340" max="5340" width="29.28515625" style="28" customWidth="1"/>
    <col min="5341" max="5341" width="30.28515625" style="28" customWidth="1"/>
    <col min="5342" max="5342" width="24.140625" style="28" customWidth="1"/>
    <col min="5343" max="5344" width="23.85546875" style="28" customWidth="1"/>
    <col min="5345" max="5345" width="30.28515625" style="28" customWidth="1"/>
    <col min="5346" max="5351" width="12.7109375" style="28" customWidth="1"/>
    <col min="5352" max="5352" width="33.140625" style="28" customWidth="1"/>
    <col min="5353" max="5353" width="31.5703125" style="28" customWidth="1"/>
    <col min="5354" max="5354" width="33.28515625" style="28" customWidth="1"/>
    <col min="5355" max="5355" width="31.7109375" style="28" customWidth="1"/>
    <col min="5356" max="5356" width="20" style="28" customWidth="1"/>
    <col min="5357" max="5357" width="19.28515625" style="28" bestFit="1" customWidth="1"/>
    <col min="5358" max="5358" width="19.7109375" style="28" bestFit="1" customWidth="1"/>
    <col min="5359" max="5359" width="33.28515625" style="28" bestFit="1" customWidth="1"/>
    <col min="5360" max="5360" width="24.140625" style="28" bestFit="1" customWidth="1"/>
    <col min="5361" max="5361" width="25.28515625" style="28" customWidth="1"/>
    <col min="5362" max="5362" width="24.42578125" style="28" customWidth="1"/>
    <col min="5363" max="5363" width="13.85546875" style="28" bestFit="1" customWidth="1"/>
    <col min="5364" max="5364" width="18.7109375" style="28" bestFit="1" customWidth="1"/>
    <col min="5365" max="5365" width="24.7109375" style="28" bestFit="1" customWidth="1"/>
    <col min="5366" max="5367" width="27.140625" style="28" bestFit="1" customWidth="1"/>
    <col min="5368" max="5368" width="24.7109375" style="28" bestFit="1" customWidth="1"/>
    <col min="5369" max="5371" width="22.42578125" style="28" bestFit="1" customWidth="1"/>
    <col min="5372" max="5372" width="24" style="28" bestFit="1" customWidth="1"/>
    <col min="5373" max="5374" width="41.140625" style="28" bestFit="1" customWidth="1"/>
    <col min="5375" max="5375" width="77.42578125" style="28" bestFit="1" customWidth="1"/>
    <col min="5376" max="5376" width="110.28515625" style="28" bestFit="1" customWidth="1"/>
    <col min="5377" max="5377" width="108.140625" style="28" bestFit="1" customWidth="1"/>
    <col min="5378" max="5378" width="38.28515625" style="28" bestFit="1" customWidth="1"/>
    <col min="5379" max="5379" width="38.7109375" style="28" bestFit="1" customWidth="1"/>
    <col min="5380" max="5380" width="38.28515625" style="28" bestFit="1" customWidth="1"/>
    <col min="5381" max="5381" width="38.7109375" style="28" bestFit="1" customWidth="1"/>
    <col min="5382" max="5382" width="38.28515625" style="28" bestFit="1" customWidth="1"/>
    <col min="5383" max="5383" width="38.7109375" style="28" bestFit="1" customWidth="1"/>
    <col min="5384" max="5384" width="22.85546875" style="28" bestFit="1" customWidth="1"/>
    <col min="5385" max="5385" width="31.85546875" style="28" customWidth="1"/>
    <col min="5386" max="5386" width="28" style="28" bestFit="1" customWidth="1"/>
    <col min="5387" max="5387" width="20.7109375" style="28" bestFit="1" customWidth="1"/>
    <col min="5388" max="5388" width="26.7109375" style="28" bestFit="1" customWidth="1"/>
    <col min="5389" max="5389" width="26.85546875" style="28" bestFit="1" customWidth="1"/>
    <col min="5390" max="5390" width="26.7109375" style="28" bestFit="1" customWidth="1"/>
    <col min="5391" max="5391" width="26.85546875" style="28" bestFit="1" customWidth="1"/>
    <col min="5392" max="5392" width="28.85546875" style="28" bestFit="1" customWidth="1"/>
    <col min="5393" max="5393" width="27" style="28" bestFit="1" customWidth="1"/>
    <col min="5394" max="5394" width="23.42578125" style="28" bestFit="1" customWidth="1"/>
    <col min="5395" max="5396" width="31.42578125" style="28" bestFit="1" customWidth="1"/>
    <col min="5397" max="5397" width="31.42578125" style="28" customWidth="1"/>
    <col min="5398" max="5398" width="52.28515625" style="28" customWidth="1"/>
    <col min="5399" max="5399" width="31.42578125" style="28" customWidth="1"/>
    <col min="5400" max="5400" width="26.42578125" style="28" bestFit="1" customWidth="1"/>
    <col min="5401" max="5401" width="29.28515625" style="28" customWidth="1"/>
    <col min="5402" max="5402" width="30.28515625" style="28" customWidth="1"/>
    <col min="5403" max="5403" width="39" style="28" bestFit="1" customWidth="1"/>
    <col min="5404" max="5583" width="9.140625" style="28"/>
    <col min="5584" max="5584" width="17.5703125" style="28" bestFit="1" customWidth="1"/>
    <col min="5585" max="5585" width="25.7109375" style="28" bestFit="1" customWidth="1"/>
    <col min="5586" max="5586" width="22.140625" style="28" bestFit="1" customWidth="1"/>
    <col min="5587" max="5587" width="18.42578125" style="28" bestFit="1" customWidth="1"/>
    <col min="5588" max="5588" width="19.140625" style="28" bestFit="1" customWidth="1"/>
    <col min="5589" max="5589" width="18.42578125" style="28" bestFit="1" customWidth="1"/>
    <col min="5590" max="5590" width="26.42578125" style="28" bestFit="1" customWidth="1"/>
    <col min="5591" max="5591" width="23.85546875" style="28" bestFit="1" customWidth="1"/>
    <col min="5592" max="5592" width="21.42578125" style="28" bestFit="1" customWidth="1"/>
    <col min="5593" max="5593" width="16" style="28" bestFit="1" customWidth="1"/>
    <col min="5594" max="5595" width="23" style="28" customWidth="1"/>
    <col min="5596" max="5596" width="29.28515625" style="28" customWidth="1"/>
    <col min="5597" max="5597" width="30.28515625" style="28" customWidth="1"/>
    <col min="5598" max="5598" width="24.140625" style="28" customWidth="1"/>
    <col min="5599" max="5600" width="23.85546875" style="28" customWidth="1"/>
    <col min="5601" max="5601" width="30.28515625" style="28" customWidth="1"/>
    <col min="5602" max="5607" width="12.7109375" style="28" customWidth="1"/>
    <col min="5608" max="5608" width="33.140625" style="28" customWidth="1"/>
    <col min="5609" max="5609" width="31.5703125" style="28" customWidth="1"/>
    <col min="5610" max="5610" width="33.28515625" style="28" customWidth="1"/>
    <col min="5611" max="5611" width="31.7109375" style="28" customWidth="1"/>
    <col min="5612" max="5612" width="20" style="28" customWidth="1"/>
    <col min="5613" max="5613" width="19.28515625" style="28" bestFit="1" customWidth="1"/>
    <col min="5614" max="5614" width="19.7109375" style="28" bestFit="1" customWidth="1"/>
    <col min="5615" max="5615" width="33.28515625" style="28" bestFit="1" customWidth="1"/>
    <col min="5616" max="5616" width="24.140625" style="28" bestFit="1" customWidth="1"/>
    <col min="5617" max="5617" width="25.28515625" style="28" customWidth="1"/>
    <col min="5618" max="5618" width="24.42578125" style="28" customWidth="1"/>
    <col min="5619" max="5619" width="13.85546875" style="28" bestFit="1" customWidth="1"/>
    <col min="5620" max="5620" width="18.7109375" style="28" bestFit="1" customWidth="1"/>
    <col min="5621" max="5621" width="24.7109375" style="28" bestFit="1" customWidth="1"/>
    <col min="5622" max="5623" width="27.140625" style="28" bestFit="1" customWidth="1"/>
    <col min="5624" max="5624" width="24.7109375" style="28" bestFit="1" customWidth="1"/>
    <col min="5625" max="5627" width="22.42578125" style="28" bestFit="1" customWidth="1"/>
    <col min="5628" max="5628" width="24" style="28" bestFit="1" customWidth="1"/>
    <col min="5629" max="5630" width="41.140625" style="28" bestFit="1" customWidth="1"/>
    <col min="5631" max="5631" width="77.42578125" style="28" bestFit="1" customWidth="1"/>
    <col min="5632" max="5632" width="110.28515625" style="28" bestFit="1" customWidth="1"/>
    <col min="5633" max="5633" width="108.140625" style="28" bestFit="1" customWidth="1"/>
    <col min="5634" max="5634" width="38.28515625" style="28" bestFit="1" customWidth="1"/>
    <col min="5635" max="5635" width="38.7109375" style="28" bestFit="1" customWidth="1"/>
    <col min="5636" max="5636" width="38.28515625" style="28" bestFit="1" customWidth="1"/>
    <col min="5637" max="5637" width="38.7109375" style="28" bestFit="1" customWidth="1"/>
    <col min="5638" max="5638" width="38.28515625" style="28" bestFit="1" customWidth="1"/>
    <col min="5639" max="5639" width="38.7109375" style="28" bestFit="1" customWidth="1"/>
    <col min="5640" max="5640" width="22.85546875" style="28" bestFit="1" customWidth="1"/>
    <col min="5641" max="5641" width="31.85546875" style="28" customWidth="1"/>
    <col min="5642" max="5642" width="28" style="28" bestFit="1" customWidth="1"/>
    <col min="5643" max="5643" width="20.7109375" style="28" bestFit="1" customWidth="1"/>
    <col min="5644" max="5644" width="26.7109375" style="28" bestFit="1" customWidth="1"/>
    <col min="5645" max="5645" width="26.85546875" style="28" bestFit="1" customWidth="1"/>
    <col min="5646" max="5646" width="26.7109375" style="28" bestFit="1" customWidth="1"/>
    <col min="5647" max="5647" width="26.85546875" style="28" bestFit="1" customWidth="1"/>
    <col min="5648" max="5648" width="28.85546875" style="28" bestFit="1" customWidth="1"/>
    <col min="5649" max="5649" width="27" style="28" bestFit="1" customWidth="1"/>
    <col min="5650" max="5650" width="23.42578125" style="28" bestFit="1" customWidth="1"/>
    <col min="5651" max="5652" width="31.42578125" style="28" bestFit="1" customWidth="1"/>
    <col min="5653" max="5653" width="31.42578125" style="28" customWidth="1"/>
    <col min="5654" max="5654" width="52.28515625" style="28" customWidth="1"/>
    <col min="5655" max="5655" width="31.42578125" style="28" customWidth="1"/>
    <col min="5656" max="5656" width="26.42578125" style="28" bestFit="1" customWidth="1"/>
    <col min="5657" max="5657" width="29.28515625" style="28" customWidth="1"/>
    <col min="5658" max="5658" width="30.28515625" style="28" customWidth="1"/>
    <col min="5659" max="5659" width="39" style="28" bestFit="1" customWidth="1"/>
    <col min="5660" max="5839" width="9.140625" style="28"/>
    <col min="5840" max="5840" width="17.5703125" style="28" bestFit="1" customWidth="1"/>
    <col min="5841" max="5841" width="25.7109375" style="28" bestFit="1" customWidth="1"/>
    <col min="5842" max="5842" width="22.140625" style="28" bestFit="1" customWidth="1"/>
    <col min="5843" max="5843" width="18.42578125" style="28" bestFit="1" customWidth="1"/>
    <col min="5844" max="5844" width="19.140625" style="28" bestFit="1" customWidth="1"/>
    <col min="5845" max="5845" width="18.42578125" style="28" bestFit="1" customWidth="1"/>
    <col min="5846" max="5846" width="26.42578125" style="28" bestFit="1" customWidth="1"/>
    <col min="5847" max="5847" width="23.85546875" style="28" bestFit="1" customWidth="1"/>
    <col min="5848" max="5848" width="21.42578125" style="28" bestFit="1" customWidth="1"/>
    <col min="5849" max="5849" width="16" style="28" bestFit="1" customWidth="1"/>
    <col min="5850" max="5851" width="23" style="28" customWidth="1"/>
    <col min="5852" max="5852" width="29.28515625" style="28" customWidth="1"/>
    <col min="5853" max="5853" width="30.28515625" style="28" customWidth="1"/>
    <col min="5854" max="5854" width="24.140625" style="28" customWidth="1"/>
    <col min="5855" max="5856" width="23.85546875" style="28" customWidth="1"/>
    <col min="5857" max="5857" width="30.28515625" style="28" customWidth="1"/>
    <col min="5858" max="5863" width="12.7109375" style="28" customWidth="1"/>
    <col min="5864" max="5864" width="33.140625" style="28" customWidth="1"/>
    <col min="5865" max="5865" width="31.5703125" style="28" customWidth="1"/>
    <col min="5866" max="5866" width="33.28515625" style="28" customWidth="1"/>
    <col min="5867" max="5867" width="31.7109375" style="28" customWidth="1"/>
    <col min="5868" max="5868" width="20" style="28" customWidth="1"/>
    <col min="5869" max="5869" width="19.28515625" style="28" bestFit="1" customWidth="1"/>
    <col min="5870" max="5870" width="19.7109375" style="28" bestFit="1" customWidth="1"/>
    <col min="5871" max="5871" width="33.28515625" style="28" bestFit="1" customWidth="1"/>
    <col min="5872" max="5872" width="24.140625" style="28" bestFit="1" customWidth="1"/>
    <col min="5873" max="5873" width="25.28515625" style="28" customWidth="1"/>
    <col min="5874" max="5874" width="24.42578125" style="28" customWidth="1"/>
    <col min="5875" max="5875" width="13.85546875" style="28" bestFit="1" customWidth="1"/>
    <col min="5876" max="5876" width="18.7109375" style="28" bestFit="1" customWidth="1"/>
    <col min="5877" max="5877" width="24.7109375" style="28" bestFit="1" customWidth="1"/>
    <col min="5878" max="5879" width="27.140625" style="28" bestFit="1" customWidth="1"/>
    <col min="5880" max="5880" width="24.7109375" style="28" bestFit="1" customWidth="1"/>
    <col min="5881" max="5883" width="22.42578125" style="28" bestFit="1" customWidth="1"/>
    <col min="5884" max="5884" width="24" style="28" bestFit="1" customWidth="1"/>
    <col min="5885" max="5886" width="41.140625" style="28" bestFit="1" customWidth="1"/>
    <col min="5887" max="5887" width="77.42578125" style="28" bestFit="1" customWidth="1"/>
    <col min="5888" max="5888" width="110.28515625" style="28" bestFit="1" customWidth="1"/>
    <col min="5889" max="5889" width="108.140625" style="28" bestFit="1" customWidth="1"/>
    <col min="5890" max="5890" width="38.28515625" style="28" bestFit="1" customWidth="1"/>
    <col min="5891" max="5891" width="38.7109375" style="28" bestFit="1" customWidth="1"/>
    <col min="5892" max="5892" width="38.28515625" style="28" bestFit="1" customWidth="1"/>
    <col min="5893" max="5893" width="38.7109375" style="28" bestFit="1" customWidth="1"/>
    <col min="5894" max="5894" width="38.28515625" style="28" bestFit="1" customWidth="1"/>
    <col min="5895" max="5895" width="38.7109375" style="28" bestFit="1" customWidth="1"/>
    <col min="5896" max="5896" width="22.85546875" style="28" bestFit="1" customWidth="1"/>
    <col min="5897" max="5897" width="31.85546875" style="28" customWidth="1"/>
    <col min="5898" max="5898" width="28" style="28" bestFit="1" customWidth="1"/>
    <col min="5899" max="5899" width="20.7109375" style="28" bestFit="1" customWidth="1"/>
    <col min="5900" max="5900" width="26.7109375" style="28" bestFit="1" customWidth="1"/>
    <col min="5901" max="5901" width="26.85546875" style="28" bestFit="1" customWidth="1"/>
    <col min="5902" max="5902" width="26.7109375" style="28" bestFit="1" customWidth="1"/>
    <col min="5903" max="5903" width="26.85546875" style="28" bestFit="1" customWidth="1"/>
    <col min="5904" max="5904" width="28.85546875" style="28" bestFit="1" customWidth="1"/>
    <col min="5905" max="5905" width="27" style="28" bestFit="1" customWidth="1"/>
    <col min="5906" max="5906" width="23.42578125" style="28" bestFit="1" customWidth="1"/>
    <col min="5907" max="5908" width="31.42578125" style="28" bestFit="1" customWidth="1"/>
    <col min="5909" max="5909" width="31.42578125" style="28" customWidth="1"/>
    <col min="5910" max="5910" width="52.28515625" style="28" customWidth="1"/>
    <col min="5911" max="5911" width="31.42578125" style="28" customWidth="1"/>
    <col min="5912" max="5912" width="26.42578125" style="28" bestFit="1" customWidth="1"/>
    <col min="5913" max="5913" width="29.28515625" style="28" customWidth="1"/>
    <col min="5914" max="5914" width="30.28515625" style="28" customWidth="1"/>
    <col min="5915" max="5915" width="39" style="28" bestFit="1" customWidth="1"/>
    <col min="5916" max="6095" width="9.140625" style="28"/>
    <col min="6096" max="6096" width="17.5703125" style="28" bestFit="1" customWidth="1"/>
    <col min="6097" max="6097" width="25.7109375" style="28" bestFit="1" customWidth="1"/>
    <col min="6098" max="6098" width="22.140625" style="28" bestFit="1" customWidth="1"/>
    <col min="6099" max="6099" width="18.42578125" style="28" bestFit="1" customWidth="1"/>
    <col min="6100" max="6100" width="19.140625" style="28" bestFit="1" customWidth="1"/>
    <col min="6101" max="6101" width="18.42578125" style="28" bestFit="1" customWidth="1"/>
    <col min="6102" max="6102" width="26.42578125" style="28" bestFit="1" customWidth="1"/>
    <col min="6103" max="6103" width="23.85546875" style="28" bestFit="1" customWidth="1"/>
    <col min="6104" max="6104" width="21.42578125" style="28" bestFit="1" customWidth="1"/>
    <col min="6105" max="6105" width="16" style="28" bestFit="1" customWidth="1"/>
    <col min="6106" max="6107" width="23" style="28" customWidth="1"/>
    <col min="6108" max="6108" width="29.28515625" style="28" customWidth="1"/>
    <col min="6109" max="6109" width="30.28515625" style="28" customWidth="1"/>
    <col min="6110" max="6110" width="24.140625" style="28" customWidth="1"/>
    <col min="6111" max="6112" width="23.85546875" style="28" customWidth="1"/>
    <col min="6113" max="6113" width="30.28515625" style="28" customWidth="1"/>
    <col min="6114" max="6119" width="12.7109375" style="28" customWidth="1"/>
    <col min="6120" max="6120" width="33.140625" style="28" customWidth="1"/>
    <col min="6121" max="6121" width="31.5703125" style="28" customWidth="1"/>
    <col min="6122" max="6122" width="33.28515625" style="28" customWidth="1"/>
    <col min="6123" max="6123" width="31.7109375" style="28" customWidth="1"/>
    <col min="6124" max="6124" width="20" style="28" customWidth="1"/>
    <col min="6125" max="6125" width="19.28515625" style="28" bestFit="1" customWidth="1"/>
    <col min="6126" max="6126" width="19.7109375" style="28" bestFit="1" customWidth="1"/>
    <col min="6127" max="6127" width="33.28515625" style="28" bestFit="1" customWidth="1"/>
    <col min="6128" max="6128" width="24.140625" style="28" bestFit="1" customWidth="1"/>
    <col min="6129" max="6129" width="25.28515625" style="28" customWidth="1"/>
    <col min="6130" max="6130" width="24.42578125" style="28" customWidth="1"/>
    <col min="6131" max="6131" width="13.85546875" style="28" bestFit="1" customWidth="1"/>
    <col min="6132" max="6132" width="18.7109375" style="28" bestFit="1" customWidth="1"/>
    <col min="6133" max="6133" width="24.7109375" style="28" bestFit="1" customWidth="1"/>
    <col min="6134" max="6135" width="27.140625" style="28" bestFit="1" customWidth="1"/>
    <col min="6136" max="6136" width="24.7109375" style="28" bestFit="1" customWidth="1"/>
    <col min="6137" max="6139" width="22.42578125" style="28" bestFit="1" customWidth="1"/>
    <col min="6140" max="6140" width="24" style="28" bestFit="1" customWidth="1"/>
    <col min="6141" max="6142" width="41.140625" style="28" bestFit="1" customWidth="1"/>
    <col min="6143" max="6143" width="77.42578125" style="28" bestFit="1" customWidth="1"/>
    <col min="6144" max="6144" width="110.28515625" style="28" bestFit="1" customWidth="1"/>
    <col min="6145" max="6145" width="108.140625" style="28" bestFit="1" customWidth="1"/>
    <col min="6146" max="6146" width="38.28515625" style="28" bestFit="1" customWidth="1"/>
    <col min="6147" max="6147" width="38.7109375" style="28" bestFit="1" customWidth="1"/>
    <col min="6148" max="6148" width="38.28515625" style="28" bestFit="1" customWidth="1"/>
    <col min="6149" max="6149" width="38.7109375" style="28" bestFit="1" customWidth="1"/>
    <col min="6150" max="6150" width="38.28515625" style="28" bestFit="1" customWidth="1"/>
    <col min="6151" max="6151" width="38.7109375" style="28" bestFit="1" customWidth="1"/>
    <col min="6152" max="6152" width="22.85546875" style="28" bestFit="1" customWidth="1"/>
    <col min="6153" max="6153" width="31.85546875" style="28" customWidth="1"/>
    <col min="6154" max="6154" width="28" style="28" bestFit="1" customWidth="1"/>
    <col min="6155" max="6155" width="20.7109375" style="28" bestFit="1" customWidth="1"/>
    <col min="6156" max="6156" width="26.7109375" style="28" bestFit="1" customWidth="1"/>
    <col min="6157" max="6157" width="26.85546875" style="28" bestFit="1" customWidth="1"/>
    <col min="6158" max="6158" width="26.7109375" style="28" bestFit="1" customWidth="1"/>
    <col min="6159" max="6159" width="26.85546875" style="28" bestFit="1" customWidth="1"/>
    <col min="6160" max="6160" width="28.85546875" style="28" bestFit="1" customWidth="1"/>
    <col min="6161" max="6161" width="27" style="28" bestFit="1" customWidth="1"/>
    <col min="6162" max="6162" width="23.42578125" style="28" bestFit="1" customWidth="1"/>
    <col min="6163" max="6164" width="31.42578125" style="28" bestFit="1" customWidth="1"/>
    <col min="6165" max="6165" width="31.42578125" style="28" customWidth="1"/>
    <col min="6166" max="6166" width="52.28515625" style="28" customWidth="1"/>
    <col min="6167" max="6167" width="31.42578125" style="28" customWidth="1"/>
    <col min="6168" max="6168" width="26.42578125" style="28" bestFit="1" customWidth="1"/>
    <col min="6169" max="6169" width="29.28515625" style="28" customWidth="1"/>
    <col min="6170" max="6170" width="30.28515625" style="28" customWidth="1"/>
    <col min="6171" max="6171" width="39" style="28" bestFit="1" customWidth="1"/>
    <col min="6172" max="6351" width="9.140625" style="28"/>
    <col min="6352" max="6352" width="17.5703125" style="28" bestFit="1" customWidth="1"/>
    <col min="6353" max="6353" width="25.7109375" style="28" bestFit="1" customWidth="1"/>
    <col min="6354" max="6354" width="22.140625" style="28" bestFit="1" customWidth="1"/>
    <col min="6355" max="6355" width="18.42578125" style="28" bestFit="1" customWidth="1"/>
    <col min="6356" max="6356" width="19.140625" style="28" bestFit="1" customWidth="1"/>
    <col min="6357" max="6357" width="18.42578125" style="28" bestFit="1" customWidth="1"/>
    <col min="6358" max="6358" width="26.42578125" style="28" bestFit="1" customWidth="1"/>
    <col min="6359" max="6359" width="23.85546875" style="28" bestFit="1" customWidth="1"/>
    <col min="6360" max="6360" width="21.42578125" style="28" bestFit="1" customWidth="1"/>
    <col min="6361" max="6361" width="16" style="28" bestFit="1" customWidth="1"/>
    <col min="6362" max="6363" width="23" style="28" customWidth="1"/>
    <col min="6364" max="6364" width="29.28515625" style="28" customWidth="1"/>
    <col min="6365" max="6365" width="30.28515625" style="28" customWidth="1"/>
    <col min="6366" max="6366" width="24.140625" style="28" customWidth="1"/>
    <col min="6367" max="6368" width="23.85546875" style="28" customWidth="1"/>
    <col min="6369" max="6369" width="30.28515625" style="28" customWidth="1"/>
    <col min="6370" max="6375" width="12.7109375" style="28" customWidth="1"/>
    <col min="6376" max="6376" width="33.140625" style="28" customWidth="1"/>
    <col min="6377" max="6377" width="31.5703125" style="28" customWidth="1"/>
    <col min="6378" max="6378" width="33.28515625" style="28" customWidth="1"/>
    <col min="6379" max="6379" width="31.7109375" style="28" customWidth="1"/>
    <col min="6380" max="6380" width="20" style="28" customWidth="1"/>
    <col min="6381" max="6381" width="19.28515625" style="28" bestFit="1" customWidth="1"/>
    <col min="6382" max="6382" width="19.7109375" style="28" bestFit="1" customWidth="1"/>
    <col min="6383" max="6383" width="33.28515625" style="28" bestFit="1" customWidth="1"/>
    <col min="6384" max="6384" width="24.140625" style="28" bestFit="1" customWidth="1"/>
    <col min="6385" max="6385" width="25.28515625" style="28" customWidth="1"/>
    <col min="6386" max="6386" width="24.42578125" style="28" customWidth="1"/>
    <col min="6387" max="6387" width="13.85546875" style="28" bestFit="1" customWidth="1"/>
    <col min="6388" max="6388" width="18.7109375" style="28" bestFit="1" customWidth="1"/>
    <col min="6389" max="6389" width="24.7109375" style="28" bestFit="1" customWidth="1"/>
    <col min="6390" max="6391" width="27.140625" style="28" bestFit="1" customWidth="1"/>
    <col min="6392" max="6392" width="24.7109375" style="28" bestFit="1" customWidth="1"/>
    <col min="6393" max="6395" width="22.42578125" style="28" bestFit="1" customWidth="1"/>
    <col min="6396" max="6396" width="24" style="28" bestFit="1" customWidth="1"/>
    <col min="6397" max="6398" width="41.140625" style="28" bestFit="1" customWidth="1"/>
    <col min="6399" max="6399" width="77.42578125" style="28" bestFit="1" customWidth="1"/>
    <col min="6400" max="6400" width="110.28515625" style="28" bestFit="1" customWidth="1"/>
    <col min="6401" max="6401" width="108.140625" style="28" bestFit="1" customWidth="1"/>
    <col min="6402" max="6402" width="38.28515625" style="28" bestFit="1" customWidth="1"/>
    <col min="6403" max="6403" width="38.7109375" style="28" bestFit="1" customWidth="1"/>
    <col min="6404" max="6404" width="38.28515625" style="28" bestFit="1" customWidth="1"/>
    <col min="6405" max="6405" width="38.7109375" style="28" bestFit="1" customWidth="1"/>
    <col min="6406" max="6406" width="38.28515625" style="28" bestFit="1" customWidth="1"/>
    <col min="6407" max="6407" width="38.7109375" style="28" bestFit="1" customWidth="1"/>
    <col min="6408" max="6408" width="22.85546875" style="28" bestFit="1" customWidth="1"/>
    <col min="6409" max="6409" width="31.85546875" style="28" customWidth="1"/>
    <col min="6410" max="6410" width="28" style="28" bestFit="1" customWidth="1"/>
    <col min="6411" max="6411" width="20.7109375" style="28" bestFit="1" customWidth="1"/>
    <col min="6412" max="6412" width="26.7109375" style="28" bestFit="1" customWidth="1"/>
    <col min="6413" max="6413" width="26.85546875" style="28" bestFit="1" customWidth="1"/>
    <col min="6414" max="6414" width="26.7109375" style="28" bestFit="1" customWidth="1"/>
    <col min="6415" max="6415" width="26.85546875" style="28" bestFit="1" customWidth="1"/>
    <col min="6416" max="6416" width="28.85546875" style="28" bestFit="1" customWidth="1"/>
    <col min="6417" max="6417" width="27" style="28" bestFit="1" customWidth="1"/>
    <col min="6418" max="6418" width="23.42578125" style="28" bestFit="1" customWidth="1"/>
    <col min="6419" max="6420" width="31.42578125" style="28" bestFit="1" customWidth="1"/>
    <col min="6421" max="6421" width="31.42578125" style="28" customWidth="1"/>
    <col min="6422" max="6422" width="52.28515625" style="28" customWidth="1"/>
    <col min="6423" max="6423" width="31.42578125" style="28" customWidth="1"/>
    <col min="6424" max="6424" width="26.42578125" style="28" bestFit="1" customWidth="1"/>
    <col min="6425" max="6425" width="29.28515625" style="28" customWidth="1"/>
    <col min="6426" max="6426" width="30.28515625" style="28" customWidth="1"/>
    <col min="6427" max="6427" width="39" style="28" bestFit="1" customWidth="1"/>
    <col min="6428" max="6607" width="9.140625" style="28"/>
    <col min="6608" max="6608" width="17.5703125" style="28" bestFit="1" customWidth="1"/>
    <col min="6609" max="6609" width="25.7109375" style="28" bestFit="1" customWidth="1"/>
    <col min="6610" max="6610" width="22.140625" style="28" bestFit="1" customWidth="1"/>
    <col min="6611" max="6611" width="18.42578125" style="28" bestFit="1" customWidth="1"/>
    <col min="6612" max="6612" width="19.140625" style="28" bestFit="1" customWidth="1"/>
    <col min="6613" max="6613" width="18.42578125" style="28" bestFit="1" customWidth="1"/>
    <col min="6614" max="6614" width="26.42578125" style="28" bestFit="1" customWidth="1"/>
    <col min="6615" max="6615" width="23.85546875" style="28" bestFit="1" customWidth="1"/>
    <col min="6616" max="6616" width="21.42578125" style="28" bestFit="1" customWidth="1"/>
    <col min="6617" max="6617" width="16" style="28" bestFit="1" customWidth="1"/>
    <col min="6618" max="6619" width="23" style="28" customWidth="1"/>
    <col min="6620" max="6620" width="29.28515625" style="28" customWidth="1"/>
    <col min="6621" max="6621" width="30.28515625" style="28" customWidth="1"/>
    <col min="6622" max="6622" width="24.140625" style="28" customWidth="1"/>
    <col min="6623" max="6624" width="23.85546875" style="28" customWidth="1"/>
    <col min="6625" max="6625" width="30.28515625" style="28" customWidth="1"/>
    <col min="6626" max="6631" width="12.7109375" style="28" customWidth="1"/>
    <col min="6632" max="6632" width="33.140625" style="28" customWidth="1"/>
    <col min="6633" max="6633" width="31.5703125" style="28" customWidth="1"/>
    <col min="6634" max="6634" width="33.28515625" style="28" customWidth="1"/>
    <col min="6635" max="6635" width="31.7109375" style="28" customWidth="1"/>
    <col min="6636" max="6636" width="20" style="28" customWidth="1"/>
    <col min="6637" max="6637" width="19.28515625" style="28" bestFit="1" customWidth="1"/>
    <col min="6638" max="6638" width="19.7109375" style="28" bestFit="1" customWidth="1"/>
    <col min="6639" max="6639" width="33.28515625" style="28" bestFit="1" customWidth="1"/>
    <col min="6640" max="6640" width="24.140625" style="28" bestFit="1" customWidth="1"/>
    <col min="6641" max="6641" width="25.28515625" style="28" customWidth="1"/>
    <col min="6642" max="6642" width="24.42578125" style="28" customWidth="1"/>
    <col min="6643" max="6643" width="13.85546875" style="28" bestFit="1" customWidth="1"/>
    <col min="6644" max="6644" width="18.7109375" style="28" bestFit="1" customWidth="1"/>
    <col min="6645" max="6645" width="24.7109375" style="28" bestFit="1" customWidth="1"/>
    <col min="6646" max="6647" width="27.140625" style="28" bestFit="1" customWidth="1"/>
    <col min="6648" max="6648" width="24.7109375" style="28" bestFit="1" customWidth="1"/>
    <col min="6649" max="6651" width="22.42578125" style="28" bestFit="1" customWidth="1"/>
    <col min="6652" max="6652" width="24" style="28" bestFit="1" customWidth="1"/>
    <col min="6653" max="6654" width="41.140625" style="28" bestFit="1" customWidth="1"/>
    <col min="6655" max="6655" width="77.42578125" style="28" bestFit="1" customWidth="1"/>
    <col min="6656" max="6656" width="110.28515625" style="28" bestFit="1" customWidth="1"/>
    <col min="6657" max="6657" width="108.140625" style="28" bestFit="1" customWidth="1"/>
    <col min="6658" max="6658" width="38.28515625" style="28" bestFit="1" customWidth="1"/>
    <col min="6659" max="6659" width="38.7109375" style="28" bestFit="1" customWidth="1"/>
    <col min="6660" max="6660" width="38.28515625" style="28" bestFit="1" customWidth="1"/>
    <col min="6661" max="6661" width="38.7109375" style="28" bestFit="1" customWidth="1"/>
    <col min="6662" max="6662" width="38.28515625" style="28" bestFit="1" customWidth="1"/>
    <col min="6663" max="6663" width="38.7109375" style="28" bestFit="1" customWidth="1"/>
    <col min="6664" max="6664" width="22.85546875" style="28" bestFit="1" customWidth="1"/>
    <col min="6665" max="6665" width="31.85546875" style="28" customWidth="1"/>
    <col min="6666" max="6666" width="28" style="28" bestFit="1" customWidth="1"/>
    <col min="6667" max="6667" width="20.7109375" style="28" bestFit="1" customWidth="1"/>
    <col min="6668" max="6668" width="26.7109375" style="28" bestFit="1" customWidth="1"/>
    <col min="6669" max="6669" width="26.85546875" style="28" bestFit="1" customWidth="1"/>
    <col min="6670" max="6670" width="26.7109375" style="28" bestFit="1" customWidth="1"/>
    <col min="6671" max="6671" width="26.85546875" style="28" bestFit="1" customWidth="1"/>
    <col min="6672" max="6672" width="28.85546875" style="28" bestFit="1" customWidth="1"/>
    <col min="6673" max="6673" width="27" style="28" bestFit="1" customWidth="1"/>
    <col min="6674" max="6674" width="23.42578125" style="28" bestFit="1" customWidth="1"/>
    <col min="6675" max="6676" width="31.42578125" style="28" bestFit="1" customWidth="1"/>
    <col min="6677" max="6677" width="31.42578125" style="28" customWidth="1"/>
    <col min="6678" max="6678" width="52.28515625" style="28" customWidth="1"/>
    <col min="6679" max="6679" width="31.42578125" style="28" customWidth="1"/>
    <col min="6680" max="6680" width="26.42578125" style="28" bestFit="1" customWidth="1"/>
    <col min="6681" max="6681" width="29.28515625" style="28" customWidth="1"/>
    <col min="6682" max="6682" width="30.28515625" style="28" customWidth="1"/>
    <col min="6683" max="6683" width="39" style="28" bestFit="1" customWidth="1"/>
    <col min="6684" max="6863" width="9.140625" style="28"/>
    <col min="6864" max="6864" width="17.5703125" style="28" bestFit="1" customWidth="1"/>
    <col min="6865" max="6865" width="25.7109375" style="28" bestFit="1" customWidth="1"/>
    <col min="6866" max="6866" width="22.140625" style="28" bestFit="1" customWidth="1"/>
    <col min="6867" max="6867" width="18.42578125" style="28" bestFit="1" customWidth="1"/>
    <col min="6868" max="6868" width="19.140625" style="28" bestFit="1" customWidth="1"/>
    <col min="6869" max="6869" width="18.42578125" style="28" bestFit="1" customWidth="1"/>
    <col min="6870" max="6870" width="26.42578125" style="28" bestFit="1" customWidth="1"/>
    <col min="6871" max="6871" width="23.85546875" style="28" bestFit="1" customWidth="1"/>
    <col min="6872" max="6872" width="21.42578125" style="28" bestFit="1" customWidth="1"/>
    <col min="6873" max="6873" width="16" style="28" bestFit="1" customWidth="1"/>
    <col min="6874" max="6875" width="23" style="28" customWidth="1"/>
    <col min="6876" max="6876" width="29.28515625" style="28" customWidth="1"/>
    <col min="6877" max="6877" width="30.28515625" style="28" customWidth="1"/>
    <col min="6878" max="6878" width="24.140625" style="28" customWidth="1"/>
    <col min="6879" max="6880" width="23.85546875" style="28" customWidth="1"/>
    <col min="6881" max="6881" width="30.28515625" style="28" customWidth="1"/>
    <col min="6882" max="6887" width="12.7109375" style="28" customWidth="1"/>
    <col min="6888" max="6888" width="33.140625" style="28" customWidth="1"/>
    <col min="6889" max="6889" width="31.5703125" style="28" customWidth="1"/>
    <col min="6890" max="6890" width="33.28515625" style="28" customWidth="1"/>
    <col min="6891" max="6891" width="31.7109375" style="28" customWidth="1"/>
    <col min="6892" max="6892" width="20" style="28" customWidth="1"/>
    <col min="6893" max="6893" width="19.28515625" style="28" bestFit="1" customWidth="1"/>
    <col min="6894" max="6894" width="19.7109375" style="28" bestFit="1" customWidth="1"/>
    <col min="6895" max="6895" width="33.28515625" style="28" bestFit="1" customWidth="1"/>
    <col min="6896" max="6896" width="24.140625" style="28" bestFit="1" customWidth="1"/>
    <col min="6897" max="6897" width="25.28515625" style="28" customWidth="1"/>
    <col min="6898" max="6898" width="24.42578125" style="28" customWidth="1"/>
    <col min="6899" max="6899" width="13.85546875" style="28" bestFit="1" customWidth="1"/>
    <col min="6900" max="6900" width="18.7109375" style="28" bestFit="1" customWidth="1"/>
    <col min="6901" max="6901" width="24.7109375" style="28" bestFit="1" customWidth="1"/>
    <col min="6902" max="6903" width="27.140625" style="28" bestFit="1" customWidth="1"/>
    <col min="6904" max="6904" width="24.7109375" style="28" bestFit="1" customWidth="1"/>
    <col min="6905" max="6907" width="22.42578125" style="28" bestFit="1" customWidth="1"/>
    <col min="6908" max="6908" width="24" style="28" bestFit="1" customWidth="1"/>
    <col min="6909" max="6910" width="41.140625" style="28" bestFit="1" customWidth="1"/>
    <col min="6911" max="6911" width="77.42578125" style="28" bestFit="1" customWidth="1"/>
    <col min="6912" max="6912" width="110.28515625" style="28" bestFit="1" customWidth="1"/>
    <col min="6913" max="6913" width="108.140625" style="28" bestFit="1" customWidth="1"/>
    <col min="6914" max="6914" width="38.28515625" style="28" bestFit="1" customWidth="1"/>
    <col min="6915" max="6915" width="38.7109375" style="28" bestFit="1" customWidth="1"/>
    <col min="6916" max="6916" width="38.28515625" style="28" bestFit="1" customWidth="1"/>
    <col min="6917" max="6917" width="38.7109375" style="28" bestFit="1" customWidth="1"/>
    <col min="6918" max="6918" width="38.28515625" style="28" bestFit="1" customWidth="1"/>
    <col min="6919" max="6919" width="38.7109375" style="28" bestFit="1" customWidth="1"/>
    <col min="6920" max="6920" width="22.85546875" style="28" bestFit="1" customWidth="1"/>
    <col min="6921" max="6921" width="31.85546875" style="28" customWidth="1"/>
    <col min="6922" max="6922" width="28" style="28" bestFit="1" customWidth="1"/>
    <col min="6923" max="6923" width="20.7109375" style="28" bestFit="1" customWidth="1"/>
    <col min="6924" max="6924" width="26.7109375" style="28" bestFit="1" customWidth="1"/>
    <col min="6925" max="6925" width="26.85546875" style="28" bestFit="1" customWidth="1"/>
    <col min="6926" max="6926" width="26.7109375" style="28" bestFit="1" customWidth="1"/>
    <col min="6927" max="6927" width="26.85546875" style="28" bestFit="1" customWidth="1"/>
    <col min="6928" max="6928" width="28.85546875" style="28" bestFit="1" customWidth="1"/>
    <col min="6929" max="6929" width="27" style="28" bestFit="1" customWidth="1"/>
    <col min="6930" max="6930" width="23.42578125" style="28" bestFit="1" customWidth="1"/>
    <col min="6931" max="6932" width="31.42578125" style="28" bestFit="1" customWidth="1"/>
    <col min="6933" max="6933" width="31.42578125" style="28" customWidth="1"/>
    <col min="6934" max="6934" width="52.28515625" style="28" customWidth="1"/>
    <col min="6935" max="6935" width="31.42578125" style="28" customWidth="1"/>
    <col min="6936" max="6936" width="26.42578125" style="28" bestFit="1" customWidth="1"/>
    <col min="6937" max="6937" width="29.28515625" style="28" customWidth="1"/>
    <col min="6938" max="6938" width="30.28515625" style="28" customWidth="1"/>
    <col min="6939" max="6939" width="39" style="28" bestFit="1" customWidth="1"/>
    <col min="6940" max="7119" width="9.140625" style="28"/>
    <col min="7120" max="7120" width="17.5703125" style="28" bestFit="1" customWidth="1"/>
    <col min="7121" max="7121" width="25.7109375" style="28" bestFit="1" customWidth="1"/>
    <col min="7122" max="7122" width="22.140625" style="28" bestFit="1" customWidth="1"/>
    <col min="7123" max="7123" width="18.42578125" style="28" bestFit="1" customWidth="1"/>
    <col min="7124" max="7124" width="19.140625" style="28" bestFit="1" customWidth="1"/>
    <col min="7125" max="7125" width="18.42578125" style="28" bestFit="1" customWidth="1"/>
    <col min="7126" max="7126" width="26.42578125" style="28" bestFit="1" customWidth="1"/>
    <col min="7127" max="7127" width="23.85546875" style="28" bestFit="1" customWidth="1"/>
    <col min="7128" max="7128" width="21.42578125" style="28" bestFit="1" customWidth="1"/>
    <col min="7129" max="7129" width="16" style="28" bestFit="1" customWidth="1"/>
    <col min="7130" max="7131" width="23" style="28" customWidth="1"/>
    <col min="7132" max="7132" width="29.28515625" style="28" customWidth="1"/>
    <col min="7133" max="7133" width="30.28515625" style="28" customWidth="1"/>
    <col min="7134" max="7134" width="24.140625" style="28" customWidth="1"/>
    <col min="7135" max="7136" width="23.85546875" style="28" customWidth="1"/>
    <col min="7137" max="7137" width="30.28515625" style="28" customWidth="1"/>
    <col min="7138" max="7143" width="12.7109375" style="28" customWidth="1"/>
    <col min="7144" max="7144" width="33.140625" style="28" customWidth="1"/>
    <col min="7145" max="7145" width="31.5703125" style="28" customWidth="1"/>
    <col min="7146" max="7146" width="33.28515625" style="28" customWidth="1"/>
    <col min="7147" max="7147" width="31.7109375" style="28" customWidth="1"/>
    <col min="7148" max="7148" width="20" style="28" customWidth="1"/>
    <col min="7149" max="7149" width="19.28515625" style="28" bestFit="1" customWidth="1"/>
    <col min="7150" max="7150" width="19.7109375" style="28" bestFit="1" customWidth="1"/>
    <col min="7151" max="7151" width="33.28515625" style="28" bestFit="1" customWidth="1"/>
    <col min="7152" max="7152" width="24.140625" style="28" bestFit="1" customWidth="1"/>
    <col min="7153" max="7153" width="25.28515625" style="28" customWidth="1"/>
    <col min="7154" max="7154" width="24.42578125" style="28" customWidth="1"/>
    <col min="7155" max="7155" width="13.85546875" style="28" bestFit="1" customWidth="1"/>
    <col min="7156" max="7156" width="18.7109375" style="28" bestFit="1" customWidth="1"/>
    <col min="7157" max="7157" width="24.7109375" style="28" bestFit="1" customWidth="1"/>
    <col min="7158" max="7159" width="27.140625" style="28" bestFit="1" customWidth="1"/>
    <col min="7160" max="7160" width="24.7109375" style="28" bestFit="1" customWidth="1"/>
    <col min="7161" max="7163" width="22.42578125" style="28" bestFit="1" customWidth="1"/>
    <col min="7164" max="7164" width="24" style="28" bestFit="1" customWidth="1"/>
    <col min="7165" max="7166" width="41.140625" style="28" bestFit="1" customWidth="1"/>
    <col min="7167" max="7167" width="77.42578125" style="28" bestFit="1" customWidth="1"/>
    <col min="7168" max="7168" width="110.28515625" style="28" bestFit="1" customWidth="1"/>
    <col min="7169" max="7169" width="108.140625" style="28" bestFit="1" customWidth="1"/>
    <col min="7170" max="7170" width="38.28515625" style="28" bestFit="1" customWidth="1"/>
    <col min="7171" max="7171" width="38.7109375" style="28" bestFit="1" customWidth="1"/>
    <col min="7172" max="7172" width="38.28515625" style="28" bestFit="1" customWidth="1"/>
    <col min="7173" max="7173" width="38.7109375" style="28" bestFit="1" customWidth="1"/>
    <col min="7174" max="7174" width="38.28515625" style="28" bestFit="1" customWidth="1"/>
    <col min="7175" max="7175" width="38.7109375" style="28" bestFit="1" customWidth="1"/>
    <col min="7176" max="7176" width="22.85546875" style="28" bestFit="1" customWidth="1"/>
    <col min="7177" max="7177" width="31.85546875" style="28" customWidth="1"/>
    <col min="7178" max="7178" width="28" style="28" bestFit="1" customWidth="1"/>
    <col min="7179" max="7179" width="20.7109375" style="28" bestFit="1" customWidth="1"/>
    <col min="7180" max="7180" width="26.7109375" style="28" bestFit="1" customWidth="1"/>
    <col min="7181" max="7181" width="26.85546875" style="28" bestFit="1" customWidth="1"/>
    <col min="7182" max="7182" width="26.7109375" style="28" bestFit="1" customWidth="1"/>
    <col min="7183" max="7183" width="26.85546875" style="28" bestFit="1" customWidth="1"/>
    <col min="7184" max="7184" width="28.85546875" style="28" bestFit="1" customWidth="1"/>
    <col min="7185" max="7185" width="27" style="28" bestFit="1" customWidth="1"/>
    <col min="7186" max="7186" width="23.42578125" style="28" bestFit="1" customWidth="1"/>
    <col min="7187" max="7188" width="31.42578125" style="28" bestFit="1" customWidth="1"/>
    <col min="7189" max="7189" width="31.42578125" style="28" customWidth="1"/>
    <col min="7190" max="7190" width="52.28515625" style="28" customWidth="1"/>
    <col min="7191" max="7191" width="31.42578125" style="28" customWidth="1"/>
    <col min="7192" max="7192" width="26.42578125" style="28" bestFit="1" customWidth="1"/>
    <col min="7193" max="7193" width="29.28515625" style="28" customWidth="1"/>
    <col min="7194" max="7194" width="30.28515625" style="28" customWidth="1"/>
    <col min="7195" max="7195" width="39" style="28" bestFit="1" customWidth="1"/>
    <col min="7196" max="7375" width="9.140625" style="28"/>
    <col min="7376" max="7376" width="17.5703125" style="28" bestFit="1" customWidth="1"/>
    <col min="7377" max="7377" width="25.7109375" style="28" bestFit="1" customWidth="1"/>
    <col min="7378" max="7378" width="22.140625" style="28" bestFit="1" customWidth="1"/>
    <col min="7379" max="7379" width="18.42578125" style="28" bestFit="1" customWidth="1"/>
    <col min="7380" max="7380" width="19.140625" style="28" bestFit="1" customWidth="1"/>
    <col min="7381" max="7381" width="18.42578125" style="28" bestFit="1" customWidth="1"/>
    <col min="7382" max="7382" width="26.42578125" style="28" bestFit="1" customWidth="1"/>
    <col min="7383" max="7383" width="23.85546875" style="28" bestFit="1" customWidth="1"/>
    <col min="7384" max="7384" width="21.42578125" style="28" bestFit="1" customWidth="1"/>
    <col min="7385" max="7385" width="16" style="28" bestFit="1" customWidth="1"/>
    <col min="7386" max="7387" width="23" style="28" customWidth="1"/>
    <col min="7388" max="7388" width="29.28515625" style="28" customWidth="1"/>
    <col min="7389" max="7389" width="30.28515625" style="28" customWidth="1"/>
    <col min="7390" max="7390" width="24.140625" style="28" customWidth="1"/>
    <col min="7391" max="7392" width="23.85546875" style="28" customWidth="1"/>
    <col min="7393" max="7393" width="30.28515625" style="28" customWidth="1"/>
    <col min="7394" max="7399" width="12.7109375" style="28" customWidth="1"/>
    <col min="7400" max="7400" width="33.140625" style="28" customWidth="1"/>
    <col min="7401" max="7401" width="31.5703125" style="28" customWidth="1"/>
    <col min="7402" max="7402" width="33.28515625" style="28" customWidth="1"/>
    <col min="7403" max="7403" width="31.7109375" style="28" customWidth="1"/>
    <col min="7404" max="7404" width="20" style="28" customWidth="1"/>
    <col min="7405" max="7405" width="19.28515625" style="28" bestFit="1" customWidth="1"/>
    <col min="7406" max="7406" width="19.7109375" style="28" bestFit="1" customWidth="1"/>
    <col min="7407" max="7407" width="33.28515625" style="28" bestFit="1" customWidth="1"/>
    <col min="7408" max="7408" width="24.140625" style="28" bestFit="1" customWidth="1"/>
    <col min="7409" max="7409" width="25.28515625" style="28" customWidth="1"/>
    <col min="7410" max="7410" width="24.42578125" style="28" customWidth="1"/>
    <col min="7411" max="7411" width="13.85546875" style="28" bestFit="1" customWidth="1"/>
    <col min="7412" max="7412" width="18.7109375" style="28" bestFit="1" customWidth="1"/>
    <col min="7413" max="7413" width="24.7109375" style="28" bestFit="1" customWidth="1"/>
    <col min="7414" max="7415" width="27.140625" style="28" bestFit="1" customWidth="1"/>
    <col min="7416" max="7416" width="24.7109375" style="28" bestFit="1" customWidth="1"/>
    <col min="7417" max="7419" width="22.42578125" style="28" bestFit="1" customWidth="1"/>
    <col min="7420" max="7420" width="24" style="28" bestFit="1" customWidth="1"/>
    <col min="7421" max="7422" width="41.140625" style="28" bestFit="1" customWidth="1"/>
    <col min="7423" max="7423" width="77.42578125" style="28" bestFit="1" customWidth="1"/>
    <col min="7424" max="7424" width="110.28515625" style="28" bestFit="1" customWidth="1"/>
    <col min="7425" max="7425" width="108.140625" style="28" bestFit="1" customWidth="1"/>
    <col min="7426" max="7426" width="38.28515625" style="28" bestFit="1" customWidth="1"/>
    <col min="7427" max="7427" width="38.7109375" style="28" bestFit="1" customWidth="1"/>
    <col min="7428" max="7428" width="38.28515625" style="28" bestFit="1" customWidth="1"/>
    <col min="7429" max="7429" width="38.7109375" style="28" bestFit="1" customWidth="1"/>
    <col min="7430" max="7430" width="38.28515625" style="28" bestFit="1" customWidth="1"/>
    <col min="7431" max="7431" width="38.7109375" style="28" bestFit="1" customWidth="1"/>
    <col min="7432" max="7432" width="22.85546875" style="28" bestFit="1" customWidth="1"/>
    <col min="7433" max="7433" width="31.85546875" style="28" customWidth="1"/>
    <col min="7434" max="7434" width="28" style="28" bestFit="1" customWidth="1"/>
    <col min="7435" max="7435" width="20.7109375" style="28" bestFit="1" customWidth="1"/>
    <col min="7436" max="7436" width="26.7109375" style="28" bestFit="1" customWidth="1"/>
    <col min="7437" max="7437" width="26.85546875" style="28" bestFit="1" customWidth="1"/>
    <col min="7438" max="7438" width="26.7109375" style="28" bestFit="1" customWidth="1"/>
    <col min="7439" max="7439" width="26.85546875" style="28" bestFit="1" customWidth="1"/>
    <col min="7440" max="7440" width="28.85546875" style="28" bestFit="1" customWidth="1"/>
    <col min="7441" max="7441" width="27" style="28" bestFit="1" customWidth="1"/>
    <col min="7442" max="7442" width="23.42578125" style="28" bestFit="1" customWidth="1"/>
    <col min="7443" max="7444" width="31.42578125" style="28" bestFit="1" customWidth="1"/>
    <col min="7445" max="7445" width="31.42578125" style="28" customWidth="1"/>
    <col min="7446" max="7446" width="52.28515625" style="28" customWidth="1"/>
    <col min="7447" max="7447" width="31.42578125" style="28" customWidth="1"/>
    <col min="7448" max="7448" width="26.42578125" style="28" bestFit="1" customWidth="1"/>
    <col min="7449" max="7449" width="29.28515625" style="28" customWidth="1"/>
    <col min="7450" max="7450" width="30.28515625" style="28" customWidth="1"/>
    <col min="7451" max="7451" width="39" style="28" bestFit="1" customWidth="1"/>
    <col min="7452" max="7631" width="9.140625" style="28"/>
    <col min="7632" max="7632" width="17.5703125" style="28" bestFit="1" customWidth="1"/>
    <col min="7633" max="7633" width="25.7109375" style="28" bestFit="1" customWidth="1"/>
    <col min="7634" max="7634" width="22.140625" style="28" bestFit="1" customWidth="1"/>
    <col min="7635" max="7635" width="18.42578125" style="28" bestFit="1" customWidth="1"/>
    <col min="7636" max="7636" width="19.140625" style="28" bestFit="1" customWidth="1"/>
    <col min="7637" max="7637" width="18.42578125" style="28" bestFit="1" customWidth="1"/>
    <col min="7638" max="7638" width="26.42578125" style="28" bestFit="1" customWidth="1"/>
    <col min="7639" max="7639" width="23.85546875" style="28" bestFit="1" customWidth="1"/>
    <col min="7640" max="7640" width="21.42578125" style="28" bestFit="1" customWidth="1"/>
    <col min="7641" max="7641" width="16" style="28" bestFit="1" customWidth="1"/>
    <col min="7642" max="7643" width="23" style="28" customWidth="1"/>
    <col min="7644" max="7644" width="29.28515625" style="28" customWidth="1"/>
    <col min="7645" max="7645" width="30.28515625" style="28" customWidth="1"/>
    <col min="7646" max="7646" width="24.140625" style="28" customWidth="1"/>
    <col min="7647" max="7648" width="23.85546875" style="28" customWidth="1"/>
    <col min="7649" max="7649" width="30.28515625" style="28" customWidth="1"/>
    <col min="7650" max="7655" width="12.7109375" style="28" customWidth="1"/>
    <col min="7656" max="7656" width="33.140625" style="28" customWidth="1"/>
    <col min="7657" max="7657" width="31.5703125" style="28" customWidth="1"/>
    <col min="7658" max="7658" width="33.28515625" style="28" customWidth="1"/>
    <col min="7659" max="7659" width="31.7109375" style="28" customWidth="1"/>
    <col min="7660" max="7660" width="20" style="28" customWidth="1"/>
    <col min="7661" max="7661" width="19.28515625" style="28" bestFit="1" customWidth="1"/>
    <col min="7662" max="7662" width="19.7109375" style="28" bestFit="1" customWidth="1"/>
    <col min="7663" max="7663" width="33.28515625" style="28" bestFit="1" customWidth="1"/>
    <col min="7664" max="7664" width="24.140625" style="28" bestFit="1" customWidth="1"/>
    <col min="7665" max="7665" width="25.28515625" style="28" customWidth="1"/>
    <col min="7666" max="7666" width="24.42578125" style="28" customWidth="1"/>
    <col min="7667" max="7667" width="13.85546875" style="28" bestFit="1" customWidth="1"/>
    <col min="7668" max="7668" width="18.7109375" style="28" bestFit="1" customWidth="1"/>
    <col min="7669" max="7669" width="24.7109375" style="28" bestFit="1" customWidth="1"/>
    <col min="7670" max="7671" width="27.140625" style="28" bestFit="1" customWidth="1"/>
    <col min="7672" max="7672" width="24.7109375" style="28" bestFit="1" customWidth="1"/>
    <col min="7673" max="7675" width="22.42578125" style="28" bestFit="1" customWidth="1"/>
    <col min="7676" max="7676" width="24" style="28" bestFit="1" customWidth="1"/>
    <col min="7677" max="7678" width="41.140625" style="28" bestFit="1" customWidth="1"/>
    <col min="7679" max="7679" width="77.42578125" style="28" bestFit="1" customWidth="1"/>
    <col min="7680" max="7680" width="110.28515625" style="28" bestFit="1" customWidth="1"/>
    <col min="7681" max="7681" width="108.140625" style="28" bestFit="1" customWidth="1"/>
    <col min="7682" max="7682" width="38.28515625" style="28" bestFit="1" customWidth="1"/>
    <col min="7683" max="7683" width="38.7109375" style="28" bestFit="1" customWidth="1"/>
    <col min="7684" max="7684" width="38.28515625" style="28" bestFit="1" customWidth="1"/>
    <col min="7685" max="7685" width="38.7109375" style="28" bestFit="1" customWidth="1"/>
    <col min="7686" max="7686" width="38.28515625" style="28" bestFit="1" customWidth="1"/>
    <col min="7687" max="7687" width="38.7109375" style="28" bestFit="1" customWidth="1"/>
    <col min="7688" max="7688" width="22.85546875" style="28" bestFit="1" customWidth="1"/>
    <col min="7689" max="7689" width="31.85546875" style="28" customWidth="1"/>
    <col min="7690" max="7690" width="28" style="28" bestFit="1" customWidth="1"/>
    <col min="7691" max="7691" width="20.7109375" style="28" bestFit="1" customWidth="1"/>
    <col min="7692" max="7692" width="26.7109375" style="28" bestFit="1" customWidth="1"/>
    <col min="7693" max="7693" width="26.85546875" style="28" bestFit="1" customWidth="1"/>
    <col min="7694" max="7694" width="26.7109375" style="28" bestFit="1" customWidth="1"/>
    <col min="7695" max="7695" width="26.85546875" style="28" bestFit="1" customWidth="1"/>
    <col min="7696" max="7696" width="28.85546875" style="28" bestFit="1" customWidth="1"/>
    <col min="7697" max="7697" width="27" style="28" bestFit="1" customWidth="1"/>
    <col min="7698" max="7698" width="23.42578125" style="28" bestFit="1" customWidth="1"/>
    <col min="7699" max="7700" width="31.42578125" style="28" bestFit="1" customWidth="1"/>
    <col min="7701" max="7701" width="31.42578125" style="28" customWidth="1"/>
    <col min="7702" max="7702" width="52.28515625" style="28" customWidth="1"/>
    <col min="7703" max="7703" width="31.42578125" style="28" customWidth="1"/>
    <col min="7704" max="7704" width="26.42578125" style="28" bestFit="1" customWidth="1"/>
    <col min="7705" max="7705" width="29.28515625" style="28" customWidth="1"/>
    <col min="7706" max="7706" width="30.28515625" style="28" customWidth="1"/>
    <col min="7707" max="7707" width="39" style="28" bestFit="1" customWidth="1"/>
    <col min="7708" max="7887" width="9.140625" style="28"/>
    <col min="7888" max="7888" width="17.5703125" style="28" bestFit="1" customWidth="1"/>
    <col min="7889" max="7889" width="25.7109375" style="28" bestFit="1" customWidth="1"/>
    <col min="7890" max="7890" width="22.140625" style="28" bestFit="1" customWidth="1"/>
    <col min="7891" max="7891" width="18.42578125" style="28" bestFit="1" customWidth="1"/>
    <col min="7892" max="7892" width="19.140625" style="28" bestFit="1" customWidth="1"/>
    <col min="7893" max="7893" width="18.42578125" style="28" bestFit="1" customWidth="1"/>
    <col min="7894" max="7894" width="26.42578125" style="28" bestFit="1" customWidth="1"/>
    <col min="7895" max="7895" width="23.85546875" style="28" bestFit="1" customWidth="1"/>
    <col min="7896" max="7896" width="21.42578125" style="28" bestFit="1" customWidth="1"/>
    <col min="7897" max="7897" width="16" style="28" bestFit="1" customWidth="1"/>
    <col min="7898" max="7899" width="23" style="28" customWidth="1"/>
    <col min="7900" max="7900" width="29.28515625" style="28" customWidth="1"/>
    <col min="7901" max="7901" width="30.28515625" style="28" customWidth="1"/>
    <col min="7902" max="7902" width="24.140625" style="28" customWidth="1"/>
    <col min="7903" max="7904" width="23.85546875" style="28" customWidth="1"/>
    <col min="7905" max="7905" width="30.28515625" style="28" customWidth="1"/>
    <col min="7906" max="7911" width="12.7109375" style="28" customWidth="1"/>
    <col min="7912" max="7912" width="33.140625" style="28" customWidth="1"/>
    <col min="7913" max="7913" width="31.5703125" style="28" customWidth="1"/>
    <col min="7914" max="7914" width="33.28515625" style="28" customWidth="1"/>
    <col min="7915" max="7915" width="31.7109375" style="28" customWidth="1"/>
    <col min="7916" max="7916" width="20" style="28" customWidth="1"/>
    <col min="7917" max="7917" width="19.28515625" style="28" bestFit="1" customWidth="1"/>
    <col min="7918" max="7918" width="19.7109375" style="28" bestFit="1" customWidth="1"/>
    <col min="7919" max="7919" width="33.28515625" style="28" bestFit="1" customWidth="1"/>
    <col min="7920" max="7920" width="24.140625" style="28" bestFit="1" customWidth="1"/>
    <col min="7921" max="7921" width="25.28515625" style="28" customWidth="1"/>
    <col min="7922" max="7922" width="24.42578125" style="28" customWidth="1"/>
    <col min="7923" max="7923" width="13.85546875" style="28" bestFit="1" customWidth="1"/>
    <col min="7924" max="7924" width="18.7109375" style="28" bestFit="1" customWidth="1"/>
    <col min="7925" max="7925" width="24.7109375" style="28" bestFit="1" customWidth="1"/>
    <col min="7926" max="7927" width="27.140625" style="28" bestFit="1" customWidth="1"/>
    <col min="7928" max="7928" width="24.7109375" style="28" bestFit="1" customWidth="1"/>
    <col min="7929" max="7931" width="22.42578125" style="28" bestFit="1" customWidth="1"/>
    <col min="7932" max="7932" width="24" style="28" bestFit="1" customWidth="1"/>
    <col min="7933" max="7934" width="41.140625" style="28" bestFit="1" customWidth="1"/>
    <col min="7935" max="7935" width="77.42578125" style="28" bestFit="1" customWidth="1"/>
    <col min="7936" max="7936" width="110.28515625" style="28" bestFit="1" customWidth="1"/>
    <col min="7937" max="7937" width="108.140625" style="28" bestFit="1" customWidth="1"/>
    <col min="7938" max="7938" width="38.28515625" style="28" bestFit="1" customWidth="1"/>
    <col min="7939" max="7939" width="38.7109375" style="28" bestFit="1" customWidth="1"/>
    <col min="7940" max="7940" width="38.28515625" style="28" bestFit="1" customWidth="1"/>
    <col min="7941" max="7941" width="38.7109375" style="28" bestFit="1" customWidth="1"/>
    <col min="7942" max="7942" width="38.28515625" style="28" bestFit="1" customWidth="1"/>
    <col min="7943" max="7943" width="38.7109375" style="28" bestFit="1" customWidth="1"/>
    <col min="7944" max="7944" width="22.85546875" style="28" bestFit="1" customWidth="1"/>
    <col min="7945" max="7945" width="31.85546875" style="28" customWidth="1"/>
    <col min="7946" max="7946" width="28" style="28" bestFit="1" customWidth="1"/>
    <col min="7947" max="7947" width="20.7109375" style="28" bestFit="1" customWidth="1"/>
    <col min="7948" max="7948" width="26.7109375" style="28" bestFit="1" customWidth="1"/>
    <col min="7949" max="7949" width="26.85546875" style="28" bestFit="1" customWidth="1"/>
    <col min="7950" max="7950" width="26.7109375" style="28" bestFit="1" customWidth="1"/>
    <col min="7951" max="7951" width="26.85546875" style="28" bestFit="1" customWidth="1"/>
    <col min="7952" max="7952" width="28.85546875" style="28" bestFit="1" customWidth="1"/>
    <col min="7953" max="7953" width="27" style="28" bestFit="1" customWidth="1"/>
    <col min="7954" max="7954" width="23.42578125" style="28" bestFit="1" customWidth="1"/>
    <col min="7955" max="7956" width="31.42578125" style="28" bestFit="1" customWidth="1"/>
    <col min="7957" max="7957" width="31.42578125" style="28" customWidth="1"/>
    <col min="7958" max="7958" width="52.28515625" style="28" customWidth="1"/>
    <col min="7959" max="7959" width="31.42578125" style="28" customWidth="1"/>
    <col min="7960" max="7960" width="26.42578125" style="28" bestFit="1" customWidth="1"/>
    <col min="7961" max="7961" width="29.28515625" style="28" customWidth="1"/>
    <col min="7962" max="7962" width="30.28515625" style="28" customWidth="1"/>
    <col min="7963" max="7963" width="39" style="28" bestFit="1" customWidth="1"/>
    <col min="7964" max="8143" width="9.140625" style="28"/>
    <col min="8144" max="8144" width="17.5703125" style="28" bestFit="1" customWidth="1"/>
    <col min="8145" max="8145" width="25.7109375" style="28" bestFit="1" customWidth="1"/>
    <col min="8146" max="8146" width="22.140625" style="28" bestFit="1" customWidth="1"/>
    <col min="8147" max="8147" width="18.42578125" style="28" bestFit="1" customWidth="1"/>
    <col min="8148" max="8148" width="19.140625" style="28" bestFit="1" customWidth="1"/>
    <col min="8149" max="8149" width="18.42578125" style="28" bestFit="1" customWidth="1"/>
    <col min="8150" max="8150" width="26.42578125" style="28" bestFit="1" customWidth="1"/>
    <col min="8151" max="8151" width="23.85546875" style="28" bestFit="1" customWidth="1"/>
    <col min="8152" max="8152" width="21.42578125" style="28" bestFit="1" customWidth="1"/>
    <col min="8153" max="8153" width="16" style="28" bestFit="1" customWidth="1"/>
    <col min="8154" max="8155" width="23" style="28" customWidth="1"/>
    <col min="8156" max="8156" width="29.28515625" style="28" customWidth="1"/>
    <col min="8157" max="8157" width="30.28515625" style="28" customWidth="1"/>
    <col min="8158" max="8158" width="24.140625" style="28" customWidth="1"/>
    <col min="8159" max="8160" width="23.85546875" style="28" customWidth="1"/>
    <col min="8161" max="8161" width="30.28515625" style="28" customWidth="1"/>
    <col min="8162" max="8167" width="12.7109375" style="28" customWidth="1"/>
    <col min="8168" max="8168" width="33.140625" style="28" customWidth="1"/>
    <col min="8169" max="8169" width="31.5703125" style="28" customWidth="1"/>
    <col min="8170" max="8170" width="33.28515625" style="28" customWidth="1"/>
    <col min="8171" max="8171" width="31.7109375" style="28" customWidth="1"/>
    <col min="8172" max="8172" width="20" style="28" customWidth="1"/>
    <col min="8173" max="8173" width="19.28515625" style="28" bestFit="1" customWidth="1"/>
    <col min="8174" max="8174" width="19.7109375" style="28" bestFit="1" customWidth="1"/>
    <col min="8175" max="8175" width="33.28515625" style="28" bestFit="1" customWidth="1"/>
    <col min="8176" max="8176" width="24.140625" style="28" bestFit="1" customWidth="1"/>
    <col min="8177" max="8177" width="25.28515625" style="28" customWidth="1"/>
    <col min="8178" max="8178" width="24.42578125" style="28" customWidth="1"/>
    <col min="8179" max="8179" width="13.85546875" style="28" bestFit="1" customWidth="1"/>
    <col min="8180" max="8180" width="18.7109375" style="28" bestFit="1" customWidth="1"/>
    <col min="8181" max="8181" width="24.7109375" style="28" bestFit="1" customWidth="1"/>
    <col min="8182" max="8183" width="27.140625" style="28" bestFit="1" customWidth="1"/>
    <col min="8184" max="8184" width="24.7109375" style="28" bestFit="1" customWidth="1"/>
    <col min="8185" max="8187" width="22.42578125" style="28" bestFit="1" customWidth="1"/>
    <col min="8188" max="8188" width="24" style="28" bestFit="1" customWidth="1"/>
    <col min="8189" max="8190" width="41.140625" style="28" bestFit="1" customWidth="1"/>
    <col min="8191" max="8191" width="77.42578125" style="28" bestFit="1" customWidth="1"/>
    <col min="8192" max="8192" width="110.28515625" style="28" bestFit="1" customWidth="1"/>
    <col min="8193" max="8193" width="108.140625" style="28" bestFit="1" customWidth="1"/>
    <col min="8194" max="8194" width="38.28515625" style="28" bestFit="1" customWidth="1"/>
    <col min="8195" max="8195" width="38.7109375" style="28" bestFit="1" customWidth="1"/>
    <col min="8196" max="8196" width="38.28515625" style="28" bestFit="1" customWidth="1"/>
    <col min="8197" max="8197" width="38.7109375" style="28" bestFit="1" customWidth="1"/>
    <col min="8198" max="8198" width="38.28515625" style="28" bestFit="1" customWidth="1"/>
    <col min="8199" max="8199" width="38.7109375" style="28" bestFit="1" customWidth="1"/>
    <col min="8200" max="8200" width="22.85546875" style="28" bestFit="1" customWidth="1"/>
    <col min="8201" max="8201" width="31.85546875" style="28" customWidth="1"/>
    <col min="8202" max="8202" width="28" style="28" bestFit="1" customWidth="1"/>
    <col min="8203" max="8203" width="20.7109375" style="28" bestFit="1" customWidth="1"/>
    <col min="8204" max="8204" width="26.7109375" style="28" bestFit="1" customWidth="1"/>
    <col min="8205" max="8205" width="26.85546875" style="28" bestFit="1" customWidth="1"/>
    <col min="8206" max="8206" width="26.7109375" style="28" bestFit="1" customWidth="1"/>
    <col min="8207" max="8207" width="26.85546875" style="28" bestFit="1" customWidth="1"/>
    <col min="8208" max="8208" width="28.85546875" style="28" bestFit="1" customWidth="1"/>
    <col min="8209" max="8209" width="27" style="28" bestFit="1" customWidth="1"/>
    <col min="8210" max="8210" width="23.42578125" style="28" bestFit="1" customWidth="1"/>
    <col min="8211" max="8212" width="31.42578125" style="28" bestFit="1" customWidth="1"/>
    <col min="8213" max="8213" width="31.42578125" style="28" customWidth="1"/>
    <col min="8214" max="8214" width="52.28515625" style="28" customWidth="1"/>
    <col min="8215" max="8215" width="31.42578125" style="28" customWidth="1"/>
    <col min="8216" max="8216" width="26.42578125" style="28" bestFit="1" customWidth="1"/>
    <col min="8217" max="8217" width="29.28515625" style="28" customWidth="1"/>
    <col min="8218" max="8218" width="30.28515625" style="28" customWidth="1"/>
    <col min="8219" max="8219" width="39" style="28" bestFit="1" customWidth="1"/>
    <col min="8220" max="8399" width="9.140625" style="28"/>
    <col min="8400" max="8400" width="17.5703125" style="28" bestFit="1" customWidth="1"/>
    <col min="8401" max="8401" width="25.7109375" style="28" bestFit="1" customWidth="1"/>
    <col min="8402" max="8402" width="22.140625" style="28" bestFit="1" customWidth="1"/>
    <col min="8403" max="8403" width="18.42578125" style="28" bestFit="1" customWidth="1"/>
    <col min="8404" max="8404" width="19.140625" style="28" bestFit="1" customWidth="1"/>
    <col min="8405" max="8405" width="18.42578125" style="28" bestFit="1" customWidth="1"/>
    <col min="8406" max="8406" width="26.42578125" style="28" bestFit="1" customWidth="1"/>
    <col min="8407" max="8407" width="23.85546875" style="28" bestFit="1" customWidth="1"/>
    <col min="8408" max="8408" width="21.42578125" style="28" bestFit="1" customWidth="1"/>
    <col min="8409" max="8409" width="16" style="28" bestFit="1" customWidth="1"/>
    <col min="8410" max="8411" width="23" style="28" customWidth="1"/>
    <col min="8412" max="8412" width="29.28515625" style="28" customWidth="1"/>
    <col min="8413" max="8413" width="30.28515625" style="28" customWidth="1"/>
    <col min="8414" max="8414" width="24.140625" style="28" customWidth="1"/>
    <col min="8415" max="8416" width="23.85546875" style="28" customWidth="1"/>
    <col min="8417" max="8417" width="30.28515625" style="28" customWidth="1"/>
    <col min="8418" max="8423" width="12.7109375" style="28" customWidth="1"/>
    <col min="8424" max="8424" width="33.140625" style="28" customWidth="1"/>
    <col min="8425" max="8425" width="31.5703125" style="28" customWidth="1"/>
    <col min="8426" max="8426" width="33.28515625" style="28" customWidth="1"/>
    <col min="8427" max="8427" width="31.7109375" style="28" customWidth="1"/>
    <col min="8428" max="8428" width="20" style="28" customWidth="1"/>
    <col min="8429" max="8429" width="19.28515625" style="28" bestFit="1" customWidth="1"/>
    <col min="8430" max="8430" width="19.7109375" style="28" bestFit="1" customWidth="1"/>
    <col min="8431" max="8431" width="33.28515625" style="28" bestFit="1" customWidth="1"/>
    <col min="8432" max="8432" width="24.140625" style="28" bestFit="1" customWidth="1"/>
    <col min="8433" max="8433" width="25.28515625" style="28" customWidth="1"/>
    <col min="8434" max="8434" width="24.42578125" style="28" customWidth="1"/>
    <col min="8435" max="8435" width="13.85546875" style="28" bestFit="1" customWidth="1"/>
    <col min="8436" max="8436" width="18.7109375" style="28" bestFit="1" customWidth="1"/>
    <col min="8437" max="8437" width="24.7109375" style="28" bestFit="1" customWidth="1"/>
    <col min="8438" max="8439" width="27.140625" style="28" bestFit="1" customWidth="1"/>
    <col min="8440" max="8440" width="24.7109375" style="28" bestFit="1" customWidth="1"/>
    <col min="8441" max="8443" width="22.42578125" style="28" bestFit="1" customWidth="1"/>
    <col min="8444" max="8444" width="24" style="28" bestFit="1" customWidth="1"/>
    <col min="8445" max="8446" width="41.140625" style="28" bestFit="1" customWidth="1"/>
    <col min="8447" max="8447" width="77.42578125" style="28" bestFit="1" customWidth="1"/>
    <col min="8448" max="8448" width="110.28515625" style="28" bestFit="1" customWidth="1"/>
    <col min="8449" max="8449" width="108.140625" style="28" bestFit="1" customWidth="1"/>
    <col min="8450" max="8450" width="38.28515625" style="28" bestFit="1" customWidth="1"/>
    <col min="8451" max="8451" width="38.7109375" style="28" bestFit="1" customWidth="1"/>
    <col min="8452" max="8452" width="38.28515625" style="28" bestFit="1" customWidth="1"/>
    <col min="8453" max="8453" width="38.7109375" style="28" bestFit="1" customWidth="1"/>
    <col min="8454" max="8454" width="38.28515625" style="28" bestFit="1" customWidth="1"/>
    <col min="8455" max="8455" width="38.7109375" style="28" bestFit="1" customWidth="1"/>
    <col min="8456" max="8456" width="22.85546875" style="28" bestFit="1" customWidth="1"/>
    <col min="8457" max="8457" width="31.85546875" style="28" customWidth="1"/>
    <col min="8458" max="8458" width="28" style="28" bestFit="1" customWidth="1"/>
    <col min="8459" max="8459" width="20.7109375" style="28" bestFit="1" customWidth="1"/>
    <col min="8460" max="8460" width="26.7109375" style="28" bestFit="1" customWidth="1"/>
    <col min="8461" max="8461" width="26.85546875" style="28" bestFit="1" customWidth="1"/>
    <col min="8462" max="8462" width="26.7109375" style="28" bestFit="1" customWidth="1"/>
    <col min="8463" max="8463" width="26.85546875" style="28" bestFit="1" customWidth="1"/>
    <col min="8464" max="8464" width="28.85546875" style="28" bestFit="1" customWidth="1"/>
    <col min="8465" max="8465" width="27" style="28" bestFit="1" customWidth="1"/>
    <col min="8466" max="8466" width="23.42578125" style="28" bestFit="1" customWidth="1"/>
    <col min="8467" max="8468" width="31.42578125" style="28" bestFit="1" customWidth="1"/>
    <col min="8469" max="8469" width="31.42578125" style="28" customWidth="1"/>
    <col min="8470" max="8470" width="52.28515625" style="28" customWidth="1"/>
    <col min="8471" max="8471" width="31.42578125" style="28" customWidth="1"/>
    <col min="8472" max="8472" width="26.42578125" style="28" bestFit="1" customWidth="1"/>
    <col min="8473" max="8473" width="29.28515625" style="28" customWidth="1"/>
    <col min="8474" max="8474" width="30.28515625" style="28" customWidth="1"/>
    <col min="8475" max="8475" width="39" style="28" bestFit="1" customWidth="1"/>
    <col min="8476" max="8655" width="9.140625" style="28"/>
    <col min="8656" max="8656" width="17.5703125" style="28" bestFit="1" customWidth="1"/>
    <col min="8657" max="8657" width="25.7109375" style="28" bestFit="1" customWidth="1"/>
    <col min="8658" max="8658" width="22.140625" style="28" bestFit="1" customWidth="1"/>
    <col min="8659" max="8659" width="18.42578125" style="28" bestFit="1" customWidth="1"/>
    <col min="8660" max="8660" width="19.140625" style="28" bestFit="1" customWidth="1"/>
    <col min="8661" max="8661" width="18.42578125" style="28" bestFit="1" customWidth="1"/>
    <col min="8662" max="8662" width="26.42578125" style="28" bestFit="1" customWidth="1"/>
    <col min="8663" max="8663" width="23.85546875" style="28" bestFit="1" customWidth="1"/>
    <col min="8664" max="8664" width="21.42578125" style="28" bestFit="1" customWidth="1"/>
    <col min="8665" max="8665" width="16" style="28" bestFit="1" customWidth="1"/>
    <col min="8666" max="8667" width="23" style="28" customWidth="1"/>
    <col min="8668" max="8668" width="29.28515625" style="28" customWidth="1"/>
    <col min="8669" max="8669" width="30.28515625" style="28" customWidth="1"/>
    <col min="8670" max="8670" width="24.140625" style="28" customWidth="1"/>
    <col min="8671" max="8672" width="23.85546875" style="28" customWidth="1"/>
    <col min="8673" max="8673" width="30.28515625" style="28" customWidth="1"/>
    <col min="8674" max="8679" width="12.7109375" style="28" customWidth="1"/>
    <col min="8680" max="8680" width="33.140625" style="28" customWidth="1"/>
    <col min="8681" max="8681" width="31.5703125" style="28" customWidth="1"/>
    <col min="8682" max="8682" width="33.28515625" style="28" customWidth="1"/>
    <col min="8683" max="8683" width="31.7109375" style="28" customWidth="1"/>
    <col min="8684" max="8684" width="20" style="28" customWidth="1"/>
    <col min="8685" max="8685" width="19.28515625" style="28" bestFit="1" customWidth="1"/>
    <col min="8686" max="8686" width="19.7109375" style="28" bestFit="1" customWidth="1"/>
    <col min="8687" max="8687" width="33.28515625" style="28" bestFit="1" customWidth="1"/>
    <col min="8688" max="8688" width="24.140625" style="28" bestFit="1" customWidth="1"/>
    <col min="8689" max="8689" width="25.28515625" style="28" customWidth="1"/>
    <col min="8690" max="8690" width="24.42578125" style="28" customWidth="1"/>
    <col min="8691" max="8691" width="13.85546875" style="28" bestFit="1" customWidth="1"/>
    <col min="8692" max="8692" width="18.7109375" style="28" bestFit="1" customWidth="1"/>
    <col min="8693" max="8693" width="24.7109375" style="28" bestFit="1" customWidth="1"/>
    <col min="8694" max="8695" width="27.140625" style="28" bestFit="1" customWidth="1"/>
    <col min="8696" max="8696" width="24.7109375" style="28" bestFit="1" customWidth="1"/>
    <col min="8697" max="8699" width="22.42578125" style="28" bestFit="1" customWidth="1"/>
    <col min="8700" max="8700" width="24" style="28" bestFit="1" customWidth="1"/>
    <col min="8701" max="8702" width="41.140625" style="28" bestFit="1" customWidth="1"/>
    <col min="8703" max="8703" width="77.42578125" style="28" bestFit="1" customWidth="1"/>
    <col min="8704" max="8704" width="110.28515625" style="28" bestFit="1" customWidth="1"/>
    <col min="8705" max="8705" width="108.140625" style="28" bestFit="1" customWidth="1"/>
    <col min="8706" max="8706" width="38.28515625" style="28" bestFit="1" customWidth="1"/>
    <col min="8707" max="8707" width="38.7109375" style="28" bestFit="1" customWidth="1"/>
    <col min="8708" max="8708" width="38.28515625" style="28" bestFit="1" customWidth="1"/>
    <col min="8709" max="8709" width="38.7109375" style="28" bestFit="1" customWidth="1"/>
    <col min="8710" max="8710" width="38.28515625" style="28" bestFit="1" customWidth="1"/>
    <col min="8711" max="8711" width="38.7109375" style="28" bestFit="1" customWidth="1"/>
    <col min="8712" max="8712" width="22.85546875" style="28" bestFit="1" customWidth="1"/>
    <col min="8713" max="8713" width="31.85546875" style="28" customWidth="1"/>
    <col min="8714" max="8714" width="28" style="28" bestFit="1" customWidth="1"/>
    <col min="8715" max="8715" width="20.7109375" style="28" bestFit="1" customWidth="1"/>
    <col min="8716" max="8716" width="26.7109375" style="28" bestFit="1" customWidth="1"/>
    <col min="8717" max="8717" width="26.85546875" style="28" bestFit="1" customWidth="1"/>
    <col min="8718" max="8718" width="26.7109375" style="28" bestFit="1" customWidth="1"/>
    <col min="8719" max="8719" width="26.85546875" style="28" bestFit="1" customWidth="1"/>
    <col min="8720" max="8720" width="28.85546875" style="28" bestFit="1" customWidth="1"/>
    <col min="8721" max="8721" width="27" style="28" bestFit="1" customWidth="1"/>
    <col min="8722" max="8722" width="23.42578125" style="28" bestFit="1" customWidth="1"/>
    <col min="8723" max="8724" width="31.42578125" style="28" bestFit="1" customWidth="1"/>
    <col min="8725" max="8725" width="31.42578125" style="28" customWidth="1"/>
    <col min="8726" max="8726" width="52.28515625" style="28" customWidth="1"/>
    <col min="8727" max="8727" width="31.42578125" style="28" customWidth="1"/>
    <col min="8728" max="8728" width="26.42578125" style="28" bestFit="1" customWidth="1"/>
    <col min="8729" max="8729" width="29.28515625" style="28" customWidth="1"/>
    <col min="8730" max="8730" width="30.28515625" style="28" customWidth="1"/>
    <col min="8731" max="8731" width="39" style="28" bestFit="1" customWidth="1"/>
    <col min="8732" max="8911" width="9.140625" style="28"/>
    <col min="8912" max="8912" width="17.5703125" style="28" bestFit="1" customWidth="1"/>
    <col min="8913" max="8913" width="25.7109375" style="28" bestFit="1" customWidth="1"/>
    <col min="8914" max="8914" width="22.140625" style="28" bestFit="1" customWidth="1"/>
    <col min="8915" max="8915" width="18.42578125" style="28" bestFit="1" customWidth="1"/>
    <col min="8916" max="8916" width="19.140625" style="28" bestFit="1" customWidth="1"/>
    <col min="8917" max="8917" width="18.42578125" style="28" bestFit="1" customWidth="1"/>
    <col min="8918" max="8918" width="26.42578125" style="28" bestFit="1" customWidth="1"/>
    <col min="8919" max="8919" width="23.85546875" style="28" bestFit="1" customWidth="1"/>
    <col min="8920" max="8920" width="21.42578125" style="28" bestFit="1" customWidth="1"/>
    <col min="8921" max="8921" width="16" style="28" bestFit="1" customWidth="1"/>
    <col min="8922" max="8923" width="23" style="28" customWidth="1"/>
    <col min="8924" max="8924" width="29.28515625" style="28" customWidth="1"/>
    <col min="8925" max="8925" width="30.28515625" style="28" customWidth="1"/>
    <col min="8926" max="8926" width="24.140625" style="28" customWidth="1"/>
    <col min="8927" max="8928" width="23.85546875" style="28" customWidth="1"/>
    <col min="8929" max="8929" width="30.28515625" style="28" customWidth="1"/>
    <col min="8930" max="8935" width="12.7109375" style="28" customWidth="1"/>
    <col min="8936" max="8936" width="33.140625" style="28" customWidth="1"/>
    <col min="8937" max="8937" width="31.5703125" style="28" customWidth="1"/>
    <col min="8938" max="8938" width="33.28515625" style="28" customWidth="1"/>
    <col min="8939" max="8939" width="31.7109375" style="28" customWidth="1"/>
    <col min="8940" max="8940" width="20" style="28" customWidth="1"/>
    <col min="8941" max="8941" width="19.28515625" style="28" bestFit="1" customWidth="1"/>
    <col min="8942" max="8942" width="19.7109375" style="28" bestFit="1" customWidth="1"/>
    <col min="8943" max="8943" width="33.28515625" style="28" bestFit="1" customWidth="1"/>
    <col min="8944" max="8944" width="24.140625" style="28" bestFit="1" customWidth="1"/>
    <col min="8945" max="8945" width="25.28515625" style="28" customWidth="1"/>
    <col min="8946" max="8946" width="24.42578125" style="28" customWidth="1"/>
    <col min="8947" max="8947" width="13.85546875" style="28" bestFit="1" customWidth="1"/>
    <col min="8948" max="8948" width="18.7109375" style="28" bestFit="1" customWidth="1"/>
    <col min="8949" max="8949" width="24.7109375" style="28" bestFit="1" customWidth="1"/>
    <col min="8950" max="8951" width="27.140625" style="28" bestFit="1" customWidth="1"/>
    <col min="8952" max="8952" width="24.7109375" style="28" bestFit="1" customWidth="1"/>
    <col min="8953" max="8955" width="22.42578125" style="28" bestFit="1" customWidth="1"/>
    <col min="8956" max="8956" width="24" style="28" bestFit="1" customWidth="1"/>
    <col min="8957" max="8958" width="41.140625" style="28" bestFit="1" customWidth="1"/>
    <col min="8959" max="8959" width="77.42578125" style="28" bestFit="1" customWidth="1"/>
    <col min="8960" max="8960" width="110.28515625" style="28" bestFit="1" customWidth="1"/>
    <col min="8961" max="8961" width="108.140625" style="28" bestFit="1" customWidth="1"/>
    <col min="8962" max="8962" width="38.28515625" style="28" bestFit="1" customWidth="1"/>
    <col min="8963" max="8963" width="38.7109375" style="28" bestFit="1" customWidth="1"/>
    <col min="8964" max="8964" width="38.28515625" style="28" bestFit="1" customWidth="1"/>
    <col min="8965" max="8965" width="38.7109375" style="28" bestFit="1" customWidth="1"/>
    <col min="8966" max="8966" width="38.28515625" style="28" bestFit="1" customWidth="1"/>
    <col min="8967" max="8967" width="38.7109375" style="28" bestFit="1" customWidth="1"/>
    <col min="8968" max="8968" width="22.85546875" style="28" bestFit="1" customWidth="1"/>
    <col min="8969" max="8969" width="31.85546875" style="28" customWidth="1"/>
    <col min="8970" max="8970" width="28" style="28" bestFit="1" customWidth="1"/>
    <col min="8971" max="8971" width="20.7109375" style="28" bestFit="1" customWidth="1"/>
    <col min="8972" max="8972" width="26.7109375" style="28" bestFit="1" customWidth="1"/>
    <col min="8973" max="8973" width="26.85546875" style="28" bestFit="1" customWidth="1"/>
    <col min="8974" max="8974" width="26.7109375" style="28" bestFit="1" customWidth="1"/>
    <col min="8975" max="8975" width="26.85546875" style="28" bestFit="1" customWidth="1"/>
    <col min="8976" max="8976" width="28.85546875" style="28" bestFit="1" customWidth="1"/>
    <col min="8977" max="8977" width="27" style="28" bestFit="1" customWidth="1"/>
    <col min="8978" max="8978" width="23.42578125" style="28" bestFit="1" customWidth="1"/>
    <col min="8979" max="8980" width="31.42578125" style="28" bestFit="1" customWidth="1"/>
    <col min="8981" max="8981" width="31.42578125" style="28" customWidth="1"/>
    <col min="8982" max="8982" width="52.28515625" style="28" customWidth="1"/>
    <col min="8983" max="8983" width="31.42578125" style="28" customWidth="1"/>
    <col min="8984" max="8984" width="26.42578125" style="28" bestFit="1" customWidth="1"/>
    <col min="8985" max="8985" width="29.28515625" style="28" customWidth="1"/>
    <col min="8986" max="8986" width="30.28515625" style="28" customWidth="1"/>
    <col min="8987" max="8987" width="39" style="28" bestFit="1" customWidth="1"/>
    <col min="8988" max="9167" width="9.140625" style="28"/>
    <col min="9168" max="9168" width="17.5703125" style="28" bestFit="1" customWidth="1"/>
    <col min="9169" max="9169" width="25.7109375" style="28" bestFit="1" customWidth="1"/>
    <col min="9170" max="9170" width="22.140625" style="28" bestFit="1" customWidth="1"/>
    <col min="9171" max="9171" width="18.42578125" style="28" bestFit="1" customWidth="1"/>
    <col min="9172" max="9172" width="19.140625" style="28" bestFit="1" customWidth="1"/>
    <col min="9173" max="9173" width="18.42578125" style="28" bestFit="1" customWidth="1"/>
    <col min="9174" max="9174" width="26.42578125" style="28" bestFit="1" customWidth="1"/>
    <col min="9175" max="9175" width="23.85546875" style="28" bestFit="1" customWidth="1"/>
    <col min="9176" max="9176" width="21.42578125" style="28" bestFit="1" customWidth="1"/>
    <col min="9177" max="9177" width="16" style="28" bestFit="1" customWidth="1"/>
    <col min="9178" max="9179" width="23" style="28" customWidth="1"/>
    <col min="9180" max="9180" width="29.28515625" style="28" customWidth="1"/>
    <col min="9181" max="9181" width="30.28515625" style="28" customWidth="1"/>
    <col min="9182" max="9182" width="24.140625" style="28" customWidth="1"/>
    <col min="9183" max="9184" width="23.85546875" style="28" customWidth="1"/>
    <col min="9185" max="9185" width="30.28515625" style="28" customWidth="1"/>
    <col min="9186" max="9191" width="12.7109375" style="28" customWidth="1"/>
    <col min="9192" max="9192" width="33.140625" style="28" customWidth="1"/>
    <col min="9193" max="9193" width="31.5703125" style="28" customWidth="1"/>
    <col min="9194" max="9194" width="33.28515625" style="28" customWidth="1"/>
    <col min="9195" max="9195" width="31.7109375" style="28" customWidth="1"/>
    <col min="9196" max="9196" width="20" style="28" customWidth="1"/>
    <col min="9197" max="9197" width="19.28515625" style="28" bestFit="1" customWidth="1"/>
    <col min="9198" max="9198" width="19.7109375" style="28" bestFit="1" customWidth="1"/>
    <col min="9199" max="9199" width="33.28515625" style="28" bestFit="1" customWidth="1"/>
    <col min="9200" max="9200" width="24.140625" style="28" bestFit="1" customWidth="1"/>
    <col min="9201" max="9201" width="25.28515625" style="28" customWidth="1"/>
    <col min="9202" max="9202" width="24.42578125" style="28" customWidth="1"/>
    <col min="9203" max="9203" width="13.85546875" style="28" bestFit="1" customWidth="1"/>
    <col min="9204" max="9204" width="18.7109375" style="28" bestFit="1" customWidth="1"/>
    <col min="9205" max="9205" width="24.7109375" style="28" bestFit="1" customWidth="1"/>
    <col min="9206" max="9207" width="27.140625" style="28" bestFit="1" customWidth="1"/>
    <col min="9208" max="9208" width="24.7109375" style="28" bestFit="1" customWidth="1"/>
    <col min="9209" max="9211" width="22.42578125" style="28" bestFit="1" customWidth="1"/>
    <col min="9212" max="9212" width="24" style="28" bestFit="1" customWidth="1"/>
    <col min="9213" max="9214" width="41.140625" style="28" bestFit="1" customWidth="1"/>
    <col min="9215" max="9215" width="77.42578125" style="28" bestFit="1" customWidth="1"/>
    <col min="9216" max="9216" width="110.28515625" style="28" bestFit="1" customWidth="1"/>
    <col min="9217" max="9217" width="108.140625" style="28" bestFit="1" customWidth="1"/>
    <col min="9218" max="9218" width="38.28515625" style="28" bestFit="1" customWidth="1"/>
    <col min="9219" max="9219" width="38.7109375" style="28" bestFit="1" customWidth="1"/>
    <col min="9220" max="9220" width="38.28515625" style="28" bestFit="1" customWidth="1"/>
    <col min="9221" max="9221" width="38.7109375" style="28" bestFit="1" customWidth="1"/>
    <col min="9222" max="9222" width="38.28515625" style="28" bestFit="1" customWidth="1"/>
    <col min="9223" max="9223" width="38.7109375" style="28" bestFit="1" customWidth="1"/>
    <col min="9224" max="9224" width="22.85546875" style="28" bestFit="1" customWidth="1"/>
    <col min="9225" max="9225" width="31.85546875" style="28" customWidth="1"/>
    <col min="9226" max="9226" width="28" style="28" bestFit="1" customWidth="1"/>
    <col min="9227" max="9227" width="20.7109375" style="28" bestFit="1" customWidth="1"/>
    <col min="9228" max="9228" width="26.7109375" style="28" bestFit="1" customWidth="1"/>
    <col min="9229" max="9229" width="26.85546875" style="28" bestFit="1" customWidth="1"/>
    <col min="9230" max="9230" width="26.7109375" style="28" bestFit="1" customWidth="1"/>
    <col min="9231" max="9231" width="26.85546875" style="28" bestFit="1" customWidth="1"/>
    <col min="9232" max="9232" width="28.85546875" style="28" bestFit="1" customWidth="1"/>
    <col min="9233" max="9233" width="27" style="28" bestFit="1" customWidth="1"/>
    <col min="9234" max="9234" width="23.42578125" style="28" bestFit="1" customWidth="1"/>
    <col min="9235" max="9236" width="31.42578125" style="28" bestFit="1" customWidth="1"/>
    <col min="9237" max="9237" width="31.42578125" style="28" customWidth="1"/>
    <col min="9238" max="9238" width="52.28515625" style="28" customWidth="1"/>
    <col min="9239" max="9239" width="31.42578125" style="28" customWidth="1"/>
    <col min="9240" max="9240" width="26.42578125" style="28" bestFit="1" customWidth="1"/>
    <col min="9241" max="9241" width="29.28515625" style="28" customWidth="1"/>
    <col min="9242" max="9242" width="30.28515625" style="28" customWidth="1"/>
    <col min="9243" max="9243" width="39" style="28" bestFit="1" customWidth="1"/>
    <col min="9244" max="9423" width="9.140625" style="28"/>
    <col min="9424" max="9424" width="17.5703125" style="28" bestFit="1" customWidth="1"/>
    <col min="9425" max="9425" width="25.7109375" style="28" bestFit="1" customWidth="1"/>
    <col min="9426" max="9426" width="22.140625" style="28" bestFit="1" customWidth="1"/>
    <col min="9427" max="9427" width="18.42578125" style="28" bestFit="1" customWidth="1"/>
    <col min="9428" max="9428" width="19.140625" style="28" bestFit="1" customWidth="1"/>
    <col min="9429" max="9429" width="18.42578125" style="28" bestFit="1" customWidth="1"/>
    <col min="9430" max="9430" width="26.42578125" style="28" bestFit="1" customWidth="1"/>
    <col min="9431" max="9431" width="23.85546875" style="28" bestFit="1" customWidth="1"/>
    <col min="9432" max="9432" width="21.42578125" style="28" bestFit="1" customWidth="1"/>
    <col min="9433" max="9433" width="16" style="28" bestFit="1" customWidth="1"/>
    <col min="9434" max="9435" width="23" style="28" customWidth="1"/>
    <col min="9436" max="9436" width="29.28515625" style="28" customWidth="1"/>
    <col min="9437" max="9437" width="30.28515625" style="28" customWidth="1"/>
    <col min="9438" max="9438" width="24.140625" style="28" customWidth="1"/>
    <col min="9439" max="9440" width="23.85546875" style="28" customWidth="1"/>
    <col min="9441" max="9441" width="30.28515625" style="28" customWidth="1"/>
    <col min="9442" max="9447" width="12.7109375" style="28" customWidth="1"/>
    <col min="9448" max="9448" width="33.140625" style="28" customWidth="1"/>
    <col min="9449" max="9449" width="31.5703125" style="28" customWidth="1"/>
    <col min="9450" max="9450" width="33.28515625" style="28" customWidth="1"/>
    <col min="9451" max="9451" width="31.7109375" style="28" customWidth="1"/>
    <col min="9452" max="9452" width="20" style="28" customWidth="1"/>
    <col min="9453" max="9453" width="19.28515625" style="28" bestFit="1" customWidth="1"/>
    <col min="9454" max="9454" width="19.7109375" style="28" bestFit="1" customWidth="1"/>
    <col min="9455" max="9455" width="33.28515625" style="28" bestFit="1" customWidth="1"/>
    <col min="9456" max="9456" width="24.140625" style="28" bestFit="1" customWidth="1"/>
    <col min="9457" max="9457" width="25.28515625" style="28" customWidth="1"/>
    <col min="9458" max="9458" width="24.42578125" style="28" customWidth="1"/>
    <col min="9459" max="9459" width="13.85546875" style="28" bestFit="1" customWidth="1"/>
    <col min="9460" max="9460" width="18.7109375" style="28" bestFit="1" customWidth="1"/>
    <col min="9461" max="9461" width="24.7109375" style="28" bestFit="1" customWidth="1"/>
    <col min="9462" max="9463" width="27.140625" style="28" bestFit="1" customWidth="1"/>
    <col min="9464" max="9464" width="24.7109375" style="28" bestFit="1" customWidth="1"/>
    <col min="9465" max="9467" width="22.42578125" style="28" bestFit="1" customWidth="1"/>
    <col min="9468" max="9468" width="24" style="28" bestFit="1" customWidth="1"/>
    <col min="9469" max="9470" width="41.140625" style="28" bestFit="1" customWidth="1"/>
    <col min="9471" max="9471" width="77.42578125" style="28" bestFit="1" customWidth="1"/>
    <col min="9472" max="9472" width="110.28515625" style="28" bestFit="1" customWidth="1"/>
    <col min="9473" max="9473" width="108.140625" style="28" bestFit="1" customWidth="1"/>
    <col min="9474" max="9474" width="38.28515625" style="28" bestFit="1" customWidth="1"/>
    <col min="9475" max="9475" width="38.7109375" style="28" bestFit="1" customWidth="1"/>
    <col min="9476" max="9476" width="38.28515625" style="28" bestFit="1" customWidth="1"/>
    <col min="9477" max="9477" width="38.7109375" style="28" bestFit="1" customWidth="1"/>
    <col min="9478" max="9478" width="38.28515625" style="28" bestFit="1" customWidth="1"/>
    <col min="9479" max="9479" width="38.7109375" style="28" bestFit="1" customWidth="1"/>
    <col min="9480" max="9480" width="22.85546875" style="28" bestFit="1" customWidth="1"/>
    <col min="9481" max="9481" width="31.85546875" style="28" customWidth="1"/>
    <col min="9482" max="9482" width="28" style="28" bestFit="1" customWidth="1"/>
    <col min="9483" max="9483" width="20.7109375" style="28" bestFit="1" customWidth="1"/>
    <col min="9484" max="9484" width="26.7109375" style="28" bestFit="1" customWidth="1"/>
    <col min="9485" max="9485" width="26.85546875" style="28" bestFit="1" customWidth="1"/>
    <col min="9486" max="9486" width="26.7109375" style="28" bestFit="1" customWidth="1"/>
    <col min="9487" max="9487" width="26.85546875" style="28" bestFit="1" customWidth="1"/>
    <col min="9488" max="9488" width="28.85546875" style="28" bestFit="1" customWidth="1"/>
    <col min="9489" max="9489" width="27" style="28" bestFit="1" customWidth="1"/>
    <col min="9490" max="9490" width="23.42578125" style="28" bestFit="1" customWidth="1"/>
    <col min="9491" max="9492" width="31.42578125" style="28" bestFit="1" customWidth="1"/>
    <col min="9493" max="9493" width="31.42578125" style="28" customWidth="1"/>
    <col min="9494" max="9494" width="52.28515625" style="28" customWidth="1"/>
    <col min="9495" max="9495" width="31.42578125" style="28" customWidth="1"/>
    <col min="9496" max="9496" width="26.42578125" style="28" bestFit="1" customWidth="1"/>
    <col min="9497" max="9497" width="29.28515625" style="28" customWidth="1"/>
    <col min="9498" max="9498" width="30.28515625" style="28" customWidth="1"/>
    <col min="9499" max="9499" width="39" style="28" bestFit="1" customWidth="1"/>
    <col min="9500" max="9679" width="9.140625" style="28"/>
    <col min="9680" max="9680" width="17.5703125" style="28" bestFit="1" customWidth="1"/>
    <col min="9681" max="9681" width="25.7109375" style="28" bestFit="1" customWidth="1"/>
    <col min="9682" max="9682" width="22.140625" style="28" bestFit="1" customWidth="1"/>
    <col min="9683" max="9683" width="18.42578125" style="28" bestFit="1" customWidth="1"/>
    <col min="9684" max="9684" width="19.140625" style="28" bestFit="1" customWidth="1"/>
    <col min="9685" max="9685" width="18.42578125" style="28" bestFit="1" customWidth="1"/>
    <col min="9686" max="9686" width="26.42578125" style="28" bestFit="1" customWidth="1"/>
    <col min="9687" max="9687" width="23.85546875" style="28" bestFit="1" customWidth="1"/>
    <col min="9688" max="9688" width="21.42578125" style="28" bestFit="1" customWidth="1"/>
    <col min="9689" max="9689" width="16" style="28" bestFit="1" customWidth="1"/>
    <col min="9690" max="9691" width="23" style="28" customWidth="1"/>
    <col min="9692" max="9692" width="29.28515625" style="28" customWidth="1"/>
    <col min="9693" max="9693" width="30.28515625" style="28" customWidth="1"/>
    <col min="9694" max="9694" width="24.140625" style="28" customWidth="1"/>
    <col min="9695" max="9696" width="23.85546875" style="28" customWidth="1"/>
    <col min="9697" max="9697" width="30.28515625" style="28" customWidth="1"/>
    <col min="9698" max="9703" width="12.7109375" style="28" customWidth="1"/>
    <col min="9704" max="9704" width="33.140625" style="28" customWidth="1"/>
    <col min="9705" max="9705" width="31.5703125" style="28" customWidth="1"/>
    <col min="9706" max="9706" width="33.28515625" style="28" customWidth="1"/>
    <col min="9707" max="9707" width="31.7109375" style="28" customWidth="1"/>
    <col min="9708" max="9708" width="20" style="28" customWidth="1"/>
    <col min="9709" max="9709" width="19.28515625" style="28" bestFit="1" customWidth="1"/>
    <col min="9710" max="9710" width="19.7109375" style="28" bestFit="1" customWidth="1"/>
    <col min="9711" max="9711" width="33.28515625" style="28" bestFit="1" customWidth="1"/>
    <col min="9712" max="9712" width="24.140625" style="28" bestFit="1" customWidth="1"/>
    <col min="9713" max="9713" width="25.28515625" style="28" customWidth="1"/>
    <col min="9714" max="9714" width="24.42578125" style="28" customWidth="1"/>
    <col min="9715" max="9715" width="13.85546875" style="28" bestFit="1" customWidth="1"/>
    <col min="9716" max="9716" width="18.7109375" style="28" bestFit="1" customWidth="1"/>
    <col min="9717" max="9717" width="24.7109375" style="28" bestFit="1" customWidth="1"/>
    <col min="9718" max="9719" width="27.140625" style="28" bestFit="1" customWidth="1"/>
    <col min="9720" max="9720" width="24.7109375" style="28" bestFit="1" customWidth="1"/>
    <col min="9721" max="9723" width="22.42578125" style="28" bestFit="1" customWidth="1"/>
    <col min="9724" max="9724" width="24" style="28" bestFit="1" customWidth="1"/>
    <col min="9725" max="9726" width="41.140625" style="28" bestFit="1" customWidth="1"/>
    <col min="9727" max="9727" width="77.42578125" style="28" bestFit="1" customWidth="1"/>
    <col min="9728" max="9728" width="110.28515625" style="28" bestFit="1" customWidth="1"/>
    <col min="9729" max="9729" width="108.140625" style="28" bestFit="1" customWidth="1"/>
    <col min="9730" max="9730" width="38.28515625" style="28" bestFit="1" customWidth="1"/>
    <col min="9731" max="9731" width="38.7109375" style="28" bestFit="1" customWidth="1"/>
    <col min="9732" max="9732" width="38.28515625" style="28" bestFit="1" customWidth="1"/>
    <col min="9733" max="9733" width="38.7109375" style="28" bestFit="1" customWidth="1"/>
    <col min="9734" max="9734" width="38.28515625" style="28" bestFit="1" customWidth="1"/>
    <col min="9735" max="9735" width="38.7109375" style="28" bestFit="1" customWidth="1"/>
    <col min="9736" max="9736" width="22.85546875" style="28" bestFit="1" customWidth="1"/>
    <col min="9737" max="9737" width="31.85546875" style="28" customWidth="1"/>
    <col min="9738" max="9738" width="28" style="28" bestFit="1" customWidth="1"/>
    <col min="9739" max="9739" width="20.7109375" style="28" bestFit="1" customWidth="1"/>
    <col min="9740" max="9740" width="26.7109375" style="28" bestFit="1" customWidth="1"/>
    <col min="9741" max="9741" width="26.85546875" style="28" bestFit="1" customWidth="1"/>
    <col min="9742" max="9742" width="26.7109375" style="28" bestFit="1" customWidth="1"/>
    <col min="9743" max="9743" width="26.85546875" style="28" bestFit="1" customWidth="1"/>
    <col min="9744" max="9744" width="28.85546875" style="28" bestFit="1" customWidth="1"/>
    <col min="9745" max="9745" width="27" style="28" bestFit="1" customWidth="1"/>
    <col min="9746" max="9746" width="23.42578125" style="28" bestFit="1" customWidth="1"/>
    <col min="9747" max="9748" width="31.42578125" style="28" bestFit="1" customWidth="1"/>
    <col min="9749" max="9749" width="31.42578125" style="28" customWidth="1"/>
    <col min="9750" max="9750" width="52.28515625" style="28" customWidth="1"/>
    <col min="9751" max="9751" width="31.42578125" style="28" customWidth="1"/>
    <col min="9752" max="9752" width="26.42578125" style="28" bestFit="1" customWidth="1"/>
    <col min="9753" max="9753" width="29.28515625" style="28" customWidth="1"/>
    <col min="9754" max="9754" width="30.28515625" style="28" customWidth="1"/>
    <col min="9755" max="9755" width="39" style="28" bestFit="1" customWidth="1"/>
    <col min="9756" max="9935" width="9.140625" style="28"/>
    <col min="9936" max="9936" width="17.5703125" style="28" bestFit="1" customWidth="1"/>
    <col min="9937" max="9937" width="25.7109375" style="28" bestFit="1" customWidth="1"/>
    <col min="9938" max="9938" width="22.140625" style="28" bestFit="1" customWidth="1"/>
    <col min="9939" max="9939" width="18.42578125" style="28" bestFit="1" customWidth="1"/>
    <col min="9940" max="9940" width="19.140625" style="28" bestFit="1" customWidth="1"/>
    <col min="9941" max="9941" width="18.42578125" style="28" bestFit="1" customWidth="1"/>
    <col min="9942" max="9942" width="26.42578125" style="28" bestFit="1" customWidth="1"/>
    <col min="9943" max="9943" width="23.85546875" style="28" bestFit="1" customWidth="1"/>
    <col min="9944" max="9944" width="21.42578125" style="28" bestFit="1" customWidth="1"/>
    <col min="9945" max="9945" width="16" style="28" bestFit="1" customWidth="1"/>
    <col min="9946" max="9947" width="23" style="28" customWidth="1"/>
    <col min="9948" max="9948" width="29.28515625" style="28" customWidth="1"/>
    <col min="9949" max="9949" width="30.28515625" style="28" customWidth="1"/>
    <col min="9950" max="9950" width="24.140625" style="28" customWidth="1"/>
    <col min="9951" max="9952" width="23.85546875" style="28" customWidth="1"/>
    <col min="9953" max="9953" width="30.28515625" style="28" customWidth="1"/>
    <col min="9954" max="9959" width="12.7109375" style="28" customWidth="1"/>
    <col min="9960" max="9960" width="33.140625" style="28" customWidth="1"/>
    <col min="9961" max="9961" width="31.5703125" style="28" customWidth="1"/>
    <col min="9962" max="9962" width="33.28515625" style="28" customWidth="1"/>
    <col min="9963" max="9963" width="31.7109375" style="28" customWidth="1"/>
    <col min="9964" max="9964" width="20" style="28" customWidth="1"/>
    <col min="9965" max="9965" width="19.28515625" style="28" bestFit="1" customWidth="1"/>
    <col min="9966" max="9966" width="19.7109375" style="28" bestFit="1" customWidth="1"/>
    <col min="9967" max="9967" width="33.28515625" style="28" bestFit="1" customWidth="1"/>
    <col min="9968" max="9968" width="24.140625" style="28" bestFit="1" customWidth="1"/>
    <col min="9969" max="9969" width="25.28515625" style="28" customWidth="1"/>
    <col min="9970" max="9970" width="24.42578125" style="28" customWidth="1"/>
    <col min="9971" max="9971" width="13.85546875" style="28" bestFit="1" customWidth="1"/>
    <col min="9972" max="9972" width="18.7109375" style="28" bestFit="1" customWidth="1"/>
    <col min="9973" max="9973" width="24.7109375" style="28" bestFit="1" customWidth="1"/>
    <col min="9974" max="9975" width="27.140625" style="28" bestFit="1" customWidth="1"/>
    <col min="9976" max="9976" width="24.7109375" style="28" bestFit="1" customWidth="1"/>
    <col min="9977" max="9979" width="22.42578125" style="28" bestFit="1" customWidth="1"/>
    <col min="9980" max="9980" width="24" style="28" bestFit="1" customWidth="1"/>
    <col min="9981" max="9982" width="41.140625" style="28" bestFit="1" customWidth="1"/>
    <col min="9983" max="9983" width="77.42578125" style="28" bestFit="1" customWidth="1"/>
    <col min="9984" max="9984" width="110.28515625" style="28" bestFit="1" customWidth="1"/>
    <col min="9985" max="9985" width="108.140625" style="28" bestFit="1" customWidth="1"/>
    <col min="9986" max="9986" width="38.28515625" style="28" bestFit="1" customWidth="1"/>
    <col min="9987" max="9987" width="38.7109375" style="28" bestFit="1" customWidth="1"/>
    <col min="9988" max="9988" width="38.28515625" style="28" bestFit="1" customWidth="1"/>
    <col min="9989" max="9989" width="38.7109375" style="28" bestFit="1" customWidth="1"/>
    <col min="9990" max="9990" width="38.28515625" style="28" bestFit="1" customWidth="1"/>
    <col min="9991" max="9991" width="38.7109375" style="28" bestFit="1" customWidth="1"/>
    <col min="9992" max="9992" width="22.85546875" style="28" bestFit="1" customWidth="1"/>
    <col min="9993" max="9993" width="31.85546875" style="28" customWidth="1"/>
    <col min="9994" max="9994" width="28" style="28" bestFit="1" customWidth="1"/>
    <col min="9995" max="9995" width="20.7109375" style="28" bestFit="1" customWidth="1"/>
    <col min="9996" max="9996" width="26.7109375" style="28" bestFit="1" customWidth="1"/>
    <col min="9997" max="9997" width="26.85546875" style="28" bestFit="1" customWidth="1"/>
    <col min="9998" max="9998" width="26.7109375" style="28" bestFit="1" customWidth="1"/>
    <col min="9999" max="9999" width="26.85546875" style="28" bestFit="1" customWidth="1"/>
    <col min="10000" max="10000" width="28.85546875" style="28" bestFit="1" customWidth="1"/>
    <col min="10001" max="10001" width="27" style="28" bestFit="1" customWidth="1"/>
    <col min="10002" max="10002" width="23.42578125" style="28" bestFit="1" customWidth="1"/>
    <col min="10003" max="10004" width="31.42578125" style="28" bestFit="1" customWidth="1"/>
    <col min="10005" max="10005" width="31.42578125" style="28" customWidth="1"/>
    <col min="10006" max="10006" width="52.28515625" style="28" customWidth="1"/>
    <col min="10007" max="10007" width="31.42578125" style="28" customWidth="1"/>
    <col min="10008" max="10008" width="26.42578125" style="28" bestFit="1" customWidth="1"/>
    <col min="10009" max="10009" width="29.28515625" style="28" customWidth="1"/>
    <col min="10010" max="10010" width="30.28515625" style="28" customWidth="1"/>
    <col min="10011" max="10011" width="39" style="28" bestFit="1" customWidth="1"/>
    <col min="10012" max="10191" width="9.140625" style="28"/>
    <col min="10192" max="10192" width="17.5703125" style="28" bestFit="1" customWidth="1"/>
    <col min="10193" max="10193" width="25.7109375" style="28" bestFit="1" customWidth="1"/>
    <col min="10194" max="10194" width="22.140625" style="28" bestFit="1" customWidth="1"/>
    <col min="10195" max="10195" width="18.42578125" style="28" bestFit="1" customWidth="1"/>
    <col min="10196" max="10196" width="19.140625" style="28" bestFit="1" customWidth="1"/>
    <col min="10197" max="10197" width="18.42578125" style="28" bestFit="1" customWidth="1"/>
    <col min="10198" max="10198" width="26.42578125" style="28" bestFit="1" customWidth="1"/>
    <col min="10199" max="10199" width="23.85546875" style="28" bestFit="1" customWidth="1"/>
    <col min="10200" max="10200" width="21.42578125" style="28" bestFit="1" customWidth="1"/>
    <col min="10201" max="10201" width="16" style="28" bestFit="1" customWidth="1"/>
    <col min="10202" max="10203" width="23" style="28" customWidth="1"/>
    <col min="10204" max="10204" width="29.28515625" style="28" customWidth="1"/>
    <col min="10205" max="10205" width="30.28515625" style="28" customWidth="1"/>
    <col min="10206" max="10206" width="24.140625" style="28" customWidth="1"/>
    <col min="10207" max="10208" width="23.85546875" style="28" customWidth="1"/>
    <col min="10209" max="10209" width="30.28515625" style="28" customWidth="1"/>
    <col min="10210" max="10215" width="12.7109375" style="28" customWidth="1"/>
    <col min="10216" max="10216" width="33.140625" style="28" customWidth="1"/>
    <col min="10217" max="10217" width="31.5703125" style="28" customWidth="1"/>
    <col min="10218" max="10218" width="33.28515625" style="28" customWidth="1"/>
    <col min="10219" max="10219" width="31.7109375" style="28" customWidth="1"/>
    <col min="10220" max="10220" width="20" style="28" customWidth="1"/>
    <col min="10221" max="10221" width="19.28515625" style="28" bestFit="1" customWidth="1"/>
    <col min="10222" max="10222" width="19.7109375" style="28" bestFit="1" customWidth="1"/>
    <col min="10223" max="10223" width="33.28515625" style="28" bestFit="1" customWidth="1"/>
    <col min="10224" max="10224" width="24.140625" style="28" bestFit="1" customWidth="1"/>
    <col min="10225" max="10225" width="25.28515625" style="28" customWidth="1"/>
    <col min="10226" max="10226" width="24.42578125" style="28" customWidth="1"/>
    <col min="10227" max="10227" width="13.85546875" style="28" bestFit="1" customWidth="1"/>
    <col min="10228" max="10228" width="18.7109375" style="28" bestFit="1" customWidth="1"/>
    <col min="10229" max="10229" width="24.7109375" style="28" bestFit="1" customWidth="1"/>
    <col min="10230" max="10231" width="27.140625" style="28" bestFit="1" customWidth="1"/>
    <col min="10232" max="10232" width="24.7109375" style="28" bestFit="1" customWidth="1"/>
    <col min="10233" max="10235" width="22.42578125" style="28" bestFit="1" customWidth="1"/>
    <col min="10236" max="10236" width="24" style="28" bestFit="1" customWidth="1"/>
    <col min="10237" max="10238" width="41.140625" style="28" bestFit="1" customWidth="1"/>
    <col min="10239" max="10239" width="77.42578125" style="28" bestFit="1" customWidth="1"/>
    <col min="10240" max="10240" width="110.28515625" style="28" bestFit="1" customWidth="1"/>
    <col min="10241" max="10241" width="108.140625" style="28" bestFit="1" customWidth="1"/>
    <col min="10242" max="10242" width="38.28515625" style="28" bestFit="1" customWidth="1"/>
    <col min="10243" max="10243" width="38.7109375" style="28" bestFit="1" customWidth="1"/>
    <col min="10244" max="10244" width="38.28515625" style="28" bestFit="1" customWidth="1"/>
    <col min="10245" max="10245" width="38.7109375" style="28" bestFit="1" customWidth="1"/>
    <col min="10246" max="10246" width="38.28515625" style="28" bestFit="1" customWidth="1"/>
    <col min="10247" max="10247" width="38.7109375" style="28" bestFit="1" customWidth="1"/>
    <col min="10248" max="10248" width="22.85546875" style="28" bestFit="1" customWidth="1"/>
    <col min="10249" max="10249" width="31.85546875" style="28" customWidth="1"/>
    <col min="10250" max="10250" width="28" style="28" bestFit="1" customWidth="1"/>
    <col min="10251" max="10251" width="20.7109375" style="28" bestFit="1" customWidth="1"/>
    <col min="10252" max="10252" width="26.7109375" style="28" bestFit="1" customWidth="1"/>
    <col min="10253" max="10253" width="26.85546875" style="28" bestFit="1" customWidth="1"/>
    <col min="10254" max="10254" width="26.7109375" style="28" bestFit="1" customWidth="1"/>
    <col min="10255" max="10255" width="26.85546875" style="28" bestFit="1" customWidth="1"/>
    <col min="10256" max="10256" width="28.85546875" style="28" bestFit="1" customWidth="1"/>
    <col min="10257" max="10257" width="27" style="28" bestFit="1" customWidth="1"/>
    <col min="10258" max="10258" width="23.42578125" style="28" bestFit="1" customWidth="1"/>
    <col min="10259" max="10260" width="31.42578125" style="28" bestFit="1" customWidth="1"/>
    <col min="10261" max="10261" width="31.42578125" style="28" customWidth="1"/>
    <col min="10262" max="10262" width="52.28515625" style="28" customWidth="1"/>
    <col min="10263" max="10263" width="31.42578125" style="28" customWidth="1"/>
    <col min="10264" max="10264" width="26.42578125" style="28" bestFit="1" customWidth="1"/>
    <col min="10265" max="10265" width="29.28515625" style="28" customWidth="1"/>
    <col min="10266" max="10266" width="30.28515625" style="28" customWidth="1"/>
    <col min="10267" max="10267" width="39" style="28" bestFit="1" customWidth="1"/>
    <col min="10268" max="10447" width="9.140625" style="28"/>
    <col min="10448" max="10448" width="17.5703125" style="28" bestFit="1" customWidth="1"/>
    <col min="10449" max="10449" width="25.7109375" style="28" bestFit="1" customWidth="1"/>
    <col min="10450" max="10450" width="22.140625" style="28" bestFit="1" customWidth="1"/>
    <col min="10451" max="10451" width="18.42578125" style="28" bestFit="1" customWidth="1"/>
    <col min="10452" max="10452" width="19.140625" style="28" bestFit="1" customWidth="1"/>
    <col min="10453" max="10453" width="18.42578125" style="28" bestFit="1" customWidth="1"/>
    <col min="10454" max="10454" width="26.42578125" style="28" bestFit="1" customWidth="1"/>
    <col min="10455" max="10455" width="23.85546875" style="28" bestFit="1" customWidth="1"/>
    <col min="10456" max="10456" width="21.42578125" style="28" bestFit="1" customWidth="1"/>
    <col min="10457" max="10457" width="16" style="28" bestFit="1" customWidth="1"/>
    <col min="10458" max="10459" width="23" style="28" customWidth="1"/>
    <col min="10460" max="10460" width="29.28515625" style="28" customWidth="1"/>
    <col min="10461" max="10461" width="30.28515625" style="28" customWidth="1"/>
    <col min="10462" max="10462" width="24.140625" style="28" customWidth="1"/>
    <col min="10463" max="10464" width="23.85546875" style="28" customWidth="1"/>
    <col min="10465" max="10465" width="30.28515625" style="28" customWidth="1"/>
    <col min="10466" max="10471" width="12.7109375" style="28" customWidth="1"/>
    <col min="10472" max="10472" width="33.140625" style="28" customWidth="1"/>
    <col min="10473" max="10473" width="31.5703125" style="28" customWidth="1"/>
    <col min="10474" max="10474" width="33.28515625" style="28" customWidth="1"/>
    <col min="10475" max="10475" width="31.7109375" style="28" customWidth="1"/>
    <col min="10476" max="10476" width="20" style="28" customWidth="1"/>
    <col min="10477" max="10477" width="19.28515625" style="28" bestFit="1" customWidth="1"/>
    <col min="10478" max="10478" width="19.7109375" style="28" bestFit="1" customWidth="1"/>
    <col min="10479" max="10479" width="33.28515625" style="28" bestFit="1" customWidth="1"/>
    <col min="10480" max="10480" width="24.140625" style="28" bestFit="1" customWidth="1"/>
    <col min="10481" max="10481" width="25.28515625" style="28" customWidth="1"/>
    <col min="10482" max="10482" width="24.42578125" style="28" customWidth="1"/>
    <col min="10483" max="10483" width="13.85546875" style="28" bestFit="1" customWidth="1"/>
    <col min="10484" max="10484" width="18.7109375" style="28" bestFit="1" customWidth="1"/>
    <col min="10485" max="10485" width="24.7109375" style="28" bestFit="1" customWidth="1"/>
    <col min="10486" max="10487" width="27.140625" style="28" bestFit="1" customWidth="1"/>
    <col min="10488" max="10488" width="24.7109375" style="28" bestFit="1" customWidth="1"/>
    <col min="10489" max="10491" width="22.42578125" style="28" bestFit="1" customWidth="1"/>
    <col min="10492" max="10492" width="24" style="28" bestFit="1" customWidth="1"/>
    <col min="10493" max="10494" width="41.140625" style="28" bestFit="1" customWidth="1"/>
    <col min="10495" max="10495" width="77.42578125" style="28" bestFit="1" customWidth="1"/>
    <col min="10496" max="10496" width="110.28515625" style="28" bestFit="1" customWidth="1"/>
    <col min="10497" max="10497" width="108.140625" style="28" bestFit="1" customWidth="1"/>
    <col min="10498" max="10498" width="38.28515625" style="28" bestFit="1" customWidth="1"/>
    <col min="10499" max="10499" width="38.7109375" style="28" bestFit="1" customWidth="1"/>
    <col min="10500" max="10500" width="38.28515625" style="28" bestFit="1" customWidth="1"/>
    <col min="10501" max="10501" width="38.7109375" style="28" bestFit="1" customWidth="1"/>
    <col min="10502" max="10502" width="38.28515625" style="28" bestFit="1" customWidth="1"/>
    <col min="10503" max="10503" width="38.7109375" style="28" bestFit="1" customWidth="1"/>
    <col min="10504" max="10504" width="22.85546875" style="28" bestFit="1" customWidth="1"/>
    <col min="10505" max="10505" width="31.85546875" style="28" customWidth="1"/>
    <col min="10506" max="10506" width="28" style="28" bestFit="1" customWidth="1"/>
    <col min="10507" max="10507" width="20.7109375" style="28" bestFit="1" customWidth="1"/>
    <col min="10508" max="10508" width="26.7109375" style="28" bestFit="1" customWidth="1"/>
    <col min="10509" max="10509" width="26.85546875" style="28" bestFit="1" customWidth="1"/>
    <col min="10510" max="10510" width="26.7109375" style="28" bestFit="1" customWidth="1"/>
    <col min="10511" max="10511" width="26.85546875" style="28" bestFit="1" customWidth="1"/>
    <col min="10512" max="10512" width="28.85546875" style="28" bestFit="1" customWidth="1"/>
    <col min="10513" max="10513" width="27" style="28" bestFit="1" customWidth="1"/>
    <col min="10514" max="10514" width="23.42578125" style="28" bestFit="1" customWidth="1"/>
    <col min="10515" max="10516" width="31.42578125" style="28" bestFit="1" customWidth="1"/>
    <col min="10517" max="10517" width="31.42578125" style="28" customWidth="1"/>
    <col min="10518" max="10518" width="52.28515625" style="28" customWidth="1"/>
    <col min="10519" max="10519" width="31.42578125" style="28" customWidth="1"/>
    <col min="10520" max="10520" width="26.42578125" style="28" bestFit="1" customWidth="1"/>
    <col min="10521" max="10521" width="29.28515625" style="28" customWidth="1"/>
    <col min="10522" max="10522" width="30.28515625" style="28" customWidth="1"/>
    <col min="10523" max="10523" width="39" style="28" bestFit="1" customWidth="1"/>
    <col min="10524" max="10703" width="9.140625" style="28"/>
    <col min="10704" max="10704" width="17.5703125" style="28" bestFit="1" customWidth="1"/>
    <col min="10705" max="10705" width="25.7109375" style="28" bestFit="1" customWidth="1"/>
    <col min="10706" max="10706" width="22.140625" style="28" bestFit="1" customWidth="1"/>
    <col min="10707" max="10707" width="18.42578125" style="28" bestFit="1" customWidth="1"/>
    <col min="10708" max="10708" width="19.140625" style="28" bestFit="1" customWidth="1"/>
    <col min="10709" max="10709" width="18.42578125" style="28" bestFit="1" customWidth="1"/>
    <col min="10710" max="10710" width="26.42578125" style="28" bestFit="1" customWidth="1"/>
    <col min="10711" max="10711" width="23.85546875" style="28" bestFit="1" customWidth="1"/>
    <col min="10712" max="10712" width="21.42578125" style="28" bestFit="1" customWidth="1"/>
    <col min="10713" max="10713" width="16" style="28" bestFit="1" customWidth="1"/>
    <col min="10714" max="10715" width="23" style="28" customWidth="1"/>
    <col min="10716" max="10716" width="29.28515625" style="28" customWidth="1"/>
    <col min="10717" max="10717" width="30.28515625" style="28" customWidth="1"/>
    <col min="10718" max="10718" width="24.140625" style="28" customWidth="1"/>
    <col min="10719" max="10720" width="23.85546875" style="28" customWidth="1"/>
    <col min="10721" max="10721" width="30.28515625" style="28" customWidth="1"/>
    <col min="10722" max="10727" width="12.7109375" style="28" customWidth="1"/>
    <col min="10728" max="10728" width="33.140625" style="28" customWidth="1"/>
    <col min="10729" max="10729" width="31.5703125" style="28" customWidth="1"/>
    <col min="10730" max="10730" width="33.28515625" style="28" customWidth="1"/>
    <col min="10731" max="10731" width="31.7109375" style="28" customWidth="1"/>
    <col min="10732" max="10732" width="20" style="28" customWidth="1"/>
    <col min="10733" max="10733" width="19.28515625" style="28" bestFit="1" customWidth="1"/>
    <col min="10734" max="10734" width="19.7109375" style="28" bestFit="1" customWidth="1"/>
    <col min="10735" max="10735" width="33.28515625" style="28" bestFit="1" customWidth="1"/>
    <col min="10736" max="10736" width="24.140625" style="28" bestFit="1" customWidth="1"/>
    <col min="10737" max="10737" width="25.28515625" style="28" customWidth="1"/>
    <col min="10738" max="10738" width="24.42578125" style="28" customWidth="1"/>
    <col min="10739" max="10739" width="13.85546875" style="28" bestFit="1" customWidth="1"/>
    <col min="10740" max="10740" width="18.7109375" style="28" bestFit="1" customWidth="1"/>
    <col min="10741" max="10741" width="24.7109375" style="28" bestFit="1" customWidth="1"/>
    <col min="10742" max="10743" width="27.140625" style="28" bestFit="1" customWidth="1"/>
    <col min="10744" max="10744" width="24.7109375" style="28" bestFit="1" customWidth="1"/>
    <col min="10745" max="10747" width="22.42578125" style="28" bestFit="1" customWidth="1"/>
    <col min="10748" max="10748" width="24" style="28" bestFit="1" customWidth="1"/>
    <col min="10749" max="10750" width="41.140625" style="28" bestFit="1" customWidth="1"/>
    <col min="10751" max="10751" width="77.42578125" style="28" bestFit="1" customWidth="1"/>
    <col min="10752" max="10752" width="110.28515625" style="28" bestFit="1" customWidth="1"/>
    <col min="10753" max="10753" width="108.140625" style="28" bestFit="1" customWidth="1"/>
    <col min="10754" max="10754" width="38.28515625" style="28" bestFit="1" customWidth="1"/>
    <col min="10755" max="10755" width="38.7109375" style="28" bestFit="1" customWidth="1"/>
    <col min="10756" max="10756" width="38.28515625" style="28" bestFit="1" customWidth="1"/>
    <col min="10757" max="10757" width="38.7109375" style="28" bestFit="1" customWidth="1"/>
    <col min="10758" max="10758" width="38.28515625" style="28" bestFit="1" customWidth="1"/>
    <col min="10759" max="10759" width="38.7109375" style="28" bestFit="1" customWidth="1"/>
    <col min="10760" max="10760" width="22.85546875" style="28" bestFit="1" customWidth="1"/>
    <col min="10761" max="10761" width="31.85546875" style="28" customWidth="1"/>
    <col min="10762" max="10762" width="28" style="28" bestFit="1" customWidth="1"/>
    <col min="10763" max="10763" width="20.7109375" style="28" bestFit="1" customWidth="1"/>
    <col min="10764" max="10764" width="26.7109375" style="28" bestFit="1" customWidth="1"/>
    <col min="10765" max="10765" width="26.85546875" style="28" bestFit="1" customWidth="1"/>
    <col min="10766" max="10766" width="26.7109375" style="28" bestFit="1" customWidth="1"/>
    <col min="10767" max="10767" width="26.85546875" style="28" bestFit="1" customWidth="1"/>
    <col min="10768" max="10768" width="28.85546875" style="28" bestFit="1" customWidth="1"/>
    <col min="10769" max="10769" width="27" style="28" bestFit="1" customWidth="1"/>
    <col min="10770" max="10770" width="23.42578125" style="28" bestFit="1" customWidth="1"/>
    <col min="10771" max="10772" width="31.42578125" style="28" bestFit="1" customWidth="1"/>
    <col min="10773" max="10773" width="31.42578125" style="28" customWidth="1"/>
    <col min="10774" max="10774" width="52.28515625" style="28" customWidth="1"/>
    <col min="10775" max="10775" width="31.42578125" style="28" customWidth="1"/>
    <col min="10776" max="10776" width="26.42578125" style="28" bestFit="1" customWidth="1"/>
    <col min="10777" max="10777" width="29.28515625" style="28" customWidth="1"/>
    <col min="10778" max="10778" width="30.28515625" style="28" customWidth="1"/>
    <col min="10779" max="10779" width="39" style="28" bestFit="1" customWidth="1"/>
    <col min="10780" max="10959" width="9.140625" style="28"/>
    <col min="10960" max="10960" width="17.5703125" style="28" bestFit="1" customWidth="1"/>
    <col min="10961" max="10961" width="25.7109375" style="28" bestFit="1" customWidth="1"/>
    <col min="10962" max="10962" width="22.140625" style="28" bestFit="1" customWidth="1"/>
    <col min="10963" max="10963" width="18.42578125" style="28" bestFit="1" customWidth="1"/>
    <col min="10964" max="10964" width="19.140625" style="28" bestFit="1" customWidth="1"/>
    <col min="10965" max="10965" width="18.42578125" style="28" bestFit="1" customWidth="1"/>
    <col min="10966" max="10966" width="26.42578125" style="28" bestFit="1" customWidth="1"/>
    <col min="10967" max="10967" width="23.85546875" style="28" bestFit="1" customWidth="1"/>
    <col min="10968" max="10968" width="21.42578125" style="28" bestFit="1" customWidth="1"/>
    <col min="10969" max="10969" width="16" style="28" bestFit="1" customWidth="1"/>
    <col min="10970" max="10971" width="23" style="28" customWidth="1"/>
    <col min="10972" max="10972" width="29.28515625" style="28" customWidth="1"/>
    <col min="10973" max="10973" width="30.28515625" style="28" customWidth="1"/>
    <col min="10974" max="10974" width="24.140625" style="28" customWidth="1"/>
    <col min="10975" max="10976" width="23.85546875" style="28" customWidth="1"/>
    <col min="10977" max="10977" width="30.28515625" style="28" customWidth="1"/>
    <col min="10978" max="10983" width="12.7109375" style="28" customWidth="1"/>
    <col min="10984" max="10984" width="33.140625" style="28" customWidth="1"/>
    <col min="10985" max="10985" width="31.5703125" style="28" customWidth="1"/>
    <col min="10986" max="10986" width="33.28515625" style="28" customWidth="1"/>
    <col min="10987" max="10987" width="31.7109375" style="28" customWidth="1"/>
    <col min="10988" max="10988" width="20" style="28" customWidth="1"/>
    <col min="10989" max="10989" width="19.28515625" style="28" bestFit="1" customWidth="1"/>
    <col min="10990" max="10990" width="19.7109375" style="28" bestFit="1" customWidth="1"/>
    <col min="10991" max="10991" width="33.28515625" style="28" bestFit="1" customWidth="1"/>
    <col min="10992" max="10992" width="24.140625" style="28" bestFit="1" customWidth="1"/>
    <col min="10993" max="10993" width="25.28515625" style="28" customWidth="1"/>
    <col min="10994" max="10994" width="24.42578125" style="28" customWidth="1"/>
    <col min="10995" max="10995" width="13.85546875" style="28" bestFit="1" customWidth="1"/>
    <col min="10996" max="10996" width="18.7109375" style="28" bestFit="1" customWidth="1"/>
    <col min="10997" max="10997" width="24.7109375" style="28" bestFit="1" customWidth="1"/>
    <col min="10998" max="10999" width="27.140625" style="28" bestFit="1" customWidth="1"/>
    <col min="11000" max="11000" width="24.7109375" style="28" bestFit="1" customWidth="1"/>
    <col min="11001" max="11003" width="22.42578125" style="28" bestFit="1" customWidth="1"/>
    <col min="11004" max="11004" width="24" style="28" bestFit="1" customWidth="1"/>
    <col min="11005" max="11006" width="41.140625" style="28" bestFit="1" customWidth="1"/>
    <col min="11007" max="11007" width="77.42578125" style="28" bestFit="1" customWidth="1"/>
    <col min="11008" max="11008" width="110.28515625" style="28" bestFit="1" customWidth="1"/>
    <col min="11009" max="11009" width="108.140625" style="28" bestFit="1" customWidth="1"/>
    <col min="11010" max="11010" width="38.28515625" style="28" bestFit="1" customWidth="1"/>
    <col min="11011" max="11011" width="38.7109375" style="28" bestFit="1" customWidth="1"/>
    <col min="11012" max="11012" width="38.28515625" style="28" bestFit="1" customWidth="1"/>
    <col min="11013" max="11013" width="38.7109375" style="28" bestFit="1" customWidth="1"/>
    <col min="11014" max="11014" width="38.28515625" style="28" bestFit="1" customWidth="1"/>
    <col min="11015" max="11015" width="38.7109375" style="28" bestFit="1" customWidth="1"/>
    <col min="11016" max="11016" width="22.85546875" style="28" bestFit="1" customWidth="1"/>
    <col min="11017" max="11017" width="31.85546875" style="28" customWidth="1"/>
    <col min="11018" max="11018" width="28" style="28" bestFit="1" customWidth="1"/>
    <col min="11019" max="11019" width="20.7109375" style="28" bestFit="1" customWidth="1"/>
    <col min="11020" max="11020" width="26.7109375" style="28" bestFit="1" customWidth="1"/>
    <col min="11021" max="11021" width="26.85546875" style="28" bestFit="1" customWidth="1"/>
    <col min="11022" max="11022" width="26.7109375" style="28" bestFit="1" customWidth="1"/>
    <col min="11023" max="11023" width="26.85546875" style="28" bestFit="1" customWidth="1"/>
    <col min="11024" max="11024" width="28.85546875" style="28" bestFit="1" customWidth="1"/>
    <col min="11025" max="11025" width="27" style="28" bestFit="1" customWidth="1"/>
    <col min="11026" max="11026" width="23.42578125" style="28" bestFit="1" customWidth="1"/>
    <col min="11027" max="11028" width="31.42578125" style="28" bestFit="1" customWidth="1"/>
    <col min="11029" max="11029" width="31.42578125" style="28" customWidth="1"/>
    <col min="11030" max="11030" width="52.28515625" style="28" customWidth="1"/>
    <col min="11031" max="11031" width="31.42578125" style="28" customWidth="1"/>
    <col min="11032" max="11032" width="26.42578125" style="28" bestFit="1" customWidth="1"/>
    <col min="11033" max="11033" width="29.28515625" style="28" customWidth="1"/>
    <col min="11034" max="11034" width="30.28515625" style="28" customWidth="1"/>
    <col min="11035" max="11035" width="39" style="28" bestFit="1" customWidth="1"/>
    <col min="11036" max="11215" width="9.140625" style="28"/>
    <col min="11216" max="11216" width="17.5703125" style="28" bestFit="1" customWidth="1"/>
    <col min="11217" max="11217" width="25.7109375" style="28" bestFit="1" customWidth="1"/>
    <col min="11218" max="11218" width="22.140625" style="28" bestFit="1" customWidth="1"/>
    <col min="11219" max="11219" width="18.42578125" style="28" bestFit="1" customWidth="1"/>
    <col min="11220" max="11220" width="19.140625" style="28" bestFit="1" customWidth="1"/>
    <col min="11221" max="11221" width="18.42578125" style="28" bestFit="1" customWidth="1"/>
    <col min="11222" max="11222" width="26.42578125" style="28" bestFit="1" customWidth="1"/>
    <col min="11223" max="11223" width="23.85546875" style="28" bestFit="1" customWidth="1"/>
    <col min="11224" max="11224" width="21.42578125" style="28" bestFit="1" customWidth="1"/>
    <col min="11225" max="11225" width="16" style="28" bestFit="1" customWidth="1"/>
    <col min="11226" max="11227" width="23" style="28" customWidth="1"/>
    <col min="11228" max="11228" width="29.28515625" style="28" customWidth="1"/>
    <col min="11229" max="11229" width="30.28515625" style="28" customWidth="1"/>
    <col min="11230" max="11230" width="24.140625" style="28" customWidth="1"/>
    <col min="11231" max="11232" width="23.85546875" style="28" customWidth="1"/>
    <col min="11233" max="11233" width="30.28515625" style="28" customWidth="1"/>
    <col min="11234" max="11239" width="12.7109375" style="28" customWidth="1"/>
    <col min="11240" max="11240" width="33.140625" style="28" customWidth="1"/>
    <col min="11241" max="11241" width="31.5703125" style="28" customWidth="1"/>
    <col min="11242" max="11242" width="33.28515625" style="28" customWidth="1"/>
    <col min="11243" max="11243" width="31.7109375" style="28" customWidth="1"/>
    <col min="11244" max="11244" width="20" style="28" customWidth="1"/>
    <col min="11245" max="11245" width="19.28515625" style="28" bestFit="1" customWidth="1"/>
    <col min="11246" max="11246" width="19.7109375" style="28" bestFit="1" customWidth="1"/>
    <col min="11247" max="11247" width="33.28515625" style="28" bestFit="1" customWidth="1"/>
    <col min="11248" max="11248" width="24.140625" style="28" bestFit="1" customWidth="1"/>
    <col min="11249" max="11249" width="25.28515625" style="28" customWidth="1"/>
    <col min="11250" max="11250" width="24.42578125" style="28" customWidth="1"/>
    <col min="11251" max="11251" width="13.85546875" style="28" bestFit="1" customWidth="1"/>
    <col min="11252" max="11252" width="18.7109375" style="28" bestFit="1" customWidth="1"/>
    <col min="11253" max="11253" width="24.7109375" style="28" bestFit="1" customWidth="1"/>
    <col min="11254" max="11255" width="27.140625" style="28" bestFit="1" customWidth="1"/>
    <col min="11256" max="11256" width="24.7109375" style="28" bestFit="1" customWidth="1"/>
    <col min="11257" max="11259" width="22.42578125" style="28" bestFit="1" customWidth="1"/>
    <col min="11260" max="11260" width="24" style="28" bestFit="1" customWidth="1"/>
    <col min="11261" max="11262" width="41.140625" style="28" bestFit="1" customWidth="1"/>
    <col min="11263" max="11263" width="77.42578125" style="28" bestFit="1" customWidth="1"/>
    <col min="11264" max="11264" width="110.28515625" style="28" bestFit="1" customWidth="1"/>
    <col min="11265" max="11265" width="108.140625" style="28" bestFit="1" customWidth="1"/>
    <col min="11266" max="11266" width="38.28515625" style="28" bestFit="1" customWidth="1"/>
    <col min="11267" max="11267" width="38.7109375" style="28" bestFit="1" customWidth="1"/>
    <col min="11268" max="11268" width="38.28515625" style="28" bestFit="1" customWidth="1"/>
    <col min="11269" max="11269" width="38.7109375" style="28" bestFit="1" customWidth="1"/>
    <col min="11270" max="11270" width="38.28515625" style="28" bestFit="1" customWidth="1"/>
    <col min="11271" max="11271" width="38.7109375" style="28" bestFit="1" customWidth="1"/>
    <col min="11272" max="11272" width="22.85546875" style="28" bestFit="1" customWidth="1"/>
    <col min="11273" max="11273" width="31.85546875" style="28" customWidth="1"/>
    <col min="11274" max="11274" width="28" style="28" bestFit="1" customWidth="1"/>
    <col min="11275" max="11275" width="20.7109375" style="28" bestFit="1" customWidth="1"/>
    <col min="11276" max="11276" width="26.7109375" style="28" bestFit="1" customWidth="1"/>
    <col min="11277" max="11277" width="26.85546875" style="28" bestFit="1" customWidth="1"/>
    <col min="11278" max="11278" width="26.7109375" style="28" bestFit="1" customWidth="1"/>
    <col min="11279" max="11279" width="26.85546875" style="28" bestFit="1" customWidth="1"/>
    <col min="11280" max="11280" width="28.85546875" style="28" bestFit="1" customWidth="1"/>
    <col min="11281" max="11281" width="27" style="28" bestFit="1" customWidth="1"/>
    <col min="11282" max="11282" width="23.42578125" style="28" bestFit="1" customWidth="1"/>
    <col min="11283" max="11284" width="31.42578125" style="28" bestFit="1" customWidth="1"/>
    <col min="11285" max="11285" width="31.42578125" style="28" customWidth="1"/>
    <col min="11286" max="11286" width="52.28515625" style="28" customWidth="1"/>
    <col min="11287" max="11287" width="31.42578125" style="28" customWidth="1"/>
    <col min="11288" max="11288" width="26.42578125" style="28" bestFit="1" customWidth="1"/>
    <col min="11289" max="11289" width="29.28515625" style="28" customWidth="1"/>
    <col min="11290" max="11290" width="30.28515625" style="28" customWidth="1"/>
    <col min="11291" max="11291" width="39" style="28" bestFit="1" customWidth="1"/>
    <col min="11292" max="11471" width="9.140625" style="28"/>
    <col min="11472" max="11472" width="17.5703125" style="28" bestFit="1" customWidth="1"/>
    <col min="11473" max="11473" width="25.7109375" style="28" bestFit="1" customWidth="1"/>
    <col min="11474" max="11474" width="22.140625" style="28" bestFit="1" customWidth="1"/>
    <col min="11475" max="11475" width="18.42578125" style="28" bestFit="1" customWidth="1"/>
    <col min="11476" max="11476" width="19.140625" style="28" bestFit="1" customWidth="1"/>
    <col min="11477" max="11477" width="18.42578125" style="28" bestFit="1" customWidth="1"/>
    <col min="11478" max="11478" width="26.42578125" style="28" bestFit="1" customWidth="1"/>
    <col min="11479" max="11479" width="23.85546875" style="28" bestFit="1" customWidth="1"/>
    <col min="11480" max="11480" width="21.42578125" style="28" bestFit="1" customWidth="1"/>
    <col min="11481" max="11481" width="16" style="28" bestFit="1" customWidth="1"/>
    <col min="11482" max="11483" width="23" style="28" customWidth="1"/>
    <col min="11484" max="11484" width="29.28515625" style="28" customWidth="1"/>
    <col min="11485" max="11485" width="30.28515625" style="28" customWidth="1"/>
    <col min="11486" max="11486" width="24.140625" style="28" customWidth="1"/>
    <col min="11487" max="11488" width="23.85546875" style="28" customWidth="1"/>
    <col min="11489" max="11489" width="30.28515625" style="28" customWidth="1"/>
    <col min="11490" max="11495" width="12.7109375" style="28" customWidth="1"/>
    <col min="11496" max="11496" width="33.140625" style="28" customWidth="1"/>
    <col min="11497" max="11497" width="31.5703125" style="28" customWidth="1"/>
    <col min="11498" max="11498" width="33.28515625" style="28" customWidth="1"/>
    <col min="11499" max="11499" width="31.7109375" style="28" customWidth="1"/>
    <col min="11500" max="11500" width="20" style="28" customWidth="1"/>
    <col min="11501" max="11501" width="19.28515625" style="28" bestFit="1" customWidth="1"/>
    <col min="11502" max="11502" width="19.7109375" style="28" bestFit="1" customWidth="1"/>
    <col min="11503" max="11503" width="33.28515625" style="28" bestFit="1" customWidth="1"/>
    <col min="11504" max="11504" width="24.140625" style="28" bestFit="1" customWidth="1"/>
    <col min="11505" max="11505" width="25.28515625" style="28" customWidth="1"/>
    <col min="11506" max="11506" width="24.42578125" style="28" customWidth="1"/>
    <col min="11507" max="11507" width="13.85546875" style="28" bestFit="1" customWidth="1"/>
    <col min="11508" max="11508" width="18.7109375" style="28" bestFit="1" customWidth="1"/>
    <col min="11509" max="11509" width="24.7109375" style="28" bestFit="1" customWidth="1"/>
    <col min="11510" max="11511" width="27.140625" style="28" bestFit="1" customWidth="1"/>
    <col min="11512" max="11512" width="24.7109375" style="28" bestFit="1" customWidth="1"/>
    <col min="11513" max="11515" width="22.42578125" style="28" bestFit="1" customWidth="1"/>
    <col min="11516" max="11516" width="24" style="28" bestFit="1" customWidth="1"/>
    <col min="11517" max="11518" width="41.140625" style="28" bestFit="1" customWidth="1"/>
    <col min="11519" max="11519" width="77.42578125" style="28" bestFit="1" customWidth="1"/>
    <col min="11520" max="11520" width="110.28515625" style="28" bestFit="1" customWidth="1"/>
    <col min="11521" max="11521" width="108.140625" style="28" bestFit="1" customWidth="1"/>
    <col min="11522" max="11522" width="38.28515625" style="28" bestFit="1" customWidth="1"/>
    <col min="11523" max="11523" width="38.7109375" style="28" bestFit="1" customWidth="1"/>
    <col min="11524" max="11524" width="38.28515625" style="28" bestFit="1" customWidth="1"/>
    <col min="11525" max="11525" width="38.7109375" style="28" bestFit="1" customWidth="1"/>
    <col min="11526" max="11526" width="38.28515625" style="28" bestFit="1" customWidth="1"/>
    <col min="11527" max="11527" width="38.7109375" style="28" bestFit="1" customWidth="1"/>
    <col min="11528" max="11528" width="22.85546875" style="28" bestFit="1" customWidth="1"/>
    <col min="11529" max="11529" width="31.85546875" style="28" customWidth="1"/>
    <col min="11530" max="11530" width="28" style="28" bestFit="1" customWidth="1"/>
    <col min="11531" max="11531" width="20.7109375" style="28" bestFit="1" customWidth="1"/>
    <col min="11532" max="11532" width="26.7109375" style="28" bestFit="1" customWidth="1"/>
    <col min="11533" max="11533" width="26.85546875" style="28" bestFit="1" customWidth="1"/>
    <col min="11534" max="11534" width="26.7109375" style="28" bestFit="1" customWidth="1"/>
    <col min="11535" max="11535" width="26.85546875" style="28" bestFit="1" customWidth="1"/>
    <col min="11536" max="11536" width="28.85546875" style="28" bestFit="1" customWidth="1"/>
    <col min="11537" max="11537" width="27" style="28" bestFit="1" customWidth="1"/>
    <col min="11538" max="11538" width="23.42578125" style="28" bestFit="1" customWidth="1"/>
    <col min="11539" max="11540" width="31.42578125" style="28" bestFit="1" customWidth="1"/>
    <col min="11541" max="11541" width="31.42578125" style="28" customWidth="1"/>
    <col min="11542" max="11542" width="52.28515625" style="28" customWidth="1"/>
    <col min="11543" max="11543" width="31.42578125" style="28" customWidth="1"/>
    <col min="11544" max="11544" width="26.42578125" style="28" bestFit="1" customWidth="1"/>
    <col min="11545" max="11545" width="29.28515625" style="28" customWidth="1"/>
    <col min="11546" max="11546" width="30.28515625" style="28" customWidth="1"/>
    <col min="11547" max="11547" width="39" style="28" bestFit="1" customWidth="1"/>
    <col min="11548" max="11727" width="9.140625" style="28"/>
    <col min="11728" max="11728" width="17.5703125" style="28" bestFit="1" customWidth="1"/>
    <col min="11729" max="11729" width="25.7109375" style="28" bestFit="1" customWidth="1"/>
    <col min="11730" max="11730" width="22.140625" style="28" bestFit="1" customWidth="1"/>
    <col min="11731" max="11731" width="18.42578125" style="28" bestFit="1" customWidth="1"/>
    <col min="11732" max="11732" width="19.140625" style="28" bestFit="1" customWidth="1"/>
    <col min="11733" max="11733" width="18.42578125" style="28" bestFit="1" customWidth="1"/>
    <col min="11734" max="11734" width="26.42578125" style="28" bestFit="1" customWidth="1"/>
    <col min="11735" max="11735" width="23.85546875" style="28" bestFit="1" customWidth="1"/>
    <col min="11736" max="11736" width="21.42578125" style="28" bestFit="1" customWidth="1"/>
    <col min="11737" max="11737" width="16" style="28" bestFit="1" customWidth="1"/>
    <col min="11738" max="11739" width="23" style="28" customWidth="1"/>
    <col min="11740" max="11740" width="29.28515625" style="28" customWidth="1"/>
    <col min="11741" max="11741" width="30.28515625" style="28" customWidth="1"/>
    <col min="11742" max="11742" width="24.140625" style="28" customWidth="1"/>
    <col min="11743" max="11744" width="23.85546875" style="28" customWidth="1"/>
    <col min="11745" max="11745" width="30.28515625" style="28" customWidth="1"/>
    <col min="11746" max="11751" width="12.7109375" style="28" customWidth="1"/>
    <col min="11752" max="11752" width="33.140625" style="28" customWidth="1"/>
    <col min="11753" max="11753" width="31.5703125" style="28" customWidth="1"/>
    <col min="11754" max="11754" width="33.28515625" style="28" customWidth="1"/>
    <col min="11755" max="11755" width="31.7109375" style="28" customWidth="1"/>
    <col min="11756" max="11756" width="20" style="28" customWidth="1"/>
    <col min="11757" max="11757" width="19.28515625" style="28" bestFit="1" customWidth="1"/>
    <col min="11758" max="11758" width="19.7109375" style="28" bestFit="1" customWidth="1"/>
    <col min="11759" max="11759" width="33.28515625" style="28" bestFit="1" customWidth="1"/>
    <col min="11760" max="11760" width="24.140625" style="28" bestFit="1" customWidth="1"/>
    <col min="11761" max="11761" width="25.28515625" style="28" customWidth="1"/>
    <col min="11762" max="11762" width="24.42578125" style="28" customWidth="1"/>
    <col min="11763" max="11763" width="13.85546875" style="28" bestFit="1" customWidth="1"/>
    <col min="11764" max="11764" width="18.7109375" style="28" bestFit="1" customWidth="1"/>
    <col min="11765" max="11765" width="24.7109375" style="28" bestFit="1" customWidth="1"/>
    <col min="11766" max="11767" width="27.140625" style="28" bestFit="1" customWidth="1"/>
    <col min="11768" max="11768" width="24.7109375" style="28" bestFit="1" customWidth="1"/>
    <col min="11769" max="11771" width="22.42578125" style="28" bestFit="1" customWidth="1"/>
    <col min="11772" max="11772" width="24" style="28" bestFit="1" customWidth="1"/>
    <col min="11773" max="11774" width="41.140625" style="28" bestFit="1" customWidth="1"/>
    <col min="11775" max="11775" width="77.42578125" style="28" bestFit="1" customWidth="1"/>
    <col min="11776" max="11776" width="110.28515625" style="28" bestFit="1" customWidth="1"/>
    <col min="11777" max="11777" width="108.140625" style="28" bestFit="1" customWidth="1"/>
    <col min="11778" max="11778" width="38.28515625" style="28" bestFit="1" customWidth="1"/>
    <col min="11779" max="11779" width="38.7109375" style="28" bestFit="1" customWidth="1"/>
    <col min="11780" max="11780" width="38.28515625" style="28" bestFit="1" customWidth="1"/>
    <col min="11781" max="11781" width="38.7109375" style="28" bestFit="1" customWidth="1"/>
    <col min="11782" max="11782" width="38.28515625" style="28" bestFit="1" customWidth="1"/>
    <col min="11783" max="11783" width="38.7109375" style="28" bestFit="1" customWidth="1"/>
    <col min="11784" max="11784" width="22.85546875" style="28" bestFit="1" customWidth="1"/>
    <col min="11785" max="11785" width="31.85546875" style="28" customWidth="1"/>
    <col min="11786" max="11786" width="28" style="28" bestFit="1" customWidth="1"/>
    <col min="11787" max="11787" width="20.7109375" style="28" bestFit="1" customWidth="1"/>
    <col min="11788" max="11788" width="26.7109375" style="28" bestFit="1" customWidth="1"/>
    <col min="11789" max="11789" width="26.85546875" style="28" bestFit="1" customWidth="1"/>
    <col min="11790" max="11790" width="26.7109375" style="28" bestFit="1" customWidth="1"/>
    <col min="11791" max="11791" width="26.85546875" style="28" bestFit="1" customWidth="1"/>
    <col min="11792" max="11792" width="28.85546875" style="28" bestFit="1" customWidth="1"/>
    <col min="11793" max="11793" width="27" style="28" bestFit="1" customWidth="1"/>
    <col min="11794" max="11794" width="23.42578125" style="28" bestFit="1" customWidth="1"/>
    <col min="11795" max="11796" width="31.42578125" style="28" bestFit="1" customWidth="1"/>
    <col min="11797" max="11797" width="31.42578125" style="28" customWidth="1"/>
    <col min="11798" max="11798" width="52.28515625" style="28" customWidth="1"/>
    <col min="11799" max="11799" width="31.42578125" style="28" customWidth="1"/>
    <col min="11800" max="11800" width="26.42578125" style="28" bestFit="1" customWidth="1"/>
    <col min="11801" max="11801" width="29.28515625" style="28" customWidth="1"/>
    <col min="11802" max="11802" width="30.28515625" style="28" customWidth="1"/>
    <col min="11803" max="11803" width="39" style="28" bestFit="1" customWidth="1"/>
    <col min="11804" max="11983" width="9.140625" style="28"/>
    <col min="11984" max="11984" width="17.5703125" style="28" bestFit="1" customWidth="1"/>
    <col min="11985" max="11985" width="25.7109375" style="28" bestFit="1" customWidth="1"/>
    <col min="11986" max="11986" width="22.140625" style="28" bestFit="1" customWidth="1"/>
    <col min="11987" max="11987" width="18.42578125" style="28" bestFit="1" customWidth="1"/>
    <col min="11988" max="11988" width="19.140625" style="28" bestFit="1" customWidth="1"/>
    <col min="11989" max="11989" width="18.42578125" style="28" bestFit="1" customWidth="1"/>
    <col min="11990" max="11990" width="26.42578125" style="28" bestFit="1" customWidth="1"/>
    <col min="11991" max="11991" width="23.85546875" style="28" bestFit="1" customWidth="1"/>
    <col min="11992" max="11992" width="21.42578125" style="28" bestFit="1" customWidth="1"/>
    <col min="11993" max="11993" width="16" style="28" bestFit="1" customWidth="1"/>
    <col min="11994" max="11995" width="23" style="28" customWidth="1"/>
    <col min="11996" max="11996" width="29.28515625" style="28" customWidth="1"/>
    <col min="11997" max="11997" width="30.28515625" style="28" customWidth="1"/>
    <col min="11998" max="11998" width="24.140625" style="28" customWidth="1"/>
    <col min="11999" max="12000" width="23.85546875" style="28" customWidth="1"/>
    <col min="12001" max="12001" width="30.28515625" style="28" customWidth="1"/>
    <col min="12002" max="12007" width="12.7109375" style="28" customWidth="1"/>
    <col min="12008" max="12008" width="33.140625" style="28" customWidth="1"/>
    <col min="12009" max="12009" width="31.5703125" style="28" customWidth="1"/>
    <col min="12010" max="12010" width="33.28515625" style="28" customWidth="1"/>
    <col min="12011" max="12011" width="31.7109375" style="28" customWidth="1"/>
    <col min="12012" max="12012" width="20" style="28" customWidth="1"/>
    <col min="12013" max="12013" width="19.28515625" style="28" bestFit="1" customWidth="1"/>
    <col min="12014" max="12014" width="19.7109375" style="28" bestFit="1" customWidth="1"/>
    <col min="12015" max="12015" width="33.28515625" style="28" bestFit="1" customWidth="1"/>
    <col min="12016" max="12016" width="24.140625" style="28" bestFit="1" customWidth="1"/>
    <col min="12017" max="12017" width="25.28515625" style="28" customWidth="1"/>
    <col min="12018" max="12018" width="24.42578125" style="28" customWidth="1"/>
    <col min="12019" max="12019" width="13.85546875" style="28" bestFit="1" customWidth="1"/>
    <col min="12020" max="12020" width="18.7109375" style="28" bestFit="1" customWidth="1"/>
    <col min="12021" max="12021" width="24.7109375" style="28" bestFit="1" customWidth="1"/>
    <col min="12022" max="12023" width="27.140625" style="28" bestFit="1" customWidth="1"/>
    <col min="12024" max="12024" width="24.7109375" style="28" bestFit="1" customWidth="1"/>
    <col min="12025" max="12027" width="22.42578125" style="28" bestFit="1" customWidth="1"/>
    <col min="12028" max="12028" width="24" style="28" bestFit="1" customWidth="1"/>
    <col min="12029" max="12030" width="41.140625" style="28" bestFit="1" customWidth="1"/>
    <col min="12031" max="12031" width="77.42578125" style="28" bestFit="1" customWidth="1"/>
    <col min="12032" max="12032" width="110.28515625" style="28" bestFit="1" customWidth="1"/>
    <col min="12033" max="12033" width="108.140625" style="28" bestFit="1" customWidth="1"/>
    <col min="12034" max="12034" width="38.28515625" style="28" bestFit="1" customWidth="1"/>
    <col min="12035" max="12035" width="38.7109375" style="28" bestFit="1" customWidth="1"/>
    <col min="12036" max="12036" width="38.28515625" style="28" bestFit="1" customWidth="1"/>
    <col min="12037" max="12037" width="38.7109375" style="28" bestFit="1" customWidth="1"/>
    <col min="12038" max="12038" width="38.28515625" style="28" bestFit="1" customWidth="1"/>
    <col min="12039" max="12039" width="38.7109375" style="28" bestFit="1" customWidth="1"/>
    <col min="12040" max="12040" width="22.85546875" style="28" bestFit="1" customWidth="1"/>
    <col min="12041" max="12041" width="31.85546875" style="28" customWidth="1"/>
    <col min="12042" max="12042" width="28" style="28" bestFit="1" customWidth="1"/>
    <col min="12043" max="12043" width="20.7109375" style="28" bestFit="1" customWidth="1"/>
    <col min="12044" max="12044" width="26.7109375" style="28" bestFit="1" customWidth="1"/>
    <col min="12045" max="12045" width="26.85546875" style="28" bestFit="1" customWidth="1"/>
    <col min="12046" max="12046" width="26.7109375" style="28" bestFit="1" customWidth="1"/>
    <col min="12047" max="12047" width="26.85546875" style="28" bestFit="1" customWidth="1"/>
    <col min="12048" max="12048" width="28.85546875" style="28" bestFit="1" customWidth="1"/>
    <col min="12049" max="12049" width="27" style="28" bestFit="1" customWidth="1"/>
    <col min="12050" max="12050" width="23.42578125" style="28" bestFit="1" customWidth="1"/>
    <col min="12051" max="12052" width="31.42578125" style="28" bestFit="1" customWidth="1"/>
    <col min="12053" max="12053" width="31.42578125" style="28" customWidth="1"/>
    <col min="12054" max="12054" width="52.28515625" style="28" customWidth="1"/>
    <col min="12055" max="12055" width="31.42578125" style="28" customWidth="1"/>
    <col min="12056" max="12056" width="26.42578125" style="28" bestFit="1" customWidth="1"/>
    <col min="12057" max="12057" width="29.28515625" style="28" customWidth="1"/>
    <col min="12058" max="12058" width="30.28515625" style="28" customWidth="1"/>
    <col min="12059" max="12059" width="39" style="28" bestFit="1" customWidth="1"/>
    <col min="12060" max="12239" width="9.140625" style="28"/>
    <col min="12240" max="12240" width="17.5703125" style="28" bestFit="1" customWidth="1"/>
    <col min="12241" max="12241" width="25.7109375" style="28" bestFit="1" customWidth="1"/>
    <col min="12242" max="12242" width="22.140625" style="28" bestFit="1" customWidth="1"/>
    <col min="12243" max="12243" width="18.42578125" style="28" bestFit="1" customWidth="1"/>
    <col min="12244" max="12244" width="19.140625" style="28" bestFit="1" customWidth="1"/>
    <col min="12245" max="12245" width="18.42578125" style="28" bestFit="1" customWidth="1"/>
    <col min="12246" max="12246" width="26.42578125" style="28" bestFit="1" customWidth="1"/>
    <col min="12247" max="12247" width="23.85546875" style="28" bestFit="1" customWidth="1"/>
    <col min="12248" max="12248" width="21.42578125" style="28" bestFit="1" customWidth="1"/>
    <col min="12249" max="12249" width="16" style="28" bestFit="1" customWidth="1"/>
    <col min="12250" max="12251" width="23" style="28" customWidth="1"/>
    <col min="12252" max="12252" width="29.28515625" style="28" customWidth="1"/>
    <col min="12253" max="12253" width="30.28515625" style="28" customWidth="1"/>
    <col min="12254" max="12254" width="24.140625" style="28" customWidth="1"/>
    <col min="12255" max="12256" width="23.85546875" style="28" customWidth="1"/>
    <col min="12257" max="12257" width="30.28515625" style="28" customWidth="1"/>
    <col min="12258" max="12263" width="12.7109375" style="28" customWidth="1"/>
    <col min="12264" max="12264" width="33.140625" style="28" customWidth="1"/>
    <col min="12265" max="12265" width="31.5703125" style="28" customWidth="1"/>
    <col min="12266" max="12266" width="33.28515625" style="28" customWidth="1"/>
    <col min="12267" max="12267" width="31.7109375" style="28" customWidth="1"/>
    <col min="12268" max="12268" width="20" style="28" customWidth="1"/>
    <col min="12269" max="12269" width="19.28515625" style="28" bestFit="1" customWidth="1"/>
    <col min="12270" max="12270" width="19.7109375" style="28" bestFit="1" customWidth="1"/>
    <col min="12271" max="12271" width="33.28515625" style="28" bestFit="1" customWidth="1"/>
    <col min="12272" max="12272" width="24.140625" style="28" bestFit="1" customWidth="1"/>
    <col min="12273" max="12273" width="25.28515625" style="28" customWidth="1"/>
    <col min="12274" max="12274" width="24.42578125" style="28" customWidth="1"/>
    <col min="12275" max="12275" width="13.85546875" style="28" bestFit="1" customWidth="1"/>
    <col min="12276" max="12276" width="18.7109375" style="28" bestFit="1" customWidth="1"/>
    <col min="12277" max="12277" width="24.7109375" style="28" bestFit="1" customWidth="1"/>
    <col min="12278" max="12279" width="27.140625" style="28" bestFit="1" customWidth="1"/>
    <col min="12280" max="12280" width="24.7109375" style="28" bestFit="1" customWidth="1"/>
    <col min="12281" max="12283" width="22.42578125" style="28" bestFit="1" customWidth="1"/>
    <col min="12284" max="12284" width="24" style="28" bestFit="1" customWidth="1"/>
    <col min="12285" max="12286" width="41.140625" style="28" bestFit="1" customWidth="1"/>
    <col min="12287" max="12287" width="77.42578125" style="28" bestFit="1" customWidth="1"/>
    <col min="12288" max="12288" width="110.28515625" style="28" bestFit="1" customWidth="1"/>
    <col min="12289" max="12289" width="108.140625" style="28" bestFit="1" customWidth="1"/>
    <col min="12290" max="12290" width="38.28515625" style="28" bestFit="1" customWidth="1"/>
    <col min="12291" max="12291" width="38.7109375" style="28" bestFit="1" customWidth="1"/>
    <col min="12292" max="12292" width="38.28515625" style="28" bestFit="1" customWidth="1"/>
    <col min="12293" max="12293" width="38.7109375" style="28" bestFit="1" customWidth="1"/>
    <col min="12294" max="12294" width="38.28515625" style="28" bestFit="1" customWidth="1"/>
    <col min="12295" max="12295" width="38.7109375" style="28" bestFit="1" customWidth="1"/>
    <col min="12296" max="12296" width="22.85546875" style="28" bestFit="1" customWidth="1"/>
    <col min="12297" max="12297" width="31.85546875" style="28" customWidth="1"/>
    <col min="12298" max="12298" width="28" style="28" bestFit="1" customWidth="1"/>
    <col min="12299" max="12299" width="20.7109375" style="28" bestFit="1" customWidth="1"/>
    <col min="12300" max="12300" width="26.7109375" style="28" bestFit="1" customWidth="1"/>
    <col min="12301" max="12301" width="26.85546875" style="28" bestFit="1" customWidth="1"/>
    <col min="12302" max="12302" width="26.7109375" style="28" bestFit="1" customWidth="1"/>
    <col min="12303" max="12303" width="26.85546875" style="28" bestFit="1" customWidth="1"/>
    <col min="12304" max="12304" width="28.85546875" style="28" bestFit="1" customWidth="1"/>
    <col min="12305" max="12305" width="27" style="28" bestFit="1" customWidth="1"/>
    <col min="12306" max="12306" width="23.42578125" style="28" bestFit="1" customWidth="1"/>
    <col min="12307" max="12308" width="31.42578125" style="28" bestFit="1" customWidth="1"/>
    <col min="12309" max="12309" width="31.42578125" style="28" customWidth="1"/>
    <col min="12310" max="12310" width="52.28515625" style="28" customWidth="1"/>
    <col min="12311" max="12311" width="31.42578125" style="28" customWidth="1"/>
    <col min="12312" max="12312" width="26.42578125" style="28" bestFit="1" customWidth="1"/>
    <col min="12313" max="12313" width="29.28515625" style="28" customWidth="1"/>
    <col min="12314" max="12314" width="30.28515625" style="28" customWidth="1"/>
    <col min="12315" max="12315" width="39" style="28" bestFit="1" customWidth="1"/>
    <col min="12316" max="12495" width="9.140625" style="28"/>
    <col min="12496" max="12496" width="17.5703125" style="28" bestFit="1" customWidth="1"/>
    <col min="12497" max="12497" width="25.7109375" style="28" bestFit="1" customWidth="1"/>
    <col min="12498" max="12498" width="22.140625" style="28" bestFit="1" customWidth="1"/>
    <col min="12499" max="12499" width="18.42578125" style="28" bestFit="1" customWidth="1"/>
    <col min="12500" max="12500" width="19.140625" style="28" bestFit="1" customWidth="1"/>
    <col min="12501" max="12501" width="18.42578125" style="28" bestFit="1" customWidth="1"/>
    <col min="12502" max="12502" width="26.42578125" style="28" bestFit="1" customWidth="1"/>
    <col min="12503" max="12503" width="23.85546875" style="28" bestFit="1" customWidth="1"/>
    <col min="12504" max="12504" width="21.42578125" style="28" bestFit="1" customWidth="1"/>
    <col min="12505" max="12505" width="16" style="28" bestFit="1" customWidth="1"/>
    <col min="12506" max="12507" width="23" style="28" customWidth="1"/>
    <col min="12508" max="12508" width="29.28515625" style="28" customWidth="1"/>
    <col min="12509" max="12509" width="30.28515625" style="28" customWidth="1"/>
    <col min="12510" max="12510" width="24.140625" style="28" customWidth="1"/>
    <col min="12511" max="12512" width="23.85546875" style="28" customWidth="1"/>
    <col min="12513" max="12513" width="30.28515625" style="28" customWidth="1"/>
    <col min="12514" max="12519" width="12.7109375" style="28" customWidth="1"/>
    <col min="12520" max="12520" width="33.140625" style="28" customWidth="1"/>
    <col min="12521" max="12521" width="31.5703125" style="28" customWidth="1"/>
    <col min="12522" max="12522" width="33.28515625" style="28" customWidth="1"/>
    <col min="12523" max="12523" width="31.7109375" style="28" customWidth="1"/>
    <col min="12524" max="12524" width="20" style="28" customWidth="1"/>
    <col min="12525" max="12525" width="19.28515625" style="28" bestFit="1" customWidth="1"/>
    <col min="12526" max="12526" width="19.7109375" style="28" bestFit="1" customWidth="1"/>
    <col min="12527" max="12527" width="33.28515625" style="28" bestFit="1" customWidth="1"/>
    <col min="12528" max="12528" width="24.140625" style="28" bestFit="1" customWidth="1"/>
    <col min="12529" max="12529" width="25.28515625" style="28" customWidth="1"/>
    <col min="12530" max="12530" width="24.42578125" style="28" customWidth="1"/>
    <col min="12531" max="12531" width="13.85546875" style="28" bestFit="1" customWidth="1"/>
    <col min="12532" max="12532" width="18.7109375" style="28" bestFit="1" customWidth="1"/>
    <col min="12533" max="12533" width="24.7109375" style="28" bestFit="1" customWidth="1"/>
    <col min="12534" max="12535" width="27.140625" style="28" bestFit="1" customWidth="1"/>
    <col min="12536" max="12536" width="24.7109375" style="28" bestFit="1" customWidth="1"/>
    <col min="12537" max="12539" width="22.42578125" style="28" bestFit="1" customWidth="1"/>
    <col min="12540" max="12540" width="24" style="28" bestFit="1" customWidth="1"/>
    <col min="12541" max="12542" width="41.140625" style="28" bestFit="1" customWidth="1"/>
    <col min="12543" max="12543" width="77.42578125" style="28" bestFit="1" customWidth="1"/>
    <col min="12544" max="12544" width="110.28515625" style="28" bestFit="1" customWidth="1"/>
    <col min="12545" max="12545" width="108.140625" style="28" bestFit="1" customWidth="1"/>
    <col min="12546" max="12546" width="38.28515625" style="28" bestFit="1" customWidth="1"/>
    <col min="12547" max="12547" width="38.7109375" style="28" bestFit="1" customWidth="1"/>
    <col min="12548" max="12548" width="38.28515625" style="28" bestFit="1" customWidth="1"/>
    <col min="12549" max="12549" width="38.7109375" style="28" bestFit="1" customWidth="1"/>
    <col min="12550" max="12550" width="38.28515625" style="28" bestFit="1" customWidth="1"/>
    <col min="12551" max="12551" width="38.7109375" style="28" bestFit="1" customWidth="1"/>
    <col min="12552" max="12552" width="22.85546875" style="28" bestFit="1" customWidth="1"/>
    <col min="12553" max="12553" width="31.85546875" style="28" customWidth="1"/>
    <col min="12554" max="12554" width="28" style="28" bestFit="1" customWidth="1"/>
    <col min="12555" max="12555" width="20.7109375" style="28" bestFit="1" customWidth="1"/>
    <col min="12556" max="12556" width="26.7109375" style="28" bestFit="1" customWidth="1"/>
    <col min="12557" max="12557" width="26.85546875" style="28" bestFit="1" customWidth="1"/>
    <col min="12558" max="12558" width="26.7109375" style="28" bestFit="1" customWidth="1"/>
    <col min="12559" max="12559" width="26.85546875" style="28" bestFit="1" customWidth="1"/>
    <col min="12560" max="12560" width="28.85546875" style="28" bestFit="1" customWidth="1"/>
    <col min="12561" max="12561" width="27" style="28" bestFit="1" customWidth="1"/>
    <col min="12562" max="12562" width="23.42578125" style="28" bestFit="1" customWidth="1"/>
    <col min="12563" max="12564" width="31.42578125" style="28" bestFit="1" customWidth="1"/>
    <col min="12565" max="12565" width="31.42578125" style="28" customWidth="1"/>
    <col min="12566" max="12566" width="52.28515625" style="28" customWidth="1"/>
    <col min="12567" max="12567" width="31.42578125" style="28" customWidth="1"/>
    <col min="12568" max="12568" width="26.42578125" style="28" bestFit="1" customWidth="1"/>
    <col min="12569" max="12569" width="29.28515625" style="28" customWidth="1"/>
    <col min="12570" max="12570" width="30.28515625" style="28" customWidth="1"/>
    <col min="12571" max="12571" width="39" style="28" bestFit="1" customWidth="1"/>
    <col min="12572" max="12751" width="9.140625" style="28"/>
    <col min="12752" max="12752" width="17.5703125" style="28" bestFit="1" customWidth="1"/>
    <col min="12753" max="12753" width="25.7109375" style="28" bestFit="1" customWidth="1"/>
    <col min="12754" max="12754" width="22.140625" style="28" bestFit="1" customWidth="1"/>
    <col min="12755" max="12755" width="18.42578125" style="28" bestFit="1" customWidth="1"/>
    <col min="12756" max="12756" width="19.140625" style="28" bestFit="1" customWidth="1"/>
    <col min="12757" max="12757" width="18.42578125" style="28" bestFit="1" customWidth="1"/>
    <col min="12758" max="12758" width="26.42578125" style="28" bestFit="1" customWidth="1"/>
    <col min="12759" max="12759" width="23.85546875" style="28" bestFit="1" customWidth="1"/>
    <col min="12760" max="12760" width="21.42578125" style="28" bestFit="1" customWidth="1"/>
    <col min="12761" max="12761" width="16" style="28" bestFit="1" customWidth="1"/>
    <col min="12762" max="12763" width="23" style="28" customWidth="1"/>
    <col min="12764" max="12764" width="29.28515625" style="28" customWidth="1"/>
    <col min="12765" max="12765" width="30.28515625" style="28" customWidth="1"/>
    <col min="12766" max="12766" width="24.140625" style="28" customWidth="1"/>
    <col min="12767" max="12768" width="23.85546875" style="28" customWidth="1"/>
    <col min="12769" max="12769" width="30.28515625" style="28" customWidth="1"/>
    <col min="12770" max="12775" width="12.7109375" style="28" customWidth="1"/>
    <col min="12776" max="12776" width="33.140625" style="28" customWidth="1"/>
    <col min="12777" max="12777" width="31.5703125" style="28" customWidth="1"/>
    <col min="12778" max="12778" width="33.28515625" style="28" customWidth="1"/>
    <col min="12779" max="12779" width="31.7109375" style="28" customWidth="1"/>
    <col min="12780" max="12780" width="20" style="28" customWidth="1"/>
    <col min="12781" max="12781" width="19.28515625" style="28" bestFit="1" customWidth="1"/>
    <col min="12782" max="12782" width="19.7109375" style="28" bestFit="1" customWidth="1"/>
    <col min="12783" max="12783" width="33.28515625" style="28" bestFit="1" customWidth="1"/>
    <col min="12784" max="12784" width="24.140625" style="28" bestFit="1" customWidth="1"/>
    <col min="12785" max="12785" width="25.28515625" style="28" customWidth="1"/>
    <col min="12786" max="12786" width="24.42578125" style="28" customWidth="1"/>
    <col min="12787" max="12787" width="13.85546875" style="28" bestFit="1" customWidth="1"/>
    <col min="12788" max="12788" width="18.7109375" style="28" bestFit="1" customWidth="1"/>
    <col min="12789" max="12789" width="24.7109375" style="28" bestFit="1" customWidth="1"/>
    <col min="12790" max="12791" width="27.140625" style="28" bestFit="1" customWidth="1"/>
    <col min="12792" max="12792" width="24.7109375" style="28" bestFit="1" customWidth="1"/>
    <col min="12793" max="12795" width="22.42578125" style="28" bestFit="1" customWidth="1"/>
    <col min="12796" max="12796" width="24" style="28" bestFit="1" customWidth="1"/>
    <col min="12797" max="12798" width="41.140625" style="28" bestFit="1" customWidth="1"/>
    <col min="12799" max="12799" width="77.42578125" style="28" bestFit="1" customWidth="1"/>
    <col min="12800" max="12800" width="110.28515625" style="28" bestFit="1" customWidth="1"/>
    <col min="12801" max="12801" width="108.140625" style="28" bestFit="1" customWidth="1"/>
    <col min="12802" max="12802" width="38.28515625" style="28" bestFit="1" customWidth="1"/>
    <col min="12803" max="12803" width="38.7109375" style="28" bestFit="1" customWidth="1"/>
    <col min="12804" max="12804" width="38.28515625" style="28" bestFit="1" customWidth="1"/>
    <col min="12805" max="12805" width="38.7109375" style="28" bestFit="1" customWidth="1"/>
    <col min="12806" max="12806" width="38.28515625" style="28" bestFit="1" customWidth="1"/>
    <col min="12807" max="12807" width="38.7109375" style="28" bestFit="1" customWidth="1"/>
    <col min="12808" max="12808" width="22.85546875" style="28" bestFit="1" customWidth="1"/>
    <col min="12809" max="12809" width="31.85546875" style="28" customWidth="1"/>
    <col min="12810" max="12810" width="28" style="28" bestFit="1" customWidth="1"/>
    <col min="12811" max="12811" width="20.7109375" style="28" bestFit="1" customWidth="1"/>
    <col min="12812" max="12812" width="26.7109375" style="28" bestFit="1" customWidth="1"/>
    <col min="12813" max="12813" width="26.85546875" style="28" bestFit="1" customWidth="1"/>
    <col min="12814" max="12814" width="26.7109375" style="28" bestFit="1" customWidth="1"/>
    <col min="12815" max="12815" width="26.85546875" style="28" bestFit="1" customWidth="1"/>
    <col min="12816" max="12816" width="28.85546875" style="28" bestFit="1" customWidth="1"/>
    <col min="12817" max="12817" width="27" style="28" bestFit="1" customWidth="1"/>
    <col min="12818" max="12818" width="23.42578125" style="28" bestFit="1" customWidth="1"/>
    <col min="12819" max="12820" width="31.42578125" style="28" bestFit="1" customWidth="1"/>
    <col min="12821" max="12821" width="31.42578125" style="28" customWidth="1"/>
    <col min="12822" max="12822" width="52.28515625" style="28" customWidth="1"/>
    <col min="12823" max="12823" width="31.42578125" style="28" customWidth="1"/>
    <col min="12824" max="12824" width="26.42578125" style="28" bestFit="1" customWidth="1"/>
    <col min="12825" max="12825" width="29.28515625" style="28" customWidth="1"/>
    <col min="12826" max="12826" width="30.28515625" style="28" customWidth="1"/>
    <col min="12827" max="12827" width="39" style="28" bestFit="1" customWidth="1"/>
    <col min="12828" max="13007" width="9.140625" style="28"/>
    <col min="13008" max="13008" width="17.5703125" style="28" bestFit="1" customWidth="1"/>
    <col min="13009" max="13009" width="25.7109375" style="28" bestFit="1" customWidth="1"/>
    <col min="13010" max="13010" width="22.140625" style="28" bestFit="1" customWidth="1"/>
    <col min="13011" max="13011" width="18.42578125" style="28" bestFit="1" customWidth="1"/>
    <col min="13012" max="13012" width="19.140625" style="28" bestFit="1" customWidth="1"/>
    <col min="13013" max="13013" width="18.42578125" style="28" bestFit="1" customWidth="1"/>
    <col min="13014" max="13014" width="26.42578125" style="28" bestFit="1" customWidth="1"/>
    <col min="13015" max="13015" width="23.85546875" style="28" bestFit="1" customWidth="1"/>
    <col min="13016" max="13016" width="21.42578125" style="28" bestFit="1" customWidth="1"/>
    <col min="13017" max="13017" width="16" style="28" bestFit="1" customWidth="1"/>
    <col min="13018" max="13019" width="23" style="28" customWidth="1"/>
    <col min="13020" max="13020" width="29.28515625" style="28" customWidth="1"/>
    <col min="13021" max="13021" width="30.28515625" style="28" customWidth="1"/>
    <col min="13022" max="13022" width="24.140625" style="28" customWidth="1"/>
    <col min="13023" max="13024" width="23.85546875" style="28" customWidth="1"/>
    <col min="13025" max="13025" width="30.28515625" style="28" customWidth="1"/>
    <col min="13026" max="13031" width="12.7109375" style="28" customWidth="1"/>
    <col min="13032" max="13032" width="33.140625" style="28" customWidth="1"/>
    <col min="13033" max="13033" width="31.5703125" style="28" customWidth="1"/>
    <col min="13034" max="13034" width="33.28515625" style="28" customWidth="1"/>
    <col min="13035" max="13035" width="31.7109375" style="28" customWidth="1"/>
    <col min="13036" max="13036" width="20" style="28" customWidth="1"/>
    <col min="13037" max="13037" width="19.28515625" style="28" bestFit="1" customWidth="1"/>
    <col min="13038" max="13038" width="19.7109375" style="28" bestFit="1" customWidth="1"/>
    <col min="13039" max="13039" width="33.28515625" style="28" bestFit="1" customWidth="1"/>
    <col min="13040" max="13040" width="24.140625" style="28" bestFit="1" customWidth="1"/>
    <col min="13041" max="13041" width="25.28515625" style="28" customWidth="1"/>
    <col min="13042" max="13042" width="24.42578125" style="28" customWidth="1"/>
    <col min="13043" max="13043" width="13.85546875" style="28" bestFit="1" customWidth="1"/>
    <col min="13044" max="13044" width="18.7109375" style="28" bestFit="1" customWidth="1"/>
    <col min="13045" max="13045" width="24.7109375" style="28" bestFit="1" customWidth="1"/>
    <col min="13046" max="13047" width="27.140625" style="28" bestFit="1" customWidth="1"/>
    <col min="13048" max="13048" width="24.7109375" style="28" bestFit="1" customWidth="1"/>
    <col min="13049" max="13051" width="22.42578125" style="28" bestFit="1" customWidth="1"/>
    <col min="13052" max="13052" width="24" style="28" bestFit="1" customWidth="1"/>
    <col min="13053" max="13054" width="41.140625" style="28" bestFit="1" customWidth="1"/>
    <col min="13055" max="13055" width="77.42578125" style="28" bestFit="1" customWidth="1"/>
    <col min="13056" max="13056" width="110.28515625" style="28" bestFit="1" customWidth="1"/>
    <col min="13057" max="13057" width="108.140625" style="28" bestFit="1" customWidth="1"/>
    <col min="13058" max="13058" width="38.28515625" style="28" bestFit="1" customWidth="1"/>
    <col min="13059" max="13059" width="38.7109375" style="28" bestFit="1" customWidth="1"/>
    <col min="13060" max="13060" width="38.28515625" style="28" bestFit="1" customWidth="1"/>
    <col min="13061" max="13061" width="38.7109375" style="28" bestFit="1" customWidth="1"/>
    <col min="13062" max="13062" width="38.28515625" style="28" bestFit="1" customWidth="1"/>
    <col min="13063" max="13063" width="38.7109375" style="28" bestFit="1" customWidth="1"/>
    <col min="13064" max="13064" width="22.85546875" style="28" bestFit="1" customWidth="1"/>
    <col min="13065" max="13065" width="31.85546875" style="28" customWidth="1"/>
    <col min="13066" max="13066" width="28" style="28" bestFit="1" customWidth="1"/>
    <col min="13067" max="13067" width="20.7109375" style="28" bestFit="1" customWidth="1"/>
    <col min="13068" max="13068" width="26.7109375" style="28" bestFit="1" customWidth="1"/>
    <col min="13069" max="13069" width="26.85546875" style="28" bestFit="1" customWidth="1"/>
    <col min="13070" max="13070" width="26.7109375" style="28" bestFit="1" customWidth="1"/>
    <col min="13071" max="13071" width="26.85546875" style="28" bestFit="1" customWidth="1"/>
    <col min="13072" max="13072" width="28.85546875" style="28" bestFit="1" customWidth="1"/>
    <col min="13073" max="13073" width="27" style="28" bestFit="1" customWidth="1"/>
    <col min="13074" max="13074" width="23.42578125" style="28" bestFit="1" customWidth="1"/>
    <col min="13075" max="13076" width="31.42578125" style="28" bestFit="1" customWidth="1"/>
    <col min="13077" max="13077" width="31.42578125" style="28" customWidth="1"/>
    <col min="13078" max="13078" width="52.28515625" style="28" customWidth="1"/>
    <col min="13079" max="13079" width="31.42578125" style="28" customWidth="1"/>
    <col min="13080" max="13080" width="26.42578125" style="28" bestFit="1" customWidth="1"/>
    <col min="13081" max="13081" width="29.28515625" style="28" customWidth="1"/>
    <col min="13082" max="13082" width="30.28515625" style="28" customWidth="1"/>
    <col min="13083" max="13083" width="39" style="28" bestFit="1" customWidth="1"/>
    <col min="13084" max="13263" width="9.140625" style="28"/>
    <col min="13264" max="13264" width="17.5703125" style="28" bestFit="1" customWidth="1"/>
    <col min="13265" max="13265" width="25.7109375" style="28" bestFit="1" customWidth="1"/>
    <col min="13266" max="13266" width="22.140625" style="28" bestFit="1" customWidth="1"/>
    <col min="13267" max="13267" width="18.42578125" style="28" bestFit="1" customWidth="1"/>
    <col min="13268" max="13268" width="19.140625" style="28" bestFit="1" customWidth="1"/>
    <col min="13269" max="13269" width="18.42578125" style="28" bestFit="1" customWidth="1"/>
    <col min="13270" max="13270" width="26.42578125" style="28" bestFit="1" customWidth="1"/>
    <col min="13271" max="13271" width="23.85546875" style="28" bestFit="1" customWidth="1"/>
    <col min="13272" max="13272" width="21.42578125" style="28" bestFit="1" customWidth="1"/>
    <col min="13273" max="13273" width="16" style="28" bestFit="1" customWidth="1"/>
    <col min="13274" max="13275" width="23" style="28" customWidth="1"/>
    <col min="13276" max="13276" width="29.28515625" style="28" customWidth="1"/>
    <col min="13277" max="13277" width="30.28515625" style="28" customWidth="1"/>
    <col min="13278" max="13278" width="24.140625" style="28" customWidth="1"/>
    <col min="13279" max="13280" width="23.85546875" style="28" customWidth="1"/>
    <col min="13281" max="13281" width="30.28515625" style="28" customWidth="1"/>
    <col min="13282" max="13287" width="12.7109375" style="28" customWidth="1"/>
    <col min="13288" max="13288" width="33.140625" style="28" customWidth="1"/>
    <col min="13289" max="13289" width="31.5703125" style="28" customWidth="1"/>
    <col min="13290" max="13290" width="33.28515625" style="28" customWidth="1"/>
    <col min="13291" max="13291" width="31.7109375" style="28" customWidth="1"/>
    <col min="13292" max="13292" width="20" style="28" customWidth="1"/>
    <col min="13293" max="13293" width="19.28515625" style="28" bestFit="1" customWidth="1"/>
    <col min="13294" max="13294" width="19.7109375" style="28" bestFit="1" customWidth="1"/>
    <col min="13295" max="13295" width="33.28515625" style="28" bestFit="1" customWidth="1"/>
    <col min="13296" max="13296" width="24.140625" style="28" bestFit="1" customWidth="1"/>
    <col min="13297" max="13297" width="25.28515625" style="28" customWidth="1"/>
    <col min="13298" max="13298" width="24.42578125" style="28" customWidth="1"/>
    <col min="13299" max="13299" width="13.85546875" style="28" bestFit="1" customWidth="1"/>
    <col min="13300" max="13300" width="18.7109375" style="28" bestFit="1" customWidth="1"/>
    <col min="13301" max="13301" width="24.7109375" style="28" bestFit="1" customWidth="1"/>
    <col min="13302" max="13303" width="27.140625" style="28" bestFit="1" customWidth="1"/>
    <col min="13304" max="13304" width="24.7109375" style="28" bestFit="1" customWidth="1"/>
    <col min="13305" max="13307" width="22.42578125" style="28" bestFit="1" customWidth="1"/>
    <col min="13308" max="13308" width="24" style="28" bestFit="1" customWidth="1"/>
    <col min="13309" max="13310" width="41.140625" style="28" bestFit="1" customWidth="1"/>
    <col min="13311" max="13311" width="77.42578125" style="28" bestFit="1" customWidth="1"/>
    <col min="13312" max="13312" width="110.28515625" style="28" bestFit="1" customWidth="1"/>
    <col min="13313" max="13313" width="108.140625" style="28" bestFit="1" customWidth="1"/>
    <col min="13314" max="13314" width="38.28515625" style="28" bestFit="1" customWidth="1"/>
    <col min="13315" max="13315" width="38.7109375" style="28" bestFit="1" customWidth="1"/>
    <col min="13316" max="13316" width="38.28515625" style="28" bestFit="1" customWidth="1"/>
    <col min="13317" max="13317" width="38.7109375" style="28" bestFit="1" customWidth="1"/>
    <col min="13318" max="13318" width="38.28515625" style="28" bestFit="1" customWidth="1"/>
    <col min="13319" max="13319" width="38.7109375" style="28" bestFit="1" customWidth="1"/>
    <col min="13320" max="13320" width="22.85546875" style="28" bestFit="1" customWidth="1"/>
    <col min="13321" max="13321" width="31.85546875" style="28" customWidth="1"/>
    <col min="13322" max="13322" width="28" style="28" bestFit="1" customWidth="1"/>
    <col min="13323" max="13323" width="20.7109375" style="28" bestFit="1" customWidth="1"/>
    <col min="13324" max="13324" width="26.7109375" style="28" bestFit="1" customWidth="1"/>
    <col min="13325" max="13325" width="26.85546875" style="28" bestFit="1" customWidth="1"/>
    <col min="13326" max="13326" width="26.7109375" style="28" bestFit="1" customWidth="1"/>
    <col min="13327" max="13327" width="26.85546875" style="28" bestFit="1" customWidth="1"/>
    <col min="13328" max="13328" width="28.85546875" style="28" bestFit="1" customWidth="1"/>
    <col min="13329" max="13329" width="27" style="28" bestFit="1" customWidth="1"/>
    <col min="13330" max="13330" width="23.42578125" style="28" bestFit="1" customWidth="1"/>
    <col min="13331" max="13332" width="31.42578125" style="28" bestFit="1" customWidth="1"/>
    <col min="13333" max="13333" width="31.42578125" style="28" customWidth="1"/>
    <col min="13334" max="13334" width="52.28515625" style="28" customWidth="1"/>
    <col min="13335" max="13335" width="31.42578125" style="28" customWidth="1"/>
    <col min="13336" max="13336" width="26.42578125" style="28" bestFit="1" customWidth="1"/>
    <col min="13337" max="13337" width="29.28515625" style="28" customWidth="1"/>
    <col min="13338" max="13338" width="30.28515625" style="28" customWidth="1"/>
    <col min="13339" max="13339" width="39" style="28" bestFit="1" customWidth="1"/>
    <col min="13340" max="13519" width="9.140625" style="28"/>
    <col min="13520" max="13520" width="17.5703125" style="28" bestFit="1" customWidth="1"/>
    <col min="13521" max="13521" width="25.7109375" style="28" bestFit="1" customWidth="1"/>
    <col min="13522" max="13522" width="22.140625" style="28" bestFit="1" customWidth="1"/>
    <col min="13523" max="13523" width="18.42578125" style="28" bestFit="1" customWidth="1"/>
    <col min="13524" max="13524" width="19.140625" style="28" bestFit="1" customWidth="1"/>
    <col min="13525" max="13525" width="18.42578125" style="28" bestFit="1" customWidth="1"/>
    <col min="13526" max="13526" width="26.42578125" style="28" bestFit="1" customWidth="1"/>
    <col min="13527" max="13527" width="23.85546875" style="28" bestFit="1" customWidth="1"/>
    <col min="13528" max="13528" width="21.42578125" style="28" bestFit="1" customWidth="1"/>
    <col min="13529" max="13529" width="16" style="28" bestFit="1" customWidth="1"/>
    <col min="13530" max="13531" width="23" style="28" customWidth="1"/>
    <col min="13532" max="13532" width="29.28515625" style="28" customWidth="1"/>
    <col min="13533" max="13533" width="30.28515625" style="28" customWidth="1"/>
    <col min="13534" max="13534" width="24.140625" style="28" customWidth="1"/>
    <col min="13535" max="13536" width="23.85546875" style="28" customWidth="1"/>
    <col min="13537" max="13537" width="30.28515625" style="28" customWidth="1"/>
    <col min="13538" max="13543" width="12.7109375" style="28" customWidth="1"/>
    <col min="13544" max="13544" width="33.140625" style="28" customWidth="1"/>
    <col min="13545" max="13545" width="31.5703125" style="28" customWidth="1"/>
    <col min="13546" max="13546" width="33.28515625" style="28" customWidth="1"/>
    <col min="13547" max="13547" width="31.7109375" style="28" customWidth="1"/>
    <col min="13548" max="13548" width="20" style="28" customWidth="1"/>
    <col min="13549" max="13549" width="19.28515625" style="28" bestFit="1" customWidth="1"/>
    <col min="13550" max="13550" width="19.7109375" style="28" bestFit="1" customWidth="1"/>
    <col min="13551" max="13551" width="33.28515625" style="28" bestFit="1" customWidth="1"/>
    <col min="13552" max="13552" width="24.140625" style="28" bestFit="1" customWidth="1"/>
    <col min="13553" max="13553" width="25.28515625" style="28" customWidth="1"/>
    <col min="13554" max="13554" width="24.42578125" style="28" customWidth="1"/>
    <col min="13555" max="13555" width="13.85546875" style="28" bestFit="1" customWidth="1"/>
    <col min="13556" max="13556" width="18.7109375" style="28" bestFit="1" customWidth="1"/>
    <col min="13557" max="13557" width="24.7109375" style="28" bestFit="1" customWidth="1"/>
    <col min="13558" max="13559" width="27.140625" style="28" bestFit="1" customWidth="1"/>
    <col min="13560" max="13560" width="24.7109375" style="28" bestFit="1" customWidth="1"/>
    <col min="13561" max="13563" width="22.42578125" style="28" bestFit="1" customWidth="1"/>
    <col min="13564" max="13564" width="24" style="28" bestFit="1" customWidth="1"/>
    <col min="13565" max="13566" width="41.140625" style="28" bestFit="1" customWidth="1"/>
    <col min="13567" max="13567" width="77.42578125" style="28" bestFit="1" customWidth="1"/>
    <col min="13568" max="13568" width="110.28515625" style="28" bestFit="1" customWidth="1"/>
    <col min="13569" max="13569" width="108.140625" style="28" bestFit="1" customWidth="1"/>
    <col min="13570" max="13570" width="38.28515625" style="28" bestFit="1" customWidth="1"/>
    <col min="13571" max="13571" width="38.7109375" style="28" bestFit="1" customWidth="1"/>
    <col min="13572" max="13572" width="38.28515625" style="28" bestFit="1" customWidth="1"/>
    <col min="13573" max="13573" width="38.7109375" style="28" bestFit="1" customWidth="1"/>
    <col min="13574" max="13574" width="38.28515625" style="28" bestFit="1" customWidth="1"/>
    <col min="13575" max="13575" width="38.7109375" style="28" bestFit="1" customWidth="1"/>
    <col min="13576" max="13576" width="22.85546875" style="28" bestFit="1" customWidth="1"/>
    <col min="13577" max="13577" width="31.85546875" style="28" customWidth="1"/>
    <col min="13578" max="13578" width="28" style="28" bestFit="1" customWidth="1"/>
    <col min="13579" max="13579" width="20.7109375" style="28" bestFit="1" customWidth="1"/>
    <col min="13580" max="13580" width="26.7109375" style="28" bestFit="1" customWidth="1"/>
    <col min="13581" max="13581" width="26.85546875" style="28" bestFit="1" customWidth="1"/>
    <col min="13582" max="13582" width="26.7109375" style="28" bestFit="1" customWidth="1"/>
    <col min="13583" max="13583" width="26.85546875" style="28" bestFit="1" customWidth="1"/>
    <col min="13584" max="13584" width="28.85546875" style="28" bestFit="1" customWidth="1"/>
    <col min="13585" max="13585" width="27" style="28" bestFit="1" customWidth="1"/>
    <col min="13586" max="13586" width="23.42578125" style="28" bestFit="1" customWidth="1"/>
    <col min="13587" max="13588" width="31.42578125" style="28" bestFit="1" customWidth="1"/>
    <col min="13589" max="13589" width="31.42578125" style="28" customWidth="1"/>
    <col min="13590" max="13590" width="52.28515625" style="28" customWidth="1"/>
    <col min="13591" max="13591" width="31.42578125" style="28" customWidth="1"/>
    <col min="13592" max="13592" width="26.42578125" style="28" bestFit="1" customWidth="1"/>
    <col min="13593" max="13593" width="29.28515625" style="28" customWidth="1"/>
    <col min="13594" max="13594" width="30.28515625" style="28" customWidth="1"/>
    <col min="13595" max="13595" width="39" style="28" bestFit="1" customWidth="1"/>
    <col min="13596" max="13775" width="9.140625" style="28"/>
    <col min="13776" max="13776" width="17.5703125" style="28" bestFit="1" customWidth="1"/>
    <col min="13777" max="13777" width="25.7109375" style="28" bestFit="1" customWidth="1"/>
    <col min="13778" max="13778" width="22.140625" style="28" bestFit="1" customWidth="1"/>
    <col min="13779" max="13779" width="18.42578125" style="28" bestFit="1" customWidth="1"/>
    <col min="13780" max="13780" width="19.140625" style="28" bestFit="1" customWidth="1"/>
    <col min="13781" max="13781" width="18.42578125" style="28" bestFit="1" customWidth="1"/>
    <col min="13782" max="13782" width="26.42578125" style="28" bestFit="1" customWidth="1"/>
    <col min="13783" max="13783" width="23.85546875" style="28" bestFit="1" customWidth="1"/>
    <col min="13784" max="13784" width="21.42578125" style="28" bestFit="1" customWidth="1"/>
    <col min="13785" max="13785" width="16" style="28" bestFit="1" customWidth="1"/>
    <col min="13786" max="13787" width="23" style="28" customWidth="1"/>
    <col min="13788" max="13788" width="29.28515625" style="28" customWidth="1"/>
    <col min="13789" max="13789" width="30.28515625" style="28" customWidth="1"/>
    <col min="13790" max="13790" width="24.140625" style="28" customWidth="1"/>
    <col min="13791" max="13792" width="23.85546875" style="28" customWidth="1"/>
    <col min="13793" max="13793" width="30.28515625" style="28" customWidth="1"/>
    <col min="13794" max="13799" width="12.7109375" style="28" customWidth="1"/>
    <col min="13800" max="13800" width="33.140625" style="28" customWidth="1"/>
    <col min="13801" max="13801" width="31.5703125" style="28" customWidth="1"/>
    <col min="13802" max="13802" width="33.28515625" style="28" customWidth="1"/>
    <col min="13803" max="13803" width="31.7109375" style="28" customWidth="1"/>
    <col min="13804" max="13804" width="20" style="28" customWidth="1"/>
    <col min="13805" max="13805" width="19.28515625" style="28" bestFit="1" customWidth="1"/>
    <col min="13806" max="13806" width="19.7109375" style="28" bestFit="1" customWidth="1"/>
    <col min="13807" max="13807" width="33.28515625" style="28" bestFit="1" customWidth="1"/>
    <col min="13808" max="13808" width="24.140625" style="28" bestFit="1" customWidth="1"/>
    <col min="13809" max="13809" width="25.28515625" style="28" customWidth="1"/>
    <col min="13810" max="13810" width="24.42578125" style="28" customWidth="1"/>
    <col min="13811" max="13811" width="13.85546875" style="28" bestFit="1" customWidth="1"/>
    <col min="13812" max="13812" width="18.7109375" style="28" bestFit="1" customWidth="1"/>
    <col min="13813" max="13813" width="24.7109375" style="28" bestFit="1" customWidth="1"/>
    <col min="13814" max="13815" width="27.140625" style="28" bestFit="1" customWidth="1"/>
    <col min="13816" max="13816" width="24.7109375" style="28" bestFit="1" customWidth="1"/>
    <col min="13817" max="13819" width="22.42578125" style="28" bestFit="1" customWidth="1"/>
    <col min="13820" max="13820" width="24" style="28" bestFit="1" customWidth="1"/>
    <col min="13821" max="13822" width="41.140625" style="28" bestFit="1" customWidth="1"/>
    <col min="13823" max="13823" width="77.42578125" style="28" bestFit="1" customWidth="1"/>
    <col min="13824" max="13824" width="110.28515625" style="28" bestFit="1" customWidth="1"/>
    <col min="13825" max="13825" width="108.140625" style="28" bestFit="1" customWidth="1"/>
    <col min="13826" max="13826" width="38.28515625" style="28" bestFit="1" customWidth="1"/>
    <col min="13827" max="13827" width="38.7109375" style="28" bestFit="1" customWidth="1"/>
    <col min="13828" max="13828" width="38.28515625" style="28" bestFit="1" customWidth="1"/>
    <col min="13829" max="13829" width="38.7109375" style="28" bestFit="1" customWidth="1"/>
    <col min="13830" max="13830" width="38.28515625" style="28" bestFit="1" customWidth="1"/>
    <col min="13831" max="13831" width="38.7109375" style="28" bestFit="1" customWidth="1"/>
    <col min="13832" max="13832" width="22.85546875" style="28" bestFit="1" customWidth="1"/>
    <col min="13833" max="13833" width="31.85546875" style="28" customWidth="1"/>
    <col min="13834" max="13834" width="28" style="28" bestFit="1" customWidth="1"/>
    <col min="13835" max="13835" width="20.7109375" style="28" bestFit="1" customWidth="1"/>
    <col min="13836" max="13836" width="26.7109375" style="28" bestFit="1" customWidth="1"/>
    <col min="13837" max="13837" width="26.85546875" style="28" bestFit="1" customWidth="1"/>
    <col min="13838" max="13838" width="26.7109375" style="28" bestFit="1" customWidth="1"/>
    <col min="13839" max="13839" width="26.85546875" style="28" bestFit="1" customWidth="1"/>
    <col min="13840" max="13840" width="28.85546875" style="28" bestFit="1" customWidth="1"/>
    <col min="13841" max="13841" width="27" style="28" bestFit="1" customWidth="1"/>
    <col min="13842" max="13842" width="23.42578125" style="28" bestFit="1" customWidth="1"/>
    <col min="13843" max="13844" width="31.42578125" style="28" bestFit="1" customWidth="1"/>
    <col min="13845" max="13845" width="31.42578125" style="28" customWidth="1"/>
    <col min="13846" max="13846" width="52.28515625" style="28" customWidth="1"/>
    <col min="13847" max="13847" width="31.42578125" style="28" customWidth="1"/>
    <col min="13848" max="13848" width="26.42578125" style="28" bestFit="1" customWidth="1"/>
    <col min="13849" max="13849" width="29.28515625" style="28" customWidth="1"/>
    <col min="13850" max="13850" width="30.28515625" style="28" customWidth="1"/>
    <col min="13851" max="13851" width="39" style="28" bestFit="1" customWidth="1"/>
    <col min="13852" max="14031" width="9.140625" style="28"/>
    <col min="14032" max="14032" width="17.5703125" style="28" bestFit="1" customWidth="1"/>
    <col min="14033" max="14033" width="25.7109375" style="28" bestFit="1" customWidth="1"/>
    <col min="14034" max="14034" width="22.140625" style="28" bestFit="1" customWidth="1"/>
    <col min="14035" max="14035" width="18.42578125" style="28" bestFit="1" customWidth="1"/>
    <col min="14036" max="14036" width="19.140625" style="28" bestFit="1" customWidth="1"/>
    <col min="14037" max="14037" width="18.42578125" style="28" bestFit="1" customWidth="1"/>
    <col min="14038" max="14038" width="26.42578125" style="28" bestFit="1" customWidth="1"/>
    <col min="14039" max="14039" width="23.85546875" style="28" bestFit="1" customWidth="1"/>
    <col min="14040" max="14040" width="21.42578125" style="28" bestFit="1" customWidth="1"/>
    <col min="14041" max="14041" width="16" style="28" bestFit="1" customWidth="1"/>
    <col min="14042" max="14043" width="23" style="28" customWidth="1"/>
    <col min="14044" max="14044" width="29.28515625" style="28" customWidth="1"/>
    <col min="14045" max="14045" width="30.28515625" style="28" customWidth="1"/>
    <col min="14046" max="14046" width="24.140625" style="28" customWidth="1"/>
    <col min="14047" max="14048" width="23.85546875" style="28" customWidth="1"/>
    <col min="14049" max="14049" width="30.28515625" style="28" customWidth="1"/>
    <col min="14050" max="14055" width="12.7109375" style="28" customWidth="1"/>
    <col min="14056" max="14056" width="33.140625" style="28" customWidth="1"/>
    <col min="14057" max="14057" width="31.5703125" style="28" customWidth="1"/>
    <col min="14058" max="14058" width="33.28515625" style="28" customWidth="1"/>
    <col min="14059" max="14059" width="31.7109375" style="28" customWidth="1"/>
    <col min="14060" max="14060" width="20" style="28" customWidth="1"/>
    <col min="14061" max="14061" width="19.28515625" style="28" bestFit="1" customWidth="1"/>
    <col min="14062" max="14062" width="19.7109375" style="28" bestFit="1" customWidth="1"/>
    <col min="14063" max="14063" width="33.28515625" style="28" bestFit="1" customWidth="1"/>
    <col min="14064" max="14064" width="24.140625" style="28" bestFit="1" customWidth="1"/>
    <col min="14065" max="14065" width="25.28515625" style="28" customWidth="1"/>
    <col min="14066" max="14066" width="24.42578125" style="28" customWidth="1"/>
    <col min="14067" max="14067" width="13.85546875" style="28" bestFit="1" customWidth="1"/>
    <col min="14068" max="14068" width="18.7109375" style="28" bestFit="1" customWidth="1"/>
    <col min="14069" max="14069" width="24.7109375" style="28" bestFit="1" customWidth="1"/>
    <col min="14070" max="14071" width="27.140625" style="28" bestFit="1" customWidth="1"/>
    <col min="14072" max="14072" width="24.7109375" style="28" bestFit="1" customWidth="1"/>
    <col min="14073" max="14075" width="22.42578125" style="28" bestFit="1" customWidth="1"/>
    <col min="14076" max="14076" width="24" style="28" bestFit="1" customWidth="1"/>
    <col min="14077" max="14078" width="41.140625" style="28" bestFit="1" customWidth="1"/>
    <col min="14079" max="14079" width="77.42578125" style="28" bestFit="1" customWidth="1"/>
    <col min="14080" max="14080" width="110.28515625" style="28" bestFit="1" customWidth="1"/>
    <col min="14081" max="14081" width="108.140625" style="28" bestFit="1" customWidth="1"/>
    <col min="14082" max="14082" width="38.28515625" style="28" bestFit="1" customWidth="1"/>
    <col min="14083" max="14083" width="38.7109375" style="28" bestFit="1" customWidth="1"/>
    <col min="14084" max="14084" width="38.28515625" style="28" bestFit="1" customWidth="1"/>
    <col min="14085" max="14085" width="38.7109375" style="28" bestFit="1" customWidth="1"/>
    <col min="14086" max="14086" width="38.28515625" style="28" bestFit="1" customWidth="1"/>
    <col min="14087" max="14087" width="38.7109375" style="28" bestFit="1" customWidth="1"/>
    <col min="14088" max="14088" width="22.85546875" style="28" bestFit="1" customWidth="1"/>
    <col min="14089" max="14089" width="31.85546875" style="28" customWidth="1"/>
    <col min="14090" max="14090" width="28" style="28" bestFit="1" customWidth="1"/>
    <col min="14091" max="14091" width="20.7109375" style="28" bestFit="1" customWidth="1"/>
    <col min="14092" max="14092" width="26.7109375" style="28" bestFit="1" customWidth="1"/>
    <col min="14093" max="14093" width="26.85546875" style="28" bestFit="1" customWidth="1"/>
    <col min="14094" max="14094" width="26.7109375" style="28" bestFit="1" customWidth="1"/>
    <col min="14095" max="14095" width="26.85546875" style="28" bestFit="1" customWidth="1"/>
    <col min="14096" max="14096" width="28.85546875" style="28" bestFit="1" customWidth="1"/>
    <col min="14097" max="14097" width="27" style="28" bestFit="1" customWidth="1"/>
    <col min="14098" max="14098" width="23.42578125" style="28" bestFit="1" customWidth="1"/>
    <col min="14099" max="14100" width="31.42578125" style="28" bestFit="1" customWidth="1"/>
    <col min="14101" max="14101" width="31.42578125" style="28" customWidth="1"/>
    <col min="14102" max="14102" width="52.28515625" style="28" customWidth="1"/>
    <col min="14103" max="14103" width="31.42578125" style="28" customWidth="1"/>
    <col min="14104" max="14104" width="26.42578125" style="28" bestFit="1" customWidth="1"/>
    <col min="14105" max="14105" width="29.28515625" style="28" customWidth="1"/>
    <col min="14106" max="14106" width="30.28515625" style="28" customWidth="1"/>
    <col min="14107" max="14107" width="39" style="28" bestFit="1" customWidth="1"/>
    <col min="14108" max="14287" width="9.140625" style="28"/>
    <col min="14288" max="14288" width="17.5703125" style="28" bestFit="1" customWidth="1"/>
    <col min="14289" max="14289" width="25.7109375" style="28" bestFit="1" customWidth="1"/>
    <col min="14290" max="14290" width="22.140625" style="28" bestFit="1" customWidth="1"/>
    <col min="14291" max="14291" width="18.42578125" style="28" bestFit="1" customWidth="1"/>
    <col min="14292" max="14292" width="19.140625" style="28" bestFit="1" customWidth="1"/>
    <col min="14293" max="14293" width="18.42578125" style="28" bestFit="1" customWidth="1"/>
    <col min="14294" max="14294" width="26.42578125" style="28" bestFit="1" customWidth="1"/>
    <col min="14295" max="14295" width="23.85546875" style="28" bestFit="1" customWidth="1"/>
    <col min="14296" max="14296" width="21.42578125" style="28" bestFit="1" customWidth="1"/>
    <col min="14297" max="14297" width="16" style="28" bestFit="1" customWidth="1"/>
    <col min="14298" max="14299" width="23" style="28" customWidth="1"/>
    <col min="14300" max="14300" width="29.28515625" style="28" customWidth="1"/>
    <col min="14301" max="14301" width="30.28515625" style="28" customWidth="1"/>
    <col min="14302" max="14302" width="24.140625" style="28" customWidth="1"/>
    <col min="14303" max="14304" width="23.85546875" style="28" customWidth="1"/>
    <col min="14305" max="14305" width="30.28515625" style="28" customWidth="1"/>
    <col min="14306" max="14311" width="12.7109375" style="28" customWidth="1"/>
    <col min="14312" max="14312" width="33.140625" style="28" customWidth="1"/>
    <col min="14313" max="14313" width="31.5703125" style="28" customWidth="1"/>
    <col min="14314" max="14314" width="33.28515625" style="28" customWidth="1"/>
    <col min="14315" max="14315" width="31.7109375" style="28" customWidth="1"/>
    <col min="14316" max="14316" width="20" style="28" customWidth="1"/>
    <col min="14317" max="14317" width="19.28515625" style="28" bestFit="1" customWidth="1"/>
    <col min="14318" max="14318" width="19.7109375" style="28" bestFit="1" customWidth="1"/>
    <col min="14319" max="14319" width="33.28515625" style="28" bestFit="1" customWidth="1"/>
    <col min="14320" max="14320" width="24.140625" style="28" bestFit="1" customWidth="1"/>
    <col min="14321" max="14321" width="25.28515625" style="28" customWidth="1"/>
    <col min="14322" max="14322" width="24.42578125" style="28" customWidth="1"/>
    <col min="14323" max="14323" width="13.85546875" style="28" bestFit="1" customWidth="1"/>
    <col min="14324" max="14324" width="18.7109375" style="28" bestFit="1" customWidth="1"/>
    <col min="14325" max="14325" width="24.7109375" style="28" bestFit="1" customWidth="1"/>
    <col min="14326" max="14327" width="27.140625" style="28" bestFit="1" customWidth="1"/>
    <col min="14328" max="14328" width="24.7109375" style="28" bestFit="1" customWidth="1"/>
    <col min="14329" max="14331" width="22.42578125" style="28" bestFit="1" customWidth="1"/>
    <col min="14332" max="14332" width="24" style="28" bestFit="1" customWidth="1"/>
    <col min="14333" max="14334" width="41.140625" style="28" bestFit="1" customWidth="1"/>
    <col min="14335" max="14335" width="77.42578125" style="28" bestFit="1" customWidth="1"/>
    <col min="14336" max="14336" width="110.28515625" style="28" bestFit="1" customWidth="1"/>
    <col min="14337" max="14337" width="108.140625" style="28" bestFit="1" customWidth="1"/>
    <col min="14338" max="14338" width="38.28515625" style="28" bestFit="1" customWidth="1"/>
    <col min="14339" max="14339" width="38.7109375" style="28" bestFit="1" customWidth="1"/>
    <col min="14340" max="14340" width="38.28515625" style="28" bestFit="1" customWidth="1"/>
    <col min="14341" max="14341" width="38.7109375" style="28" bestFit="1" customWidth="1"/>
    <col min="14342" max="14342" width="38.28515625" style="28" bestFit="1" customWidth="1"/>
    <col min="14343" max="14343" width="38.7109375" style="28" bestFit="1" customWidth="1"/>
    <col min="14344" max="14344" width="22.85546875" style="28" bestFit="1" customWidth="1"/>
    <col min="14345" max="14345" width="31.85546875" style="28" customWidth="1"/>
    <col min="14346" max="14346" width="28" style="28" bestFit="1" customWidth="1"/>
    <col min="14347" max="14347" width="20.7109375" style="28" bestFit="1" customWidth="1"/>
    <col min="14348" max="14348" width="26.7109375" style="28" bestFit="1" customWidth="1"/>
    <col min="14349" max="14349" width="26.85546875" style="28" bestFit="1" customWidth="1"/>
    <col min="14350" max="14350" width="26.7109375" style="28" bestFit="1" customWidth="1"/>
    <col min="14351" max="14351" width="26.85546875" style="28" bestFit="1" customWidth="1"/>
    <col min="14352" max="14352" width="28.85546875" style="28" bestFit="1" customWidth="1"/>
    <col min="14353" max="14353" width="27" style="28" bestFit="1" customWidth="1"/>
    <col min="14354" max="14354" width="23.42578125" style="28" bestFit="1" customWidth="1"/>
    <col min="14355" max="14356" width="31.42578125" style="28" bestFit="1" customWidth="1"/>
    <col min="14357" max="14357" width="31.42578125" style="28" customWidth="1"/>
    <col min="14358" max="14358" width="52.28515625" style="28" customWidth="1"/>
    <col min="14359" max="14359" width="31.42578125" style="28" customWidth="1"/>
    <col min="14360" max="14360" width="26.42578125" style="28" bestFit="1" customWidth="1"/>
    <col min="14361" max="14361" width="29.28515625" style="28" customWidth="1"/>
    <col min="14362" max="14362" width="30.28515625" style="28" customWidth="1"/>
    <col min="14363" max="14363" width="39" style="28" bestFit="1" customWidth="1"/>
    <col min="14364" max="14543" width="9.140625" style="28"/>
    <col min="14544" max="14544" width="17.5703125" style="28" bestFit="1" customWidth="1"/>
    <col min="14545" max="14545" width="25.7109375" style="28" bestFit="1" customWidth="1"/>
    <col min="14546" max="14546" width="22.140625" style="28" bestFit="1" customWidth="1"/>
    <col min="14547" max="14547" width="18.42578125" style="28" bestFit="1" customWidth="1"/>
    <col min="14548" max="14548" width="19.140625" style="28" bestFit="1" customWidth="1"/>
    <col min="14549" max="14549" width="18.42578125" style="28" bestFit="1" customWidth="1"/>
    <col min="14550" max="14550" width="26.42578125" style="28" bestFit="1" customWidth="1"/>
    <col min="14551" max="14551" width="23.85546875" style="28" bestFit="1" customWidth="1"/>
    <col min="14552" max="14552" width="21.42578125" style="28" bestFit="1" customWidth="1"/>
    <col min="14553" max="14553" width="16" style="28" bestFit="1" customWidth="1"/>
    <col min="14554" max="14555" width="23" style="28" customWidth="1"/>
    <col min="14556" max="14556" width="29.28515625" style="28" customWidth="1"/>
    <col min="14557" max="14557" width="30.28515625" style="28" customWidth="1"/>
    <col min="14558" max="14558" width="24.140625" style="28" customWidth="1"/>
    <col min="14559" max="14560" width="23.85546875" style="28" customWidth="1"/>
    <col min="14561" max="14561" width="30.28515625" style="28" customWidth="1"/>
    <col min="14562" max="14567" width="12.7109375" style="28" customWidth="1"/>
    <col min="14568" max="14568" width="33.140625" style="28" customWidth="1"/>
    <col min="14569" max="14569" width="31.5703125" style="28" customWidth="1"/>
    <col min="14570" max="14570" width="33.28515625" style="28" customWidth="1"/>
    <col min="14571" max="14571" width="31.7109375" style="28" customWidth="1"/>
    <col min="14572" max="14572" width="20" style="28" customWidth="1"/>
    <col min="14573" max="14573" width="19.28515625" style="28" bestFit="1" customWidth="1"/>
    <col min="14574" max="14574" width="19.7109375" style="28" bestFit="1" customWidth="1"/>
    <col min="14575" max="14575" width="33.28515625" style="28" bestFit="1" customWidth="1"/>
    <col min="14576" max="14576" width="24.140625" style="28" bestFit="1" customWidth="1"/>
    <col min="14577" max="14577" width="25.28515625" style="28" customWidth="1"/>
    <col min="14578" max="14578" width="24.42578125" style="28" customWidth="1"/>
    <col min="14579" max="14579" width="13.85546875" style="28" bestFit="1" customWidth="1"/>
    <col min="14580" max="14580" width="18.7109375" style="28" bestFit="1" customWidth="1"/>
    <col min="14581" max="14581" width="24.7109375" style="28" bestFit="1" customWidth="1"/>
    <col min="14582" max="14583" width="27.140625" style="28" bestFit="1" customWidth="1"/>
    <col min="14584" max="14584" width="24.7109375" style="28" bestFit="1" customWidth="1"/>
    <col min="14585" max="14587" width="22.42578125" style="28" bestFit="1" customWidth="1"/>
    <col min="14588" max="14588" width="24" style="28" bestFit="1" customWidth="1"/>
    <col min="14589" max="14590" width="41.140625" style="28" bestFit="1" customWidth="1"/>
    <col min="14591" max="14591" width="77.42578125" style="28" bestFit="1" customWidth="1"/>
    <col min="14592" max="14592" width="110.28515625" style="28" bestFit="1" customWidth="1"/>
    <col min="14593" max="14593" width="108.140625" style="28" bestFit="1" customWidth="1"/>
    <col min="14594" max="14594" width="38.28515625" style="28" bestFit="1" customWidth="1"/>
    <col min="14595" max="14595" width="38.7109375" style="28" bestFit="1" customWidth="1"/>
    <col min="14596" max="14596" width="38.28515625" style="28" bestFit="1" customWidth="1"/>
    <col min="14597" max="14597" width="38.7109375" style="28" bestFit="1" customWidth="1"/>
    <col min="14598" max="14598" width="38.28515625" style="28" bestFit="1" customWidth="1"/>
    <col min="14599" max="14599" width="38.7109375" style="28" bestFit="1" customWidth="1"/>
    <col min="14600" max="14600" width="22.85546875" style="28" bestFit="1" customWidth="1"/>
    <col min="14601" max="14601" width="31.85546875" style="28" customWidth="1"/>
    <col min="14602" max="14602" width="28" style="28" bestFit="1" customWidth="1"/>
    <col min="14603" max="14603" width="20.7109375" style="28" bestFit="1" customWidth="1"/>
    <col min="14604" max="14604" width="26.7109375" style="28" bestFit="1" customWidth="1"/>
    <col min="14605" max="14605" width="26.85546875" style="28" bestFit="1" customWidth="1"/>
    <col min="14606" max="14606" width="26.7109375" style="28" bestFit="1" customWidth="1"/>
    <col min="14607" max="14607" width="26.85546875" style="28" bestFit="1" customWidth="1"/>
    <col min="14608" max="14608" width="28.85546875" style="28" bestFit="1" customWidth="1"/>
    <col min="14609" max="14609" width="27" style="28" bestFit="1" customWidth="1"/>
    <col min="14610" max="14610" width="23.42578125" style="28" bestFit="1" customWidth="1"/>
    <col min="14611" max="14612" width="31.42578125" style="28" bestFit="1" customWidth="1"/>
    <col min="14613" max="14613" width="31.42578125" style="28" customWidth="1"/>
    <col min="14614" max="14614" width="52.28515625" style="28" customWidth="1"/>
    <col min="14615" max="14615" width="31.42578125" style="28" customWidth="1"/>
    <col min="14616" max="14616" width="26.42578125" style="28" bestFit="1" customWidth="1"/>
    <col min="14617" max="14617" width="29.28515625" style="28" customWidth="1"/>
    <col min="14618" max="14618" width="30.28515625" style="28" customWidth="1"/>
    <col min="14619" max="14619" width="39" style="28" bestFit="1" customWidth="1"/>
    <col min="14620" max="14799" width="9.140625" style="28"/>
    <col min="14800" max="14800" width="17.5703125" style="28" bestFit="1" customWidth="1"/>
    <col min="14801" max="14801" width="25.7109375" style="28" bestFit="1" customWidth="1"/>
    <col min="14802" max="14802" width="22.140625" style="28" bestFit="1" customWidth="1"/>
    <col min="14803" max="14803" width="18.42578125" style="28" bestFit="1" customWidth="1"/>
    <col min="14804" max="14804" width="19.140625" style="28" bestFit="1" customWidth="1"/>
    <col min="14805" max="14805" width="18.42578125" style="28" bestFit="1" customWidth="1"/>
    <col min="14806" max="14806" width="26.42578125" style="28" bestFit="1" customWidth="1"/>
    <col min="14807" max="14807" width="23.85546875" style="28" bestFit="1" customWidth="1"/>
    <col min="14808" max="14808" width="21.42578125" style="28" bestFit="1" customWidth="1"/>
    <col min="14809" max="14809" width="16" style="28" bestFit="1" customWidth="1"/>
    <col min="14810" max="14811" width="23" style="28" customWidth="1"/>
    <col min="14812" max="14812" width="29.28515625" style="28" customWidth="1"/>
    <col min="14813" max="14813" width="30.28515625" style="28" customWidth="1"/>
    <col min="14814" max="14814" width="24.140625" style="28" customWidth="1"/>
    <col min="14815" max="14816" width="23.85546875" style="28" customWidth="1"/>
    <col min="14817" max="14817" width="30.28515625" style="28" customWidth="1"/>
    <col min="14818" max="14823" width="12.7109375" style="28" customWidth="1"/>
    <col min="14824" max="14824" width="33.140625" style="28" customWidth="1"/>
    <col min="14825" max="14825" width="31.5703125" style="28" customWidth="1"/>
    <col min="14826" max="14826" width="33.28515625" style="28" customWidth="1"/>
    <col min="14827" max="14827" width="31.7109375" style="28" customWidth="1"/>
    <col min="14828" max="14828" width="20" style="28" customWidth="1"/>
    <col min="14829" max="14829" width="19.28515625" style="28" bestFit="1" customWidth="1"/>
    <col min="14830" max="14830" width="19.7109375" style="28" bestFit="1" customWidth="1"/>
    <col min="14831" max="14831" width="33.28515625" style="28" bestFit="1" customWidth="1"/>
    <col min="14832" max="14832" width="24.140625" style="28" bestFit="1" customWidth="1"/>
    <col min="14833" max="14833" width="25.28515625" style="28" customWidth="1"/>
    <col min="14834" max="14834" width="24.42578125" style="28" customWidth="1"/>
    <col min="14835" max="14835" width="13.85546875" style="28" bestFit="1" customWidth="1"/>
    <col min="14836" max="14836" width="18.7109375" style="28" bestFit="1" customWidth="1"/>
    <col min="14837" max="14837" width="24.7109375" style="28" bestFit="1" customWidth="1"/>
    <col min="14838" max="14839" width="27.140625" style="28" bestFit="1" customWidth="1"/>
    <col min="14840" max="14840" width="24.7109375" style="28" bestFit="1" customWidth="1"/>
    <col min="14841" max="14843" width="22.42578125" style="28" bestFit="1" customWidth="1"/>
    <col min="14844" max="14844" width="24" style="28" bestFit="1" customWidth="1"/>
    <col min="14845" max="14846" width="41.140625" style="28" bestFit="1" customWidth="1"/>
    <col min="14847" max="14847" width="77.42578125" style="28" bestFit="1" customWidth="1"/>
    <col min="14848" max="14848" width="110.28515625" style="28" bestFit="1" customWidth="1"/>
    <col min="14849" max="14849" width="108.140625" style="28" bestFit="1" customWidth="1"/>
    <col min="14850" max="14850" width="38.28515625" style="28" bestFit="1" customWidth="1"/>
    <col min="14851" max="14851" width="38.7109375" style="28" bestFit="1" customWidth="1"/>
    <col min="14852" max="14852" width="38.28515625" style="28" bestFit="1" customWidth="1"/>
    <col min="14853" max="14853" width="38.7109375" style="28" bestFit="1" customWidth="1"/>
    <col min="14854" max="14854" width="38.28515625" style="28" bestFit="1" customWidth="1"/>
    <col min="14855" max="14855" width="38.7109375" style="28" bestFit="1" customWidth="1"/>
    <col min="14856" max="14856" width="22.85546875" style="28" bestFit="1" customWidth="1"/>
    <col min="14857" max="14857" width="31.85546875" style="28" customWidth="1"/>
    <col min="14858" max="14858" width="28" style="28" bestFit="1" customWidth="1"/>
    <col min="14859" max="14859" width="20.7109375" style="28" bestFit="1" customWidth="1"/>
    <col min="14860" max="14860" width="26.7109375" style="28" bestFit="1" customWidth="1"/>
    <col min="14861" max="14861" width="26.85546875" style="28" bestFit="1" customWidth="1"/>
    <col min="14862" max="14862" width="26.7109375" style="28" bestFit="1" customWidth="1"/>
    <col min="14863" max="14863" width="26.85546875" style="28" bestFit="1" customWidth="1"/>
    <col min="14864" max="14864" width="28.85546875" style="28" bestFit="1" customWidth="1"/>
    <col min="14865" max="14865" width="27" style="28" bestFit="1" customWidth="1"/>
    <col min="14866" max="14866" width="23.42578125" style="28" bestFit="1" customWidth="1"/>
    <col min="14867" max="14868" width="31.42578125" style="28" bestFit="1" customWidth="1"/>
    <col min="14869" max="14869" width="31.42578125" style="28" customWidth="1"/>
    <col min="14870" max="14870" width="52.28515625" style="28" customWidth="1"/>
    <col min="14871" max="14871" width="31.42578125" style="28" customWidth="1"/>
    <col min="14872" max="14872" width="26.42578125" style="28" bestFit="1" customWidth="1"/>
    <col min="14873" max="14873" width="29.28515625" style="28" customWidth="1"/>
    <col min="14874" max="14874" width="30.28515625" style="28" customWidth="1"/>
    <col min="14875" max="14875" width="39" style="28" bestFit="1" customWidth="1"/>
    <col min="14876" max="15055" width="9.140625" style="28"/>
    <col min="15056" max="15056" width="17.5703125" style="28" bestFit="1" customWidth="1"/>
    <col min="15057" max="15057" width="25.7109375" style="28" bestFit="1" customWidth="1"/>
    <col min="15058" max="15058" width="22.140625" style="28" bestFit="1" customWidth="1"/>
    <col min="15059" max="15059" width="18.42578125" style="28" bestFit="1" customWidth="1"/>
    <col min="15060" max="15060" width="19.140625" style="28" bestFit="1" customWidth="1"/>
    <col min="15061" max="15061" width="18.42578125" style="28" bestFit="1" customWidth="1"/>
    <col min="15062" max="15062" width="26.42578125" style="28" bestFit="1" customWidth="1"/>
    <col min="15063" max="15063" width="23.85546875" style="28" bestFit="1" customWidth="1"/>
    <col min="15064" max="15064" width="21.42578125" style="28" bestFit="1" customWidth="1"/>
    <col min="15065" max="15065" width="16" style="28" bestFit="1" customWidth="1"/>
    <col min="15066" max="15067" width="23" style="28" customWidth="1"/>
    <col min="15068" max="15068" width="29.28515625" style="28" customWidth="1"/>
    <col min="15069" max="15069" width="30.28515625" style="28" customWidth="1"/>
    <col min="15070" max="15070" width="24.140625" style="28" customWidth="1"/>
    <col min="15071" max="15072" width="23.85546875" style="28" customWidth="1"/>
    <col min="15073" max="15073" width="30.28515625" style="28" customWidth="1"/>
    <col min="15074" max="15079" width="12.7109375" style="28" customWidth="1"/>
    <col min="15080" max="15080" width="33.140625" style="28" customWidth="1"/>
    <col min="15081" max="15081" width="31.5703125" style="28" customWidth="1"/>
    <col min="15082" max="15082" width="33.28515625" style="28" customWidth="1"/>
    <col min="15083" max="15083" width="31.7109375" style="28" customWidth="1"/>
    <col min="15084" max="15084" width="20" style="28" customWidth="1"/>
    <col min="15085" max="15085" width="19.28515625" style="28" bestFit="1" customWidth="1"/>
    <col min="15086" max="15086" width="19.7109375" style="28" bestFit="1" customWidth="1"/>
    <col min="15087" max="15087" width="33.28515625" style="28" bestFit="1" customWidth="1"/>
    <col min="15088" max="15088" width="24.140625" style="28" bestFit="1" customWidth="1"/>
    <col min="15089" max="15089" width="25.28515625" style="28" customWidth="1"/>
    <col min="15090" max="15090" width="24.42578125" style="28" customWidth="1"/>
    <col min="15091" max="15091" width="13.85546875" style="28" bestFit="1" customWidth="1"/>
    <col min="15092" max="15092" width="18.7109375" style="28" bestFit="1" customWidth="1"/>
    <col min="15093" max="15093" width="24.7109375" style="28" bestFit="1" customWidth="1"/>
    <col min="15094" max="15095" width="27.140625" style="28" bestFit="1" customWidth="1"/>
    <col min="15096" max="15096" width="24.7109375" style="28" bestFit="1" customWidth="1"/>
    <col min="15097" max="15099" width="22.42578125" style="28" bestFit="1" customWidth="1"/>
    <col min="15100" max="15100" width="24" style="28" bestFit="1" customWidth="1"/>
    <col min="15101" max="15102" width="41.140625" style="28" bestFit="1" customWidth="1"/>
    <col min="15103" max="15103" width="77.42578125" style="28" bestFit="1" customWidth="1"/>
    <col min="15104" max="15104" width="110.28515625" style="28" bestFit="1" customWidth="1"/>
    <col min="15105" max="15105" width="108.140625" style="28" bestFit="1" customWidth="1"/>
    <col min="15106" max="15106" width="38.28515625" style="28" bestFit="1" customWidth="1"/>
    <col min="15107" max="15107" width="38.7109375" style="28" bestFit="1" customWidth="1"/>
    <col min="15108" max="15108" width="38.28515625" style="28" bestFit="1" customWidth="1"/>
    <col min="15109" max="15109" width="38.7109375" style="28" bestFit="1" customWidth="1"/>
    <col min="15110" max="15110" width="38.28515625" style="28" bestFit="1" customWidth="1"/>
    <col min="15111" max="15111" width="38.7109375" style="28" bestFit="1" customWidth="1"/>
    <col min="15112" max="15112" width="22.85546875" style="28" bestFit="1" customWidth="1"/>
    <col min="15113" max="15113" width="31.85546875" style="28" customWidth="1"/>
    <col min="15114" max="15114" width="28" style="28" bestFit="1" customWidth="1"/>
    <col min="15115" max="15115" width="20.7109375" style="28" bestFit="1" customWidth="1"/>
    <col min="15116" max="15116" width="26.7109375" style="28" bestFit="1" customWidth="1"/>
    <col min="15117" max="15117" width="26.85546875" style="28" bestFit="1" customWidth="1"/>
    <col min="15118" max="15118" width="26.7109375" style="28" bestFit="1" customWidth="1"/>
    <col min="15119" max="15119" width="26.85546875" style="28" bestFit="1" customWidth="1"/>
    <col min="15120" max="15120" width="28.85546875" style="28" bestFit="1" customWidth="1"/>
    <col min="15121" max="15121" width="27" style="28" bestFit="1" customWidth="1"/>
    <col min="15122" max="15122" width="23.42578125" style="28" bestFit="1" customWidth="1"/>
    <col min="15123" max="15124" width="31.42578125" style="28" bestFit="1" customWidth="1"/>
    <col min="15125" max="15125" width="31.42578125" style="28" customWidth="1"/>
    <col min="15126" max="15126" width="52.28515625" style="28" customWidth="1"/>
    <col min="15127" max="15127" width="31.42578125" style="28" customWidth="1"/>
    <col min="15128" max="15128" width="26.42578125" style="28" bestFit="1" customWidth="1"/>
    <col min="15129" max="15129" width="29.28515625" style="28" customWidth="1"/>
    <col min="15130" max="15130" width="30.28515625" style="28" customWidth="1"/>
    <col min="15131" max="15131" width="39" style="28" bestFit="1" customWidth="1"/>
    <col min="15132" max="15311" width="9.140625" style="28"/>
    <col min="15312" max="15312" width="17.5703125" style="28" bestFit="1" customWidth="1"/>
    <col min="15313" max="15313" width="25.7109375" style="28" bestFit="1" customWidth="1"/>
    <col min="15314" max="15314" width="22.140625" style="28" bestFit="1" customWidth="1"/>
    <col min="15315" max="15315" width="18.42578125" style="28" bestFit="1" customWidth="1"/>
    <col min="15316" max="15316" width="19.140625" style="28" bestFit="1" customWidth="1"/>
    <col min="15317" max="15317" width="18.42578125" style="28" bestFit="1" customWidth="1"/>
    <col min="15318" max="15318" width="26.42578125" style="28" bestFit="1" customWidth="1"/>
    <col min="15319" max="15319" width="23.85546875" style="28" bestFit="1" customWidth="1"/>
    <col min="15320" max="15320" width="21.42578125" style="28" bestFit="1" customWidth="1"/>
    <col min="15321" max="15321" width="16" style="28" bestFit="1" customWidth="1"/>
    <col min="15322" max="15323" width="23" style="28" customWidth="1"/>
    <col min="15324" max="15324" width="29.28515625" style="28" customWidth="1"/>
    <col min="15325" max="15325" width="30.28515625" style="28" customWidth="1"/>
    <col min="15326" max="15326" width="24.140625" style="28" customWidth="1"/>
    <col min="15327" max="15328" width="23.85546875" style="28" customWidth="1"/>
    <col min="15329" max="15329" width="30.28515625" style="28" customWidth="1"/>
    <col min="15330" max="15335" width="12.7109375" style="28" customWidth="1"/>
    <col min="15336" max="15336" width="33.140625" style="28" customWidth="1"/>
    <col min="15337" max="15337" width="31.5703125" style="28" customWidth="1"/>
    <col min="15338" max="15338" width="33.28515625" style="28" customWidth="1"/>
    <col min="15339" max="15339" width="31.7109375" style="28" customWidth="1"/>
    <col min="15340" max="15340" width="20" style="28" customWidth="1"/>
    <col min="15341" max="15341" width="19.28515625" style="28" bestFit="1" customWidth="1"/>
    <col min="15342" max="15342" width="19.7109375" style="28" bestFit="1" customWidth="1"/>
    <col min="15343" max="15343" width="33.28515625" style="28" bestFit="1" customWidth="1"/>
    <col min="15344" max="15344" width="24.140625" style="28" bestFit="1" customWidth="1"/>
    <col min="15345" max="15345" width="25.28515625" style="28" customWidth="1"/>
    <col min="15346" max="15346" width="24.42578125" style="28" customWidth="1"/>
    <col min="15347" max="15347" width="13.85546875" style="28" bestFit="1" customWidth="1"/>
    <col min="15348" max="15348" width="18.7109375" style="28" bestFit="1" customWidth="1"/>
    <col min="15349" max="15349" width="24.7109375" style="28" bestFit="1" customWidth="1"/>
    <col min="15350" max="15351" width="27.140625" style="28" bestFit="1" customWidth="1"/>
    <col min="15352" max="15352" width="24.7109375" style="28" bestFit="1" customWidth="1"/>
    <col min="15353" max="15355" width="22.42578125" style="28" bestFit="1" customWidth="1"/>
    <col min="15356" max="15356" width="24" style="28" bestFit="1" customWidth="1"/>
    <col min="15357" max="15358" width="41.140625" style="28" bestFit="1" customWidth="1"/>
    <col min="15359" max="15359" width="77.42578125" style="28" bestFit="1" customWidth="1"/>
    <col min="15360" max="15360" width="110.28515625" style="28" bestFit="1" customWidth="1"/>
    <col min="15361" max="15361" width="108.140625" style="28" bestFit="1" customWidth="1"/>
    <col min="15362" max="15362" width="38.28515625" style="28" bestFit="1" customWidth="1"/>
    <col min="15363" max="15363" width="38.7109375" style="28" bestFit="1" customWidth="1"/>
    <col min="15364" max="15364" width="38.28515625" style="28" bestFit="1" customWidth="1"/>
    <col min="15365" max="15365" width="38.7109375" style="28" bestFit="1" customWidth="1"/>
    <col min="15366" max="15366" width="38.28515625" style="28" bestFit="1" customWidth="1"/>
    <col min="15367" max="15367" width="38.7109375" style="28" bestFit="1" customWidth="1"/>
    <col min="15368" max="15368" width="22.85546875" style="28" bestFit="1" customWidth="1"/>
    <col min="15369" max="15369" width="31.85546875" style="28" customWidth="1"/>
    <col min="15370" max="15370" width="28" style="28" bestFit="1" customWidth="1"/>
    <col min="15371" max="15371" width="20.7109375" style="28" bestFit="1" customWidth="1"/>
    <col min="15372" max="15372" width="26.7109375" style="28" bestFit="1" customWidth="1"/>
    <col min="15373" max="15373" width="26.85546875" style="28" bestFit="1" customWidth="1"/>
    <col min="15374" max="15374" width="26.7109375" style="28" bestFit="1" customWidth="1"/>
    <col min="15375" max="15375" width="26.85546875" style="28" bestFit="1" customWidth="1"/>
    <col min="15376" max="15376" width="28.85546875" style="28" bestFit="1" customWidth="1"/>
    <col min="15377" max="15377" width="27" style="28" bestFit="1" customWidth="1"/>
    <col min="15378" max="15378" width="23.42578125" style="28" bestFit="1" customWidth="1"/>
    <col min="15379" max="15380" width="31.42578125" style="28" bestFit="1" customWidth="1"/>
    <col min="15381" max="15381" width="31.42578125" style="28" customWidth="1"/>
    <col min="15382" max="15382" width="52.28515625" style="28" customWidth="1"/>
    <col min="15383" max="15383" width="31.42578125" style="28" customWidth="1"/>
    <col min="15384" max="15384" width="26.42578125" style="28" bestFit="1" customWidth="1"/>
    <col min="15385" max="15385" width="29.28515625" style="28" customWidth="1"/>
    <col min="15386" max="15386" width="30.28515625" style="28" customWidth="1"/>
    <col min="15387" max="15387" width="39" style="28" bestFit="1" customWidth="1"/>
    <col min="15388" max="15567" width="9.140625" style="28"/>
    <col min="15568" max="15568" width="17.5703125" style="28" bestFit="1" customWidth="1"/>
    <col min="15569" max="15569" width="25.7109375" style="28" bestFit="1" customWidth="1"/>
    <col min="15570" max="15570" width="22.140625" style="28" bestFit="1" customWidth="1"/>
    <col min="15571" max="15571" width="18.42578125" style="28" bestFit="1" customWidth="1"/>
    <col min="15572" max="15572" width="19.140625" style="28" bestFit="1" customWidth="1"/>
    <col min="15573" max="15573" width="18.42578125" style="28" bestFit="1" customWidth="1"/>
    <col min="15574" max="15574" width="26.42578125" style="28" bestFit="1" customWidth="1"/>
    <col min="15575" max="15575" width="23.85546875" style="28" bestFit="1" customWidth="1"/>
    <col min="15576" max="15576" width="21.42578125" style="28" bestFit="1" customWidth="1"/>
    <col min="15577" max="15577" width="16" style="28" bestFit="1" customWidth="1"/>
    <col min="15578" max="15579" width="23" style="28" customWidth="1"/>
    <col min="15580" max="15580" width="29.28515625" style="28" customWidth="1"/>
    <col min="15581" max="15581" width="30.28515625" style="28" customWidth="1"/>
    <col min="15582" max="15582" width="24.140625" style="28" customWidth="1"/>
    <col min="15583" max="15584" width="23.85546875" style="28" customWidth="1"/>
    <col min="15585" max="15585" width="30.28515625" style="28" customWidth="1"/>
    <col min="15586" max="15591" width="12.7109375" style="28" customWidth="1"/>
    <col min="15592" max="15592" width="33.140625" style="28" customWidth="1"/>
    <col min="15593" max="15593" width="31.5703125" style="28" customWidth="1"/>
    <col min="15594" max="15594" width="33.28515625" style="28" customWidth="1"/>
    <col min="15595" max="15595" width="31.7109375" style="28" customWidth="1"/>
    <col min="15596" max="15596" width="20" style="28" customWidth="1"/>
    <col min="15597" max="15597" width="19.28515625" style="28" bestFit="1" customWidth="1"/>
    <col min="15598" max="15598" width="19.7109375" style="28" bestFit="1" customWidth="1"/>
    <col min="15599" max="15599" width="33.28515625" style="28" bestFit="1" customWidth="1"/>
    <col min="15600" max="15600" width="24.140625" style="28" bestFit="1" customWidth="1"/>
    <col min="15601" max="15601" width="25.28515625" style="28" customWidth="1"/>
    <col min="15602" max="15602" width="24.42578125" style="28" customWidth="1"/>
    <col min="15603" max="15603" width="13.85546875" style="28" bestFit="1" customWidth="1"/>
    <col min="15604" max="15604" width="18.7109375" style="28" bestFit="1" customWidth="1"/>
    <col min="15605" max="15605" width="24.7109375" style="28" bestFit="1" customWidth="1"/>
    <col min="15606" max="15607" width="27.140625" style="28" bestFit="1" customWidth="1"/>
    <col min="15608" max="15608" width="24.7109375" style="28" bestFit="1" customWidth="1"/>
    <col min="15609" max="15611" width="22.42578125" style="28" bestFit="1" customWidth="1"/>
    <col min="15612" max="15612" width="24" style="28" bestFit="1" customWidth="1"/>
    <col min="15613" max="15614" width="41.140625" style="28" bestFit="1" customWidth="1"/>
    <col min="15615" max="15615" width="77.42578125" style="28" bestFit="1" customWidth="1"/>
    <col min="15616" max="15616" width="110.28515625" style="28" bestFit="1" customWidth="1"/>
    <col min="15617" max="15617" width="108.140625" style="28" bestFit="1" customWidth="1"/>
    <col min="15618" max="15618" width="38.28515625" style="28" bestFit="1" customWidth="1"/>
    <col min="15619" max="15619" width="38.7109375" style="28" bestFit="1" customWidth="1"/>
    <col min="15620" max="15620" width="38.28515625" style="28" bestFit="1" customWidth="1"/>
    <col min="15621" max="15621" width="38.7109375" style="28" bestFit="1" customWidth="1"/>
    <col min="15622" max="15622" width="38.28515625" style="28" bestFit="1" customWidth="1"/>
    <col min="15623" max="15623" width="38.7109375" style="28" bestFit="1" customWidth="1"/>
    <col min="15624" max="15624" width="22.85546875" style="28" bestFit="1" customWidth="1"/>
    <col min="15625" max="15625" width="31.85546875" style="28" customWidth="1"/>
    <col min="15626" max="15626" width="28" style="28" bestFit="1" customWidth="1"/>
    <col min="15627" max="15627" width="20.7109375" style="28" bestFit="1" customWidth="1"/>
    <col min="15628" max="15628" width="26.7109375" style="28" bestFit="1" customWidth="1"/>
    <col min="15629" max="15629" width="26.85546875" style="28" bestFit="1" customWidth="1"/>
    <col min="15630" max="15630" width="26.7109375" style="28" bestFit="1" customWidth="1"/>
    <col min="15631" max="15631" width="26.85546875" style="28" bestFit="1" customWidth="1"/>
    <col min="15632" max="15632" width="28.85546875" style="28" bestFit="1" customWidth="1"/>
    <col min="15633" max="15633" width="27" style="28" bestFit="1" customWidth="1"/>
    <col min="15634" max="15634" width="23.42578125" style="28" bestFit="1" customWidth="1"/>
    <col min="15635" max="15636" width="31.42578125" style="28" bestFit="1" customWidth="1"/>
    <col min="15637" max="15637" width="31.42578125" style="28" customWidth="1"/>
    <col min="15638" max="15638" width="52.28515625" style="28" customWidth="1"/>
    <col min="15639" max="15639" width="31.42578125" style="28" customWidth="1"/>
    <col min="15640" max="15640" width="26.42578125" style="28" bestFit="1" customWidth="1"/>
    <col min="15641" max="15641" width="29.28515625" style="28" customWidth="1"/>
    <col min="15642" max="15642" width="30.28515625" style="28" customWidth="1"/>
    <col min="15643" max="15643" width="39" style="28" bestFit="1" customWidth="1"/>
    <col min="15644" max="15823" width="9.140625" style="28"/>
    <col min="15824" max="15824" width="17.5703125" style="28" bestFit="1" customWidth="1"/>
    <col min="15825" max="15825" width="25.7109375" style="28" bestFit="1" customWidth="1"/>
    <col min="15826" max="15826" width="22.140625" style="28" bestFit="1" customWidth="1"/>
    <col min="15827" max="15827" width="18.42578125" style="28" bestFit="1" customWidth="1"/>
    <col min="15828" max="15828" width="19.140625" style="28" bestFit="1" customWidth="1"/>
    <col min="15829" max="15829" width="18.42578125" style="28" bestFit="1" customWidth="1"/>
    <col min="15830" max="15830" width="26.42578125" style="28" bestFit="1" customWidth="1"/>
    <col min="15831" max="15831" width="23.85546875" style="28" bestFit="1" customWidth="1"/>
    <col min="15832" max="15832" width="21.42578125" style="28" bestFit="1" customWidth="1"/>
    <col min="15833" max="15833" width="16" style="28" bestFit="1" customWidth="1"/>
    <col min="15834" max="15835" width="23" style="28" customWidth="1"/>
    <col min="15836" max="15836" width="29.28515625" style="28" customWidth="1"/>
    <col min="15837" max="15837" width="30.28515625" style="28" customWidth="1"/>
    <col min="15838" max="15838" width="24.140625" style="28" customWidth="1"/>
    <col min="15839" max="15840" width="23.85546875" style="28" customWidth="1"/>
    <col min="15841" max="15841" width="30.28515625" style="28" customWidth="1"/>
    <col min="15842" max="15847" width="12.7109375" style="28" customWidth="1"/>
    <col min="15848" max="15848" width="33.140625" style="28" customWidth="1"/>
    <col min="15849" max="15849" width="31.5703125" style="28" customWidth="1"/>
    <col min="15850" max="15850" width="33.28515625" style="28" customWidth="1"/>
    <col min="15851" max="15851" width="31.7109375" style="28" customWidth="1"/>
    <col min="15852" max="15852" width="20" style="28" customWidth="1"/>
    <col min="15853" max="15853" width="19.28515625" style="28" bestFit="1" customWidth="1"/>
    <col min="15854" max="15854" width="19.7109375" style="28" bestFit="1" customWidth="1"/>
    <col min="15855" max="15855" width="33.28515625" style="28" bestFit="1" customWidth="1"/>
    <col min="15856" max="15856" width="24.140625" style="28" bestFit="1" customWidth="1"/>
    <col min="15857" max="15857" width="25.28515625" style="28" customWidth="1"/>
    <col min="15858" max="15858" width="24.42578125" style="28" customWidth="1"/>
    <col min="15859" max="15859" width="13.85546875" style="28" bestFit="1" customWidth="1"/>
    <col min="15860" max="15860" width="18.7109375" style="28" bestFit="1" customWidth="1"/>
    <col min="15861" max="15861" width="24.7109375" style="28" bestFit="1" customWidth="1"/>
    <col min="15862" max="15863" width="27.140625" style="28" bestFit="1" customWidth="1"/>
    <col min="15864" max="15864" width="24.7109375" style="28" bestFit="1" customWidth="1"/>
    <col min="15865" max="15867" width="22.42578125" style="28" bestFit="1" customWidth="1"/>
    <col min="15868" max="15868" width="24" style="28" bestFit="1" customWidth="1"/>
    <col min="15869" max="15870" width="41.140625" style="28" bestFit="1" customWidth="1"/>
    <col min="15871" max="15871" width="77.42578125" style="28" bestFit="1" customWidth="1"/>
    <col min="15872" max="15872" width="110.28515625" style="28" bestFit="1" customWidth="1"/>
    <col min="15873" max="15873" width="108.140625" style="28" bestFit="1" customWidth="1"/>
    <col min="15874" max="15874" width="38.28515625" style="28" bestFit="1" customWidth="1"/>
    <col min="15875" max="15875" width="38.7109375" style="28" bestFit="1" customWidth="1"/>
    <col min="15876" max="15876" width="38.28515625" style="28" bestFit="1" customWidth="1"/>
    <col min="15877" max="15877" width="38.7109375" style="28" bestFit="1" customWidth="1"/>
    <col min="15878" max="15878" width="38.28515625" style="28" bestFit="1" customWidth="1"/>
    <col min="15879" max="15879" width="38.7109375" style="28" bestFit="1" customWidth="1"/>
    <col min="15880" max="15880" width="22.85546875" style="28" bestFit="1" customWidth="1"/>
    <col min="15881" max="15881" width="31.85546875" style="28" customWidth="1"/>
    <col min="15882" max="15882" width="28" style="28" bestFit="1" customWidth="1"/>
    <col min="15883" max="15883" width="20.7109375" style="28" bestFit="1" customWidth="1"/>
    <col min="15884" max="15884" width="26.7109375" style="28" bestFit="1" customWidth="1"/>
    <col min="15885" max="15885" width="26.85546875" style="28" bestFit="1" customWidth="1"/>
    <col min="15886" max="15886" width="26.7109375" style="28" bestFit="1" customWidth="1"/>
    <col min="15887" max="15887" width="26.85546875" style="28" bestFit="1" customWidth="1"/>
    <col min="15888" max="15888" width="28.85546875" style="28" bestFit="1" customWidth="1"/>
    <col min="15889" max="15889" width="27" style="28" bestFit="1" customWidth="1"/>
    <col min="15890" max="15890" width="23.42578125" style="28" bestFit="1" customWidth="1"/>
    <col min="15891" max="15892" width="31.42578125" style="28" bestFit="1" customWidth="1"/>
    <col min="15893" max="15893" width="31.42578125" style="28" customWidth="1"/>
    <col min="15894" max="15894" width="52.28515625" style="28" customWidth="1"/>
    <col min="15895" max="15895" width="31.42578125" style="28" customWidth="1"/>
    <col min="15896" max="15896" width="26.42578125" style="28" bestFit="1" customWidth="1"/>
    <col min="15897" max="15897" width="29.28515625" style="28" customWidth="1"/>
    <col min="15898" max="15898" width="30.28515625" style="28" customWidth="1"/>
    <col min="15899" max="15899" width="39" style="28" bestFit="1" customWidth="1"/>
    <col min="15900" max="16079" width="9.140625" style="28"/>
    <col min="16080" max="16080" width="17.5703125" style="28" bestFit="1" customWidth="1"/>
    <col min="16081" max="16081" width="25.7109375" style="28" bestFit="1" customWidth="1"/>
    <col min="16082" max="16082" width="22.140625" style="28" bestFit="1" customWidth="1"/>
    <col min="16083" max="16083" width="18.42578125" style="28" bestFit="1" customWidth="1"/>
    <col min="16084" max="16084" width="19.140625" style="28" bestFit="1" customWidth="1"/>
    <col min="16085" max="16085" width="18.42578125" style="28" bestFit="1" customWidth="1"/>
    <col min="16086" max="16086" width="26.42578125" style="28" bestFit="1" customWidth="1"/>
    <col min="16087" max="16087" width="23.85546875" style="28" bestFit="1" customWidth="1"/>
    <col min="16088" max="16088" width="21.42578125" style="28" bestFit="1" customWidth="1"/>
    <col min="16089" max="16089" width="16" style="28" bestFit="1" customWidth="1"/>
    <col min="16090" max="16091" width="23" style="28" customWidth="1"/>
    <col min="16092" max="16092" width="29.28515625" style="28" customWidth="1"/>
    <col min="16093" max="16093" width="30.28515625" style="28" customWidth="1"/>
    <col min="16094" max="16094" width="24.140625" style="28" customWidth="1"/>
    <col min="16095" max="16096" width="23.85546875" style="28" customWidth="1"/>
    <col min="16097" max="16097" width="30.28515625" style="28" customWidth="1"/>
    <col min="16098" max="16103" width="12.7109375" style="28" customWidth="1"/>
    <col min="16104" max="16104" width="33.140625" style="28" customWidth="1"/>
    <col min="16105" max="16105" width="31.5703125" style="28" customWidth="1"/>
    <col min="16106" max="16106" width="33.28515625" style="28" customWidth="1"/>
    <col min="16107" max="16107" width="31.7109375" style="28" customWidth="1"/>
    <col min="16108" max="16108" width="20" style="28" customWidth="1"/>
    <col min="16109" max="16109" width="19.28515625" style="28" bestFit="1" customWidth="1"/>
    <col min="16110" max="16110" width="19.7109375" style="28" bestFit="1" customWidth="1"/>
    <col min="16111" max="16111" width="33.28515625" style="28" bestFit="1" customWidth="1"/>
    <col min="16112" max="16112" width="24.140625" style="28" bestFit="1" customWidth="1"/>
    <col min="16113" max="16113" width="25.28515625" style="28" customWidth="1"/>
    <col min="16114" max="16114" width="24.42578125" style="28" customWidth="1"/>
    <col min="16115" max="16115" width="13.85546875" style="28" bestFit="1" customWidth="1"/>
    <col min="16116" max="16116" width="18.7109375" style="28" bestFit="1" customWidth="1"/>
    <col min="16117" max="16117" width="24.7109375" style="28" bestFit="1" customWidth="1"/>
    <col min="16118" max="16119" width="27.140625" style="28" bestFit="1" customWidth="1"/>
    <col min="16120" max="16120" width="24.7109375" style="28" bestFit="1" customWidth="1"/>
    <col min="16121" max="16123" width="22.42578125" style="28" bestFit="1" customWidth="1"/>
    <col min="16124" max="16124" width="24" style="28" bestFit="1" customWidth="1"/>
    <col min="16125" max="16126" width="41.140625" style="28" bestFit="1" customWidth="1"/>
    <col min="16127" max="16127" width="77.42578125" style="28" bestFit="1" customWidth="1"/>
    <col min="16128" max="16128" width="110.28515625" style="28" bestFit="1" customWidth="1"/>
    <col min="16129" max="16129" width="108.140625" style="28" bestFit="1" customWidth="1"/>
    <col min="16130" max="16130" width="38.28515625" style="28" bestFit="1" customWidth="1"/>
    <col min="16131" max="16131" width="38.7109375" style="28" bestFit="1" customWidth="1"/>
    <col min="16132" max="16132" width="38.28515625" style="28" bestFit="1" customWidth="1"/>
    <col min="16133" max="16133" width="38.7109375" style="28" bestFit="1" customWidth="1"/>
    <col min="16134" max="16134" width="38.28515625" style="28" bestFit="1" customWidth="1"/>
    <col min="16135" max="16135" width="38.7109375" style="28" bestFit="1" customWidth="1"/>
    <col min="16136" max="16136" width="22.85546875" style="28" bestFit="1" customWidth="1"/>
    <col min="16137" max="16137" width="31.85546875" style="28" customWidth="1"/>
    <col min="16138" max="16138" width="28" style="28" bestFit="1" customWidth="1"/>
    <col min="16139" max="16139" width="20.7109375" style="28" bestFit="1" customWidth="1"/>
    <col min="16140" max="16140" width="26.7109375" style="28" bestFit="1" customWidth="1"/>
    <col min="16141" max="16141" width="26.85546875" style="28" bestFit="1" customWidth="1"/>
    <col min="16142" max="16142" width="26.7109375" style="28" bestFit="1" customWidth="1"/>
    <col min="16143" max="16143" width="26.85546875" style="28" bestFit="1" customWidth="1"/>
    <col min="16144" max="16144" width="28.85546875" style="28" bestFit="1" customWidth="1"/>
    <col min="16145" max="16145" width="27" style="28" bestFit="1" customWidth="1"/>
    <col min="16146" max="16146" width="23.42578125" style="28" bestFit="1" customWidth="1"/>
    <col min="16147" max="16148" width="31.42578125" style="28" bestFit="1" customWidth="1"/>
    <col min="16149" max="16149" width="31.42578125" style="28" customWidth="1"/>
    <col min="16150" max="16150" width="52.28515625" style="28" customWidth="1"/>
    <col min="16151" max="16151" width="31.42578125" style="28" customWidth="1"/>
    <col min="16152" max="16152" width="26.42578125" style="28" bestFit="1" customWidth="1"/>
    <col min="16153" max="16153" width="29.28515625" style="28" customWidth="1"/>
    <col min="16154" max="16154" width="30.28515625" style="28" customWidth="1"/>
    <col min="16155" max="16155" width="39" style="28" bestFit="1" customWidth="1"/>
    <col min="16156" max="16384" width="9.140625" style="28"/>
  </cols>
  <sheetData>
    <row r="1" spans="1:49" s="9" customFormat="1" ht="30" x14ac:dyDescent="0.25">
      <c r="B1" s="9" t="s">
        <v>25</v>
      </c>
      <c r="C1" s="10" t="s">
        <v>26</v>
      </c>
      <c r="D1" s="11" t="s">
        <v>27</v>
      </c>
      <c r="E1" s="12" t="s">
        <v>28</v>
      </c>
      <c r="F1" s="10" t="s">
        <v>29</v>
      </c>
      <c r="G1" s="10" t="s">
        <v>30</v>
      </c>
      <c r="H1" s="11" t="s">
        <v>31</v>
      </c>
      <c r="I1" s="11" t="s">
        <v>32</v>
      </c>
      <c r="J1" s="13" t="s">
        <v>33</v>
      </c>
      <c r="K1" s="14" t="s">
        <v>34</v>
      </c>
      <c r="L1" s="14" t="s">
        <v>35</v>
      </c>
      <c r="M1" s="13" t="s">
        <v>36</v>
      </c>
      <c r="N1" s="13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6" t="s">
        <v>42</v>
      </c>
      <c r="T1" s="16" t="s">
        <v>43</v>
      </c>
      <c r="U1" s="17" t="s">
        <v>44</v>
      </c>
      <c r="V1" s="10" t="s">
        <v>45</v>
      </c>
      <c r="W1" s="141" t="s">
        <v>45</v>
      </c>
      <c r="X1" s="141" t="s">
        <v>501</v>
      </c>
      <c r="Y1" s="10" t="s">
        <v>46</v>
      </c>
      <c r="Z1" s="141" t="s">
        <v>46</v>
      </c>
      <c r="AA1" s="141" t="s">
        <v>501</v>
      </c>
      <c r="AB1" s="11" t="s">
        <v>47</v>
      </c>
      <c r="AC1" s="141" t="s">
        <v>47</v>
      </c>
      <c r="AD1" s="141" t="s">
        <v>501</v>
      </c>
      <c r="AE1" s="11" t="s">
        <v>48</v>
      </c>
      <c r="AF1" s="141" t="s">
        <v>48</v>
      </c>
      <c r="AG1" s="141" t="s">
        <v>501</v>
      </c>
      <c r="AH1" s="15" t="s">
        <v>50</v>
      </c>
      <c r="AI1" s="143" t="s">
        <v>50</v>
      </c>
      <c r="AJ1" s="141" t="s">
        <v>501</v>
      </c>
      <c r="AK1" s="15" t="s">
        <v>51</v>
      </c>
      <c r="AL1" s="143" t="s">
        <v>51</v>
      </c>
      <c r="AM1" s="141" t="s">
        <v>501</v>
      </c>
      <c r="AN1" s="131" t="s">
        <v>483</v>
      </c>
      <c r="AO1" s="131" t="s">
        <v>484</v>
      </c>
      <c r="AP1" s="134" t="s">
        <v>79</v>
      </c>
      <c r="AQ1" s="134" t="s">
        <v>487</v>
      </c>
      <c r="AR1" s="45" t="s">
        <v>80</v>
      </c>
      <c r="AS1" s="45" t="s">
        <v>488</v>
      </c>
      <c r="AT1" s="129" t="s">
        <v>81</v>
      </c>
      <c r="AU1" s="129" t="s">
        <v>452</v>
      </c>
      <c r="AV1" s="153" t="s">
        <v>549</v>
      </c>
      <c r="AW1" s="151" t="s">
        <v>546</v>
      </c>
    </row>
    <row r="2" spans="1:49" x14ac:dyDescent="0.25">
      <c r="A2" s="18" t="s">
        <v>52</v>
      </c>
      <c r="B2" s="18">
        <v>0</v>
      </c>
      <c r="C2" s="20">
        <v>0</v>
      </c>
      <c r="D2" s="20">
        <v>0</v>
      </c>
      <c r="E2" s="20">
        <v>180</v>
      </c>
      <c r="F2" s="20">
        <v>0</v>
      </c>
      <c r="G2" s="21">
        <v>0</v>
      </c>
      <c r="H2" s="20">
        <v>0</v>
      </c>
      <c r="I2" s="22" t="s">
        <v>53</v>
      </c>
      <c r="J2" s="21">
        <v>0</v>
      </c>
      <c r="K2" s="21">
        <v>0</v>
      </c>
      <c r="L2" s="20">
        <v>0</v>
      </c>
      <c r="M2" s="21">
        <v>0</v>
      </c>
      <c r="N2" s="21">
        <v>0</v>
      </c>
      <c r="O2" s="23">
        <v>0</v>
      </c>
      <c r="P2" s="20">
        <v>0</v>
      </c>
      <c r="Q2" s="24">
        <v>0</v>
      </c>
      <c r="R2" s="24">
        <v>0</v>
      </c>
      <c r="S2" s="20">
        <v>0</v>
      </c>
      <c r="T2" s="20">
        <v>0</v>
      </c>
      <c r="U2" s="25">
        <v>0</v>
      </c>
      <c r="V2" s="19">
        <f>X2</f>
        <v>0</v>
      </c>
      <c r="W2" s="19">
        <v>0</v>
      </c>
      <c r="X2" s="19">
        <f>W2*1.5</f>
        <v>0</v>
      </c>
      <c r="Y2" s="19">
        <f>AA2</f>
        <v>0</v>
      </c>
      <c r="Z2" s="19">
        <v>0</v>
      </c>
      <c r="AA2" s="19">
        <f>Z2/3</f>
        <v>0</v>
      </c>
      <c r="AB2" s="19">
        <f>AD2</f>
        <v>0</v>
      </c>
      <c r="AC2" s="19">
        <v>0</v>
      </c>
      <c r="AD2" s="19">
        <f>AC2*1.5</f>
        <v>0</v>
      </c>
      <c r="AE2" s="19">
        <f>AG2</f>
        <v>0</v>
      </c>
      <c r="AF2" s="19">
        <v>0</v>
      </c>
      <c r="AG2" s="19">
        <f>AF2/2.5</f>
        <v>0</v>
      </c>
      <c r="AH2" s="26">
        <f>AJ2-AJ2*20%</f>
        <v>6.4480000000000004</v>
      </c>
      <c r="AI2" s="26">
        <v>6.2</v>
      </c>
      <c r="AJ2" s="26">
        <f>AI2*1.3</f>
        <v>8.06</v>
      </c>
      <c r="AK2" s="19">
        <f>AM2</f>
        <v>1.4</v>
      </c>
      <c r="AL2" s="19">
        <v>1</v>
      </c>
      <c r="AM2" s="144">
        <f>AL2*2*0.7</f>
        <v>1.4</v>
      </c>
      <c r="AN2" s="135" t="s">
        <v>485</v>
      </c>
      <c r="AO2" s="136" t="s">
        <v>486</v>
      </c>
      <c r="AP2" s="137"/>
      <c r="AQ2" s="137"/>
      <c r="AR2" s="137"/>
      <c r="AS2" s="137"/>
      <c r="AT2" s="137"/>
      <c r="AU2" s="137"/>
      <c r="AV2" s="137"/>
      <c r="AW2" s="137" t="s">
        <v>555</v>
      </c>
    </row>
    <row r="3" spans="1:49" x14ac:dyDescent="0.25">
      <c r="A3" s="29" t="s">
        <v>52</v>
      </c>
      <c r="B3" s="30">
        <v>1</v>
      </c>
      <c r="C3" s="20">
        <v>0</v>
      </c>
      <c r="D3" s="20">
        <v>0</v>
      </c>
      <c r="E3" s="20">
        <v>180</v>
      </c>
      <c r="F3" s="31">
        <v>0</v>
      </c>
      <c r="G3" s="31">
        <v>0</v>
      </c>
      <c r="H3" s="31">
        <v>3</v>
      </c>
      <c r="I3" s="22" t="s">
        <v>53</v>
      </c>
      <c r="J3" s="20">
        <v>0</v>
      </c>
      <c r="K3" s="20">
        <v>0</v>
      </c>
      <c r="L3" s="20">
        <v>0</v>
      </c>
      <c r="M3" s="20">
        <v>0</v>
      </c>
      <c r="N3" s="31">
        <v>0</v>
      </c>
      <c r="O3" s="23">
        <v>0</v>
      </c>
      <c r="P3" s="20">
        <v>0</v>
      </c>
      <c r="Q3" s="7">
        <v>1</v>
      </c>
      <c r="R3" s="7">
        <v>0</v>
      </c>
      <c r="S3" s="20">
        <v>90</v>
      </c>
      <c r="T3" s="20">
        <v>50</v>
      </c>
      <c r="U3" s="25">
        <v>1</v>
      </c>
      <c r="V3" s="19">
        <f>X3</f>
        <v>1.7</v>
      </c>
      <c r="W3" s="26">
        <v>1</v>
      </c>
      <c r="X3" s="19">
        <f>W3*1.7</f>
        <v>1.7</v>
      </c>
      <c r="Y3" s="19">
        <f>AA3</f>
        <v>2</v>
      </c>
      <c r="Z3" s="26">
        <v>6</v>
      </c>
      <c r="AA3" s="19">
        <f>Z3/3</f>
        <v>2</v>
      </c>
      <c r="AB3" s="19">
        <f>AD3</f>
        <v>3.6</v>
      </c>
      <c r="AC3" s="19">
        <v>2</v>
      </c>
      <c r="AD3" s="19">
        <f>AC3*1.8</f>
        <v>3.6</v>
      </c>
      <c r="AE3" s="19">
        <f t="shared" ref="AE3:AE66" si="0">AG3</f>
        <v>2.4</v>
      </c>
      <c r="AF3" s="19">
        <v>6</v>
      </c>
      <c r="AG3" s="19">
        <f t="shared" ref="AG3:AG66" si="1">AF3/2.5</f>
        <v>2.4</v>
      </c>
      <c r="AH3" s="26">
        <f t="shared" ref="AH3:AH66" si="2">AJ3-AJ3*20%</f>
        <v>6.4480000000000004</v>
      </c>
      <c r="AI3" s="19">
        <v>6.2</v>
      </c>
      <c r="AJ3" s="26">
        <f t="shared" ref="AJ3:AJ66" si="3">AI3*1.3</f>
        <v>8.06</v>
      </c>
      <c r="AK3" s="19">
        <f t="shared" ref="AK3:AK66" si="4">AM3</f>
        <v>1.4</v>
      </c>
      <c r="AL3" s="19">
        <v>1</v>
      </c>
      <c r="AM3" s="144">
        <f t="shared" ref="AM3:AM66" si="5">AL3*2*0.7</f>
        <v>1.4</v>
      </c>
      <c r="AN3" s="136"/>
      <c r="AO3" s="136"/>
      <c r="AP3" s="137"/>
      <c r="AQ3" s="137"/>
      <c r="AR3" s="137"/>
      <c r="AS3" s="137"/>
      <c r="AT3" s="137"/>
      <c r="AU3" s="137"/>
      <c r="AV3" s="137"/>
      <c r="AW3" s="137" t="s">
        <v>548</v>
      </c>
    </row>
    <row r="4" spans="1:49" x14ac:dyDescent="0.25">
      <c r="A4" s="29" t="s">
        <v>52</v>
      </c>
      <c r="B4" s="18">
        <v>2</v>
      </c>
      <c r="C4" s="20">
        <v>0</v>
      </c>
      <c r="D4" s="20">
        <v>0</v>
      </c>
      <c r="E4" s="20">
        <v>180</v>
      </c>
      <c r="F4" s="31">
        <v>0</v>
      </c>
      <c r="G4" s="31">
        <v>0</v>
      </c>
      <c r="H4" s="31">
        <v>3</v>
      </c>
      <c r="I4" s="22" t="s">
        <v>53</v>
      </c>
      <c r="J4" s="20">
        <v>0</v>
      </c>
      <c r="K4" s="20">
        <v>0</v>
      </c>
      <c r="L4" s="20">
        <v>0</v>
      </c>
      <c r="M4" s="20">
        <v>0</v>
      </c>
      <c r="N4" s="31">
        <v>0</v>
      </c>
      <c r="O4" s="23">
        <v>0</v>
      </c>
      <c r="P4" s="20">
        <v>0</v>
      </c>
      <c r="Q4" s="7">
        <v>1</v>
      </c>
      <c r="R4" s="7">
        <v>0</v>
      </c>
      <c r="S4" s="20">
        <v>90</v>
      </c>
      <c r="T4" s="20">
        <v>50</v>
      </c>
      <c r="U4" s="25">
        <v>1</v>
      </c>
      <c r="V4" s="19">
        <f t="shared" ref="V4:V66" si="6">X4</f>
        <v>1.7</v>
      </c>
      <c r="W4" s="26">
        <v>1</v>
      </c>
      <c r="X4" s="19">
        <f t="shared" ref="X4:X67" si="7">W4*1.7</f>
        <v>1.7</v>
      </c>
      <c r="Y4" s="19">
        <f t="shared" ref="Y4:Y66" si="8">AA4</f>
        <v>2</v>
      </c>
      <c r="Z4" s="26">
        <v>6</v>
      </c>
      <c r="AA4" s="19">
        <f t="shared" ref="AA4:AA66" si="9">Z4/3</f>
        <v>2</v>
      </c>
      <c r="AB4" s="19">
        <f t="shared" ref="AB4:AB66" si="10">AD4</f>
        <v>3.6</v>
      </c>
      <c r="AC4" s="19">
        <v>2</v>
      </c>
      <c r="AD4" s="19">
        <f t="shared" ref="AD4:AD67" si="11">AC4*1.8</f>
        <v>3.6</v>
      </c>
      <c r="AE4" s="19">
        <f t="shared" si="0"/>
        <v>2.4</v>
      </c>
      <c r="AF4" s="19">
        <v>6</v>
      </c>
      <c r="AG4" s="19">
        <f t="shared" si="1"/>
        <v>2.4</v>
      </c>
      <c r="AH4" s="26">
        <f t="shared" si="2"/>
        <v>6.4480000000000004</v>
      </c>
      <c r="AI4" s="19">
        <v>6.2</v>
      </c>
      <c r="AJ4" s="26">
        <f t="shared" si="3"/>
        <v>8.06</v>
      </c>
      <c r="AK4" s="19">
        <f t="shared" si="4"/>
        <v>1.4</v>
      </c>
      <c r="AL4" s="19">
        <v>1</v>
      </c>
      <c r="AM4" s="144">
        <f t="shared" si="5"/>
        <v>1.4</v>
      </c>
      <c r="AN4" s="162">
        <v>1</v>
      </c>
      <c r="AO4" s="161" t="s">
        <v>53</v>
      </c>
      <c r="AP4" s="137"/>
      <c r="AQ4" s="137"/>
      <c r="AR4" s="137"/>
      <c r="AS4" s="137"/>
      <c r="AT4" s="137"/>
      <c r="AU4" s="137"/>
      <c r="AV4" s="137"/>
      <c r="AW4" s="137"/>
    </row>
    <row r="5" spans="1:49" x14ac:dyDescent="0.25">
      <c r="A5" s="29" t="s">
        <v>52</v>
      </c>
      <c r="B5" s="30">
        <v>3</v>
      </c>
      <c r="C5" s="20">
        <v>0</v>
      </c>
      <c r="D5" s="20">
        <v>0</v>
      </c>
      <c r="E5" s="20">
        <v>180</v>
      </c>
      <c r="F5" s="31">
        <v>0</v>
      </c>
      <c r="G5" s="31">
        <v>0</v>
      </c>
      <c r="H5" s="31">
        <v>3</v>
      </c>
      <c r="I5" s="22" t="s">
        <v>53</v>
      </c>
      <c r="J5" s="20">
        <v>0</v>
      </c>
      <c r="K5" s="20">
        <v>0</v>
      </c>
      <c r="L5" s="20">
        <v>0</v>
      </c>
      <c r="M5" s="20">
        <v>0</v>
      </c>
      <c r="N5" s="31">
        <v>0</v>
      </c>
      <c r="O5" s="23">
        <v>100</v>
      </c>
      <c r="P5" s="20">
        <v>0</v>
      </c>
      <c r="Q5" s="7">
        <v>1</v>
      </c>
      <c r="R5" s="7">
        <v>1</v>
      </c>
      <c r="S5" s="20">
        <v>90</v>
      </c>
      <c r="T5" s="20">
        <v>50</v>
      </c>
      <c r="U5" s="25">
        <v>1</v>
      </c>
      <c r="V5" s="19">
        <f t="shared" si="6"/>
        <v>1.7</v>
      </c>
      <c r="W5" s="26">
        <v>1</v>
      </c>
      <c r="X5" s="19">
        <f t="shared" si="7"/>
        <v>1.7</v>
      </c>
      <c r="Y5" s="19">
        <f t="shared" si="8"/>
        <v>2</v>
      </c>
      <c r="Z5" s="26">
        <v>6</v>
      </c>
      <c r="AA5" s="19">
        <f t="shared" si="9"/>
        <v>2</v>
      </c>
      <c r="AB5" s="19">
        <f t="shared" si="10"/>
        <v>3.6</v>
      </c>
      <c r="AC5" s="19">
        <v>2</v>
      </c>
      <c r="AD5" s="19">
        <f t="shared" si="11"/>
        <v>3.6</v>
      </c>
      <c r="AE5" s="19">
        <f t="shared" si="0"/>
        <v>2.4</v>
      </c>
      <c r="AF5" s="19">
        <v>6</v>
      </c>
      <c r="AG5" s="19">
        <f t="shared" si="1"/>
        <v>2.4</v>
      </c>
      <c r="AH5" s="26">
        <f t="shared" si="2"/>
        <v>6.4480000000000004</v>
      </c>
      <c r="AI5" s="19">
        <v>6.2</v>
      </c>
      <c r="AJ5" s="26">
        <f t="shared" si="3"/>
        <v>8.06</v>
      </c>
      <c r="AK5" s="19">
        <f t="shared" si="4"/>
        <v>1.4</v>
      </c>
      <c r="AL5" s="19">
        <v>1</v>
      </c>
      <c r="AM5" s="144">
        <f t="shared" si="5"/>
        <v>1.4</v>
      </c>
      <c r="AN5" s="159">
        <v>0</v>
      </c>
      <c r="AO5" s="159" t="s">
        <v>53</v>
      </c>
      <c r="AP5" s="28">
        <f>ROUNDUP($AN$4*VLOOKUP($AO$4,Plant!$A$3:$F$22,6,0)*V5,0)</f>
        <v>17</v>
      </c>
      <c r="AQ5" s="28">
        <f>ROUNDUP($AN$4*VLOOKUP($AO$4,Plant!$A$3:$G$22,7,0)*Y5,0)</f>
        <v>38</v>
      </c>
      <c r="AR5" s="28">
        <f>ROUNDUP($AN$4*VLOOKUP($AO$4,Plant!$A$3:$F$22,6,0)*AB5,0)</f>
        <v>34</v>
      </c>
      <c r="AS5" s="28">
        <f>ROUNDUP($AN$4*VLOOKUP($AO$4,Plant!$A$3:$H$22,8,0)*AE5,0)</f>
        <v>63</v>
      </c>
      <c r="AT5" s="28">
        <f>ROUNDUP($AN$4*VLOOKUP($AO$4,Plant!$A$3:$D$22,4,0)*AH5,0)</f>
        <v>7</v>
      </c>
      <c r="AU5" s="28">
        <f>ROUNDUP($AN$4*VLOOKUP($AO$4,Plant!$A$3:$E$22,5,0)*AK5,0)</f>
        <v>6</v>
      </c>
      <c r="AV5" s="28">
        <v>4</v>
      </c>
      <c r="AW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*U5/VLOOKUP($AV$5,'19. Daily_paid_order'!$B$2:$C$41,2,0),0)</f>
        <v>3</v>
      </c>
    </row>
    <row r="6" spans="1:49" x14ac:dyDescent="0.25">
      <c r="A6" s="29" t="s">
        <v>52</v>
      </c>
      <c r="B6" s="18">
        <v>4</v>
      </c>
      <c r="C6" s="20">
        <v>0</v>
      </c>
      <c r="D6" s="20">
        <v>0</v>
      </c>
      <c r="E6" s="20">
        <v>180</v>
      </c>
      <c r="F6" s="31">
        <v>1</v>
      </c>
      <c r="G6" s="31">
        <v>1</v>
      </c>
      <c r="H6" s="31">
        <v>3</v>
      </c>
      <c r="I6" s="22" t="s">
        <v>54</v>
      </c>
      <c r="J6" s="20">
        <v>0</v>
      </c>
      <c r="K6" s="20">
        <v>0</v>
      </c>
      <c r="L6" s="20">
        <v>0</v>
      </c>
      <c r="M6" s="20">
        <v>0</v>
      </c>
      <c r="N6" s="31">
        <v>0</v>
      </c>
      <c r="O6" s="23">
        <v>100</v>
      </c>
      <c r="P6" s="20">
        <v>0</v>
      </c>
      <c r="Q6" s="7">
        <v>1</v>
      </c>
      <c r="R6" s="7">
        <v>1</v>
      </c>
      <c r="S6" s="20">
        <v>90</v>
      </c>
      <c r="T6" s="20">
        <v>50</v>
      </c>
      <c r="U6" s="25">
        <v>1</v>
      </c>
      <c r="V6" s="19">
        <f t="shared" si="6"/>
        <v>1.7</v>
      </c>
      <c r="W6" s="26">
        <v>1</v>
      </c>
      <c r="X6" s="19">
        <f t="shared" si="7"/>
        <v>1.7</v>
      </c>
      <c r="Y6" s="19">
        <f t="shared" si="8"/>
        <v>2</v>
      </c>
      <c r="Z6" s="26">
        <v>6</v>
      </c>
      <c r="AA6" s="19">
        <f t="shared" si="9"/>
        <v>2</v>
      </c>
      <c r="AB6" s="19">
        <f t="shared" si="10"/>
        <v>3.6</v>
      </c>
      <c r="AC6" s="19">
        <v>2</v>
      </c>
      <c r="AD6" s="19">
        <f t="shared" si="11"/>
        <v>3.6</v>
      </c>
      <c r="AE6" s="19">
        <f t="shared" si="0"/>
        <v>2.4</v>
      </c>
      <c r="AF6" s="19">
        <v>6</v>
      </c>
      <c r="AG6" s="19">
        <f t="shared" si="1"/>
        <v>2.4</v>
      </c>
      <c r="AH6" s="26">
        <f t="shared" si="2"/>
        <v>6.4480000000000004</v>
      </c>
      <c r="AI6" s="19">
        <v>6.2</v>
      </c>
      <c r="AJ6" s="26">
        <f t="shared" si="3"/>
        <v>8.06</v>
      </c>
      <c r="AK6" s="19">
        <f t="shared" si="4"/>
        <v>1.4</v>
      </c>
      <c r="AL6" s="19">
        <v>1</v>
      </c>
      <c r="AM6" s="144">
        <f t="shared" si="5"/>
        <v>1.4</v>
      </c>
      <c r="AN6" s="159">
        <v>4</v>
      </c>
      <c r="AO6" s="160" t="s">
        <v>551</v>
      </c>
      <c r="AP6" s="28">
        <f>ROUNDUP($AN$4*VLOOKUP($AO$4,Plant!$A$3:$F$22,6,0)*V6,0)</f>
        <v>17</v>
      </c>
      <c r="AQ6" s="28">
        <f>ROUNDUP($AN$4*VLOOKUP($AO$4,Plant!$A$3:$G$22,7,0)*Y6,0)</f>
        <v>38</v>
      </c>
      <c r="AR6" s="28">
        <f>ROUNDUP($AN$4*VLOOKUP($AO$4,Plant!$A$3:$F$22,6,0)*AB6,0)</f>
        <v>34</v>
      </c>
      <c r="AS6" s="28">
        <f>ROUNDUP($AN$4*VLOOKUP($AO$4,Plant!$A$3:$H$22,8,0)*AE6,0)</f>
        <v>63</v>
      </c>
      <c r="AT6" s="28">
        <f>ROUNDUP($AN$4*VLOOKUP($AO$4,Plant!$A$3:$D$22,4,0)*AH6,0)</f>
        <v>7</v>
      </c>
      <c r="AU6" s="28">
        <f>ROUNDUP($AN$4*VLOOKUP($AO$4,Plant!$A$3:$E$22,5,0)*AK6,0)</f>
        <v>6</v>
      </c>
      <c r="AW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*U6/VLOOKUP($AV$5,'19. Daily_paid_order'!$B$2:$C$41,2,0),0)</f>
        <v>3</v>
      </c>
    </row>
    <row r="7" spans="1:49" x14ac:dyDescent="0.25">
      <c r="A7" s="29" t="s">
        <v>52</v>
      </c>
      <c r="B7" s="30">
        <v>5</v>
      </c>
      <c r="C7" s="20">
        <v>0</v>
      </c>
      <c r="D7" s="20">
        <v>0</v>
      </c>
      <c r="E7" s="20">
        <v>180</v>
      </c>
      <c r="F7" s="31">
        <v>1</v>
      </c>
      <c r="G7" s="31">
        <v>1</v>
      </c>
      <c r="H7" s="31">
        <v>3</v>
      </c>
      <c r="I7" s="22" t="s">
        <v>54</v>
      </c>
      <c r="J7" s="20">
        <v>0</v>
      </c>
      <c r="K7" s="20">
        <v>0</v>
      </c>
      <c r="L7" s="20">
        <v>0</v>
      </c>
      <c r="M7" s="20">
        <v>0</v>
      </c>
      <c r="N7" s="31">
        <v>0</v>
      </c>
      <c r="O7" s="23">
        <v>100</v>
      </c>
      <c r="P7" s="20">
        <v>0</v>
      </c>
      <c r="Q7" s="7">
        <v>1</v>
      </c>
      <c r="R7" s="7">
        <v>1</v>
      </c>
      <c r="S7" s="20">
        <v>90</v>
      </c>
      <c r="T7" s="20">
        <v>50</v>
      </c>
      <c r="U7" s="25">
        <v>1</v>
      </c>
      <c r="V7" s="19">
        <f t="shared" si="6"/>
        <v>1.7</v>
      </c>
      <c r="W7" s="26">
        <v>1</v>
      </c>
      <c r="X7" s="19">
        <f t="shared" si="7"/>
        <v>1.7</v>
      </c>
      <c r="Y7" s="19">
        <f t="shared" si="8"/>
        <v>2</v>
      </c>
      <c r="Z7" s="26">
        <v>6</v>
      </c>
      <c r="AA7" s="19">
        <f t="shared" si="9"/>
        <v>2</v>
      </c>
      <c r="AB7" s="19">
        <f t="shared" si="10"/>
        <v>3.6</v>
      </c>
      <c r="AC7" s="19">
        <v>2</v>
      </c>
      <c r="AD7" s="19">
        <f t="shared" si="11"/>
        <v>3.6</v>
      </c>
      <c r="AE7" s="19">
        <f t="shared" si="0"/>
        <v>2.4</v>
      </c>
      <c r="AF7" s="19">
        <v>6</v>
      </c>
      <c r="AG7" s="19">
        <f t="shared" si="1"/>
        <v>2.4</v>
      </c>
      <c r="AH7" s="26">
        <f t="shared" si="2"/>
        <v>6.3439999999999994</v>
      </c>
      <c r="AI7" s="19">
        <v>6.1</v>
      </c>
      <c r="AJ7" s="26">
        <f t="shared" si="3"/>
        <v>7.93</v>
      </c>
      <c r="AK7" s="19">
        <f t="shared" si="4"/>
        <v>1.4</v>
      </c>
      <c r="AL7" s="19">
        <v>1</v>
      </c>
      <c r="AM7" s="144">
        <f t="shared" si="5"/>
        <v>1.4</v>
      </c>
      <c r="AN7" s="159">
        <v>0</v>
      </c>
      <c r="AO7" s="160" t="s">
        <v>552</v>
      </c>
      <c r="AP7" s="28">
        <f>ROUNDUP($AN$4*VLOOKUP($AO$4,Plant!$A$3:$F$22,6,0)*V7,0)</f>
        <v>17</v>
      </c>
      <c r="AQ7" s="28">
        <f>ROUNDUP($AN$4*VLOOKUP($AO$4,Plant!$A$3:$G$22,7,0)*Y7,0)</f>
        <v>38</v>
      </c>
      <c r="AR7" s="28">
        <f>ROUNDUP($AN$4*VLOOKUP($AO$4,Plant!$A$3:$F$22,6,0)*AB7,0)</f>
        <v>34</v>
      </c>
      <c r="AS7" s="28">
        <f>ROUNDUP($AN$4*VLOOKUP($AO$4,Plant!$A$3:$H$22,8,0)*AE7,0)</f>
        <v>63</v>
      </c>
      <c r="AT7" s="28">
        <f>ROUNDUP($AN$4*VLOOKUP($AO$4,Plant!$A$3:$D$22,4,0)*AH7,0)</f>
        <v>7</v>
      </c>
      <c r="AU7" s="28">
        <f>ROUNDUP($AN$4*VLOOKUP($AO$4,Plant!$A$3:$E$22,5,0)*AK7,0)</f>
        <v>6</v>
      </c>
      <c r="AW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*U7/VLOOKUP($AV$5,'19. Daily_paid_order'!$B$2:$C$41,2,0),0)</f>
        <v>3</v>
      </c>
    </row>
    <row r="8" spans="1:49" x14ac:dyDescent="0.25">
      <c r="A8" s="29" t="s">
        <v>52</v>
      </c>
      <c r="B8" s="18">
        <v>6</v>
      </c>
      <c r="C8" s="20">
        <v>0</v>
      </c>
      <c r="D8" s="20">
        <v>0</v>
      </c>
      <c r="E8" s="20">
        <v>180</v>
      </c>
      <c r="F8" s="31">
        <v>1</v>
      </c>
      <c r="G8" s="31">
        <v>4</v>
      </c>
      <c r="H8" s="31">
        <v>3</v>
      </c>
      <c r="I8" s="22" t="s">
        <v>54</v>
      </c>
      <c r="J8" s="20">
        <v>0</v>
      </c>
      <c r="K8" s="20">
        <v>0</v>
      </c>
      <c r="L8" s="20">
        <v>0</v>
      </c>
      <c r="M8" s="20">
        <v>1</v>
      </c>
      <c r="N8" s="31">
        <v>1</v>
      </c>
      <c r="O8" s="23">
        <v>100</v>
      </c>
      <c r="P8" s="20">
        <v>0</v>
      </c>
      <c r="Q8" s="7">
        <v>1</v>
      </c>
      <c r="R8" s="7">
        <v>1</v>
      </c>
      <c r="S8" s="20">
        <v>90</v>
      </c>
      <c r="T8" s="20">
        <v>50</v>
      </c>
      <c r="U8" s="25">
        <v>1</v>
      </c>
      <c r="V8" s="19">
        <f t="shared" si="6"/>
        <v>1.7</v>
      </c>
      <c r="W8" s="26">
        <v>1</v>
      </c>
      <c r="X8" s="19">
        <f t="shared" si="7"/>
        <v>1.7</v>
      </c>
      <c r="Y8" s="19">
        <f t="shared" si="8"/>
        <v>2</v>
      </c>
      <c r="Z8" s="26">
        <v>6</v>
      </c>
      <c r="AA8" s="19">
        <f t="shared" si="9"/>
        <v>2</v>
      </c>
      <c r="AB8" s="19">
        <f t="shared" si="10"/>
        <v>3.6</v>
      </c>
      <c r="AC8" s="19">
        <v>2</v>
      </c>
      <c r="AD8" s="19">
        <f t="shared" si="11"/>
        <v>3.6</v>
      </c>
      <c r="AE8" s="19">
        <f t="shared" si="0"/>
        <v>2.4</v>
      </c>
      <c r="AF8" s="19">
        <v>6</v>
      </c>
      <c r="AG8" s="19">
        <f t="shared" si="1"/>
        <v>2.4</v>
      </c>
      <c r="AH8" s="26">
        <f t="shared" si="2"/>
        <v>6.3439999999999994</v>
      </c>
      <c r="AI8" s="19">
        <v>6.1</v>
      </c>
      <c r="AJ8" s="26">
        <f t="shared" si="3"/>
        <v>7.93</v>
      </c>
      <c r="AK8" s="19">
        <f t="shared" si="4"/>
        <v>1.4</v>
      </c>
      <c r="AL8" s="19">
        <v>1</v>
      </c>
      <c r="AM8" s="144">
        <f t="shared" si="5"/>
        <v>1.4</v>
      </c>
      <c r="AN8" s="159">
        <v>4</v>
      </c>
      <c r="AO8" s="160" t="s">
        <v>556</v>
      </c>
      <c r="AP8" s="28">
        <f>ROUNDUP($AN$4*VLOOKUP($AO$4,Plant!$A$3:$F$22,6,0)*V8,0)</f>
        <v>17</v>
      </c>
      <c r="AQ8" s="28">
        <f>ROUNDUP($AN$4*VLOOKUP($AO$4,Plant!$A$3:$G$22,7,0)*Y8,0)</f>
        <v>38</v>
      </c>
      <c r="AR8" s="28">
        <f>ROUNDUP($AN$4*VLOOKUP($AO$4,Plant!$A$3:$F$22,6,0)*AB8,0)</f>
        <v>34</v>
      </c>
      <c r="AS8" s="28">
        <f>ROUNDUP($AN$4*VLOOKUP($AO$4,Plant!$A$3:$H$22,8,0)*AE8,0)</f>
        <v>63</v>
      </c>
      <c r="AT8" s="28">
        <f>ROUNDUP($AN$4*VLOOKUP($AO$4,Plant!$A$3:$D$22,4,0)*AH8,0)</f>
        <v>7</v>
      </c>
      <c r="AU8" s="28">
        <f>ROUNDUP($AN$4*VLOOKUP($AO$4,Plant!$A$3:$E$22,5,0)*AK8,0)</f>
        <v>6</v>
      </c>
      <c r="AW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*U8/VLOOKUP($AV$5,'19. Daily_paid_order'!$B$2:$C$41,2,0),0)</f>
        <v>3</v>
      </c>
    </row>
    <row r="9" spans="1:49" x14ac:dyDescent="0.25">
      <c r="A9" s="29" t="s">
        <v>52</v>
      </c>
      <c r="B9" s="30">
        <v>7</v>
      </c>
      <c r="C9" s="20">
        <v>0</v>
      </c>
      <c r="D9" s="20">
        <v>0</v>
      </c>
      <c r="E9" s="20">
        <v>180</v>
      </c>
      <c r="F9" s="31">
        <v>1</v>
      </c>
      <c r="G9" s="31">
        <v>4</v>
      </c>
      <c r="H9" s="31">
        <v>3</v>
      </c>
      <c r="I9" s="22" t="s">
        <v>54</v>
      </c>
      <c r="J9" s="20">
        <v>0</v>
      </c>
      <c r="K9" s="20">
        <v>0</v>
      </c>
      <c r="L9" s="20">
        <v>0</v>
      </c>
      <c r="M9" s="20">
        <v>1</v>
      </c>
      <c r="N9" s="31">
        <v>1</v>
      </c>
      <c r="O9" s="23">
        <v>100</v>
      </c>
      <c r="P9" s="20">
        <v>0</v>
      </c>
      <c r="Q9" s="7">
        <v>1</v>
      </c>
      <c r="R9" s="7">
        <v>1</v>
      </c>
      <c r="S9" s="20">
        <v>90</v>
      </c>
      <c r="T9" s="20">
        <v>50</v>
      </c>
      <c r="U9" s="25">
        <v>1</v>
      </c>
      <c r="V9" s="19">
        <f t="shared" si="6"/>
        <v>1.7</v>
      </c>
      <c r="W9" s="26">
        <v>1</v>
      </c>
      <c r="X9" s="19">
        <f t="shared" si="7"/>
        <v>1.7</v>
      </c>
      <c r="Y9" s="19">
        <f t="shared" si="8"/>
        <v>2</v>
      </c>
      <c r="Z9" s="26">
        <v>6</v>
      </c>
      <c r="AA9" s="19">
        <f t="shared" si="9"/>
        <v>2</v>
      </c>
      <c r="AB9" s="19">
        <f t="shared" si="10"/>
        <v>3.6</v>
      </c>
      <c r="AC9" s="19">
        <v>2</v>
      </c>
      <c r="AD9" s="19">
        <f t="shared" si="11"/>
        <v>3.6</v>
      </c>
      <c r="AE9" s="19">
        <f t="shared" si="0"/>
        <v>2.4</v>
      </c>
      <c r="AF9" s="19">
        <v>6</v>
      </c>
      <c r="AG9" s="19">
        <f t="shared" si="1"/>
        <v>2.4</v>
      </c>
      <c r="AH9" s="26">
        <f t="shared" si="2"/>
        <v>6.3439999999999994</v>
      </c>
      <c r="AI9" s="19">
        <v>6.1</v>
      </c>
      <c r="AJ9" s="26">
        <f t="shared" si="3"/>
        <v>7.93</v>
      </c>
      <c r="AK9" s="19">
        <f t="shared" si="4"/>
        <v>1.4</v>
      </c>
      <c r="AL9" s="19">
        <v>1</v>
      </c>
      <c r="AM9" s="144">
        <f t="shared" si="5"/>
        <v>1.4</v>
      </c>
      <c r="AN9" s="159">
        <v>0</v>
      </c>
      <c r="AO9" s="160" t="s">
        <v>557</v>
      </c>
      <c r="AP9" s="28">
        <f>ROUNDUP($AN$4*VLOOKUP($AO$4,Plant!$A$3:$F$22,6,0)*V9,0)</f>
        <v>17</v>
      </c>
      <c r="AQ9" s="28">
        <f>ROUNDUP($AN$4*VLOOKUP($AO$4,Plant!$A$3:$G$22,7,0)*Y9,0)</f>
        <v>38</v>
      </c>
      <c r="AR9" s="28">
        <f>ROUNDUP($AN$4*VLOOKUP($AO$4,Plant!$A$3:$F$22,6,0)*AB9,0)</f>
        <v>34</v>
      </c>
      <c r="AS9" s="28">
        <f>ROUNDUP($AN$4*VLOOKUP($AO$4,Plant!$A$3:$H$22,8,0)*AE9,0)</f>
        <v>63</v>
      </c>
      <c r="AT9" s="28">
        <f>ROUNDUP($AN$4*VLOOKUP($AO$4,Plant!$A$3:$D$22,4,0)*AH9,0)</f>
        <v>7</v>
      </c>
      <c r="AU9" s="28">
        <f>ROUNDUP($AN$4*VLOOKUP($AO$4,Plant!$A$3:$E$22,5,0)*AK9,0)</f>
        <v>6</v>
      </c>
      <c r="AW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*U9/VLOOKUP($AV$5,'19. Daily_paid_order'!$B$2:$C$41,2,0),0)</f>
        <v>3</v>
      </c>
    </row>
    <row r="10" spans="1:49" x14ac:dyDescent="0.25">
      <c r="A10" s="29" t="s">
        <v>52</v>
      </c>
      <c r="B10" s="18">
        <v>8</v>
      </c>
      <c r="C10" s="20">
        <v>0</v>
      </c>
      <c r="D10" s="20">
        <v>0</v>
      </c>
      <c r="E10" s="20">
        <v>180</v>
      </c>
      <c r="F10" s="31">
        <v>1</v>
      </c>
      <c r="G10" s="31">
        <v>4</v>
      </c>
      <c r="H10" s="31">
        <v>3</v>
      </c>
      <c r="I10" s="32" t="s">
        <v>54</v>
      </c>
      <c r="J10" s="20">
        <v>100</v>
      </c>
      <c r="K10" s="20">
        <v>100</v>
      </c>
      <c r="L10" s="20">
        <v>0</v>
      </c>
      <c r="M10" s="20">
        <v>1</v>
      </c>
      <c r="N10" s="31">
        <v>1</v>
      </c>
      <c r="O10" s="23">
        <v>100</v>
      </c>
      <c r="P10" s="20">
        <v>0</v>
      </c>
      <c r="Q10" s="7">
        <v>2</v>
      </c>
      <c r="R10" s="7">
        <v>2</v>
      </c>
      <c r="S10" s="20">
        <v>90</v>
      </c>
      <c r="T10" s="20">
        <v>50</v>
      </c>
      <c r="U10" s="25">
        <v>1</v>
      </c>
      <c r="V10" s="19">
        <f t="shared" si="6"/>
        <v>1.7</v>
      </c>
      <c r="W10" s="26">
        <v>1</v>
      </c>
      <c r="X10" s="19">
        <f t="shared" si="7"/>
        <v>1.7</v>
      </c>
      <c r="Y10" s="19">
        <f t="shared" si="8"/>
        <v>2</v>
      </c>
      <c r="Z10" s="26">
        <v>6</v>
      </c>
      <c r="AA10" s="19">
        <f t="shared" si="9"/>
        <v>2</v>
      </c>
      <c r="AB10" s="19">
        <f t="shared" si="10"/>
        <v>3.6</v>
      </c>
      <c r="AC10" s="19">
        <v>2</v>
      </c>
      <c r="AD10" s="19">
        <f t="shared" si="11"/>
        <v>3.6</v>
      </c>
      <c r="AE10" s="19">
        <f t="shared" si="0"/>
        <v>2.4</v>
      </c>
      <c r="AF10" s="19">
        <v>6</v>
      </c>
      <c r="AG10" s="19">
        <f t="shared" si="1"/>
        <v>2.4</v>
      </c>
      <c r="AH10" s="26">
        <f t="shared" si="2"/>
        <v>6.24</v>
      </c>
      <c r="AI10" s="19">
        <v>6</v>
      </c>
      <c r="AJ10" s="26">
        <f t="shared" si="3"/>
        <v>7.8000000000000007</v>
      </c>
      <c r="AK10" s="19">
        <f t="shared" si="4"/>
        <v>1.4</v>
      </c>
      <c r="AL10" s="19">
        <v>1</v>
      </c>
      <c r="AM10" s="144">
        <f t="shared" si="5"/>
        <v>1.4</v>
      </c>
      <c r="AN10" s="159">
        <v>0</v>
      </c>
      <c r="AO10" s="160" t="s">
        <v>550</v>
      </c>
      <c r="AP10" s="28">
        <f>ROUNDUP($AN$4*VLOOKUP($AO$4,Plant!$A$3:$F$22,6,0)*V10,0)</f>
        <v>17</v>
      </c>
      <c r="AQ10" s="28">
        <f>ROUNDUP($AN$4*VLOOKUP($AO$4,Plant!$A$3:$G$22,7,0)*Y10,0)</f>
        <v>38</v>
      </c>
      <c r="AR10" s="28">
        <f>ROUNDUP($AN$4*VLOOKUP($AO$4,Plant!$A$3:$F$22,6,0)*AB10,0)</f>
        <v>34</v>
      </c>
      <c r="AS10" s="28">
        <f>ROUNDUP($AN$4*VLOOKUP($AO$4,Plant!$A$3:$H$22,8,0)*AE10,0)</f>
        <v>63</v>
      </c>
      <c r="AT10" s="28">
        <f>ROUNDUP($AN$4*VLOOKUP($AO$4,Plant!$A$3:$D$22,4,0)*AH10,0)</f>
        <v>7</v>
      </c>
      <c r="AU10" s="28">
        <f>ROUNDUP($AN$4*VLOOKUP($AO$4,Plant!$A$3:$E$22,5,0)*AK10,0)</f>
        <v>6</v>
      </c>
      <c r="AW1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*U10/VLOOKUP($AV$5,'19. Daily_paid_order'!$B$2:$C$41,2,0),0)</f>
        <v>3</v>
      </c>
    </row>
    <row r="11" spans="1:49" x14ac:dyDescent="0.25">
      <c r="A11" s="29" t="s">
        <v>52</v>
      </c>
      <c r="B11" s="30">
        <v>9</v>
      </c>
      <c r="C11" s="20">
        <v>0</v>
      </c>
      <c r="D11" s="20">
        <v>0</v>
      </c>
      <c r="E11" s="20">
        <v>180</v>
      </c>
      <c r="F11" s="31">
        <v>1</v>
      </c>
      <c r="G11" s="31">
        <v>4</v>
      </c>
      <c r="H11" s="31">
        <v>3</v>
      </c>
      <c r="I11" s="32" t="s">
        <v>54</v>
      </c>
      <c r="J11" s="20">
        <v>30</v>
      </c>
      <c r="K11" s="20">
        <v>100</v>
      </c>
      <c r="L11" s="20">
        <v>0</v>
      </c>
      <c r="M11" s="20">
        <v>1</v>
      </c>
      <c r="N11" s="31">
        <v>1</v>
      </c>
      <c r="O11" s="23">
        <v>40</v>
      </c>
      <c r="P11" s="20">
        <v>50</v>
      </c>
      <c r="Q11" s="7">
        <v>2</v>
      </c>
      <c r="R11" s="7">
        <v>2</v>
      </c>
      <c r="S11" s="20">
        <v>90</v>
      </c>
      <c r="T11" s="20">
        <v>0</v>
      </c>
      <c r="U11" s="25">
        <v>1</v>
      </c>
      <c r="V11" s="19">
        <f t="shared" si="6"/>
        <v>1.7</v>
      </c>
      <c r="W11" s="26">
        <v>1</v>
      </c>
      <c r="X11" s="19">
        <f t="shared" si="7"/>
        <v>1.7</v>
      </c>
      <c r="Y11" s="19">
        <f t="shared" si="8"/>
        <v>2</v>
      </c>
      <c r="Z11" s="26">
        <v>6</v>
      </c>
      <c r="AA11" s="19">
        <f t="shared" si="9"/>
        <v>2</v>
      </c>
      <c r="AB11" s="19">
        <f t="shared" si="10"/>
        <v>3.6</v>
      </c>
      <c r="AC11" s="19">
        <v>2</v>
      </c>
      <c r="AD11" s="19">
        <f t="shared" si="11"/>
        <v>3.6</v>
      </c>
      <c r="AE11" s="19">
        <f t="shared" si="0"/>
        <v>2.4</v>
      </c>
      <c r="AF11" s="19">
        <v>6</v>
      </c>
      <c r="AG11" s="19">
        <f t="shared" si="1"/>
        <v>2.4</v>
      </c>
      <c r="AH11" s="26">
        <f t="shared" si="2"/>
        <v>6.24</v>
      </c>
      <c r="AI11" s="19">
        <v>6</v>
      </c>
      <c r="AJ11" s="26">
        <f t="shared" si="3"/>
        <v>7.8000000000000007</v>
      </c>
      <c r="AK11" s="19">
        <f t="shared" si="4"/>
        <v>1.4</v>
      </c>
      <c r="AL11" s="19">
        <v>1</v>
      </c>
      <c r="AM11" s="144">
        <f t="shared" si="5"/>
        <v>1.4</v>
      </c>
      <c r="AN11" s="132"/>
      <c r="AO11" s="132"/>
      <c r="AP11" s="28">
        <f>ROUNDUP($AN$4*VLOOKUP($AO$4,Plant!$A$3:$F$22,6,0)*V11,0)</f>
        <v>17</v>
      </c>
      <c r="AQ11" s="28">
        <f>ROUNDUP($AN$4*VLOOKUP($AO$4,Plant!$A$3:$G$22,7,0)*Y11,0)</f>
        <v>38</v>
      </c>
      <c r="AR11" s="28">
        <f>ROUNDUP($AN$4*VLOOKUP($AO$4,Plant!$A$3:$F$22,6,0)*AB11,0)</f>
        <v>34</v>
      </c>
      <c r="AS11" s="28">
        <f>ROUNDUP($AN$4*VLOOKUP($AO$4,Plant!$A$3:$H$22,8,0)*AE11,0)</f>
        <v>63</v>
      </c>
      <c r="AT11" s="28">
        <f>ROUNDUP($AN$4*VLOOKUP($AO$4,Plant!$A$3:$D$22,4,0)*AH11,0)</f>
        <v>7</v>
      </c>
      <c r="AU11" s="28">
        <f>ROUNDUP($AN$4*VLOOKUP($AO$4,Plant!$A$3:$E$22,5,0)*AK11,0)</f>
        <v>6</v>
      </c>
      <c r="AW1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*U11/VLOOKUP($AV$5,'19. Daily_paid_order'!$B$2:$C$41,2,0),0)</f>
        <v>3</v>
      </c>
    </row>
    <row r="12" spans="1:49" x14ac:dyDescent="0.25">
      <c r="A12" s="29" t="s">
        <v>52</v>
      </c>
      <c r="B12" s="18">
        <v>10</v>
      </c>
      <c r="C12" s="20">
        <v>3</v>
      </c>
      <c r="D12" s="3">
        <v>5</v>
      </c>
      <c r="E12" s="20">
        <v>300</v>
      </c>
      <c r="F12" s="31">
        <v>1</v>
      </c>
      <c r="G12" s="31">
        <v>4</v>
      </c>
      <c r="H12" s="31">
        <v>3</v>
      </c>
      <c r="I12" s="32" t="s">
        <v>54</v>
      </c>
      <c r="J12" s="20">
        <v>30</v>
      </c>
      <c r="K12" s="20">
        <v>100</v>
      </c>
      <c r="L12" s="20">
        <v>0</v>
      </c>
      <c r="M12" s="20">
        <v>1</v>
      </c>
      <c r="N12" s="31">
        <v>1</v>
      </c>
      <c r="O12" s="23">
        <v>40</v>
      </c>
      <c r="P12" s="20">
        <v>50</v>
      </c>
      <c r="Q12" s="7">
        <v>2</v>
      </c>
      <c r="R12" s="7">
        <v>2</v>
      </c>
      <c r="S12" s="20">
        <v>90</v>
      </c>
      <c r="T12" s="20">
        <v>0</v>
      </c>
      <c r="U12" s="25">
        <v>1</v>
      </c>
      <c r="V12" s="19">
        <f t="shared" si="6"/>
        <v>1.7</v>
      </c>
      <c r="W12" s="26">
        <v>1</v>
      </c>
      <c r="X12" s="19">
        <f t="shared" si="7"/>
        <v>1.7</v>
      </c>
      <c r="Y12" s="19">
        <f t="shared" si="8"/>
        <v>2</v>
      </c>
      <c r="Z12" s="26">
        <v>6</v>
      </c>
      <c r="AA12" s="19">
        <f t="shared" si="9"/>
        <v>2</v>
      </c>
      <c r="AB12" s="19">
        <f t="shared" si="10"/>
        <v>3.6</v>
      </c>
      <c r="AC12" s="19">
        <v>2</v>
      </c>
      <c r="AD12" s="19">
        <f t="shared" si="11"/>
        <v>3.6</v>
      </c>
      <c r="AE12" s="19">
        <f t="shared" si="0"/>
        <v>2.4</v>
      </c>
      <c r="AF12" s="19">
        <v>6</v>
      </c>
      <c r="AG12" s="19">
        <f t="shared" si="1"/>
        <v>2.4</v>
      </c>
      <c r="AH12" s="26">
        <f t="shared" si="2"/>
        <v>6.136000000000001</v>
      </c>
      <c r="AI12" s="19">
        <v>5.9</v>
      </c>
      <c r="AJ12" s="26">
        <f t="shared" si="3"/>
        <v>7.6700000000000008</v>
      </c>
      <c r="AK12" s="19">
        <f t="shared" si="4"/>
        <v>1.4</v>
      </c>
      <c r="AL12" s="19">
        <v>1</v>
      </c>
      <c r="AM12" s="144">
        <f t="shared" si="5"/>
        <v>1.4</v>
      </c>
      <c r="AN12" s="132"/>
      <c r="AO12" s="132"/>
      <c r="AP12" s="28">
        <f>ROUNDUP($AN$4*VLOOKUP($AO$4,Plant!$A$3:$F$22,6,0)*V12,0)</f>
        <v>17</v>
      </c>
      <c r="AQ12" s="28">
        <f>ROUNDUP($AN$4*VLOOKUP($AO$4,Plant!$A$3:$G$22,7,0)*Y12,0)</f>
        <v>38</v>
      </c>
      <c r="AR12" s="28">
        <f>ROUNDUP($AN$4*VLOOKUP($AO$4,Plant!$A$3:$F$22,6,0)*AB12,0)</f>
        <v>34</v>
      </c>
      <c r="AS12" s="28">
        <f>ROUNDUP($AN$4*VLOOKUP($AO$4,Plant!$A$3:$H$22,8,0)*AE12,0)</f>
        <v>63</v>
      </c>
      <c r="AT12" s="28">
        <f>ROUNDUP($AN$4*VLOOKUP($AO$4,Plant!$A$3:$D$22,4,0)*AH12,0)</f>
        <v>7</v>
      </c>
      <c r="AU12" s="28">
        <f>ROUNDUP($AN$4*VLOOKUP($AO$4,Plant!$A$3:$E$22,5,0)*AK12,0)</f>
        <v>6</v>
      </c>
      <c r="AW1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*U12/VLOOKUP($AV$5,'19. Daily_paid_order'!$B$2:$C$41,2,0),0)</f>
        <v>3</v>
      </c>
    </row>
    <row r="13" spans="1:49" x14ac:dyDescent="0.25">
      <c r="A13" s="29" t="s">
        <v>52</v>
      </c>
      <c r="B13" s="30">
        <v>11</v>
      </c>
      <c r="C13" s="31">
        <v>4</v>
      </c>
      <c r="D13" s="3">
        <v>5</v>
      </c>
      <c r="E13" s="20">
        <v>300</v>
      </c>
      <c r="F13" s="31">
        <v>1</v>
      </c>
      <c r="G13" s="31">
        <v>4</v>
      </c>
      <c r="H13" s="31">
        <v>5</v>
      </c>
      <c r="I13" s="32" t="s">
        <v>54</v>
      </c>
      <c r="J13" s="20">
        <v>30</v>
      </c>
      <c r="K13" s="20">
        <v>100</v>
      </c>
      <c r="L13" s="20">
        <v>0</v>
      </c>
      <c r="M13" s="20">
        <v>1</v>
      </c>
      <c r="N13" s="31">
        <v>1</v>
      </c>
      <c r="O13" s="23">
        <v>40</v>
      </c>
      <c r="P13" s="20">
        <v>50</v>
      </c>
      <c r="Q13" s="7">
        <v>2</v>
      </c>
      <c r="R13" s="7">
        <v>2</v>
      </c>
      <c r="S13" s="20">
        <v>90</v>
      </c>
      <c r="T13" s="20">
        <v>0</v>
      </c>
      <c r="U13" s="25">
        <v>1</v>
      </c>
      <c r="V13" s="19">
        <f t="shared" si="6"/>
        <v>1.7</v>
      </c>
      <c r="W13" s="26">
        <v>1</v>
      </c>
      <c r="X13" s="19">
        <f t="shared" si="7"/>
        <v>1.7</v>
      </c>
      <c r="Y13" s="19">
        <f t="shared" si="8"/>
        <v>1.9666666666666668</v>
      </c>
      <c r="Z13" s="26">
        <v>5.9</v>
      </c>
      <c r="AA13" s="19">
        <f t="shared" si="9"/>
        <v>1.9666666666666668</v>
      </c>
      <c r="AB13" s="19">
        <f t="shared" si="10"/>
        <v>3.42</v>
      </c>
      <c r="AC13" s="19">
        <v>1.9</v>
      </c>
      <c r="AD13" s="19">
        <f t="shared" si="11"/>
        <v>3.42</v>
      </c>
      <c r="AE13" s="19">
        <f t="shared" si="0"/>
        <v>2.44</v>
      </c>
      <c r="AF13" s="19">
        <v>6.1</v>
      </c>
      <c r="AG13" s="19">
        <f t="shared" si="1"/>
        <v>2.44</v>
      </c>
      <c r="AH13" s="26">
        <f t="shared" si="2"/>
        <v>6.032</v>
      </c>
      <c r="AI13" s="19">
        <v>5.8</v>
      </c>
      <c r="AJ13" s="26">
        <f t="shared" si="3"/>
        <v>7.54</v>
      </c>
      <c r="AK13" s="19">
        <f t="shared" si="4"/>
        <v>1.4</v>
      </c>
      <c r="AL13" s="19">
        <v>1</v>
      </c>
      <c r="AM13" s="144">
        <f t="shared" si="5"/>
        <v>1.4</v>
      </c>
      <c r="AN13" s="132"/>
      <c r="AO13" s="132"/>
      <c r="AP13" s="28">
        <f>ROUNDUP($AN$4*VLOOKUP($AO$4,Plant!$A$3:$F$22,6,0)*V13,0)</f>
        <v>17</v>
      </c>
      <c r="AQ13" s="28">
        <f>ROUNDUP($AN$4*VLOOKUP($AO$4,Plant!$A$3:$G$22,7,0)*Y13,0)</f>
        <v>38</v>
      </c>
      <c r="AR13" s="28">
        <f>ROUNDUP($AN$4*VLOOKUP($AO$4,Plant!$A$3:$F$22,6,0)*AB13,0)</f>
        <v>33</v>
      </c>
      <c r="AS13" s="28">
        <f>ROUNDUP($AN$4*VLOOKUP($AO$4,Plant!$A$3:$H$22,8,0)*AE13,0)</f>
        <v>64</v>
      </c>
      <c r="AT13" s="28">
        <f>ROUNDUP($AN$4*VLOOKUP($AO$4,Plant!$A$3:$D$22,4,0)*AH13,0)</f>
        <v>7</v>
      </c>
      <c r="AU13" s="28">
        <f>ROUNDUP($AN$4*VLOOKUP($AO$4,Plant!$A$3:$E$22,5,0)*AK13,0)</f>
        <v>6</v>
      </c>
      <c r="AW1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*U13/VLOOKUP($AV$5,'19. Daily_paid_order'!$B$2:$C$41,2,0),0)</f>
        <v>3</v>
      </c>
    </row>
    <row r="14" spans="1:49" x14ac:dyDescent="0.25">
      <c r="A14" s="29" t="s">
        <v>52</v>
      </c>
      <c r="B14" s="18">
        <v>12</v>
      </c>
      <c r="C14" s="31">
        <v>4</v>
      </c>
      <c r="D14" s="3">
        <v>5</v>
      </c>
      <c r="E14" s="20">
        <v>600</v>
      </c>
      <c r="F14" s="31">
        <v>2</v>
      </c>
      <c r="G14" s="31">
        <v>4</v>
      </c>
      <c r="H14" s="31">
        <v>5</v>
      </c>
      <c r="I14" s="32" t="s">
        <v>54</v>
      </c>
      <c r="J14" s="20">
        <v>30</v>
      </c>
      <c r="K14" s="20">
        <v>100</v>
      </c>
      <c r="L14" s="20">
        <v>0</v>
      </c>
      <c r="M14" s="20">
        <v>1</v>
      </c>
      <c r="N14" s="31">
        <v>1</v>
      </c>
      <c r="O14" s="23">
        <v>40</v>
      </c>
      <c r="P14" s="20">
        <v>50</v>
      </c>
      <c r="Q14" s="7">
        <v>2</v>
      </c>
      <c r="R14" s="7">
        <v>2</v>
      </c>
      <c r="S14" s="20">
        <v>90</v>
      </c>
      <c r="T14" s="20">
        <v>0</v>
      </c>
      <c r="U14" s="25">
        <v>1</v>
      </c>
      <c r="V14" s="19">
        <f t="shared" si="6"/>
        <v>1.7</v>
      </c>
      <c r="W14" s="26">
        <v>1</v>
      </c>
      <c r="X14" s="19">
        <f t="shared" si="7"/>
        <v>1.7</v>
      </c>
      <c r="Y14" s="19">
        <f t="shared" si="8"/>
        <v>1.9333333333333333</v>
      </c>
      <c r="Z14" s="26">
        <v>5.8</v>
      </c>
      <c r="AA14" s="19">
        <f t="shared" si="9"/>
        <v>1.9333333333333333</v>
      </c>
      <c r="AB14" s="19">
        <f t="shared" si="10"/>
        <v>3.24</v>
      </c>
      <c r="AC14" s="19">
        <v>1.8</v>
      </c>
      <c r="AD14" s="19">
        <f t="shared" si="11"/>
        <v>3.24</v>
      </c>
      <c r="AE14" s="19">
        <f t="shared" si="0"/>
        <v>2.48</v>
      </c>
      <c r="AF14" s="19">
        <v>6.2</v>
      </c>
      <c r="AG14" s="19">
        <f t="shared" si="1"/>
        <v>2.48</v>
      </c>
      <c r="AH14" s="26">
        <f t="shared" si="2"/>
        <v>5.9279999999999999</v>
      </c>
      <c r="AI14" s="19">
        <v>5.7</v>
      </c>
      <c r="AJ14" s="26">
        <f t="shared" si="3"/>
        <v>7.41</v>
      </c>
      <c r="AK14" s="19">
        <f t="shared" si="4"/>
        <v>1.4</v>
      </c>
      <c r="AL14" s="19">
        <v>1</v>
      </c>
      <c r="AM14" s="144">
        <f t="shared" si="5"/>
        <v>1.4</v>
      </c>
      <c r="AN14" s="132"/>
      <c r="AO14" s="132"/>
      <c r="AP14" s="28">
        <f>ROUNDUP($AN$4*VLOOKUP($AO$4,Plant!$A$3:$F$22,6,0)*V14,0)</f>
        <v>17</v>
      </c>
      <c r="AQ14" s="28">
        <f>ROUNDUP($AN$4*VLOOKUP($AO$4,Plant!$A$3:$G$22,7,0)*Y14,0)</f>
        <v>37</v>
      </c>
      <c r="AR14" s="28">
        <f>ROUNDUP($AN$4*VLOOKUP($AO$4,Plant!$A$3:$F$22,6,0)*AB14,0)</f>
        <v>31</v>
      </c>
      <c r="AS14" s="28">
        <f>ROUNDUP($AN$4*VLOOKUP($AO$4,Plant!$A$3:$H$22,8,0)*AE14,0)</f>
        <v>65</v>
      </c>
      <c r="AT14" s="28">
        <f>ROUNDUP($AN$4*VLOOKUP($AO$4,Plant!$A$3:$D$22,4,0)*AH14,0)</f>
        <v>6</v>
      </c>
      <c r="AU14" s="28">
        <f>ROUNDUP($AN$4*VLOOKUP($AO$4,Plant!$A$3:$E$22,5,0)*AK14,0)</f>
        <v>6</v>
      </c>
      <c r="AW1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*U14/VLOOKUP($AV$5,'19. Daily_paid_order'!$B$2:$C$41,2,0),0)</f>
        <v>3</v>
      </c>
    </row>
    <row r="15" spans="1:49" ht="14.25" customHeight="1" x14ac:dyDescent="0.25">
      <c r="A15" s="29" t="s">
        <v>52</v>
      </c>
      <c r="B15" s="30">
        <v>13</v>
      </c>
      <c r="C15" s="31">
        <v>4</v>
      </c>
      <c r="D15" s="3">
        <v>6</v>
      </c>
      <c r="E15" s="20">
        <v>600</v>
      </c>
      <c r="F15" s="31">
        <v>2</v>
      </c>
      <c r="G15" s="31">
        <v>4</v>
      </c>
      <c r="H15" s="31">
        <v>5</v>
      </c>
      <c r="I15" s="32" t="s">
        <v>54</v>
      </c>
      <c r="J15" s="20">
        <v>30</v>
      </c>
      <c r="K15" s="20">
        <v>100</v>
      </c>
      <c r="L15" s="20">
        <v>0</v>
      </c>
      <c r="M15" s="20">
        <v>1</v>
      </c>
      <c r="N15" s="31">
        <v>1</v>
      </c>
      <c r="O15" s="23">
        <v>40</v>
      </c>
      <c r="P15" s="20">
        <v>80</v>
      </c>
      <c r="Q15" s="7">
        <v>2</v>
      </c>
      <c r="R15" s="7">
        <v>2</v>
      </c>
      <c r="S15" s="20">
        <v>90</v>
      </c>
      <c r="T15" s="20">
        <v>0</v>
      </c>
      <c r="U15" s="25">
        <v>1</v>
      </c>
      <c r="V15" s="19">
        <f t="shared" si="6"/>
        <v>1.7</v>
      </c>
      <c r="W15" s="26">
        <v>1</v>
      </c>
      <c r="X15" s="19">
        <f t="shared" si="7"/>
        <v>1.7</v>
      </c>
      <c r="Y15" s="19">
        <f t="shared" si="8"/>
        <v>1.9000000000000001</v>
      </c>
      <c r="Z15" s="26">
        <v>5.7</v>
      </c>
      <c r="AA15" s="19">
        <f t="shared" si="9"/>
        <v>1.9000000000000001</v>
      </c>
      <c r="AB15" s="19">
        <f t="shared" si="10"/>
        <v>3.06</v>
      </c>
      <c r="AC15" s="19">
        <v>1.7</v>
      </c>
      <c r="AD15" s="19">
        <f t="shared" si="11"/>
        <v>3.06</v>
      </c>
      <c r="AE15" s="19">
        <f t="shared" si="0"/>
        <v>2.52</v>
      </c>
      <c r="AF15" s="19">
        <v>6.3</v>
      </c>
      <c r="AG15" s="19">
        <f t="shared" si="1"/>
        <v>2.52</v>
      </c>
      <c r="AH15" s="26">
        <f t="shared" si="2"/>
        <v>5.8239999999999998</v>
      </c>
      <c r="AI15" s="19">
        <v>5.6</v>
      </c>
      <c r="AJ15" s="26">
        <f t="shared" si="3"/>
        <v>7.2799999999999994</v>
      </c>
      <c r="AK15" s="19">
        <f t="shared" si="4"/>
        <v>1.4</v>
      </c>
      <c r="AL15" s="19">
        <v>1</v>
      </c>
      <c r="AM15" s="144">
        <f t="shared" si="5"/>
        <v>1.4</v>
      </c>
      <c r="AN15" s="132"/>
      <c r="AO15" s="132"/>
      <c r="AP15" s="28">
        <f>ROUNDUP($AN$4*VLOOKUP($AO$4,Plant!$A$3:$F$22,6,0)*V15,0)</f>
        <v>17</v>
      </c>
      <c r="AQ15" s="28">
        <f>ROUNDUP($AN$4*VLOOKUP($AO$4,Plant!$A$3:$G$22,7,0)*Y15,0)</f>
        <v>36</v>
      </c>
      <c r="AR15" s="28">
        <f>ROUNDUP($AN$4*VLOOKUP($AO$4,Plant!$A$3:$F$22,6,0)*AB15,0)</f>
        <v>29</v>
      </c>
      <c r="AS15" s="28">
        <f>ROUNDUP($AN$4*VLOOKUP($AO$4,Plant!$A$3:$H$22,8,0)*AE15,0)</f>
        <v>66</v>
      </c>
      <c r="AT15" s="28">
        <f>ROUNDUP($AN$4*VLOOKUP($AO$4,Plant!$A$3:$D$22,4,0)*AH15,0)</f>
        <v>6</v>
      </c>
      <c r="AU15" s="28">
        <f>ROUNDUP($AN$4*VLOOKUP($AO$4,Plant!$A$3:$E$22,5,0)*AK15,0)</f>
        <v>6</v>
      </c>
      <c r="AW1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*U15/VLOOKUP($AV$5,'19. Daily_paid_order'!$B$2:$C$41,2,0),0)</f>
        <v>3</v>
      </c>
    </row>
    <row r="16" spans="1:49" x14ac:dyDescent="0.25">
      <c r="A16" s="29" t="s">
        <v>52</v>
      </c>
      <c r="B16" s="18">
        <v>14</v>
      </c>
      <c r="C16" s="31">
        <v>4</v>
      </c>
      <c r="D16" s="3">
        <v>6</v>
      </c>
      <c r="E16" s="20">
        <v>600</v>
      </c>
      <c r="F16" s="31">
        <v>2</v>
      </c>
      <c r="G16" s="31">
        <v>4</v>
      </c>
      <c r="H16" s="31">
        <v>5</v>
      </c>
      <c r="I16" s="32" t="s">
        <v>54</v>
      </c>
      <c r="J16" s="20">
        <v>30</v>
      </c>
      <c r="K16" s="20">
        <v>100</v>
      </c>
      <c r="L16" s="20">
        <v>0</v>
      </c>
      <c r="M16" s="20">
        <v>1</v>
      </c>
      <c r="N16" s="31">
        <v>1</v>
      </c>
      <c r="O16" s="23">
        <v>40</v>
      </c>
      <c r="P16" s="20">
        <v>80</v>
      </c>
      <c r="Q16" s="7">
        <v>2</v>
      </c>
      <c r="R16" s="7">
        <v>2</v>
      </c>
      <c r="S16" s="20">
        <v>50</v>
      </c>
      <c r="T16" s="20">
        <v>0</v>
      </c>
      <c r="U16" s="25">
        <v>1</v>
      </c>
      <c r="V16" s="19">
        <f t="shared" si="6"/>
        <v>1.7</v>
      </c>
      <c r="W16" s="26">
        <v>1</v>
      </c>
      <c r="X16" s="19">
        <f t="shared" si="7"/>
        <v>1.7</v>
      </c>
      <c r="Y16" s="19">
        <f t="shared" si="8"/>
        <v>1.8666666666666665</v>
      </c>
      <c r="Z16" s="26">
        <v>5.6</v>
      </c>
      <c r="AA16" s="19">
        <f t="shared" si="9"/>
        <v>1.8666666666666665</v>
      </c>
      <c r="AB16" s="19">
        <f t="shared" si="10"/>
        <v>2.8800000000000003</v>
      </c>
      <c r="AC16" s="19">
        <v>1.6</v>
      </c>
      <c r="AD16" s="19">
        <f t="shared" si="11"/>
        <v>2.8800000000000003</v>
      </c>
      <c r="AE16" s="19">
        <f t="shared" si="0"/>
        <v>2.56</v>
      </c>
      <c r="AF16" s="19">
        <v>6.4</v>
      </c>
      <c r="AG16" s="19">
        <f t="shared" si="1"/>
        <v>2.56</v>
      </c>
      <c r="AH16" s="26">
        <f t="shared" si="2"/>
        <v>5.7200000000000006</v>
      </c>
      <c r="AI16" s="19">
        <v>5.5</v>
      </c>
      <c r="AJ16" s="26">
        <f t="shared" si="3"/>
        <v>7.15</v>
      </c>
      <c r="AK16" s="19">
        <f t="shared" si="4"/>
        <v>1.4</v>
      </c>
      <c r="AL16" s="19">
        <v>1</v>
      </c>
      <c r="AM16" s="144">
        <f t="shared" si="5"/>
        <v>1.4</v>
      </c>
      <c r="AN16" s="132"/>
      <c r="AO16" s="132"/>
      <c r="AP16" s="28">
        <f>ROUNDUP($AN$4*VLOOKUP($AO$4,Plant!$A$3:$F$22,6,0)*V16,0)</f>
        <v>17</v>
      </c>
      <c r="AQ16" s="28">
        <f>ROUNDUP($AN$4*VLOOKUP($AO$4,Plant!$A$3:$G$22,7,0)*Y16,0)</f>
        <v>36</v>
      </c>
      <c r="AR16" s="28">
        <f>ROUNDUP($AN$4*VLOOKUP($AO$4,Plant!$A$3:$F$22,6,0)*AB16,0)</f>
        <v>28</v>
      </c>
      <c r="AS16" s="28">
        <f>ROUNDUP($AN$4*VLOOKUP($AO$4,Plant!$A$3:$H$22,8,0)*AE16,0)</f>
        <v>67</v>
      </c>
      <c r="AT16" s="28">
        <f>ROUNDUP($AN$4*VLOOKUP($AO$4,Plant!$A$3:$D$22,4,0)*AH16,0)</f>
        <v>6</v>
      </c>
      <c r="AU16" s="28">
        <f>ROUNDUP($AN$4*VLOOKUP($AO$4,Plant!$A$3:$E$22,5,0)*AK16,0)</f>
        <v>6</v>
      </c>
      <c r="AW1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*U16/VLOOKUP($AV$5,'19. Daily_paid_order'!$B$2:$C$41,2,0),0)</f>
        <v>3</v>
      </c>
    </row>
    <row r="17" spans="1:49" x14ac:dyDescent="0.25">
      <c r="A17" s="29" t="s">
        <v>52</v>
      </c>
      <c r="B17" s="30">
        <v>15</v>
      </c>
      <c r="C17" s="31">
        <v>4</v>
      </c>
      <c r="D17" s="3">
        <v>6</v>
      </c>
      <c r="E17" s="20">
        <v>900</v>
      </c>
      <c r="F17" s="31">
        <v>2</v>
      </c>
      <c r="G17" s="31">
        <v>4</v>
      </c>
      <c r="H17" s="31">
        <v>8</v>
      </c>
      <c r="I17" s="32" t="s">
        <v>54</v>
      </c>
      <c r="J17" s="20">
        <v>30</v>
      </c>
      <c r="K17" s="20">
        <v>100</v>
      </c>
      <c r="L17" s="20">
        <v>0</v>
      </c>
      <c r="M17" s="20">
        <v>1</v>
      </c>
      <c r="N17" s="31">
        <v>1</v>
      </c>
      <c r="O17" s="23">
        <v>40</v>
      </c>
      <c r="P17" s="20">
        <v>80</v>
      </c>
      <c r="Q17" s="7">
        <v>2</v>
      </c>
      <c r="R17" s="7">
        <v>2</v>
      </c>
      <c r="S17" s="20">
        <v>50</v>
      </c>
      <c r="T17" s="20">
        <v>10</v>
      </c>
      <c r="U17" s="25">
        <v>1</v>
      </c>
      <c r="V17" s="19">
        <f t="shared" si="6"/>
        <v>1.7</v>
      </c>
      <c r="W17" s="26">
        <v>1</v>
      </c>
      <c r="X17" s="19">
        <f t="shared" si="7"/>
        <v>1.7</v>
      </c>
      <c r="Y17" s="19">
        <f t="shared" si="8"/>
        <v>1.8333333333333333</v>
      </c>
      <c r="Z17" s="26">
        <v>5.5</v>
      </c>
      <c r="AA17" s="19">
        <f t="shared" si="9"/>
        <v>1.8333333333333333</v>
      </c>
      <c r="AB17" s="19">
        <f t="shared" si="10"/>
        <v>2.7</v>
      </c>
      <c r="AC17" s="19">
        <v>1.5</v>
      </c>
      <c r="AD17" s="19">
        <f t="shared" si="11"/>
        <v>2.7</v>
      </c>
      <c r="AE17" s="19">
        <f t="shared" si="0"/>
        <v>2.6</v>
      </c>
      <c r="AF17" s="19">
        <v>6.5</v>
      </c>
      <c r="AG17" s="19">
        <f t="shared" si="1"/>
        <v>2.6</v>
      </c>
      <c r="AH17" s="26">
        <f t="shared" si="2"/>
        <v>5.6160000000000005</v>
      </c>
      <c r="AI17" s="26">
        <v>5.4</v>
      </c>
      <c r="AJ17" s="26">
        <f t="shared" si="3"/>
        <v>7.0200000000000005</v>
      </c>
      <c r="AK17" s="19">
        <f t="shared" si="4"/>
        <v>1.4</v>
      </c>
      <c r="AL17" s="19">
        <v>1</v>
      </c>
      <c r="AM17" s="144">
        <f t="shared" si="5"/>
        <v>1.4</v>
      </c>
      <c r="AN17" s="132"/>
      <c r="AO17" s="132"/>
      <c r="AP17" s="28">
        <f>ROUNDUP($AN$4*VLOOKUP($AO$4,Plant!$A$3:$F$22,6,0)*V17,0)</f>
        <v>17</v>
      </c>
      <c r="AQ17" s="28">
        <f>ROUNDUP($AN$4*VLOOKUP($AO$4,Plant!$A$3:$G$22,7,0)*Y17,0)</f>
        <v>35</v>
      </c>
      <c r="AR17" s="28">
        <f>ROUNDUP($AN$4*VLOOKUP($AO$4,Plant!$A$3:$F$22,6,0)*AB17,0)</f>
        <v>26</v>
      </c>
      <c r="AS17" s="28">
        <f>ROUNDUP($AN$4*VLOOKUP($AO$4,Plant!$A$3:$H$22,8,0)*AE17,0)</f>
        <v>68</v>
      </c>
      <c r="AT17" s="28">
        <f>ROUNDUP($AN$4*VLOOKUP($AO$4,Plant!$A$3:$D$22,4,0)*AH17,0)</f>
        <v>6</v>
      </c>
      <c r="AU17" s="28">
        <f>ROUNDUP($AN$4*VLOOKUP($AO$4,Plant!$A$3:$E$22,5,0)*AK17,0)</f>
        <v>6</v>
      </c>
      <c r="AW1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*U17/VLOOKUP($AV$5,'19. Daily_paid_order'!$B$2:$C$41,2,0),0)</f>
        <v>3</v>
      </c>
    </row>
    <row r="18" spans="1:49" x14ac:dyDescent="0.25">
      <c r="A18" s="29" t="s">
        <v>52</v>
      </c>
      <c r="B18" s="18">
        <v>16</v>
      </c>
      <c r="C18" s="31">
        <v>4</v>
      </c>
      <c r="D18" s="3">
        <v>6</v>
      </c>
      <c r="E18" s="20">
        <v>900</v>
      </c>
      <c r="F18" s="31">
        <v>2</v>
      </c>
      <c r="G18" s="31">
        <v>4</v>
      </c>
      <c r="H18" s="31">
        <v>8</v>
      </c>
      <c r="I18" s="32" t="s">
        <v>54</v>
      </c>
      <c r="J18" s="20">
        <v>30</v>
      </c>
      <c r="K18" s="20">
        <v>90</v>
      </c>
      <c r="L18" s="20">
        <v>10</v>
      </c>
      <c r="M18" s="20">
        <v>1</v>
      </c>
      <c r="N18" s="31">
        <v>1</v>
      </c>
      <c r="O18" s="23">
        <v>40</v>
      </c>
      <c r="P18" s="20">
        <v>80</v>
      </c>
      <c r="Q18" s="7">
        <v>2</v>
      </c>
      <c r="R18" s="7">
        <v>2</v>
      </c>
      <c r="S18" s="20">
        <v>50</v>
      </c>
      <c r="T18" s="20">
        <v>10</v>
      </c>
      <c r="U18" s="25">
        <v>1</v>
      </c>
      <c r="V18" s="19">
        <f t="shared" si="6"/>
        <v>1.7</v>
      </c>
      <c r="W18" s="26">
        <v>1</v>
      </c>
      <c r="X18" s="19">
        <f t="shared" si="7"/>
        <v>1.7</v>
      </c>
      <c r="Y18" s="19">
        <f t="shared" si="8"/>
        <v>1.8</v>
      </c>
      <c r="Z18" s="26">
        <v>5.4</v>
      </c>
      <c r="AA18" s="19">
        <f t="shared" si="9"/>
        <v>1.8</v>
      </c>
      <c r="AB18" s="19">
        <f t="shared" si="10"/>
        <v>2.7</v>
      </c>
      <c r="AC18" s="19">
        <v>1.5</v>
      </c>
      <c r="AD18" s="19">
        <f t="shared" si="11"/>
        <v>2.7</v>
      </c>
      <c r="AE18" s="19">
        <f t="shared" si="0"/>
        <v>2.6399999999999997</v>
      </c>
      <c r="AF18" s="19">
        <v>6.6</v>
      </c>
      <c r="AG18" s="19">
        <f t="shared" si="1"/>
        <v>2.6399999999999997</v>
      </c>
      <c r="AH18" s="26">
        <f t="shared" si="2"/>
        <v>5.5119999999999996</v>
      </c>
      <c r="AI18" s="19">
        <v>5.3</v>
      </c>
      <c r="AJ18" s="26">
        <f t="shared" si="3"/>
        <v>6.89</v>
      </c>
      <c r="AK18" s="19">
        <f t="shared" si="4"/>
        <v>1.4</v>
      </c>
      <c r="AL18" s="19">
        <v>1</v>
      </c>
      <c r="AM18" s="144">
        <f t="shared" si="5"/>
        <v>1.4</v>
      </c>
      <c r="AN18" s="132"/>
      <c r="AO18" s="132"/>
      <c r="AP18" s="28">
        <f>ROUNDUP($AN$4*VLOOKUP($AO$4,Plant!$A$3:$F$22,6,0)*V18,0)</f>
        <v>17</v>
      </c>
      <c r="AQ18" s="28">
        <f>ROUNDUP($AN$4*VLOOKUP($AO$4,Plant!$A$3:$G$22,7,0)*Y18,0)</f>
        <v>35</v>
      </c>
      <c r="AR18" s="28">
        <f>ROUNDUP($AN$4*VLOOKUP($AO$4,Plant!$A$3:$F$22,6,0)*AB18,0)</f>
        <v>26</v>
      </c>
      <c r="AS18" s="28">
        <f>ROUNDUP($AN$4*VLOOKUP($AO$4,Plant!$A$3:$H$22,8,0)*AE18,0)</f>
        <v>69</v>
      </c>
      <c r="AT18" s="28">
        <f>ROUNDUP($AN$4*VLOOKUP($AO$4,Plant!$A$3:$D$22,4,0)*AH18,0)</f>
        <v>6</v>
      </c>
      <c r="AU18" s="28">
        <f>ROUNDUP($AN$4*VLOOKUP($AO$4,Plant!$A$3:$E$22,5,0)*AK18,0)</f>
        <v>6</v>
      </c>
      <c r="AW1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*U18/VLOOKUP($AV$5,'19. Daily_paid_order'!$B$2:$C$41,2,0),0)</f>
        <v>3</v>
      </c>
    </row>
    <row r="19" spans="1:49" x14ac:dyDescent="0.25">
      <c r="A19" s="29" t="s">
        <v>52</v>
      </c>
      <c r="B19" s="30">
        <v>17</v>
      </c>
      <c r="C19" s="31">
        <v>4</v>
      </c>
      <c r="D19" s="3">
        <v>6</v>
      </c>
      <c r="E19" s="20">
        <v>900</v>
      </c>
      <c r="F19" s="31">
        <v>2</v>
      </c>
      <c r="G19" s="31">
        <v>5</v>
      </c>
      <c r="H19" s="31">
        <v>8</v>
      </c>
      <c r="I19" s="32" t="s">
        <v>54</v>
      </c>
      <c r="J19" s="20">
        <v>30</v>
      </c>
      <c r="K19" s="20">
        <v>80</v>
      </c>
      <c r="L19" s="20">
        <v>10</v>
      </c>
      <c r="M19" s="20">
        <v>1</v>
      </c>
      <c r="N19" s="31">
        <v>1</v>
      </c>
      <c r="O19" s="23">
        <v>40</v>
      </c>
      <c r="P19" s="20">
        <v>80</v>
      </c>
      <c r="Q19" s="7">
        <v>2</v>
      </c>
      <c r="R19" s="7">
        <v>3</v>
      </c>
      <c r="S19" s="20">
        <v>50</v>
      </c>
      <c r="T19" s="20">
        <v>10</v>
      </c>
      <c r="U19" s="25">
        <v>1</v>
      </c>
      <c r="V19" s="19">
        <f t="shared" si="6"/>
        <v>1.7</v>
      </c>
      <c r="W19" s="26">
        <v>1</v>
      </c>
      <c r="X19" s="19">
        <f t="shared" si="7"/>
        <v>1.7</v>
      </c>
      <c r="Y19" s="19">
        <f t="shared" si="8"/>
        <v>1.7666666666666666</v>
      </c>
      <c r="Z19" s="26">
        <v>5.3</v>
      </c>
      <c r="AA19" s="19">
        <f t="shared" si="9"/>
        <v>1.7666666666666666</v>
      </c>
      <c r="AB19" s="19">
        <f t="shared" si="10"/>
        <v>2.7</v>
      </c>
      <c r="AC19" s="19">
        <v>1.5</v>
      </c>
      <c r="AD19" s="19">
        <f t="shared" si="11"/>
        <v>2.7</v>
      </c>
      <c r="AE19" s="19">
        <f t="shared" si="0"/>
        <v>2.68</v>
      </c>
      <c r="AF19" s="19">
        <v>6.7</v>
      </c>
      <c r="AG19" s="19">
        <f t="shared" si="1"/>
        <v>2.68</v>
      </c>
      <c r="AH19" s="26">
        <f t="shared" si="2"/>
        <v>5.3040000000000003</v>
      </c>
      <c r="AI19" s="19">
        <v>5.0999999999999996</v>
      </c>
      <c r="AJ19" s="26">
        <f t="shared" si="3"/>
        <v>6.63</v>
      </c>
      <c r="AK19" s="19">
        <f t="shared" si="4"/>
        <v>1.4</v>
      </c>
      <c r="AL19" s="19">
        <v>1</v>
      </c>
      <c r="AM19" s="144">
        <f t="shared" si="5"/>
        <v>1.4</v>
      </c>
      <c r="AN19" s="132"/>
      <c r="AO19" s="132"/>
      <c r="AP19" s="28">
        <f>ROUNDUP($AN$4*VLOOKUP($AO$4,Plant!$A$3:$F$22,6,0)*V19,0)</f>
        <v>17</v>
      </c>
      <c r="AQ19" s="28">
        <f>ROUNDUP($AN$4*VLOOKUP($AO$4,Plant!$A$3:$G$22,7,0)*Y19,0)</f>
        <v>34</v>
      </c>
      <c r="AR19" s="28">
        <f>ROUNDUP($AN$4*VLOOKUP($AO$4,Plant!$A$3:$F$22,6,0)*AB19,0)</f>
        <v>26</v>
      </c>
      <c r="AS19" s="28">
        <f>ROUNDUP($AN$4*VLOOKUP($AO$4,Plant!$A$3:$H$22,8,0)*AE19,0)</f>
        <v>70</v>
      </c>
      <c r="AT19" s="28">
        <f>ROUNDUP($AN$4*VLOOKUP($AO$4,Plant!$A$3:$D$22,4,0)*AH19,0)</f>
        <v>6</v>
      </c>
      <c r="AU19" s="28">
        <f>ROUNDUP($AN$4*VLOOKUP($AO$4,Plant!$A$3:$E$22,5,0)*AK19,0)</f>
        <v>6</v>
      </c>
      <c r="AW1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*U19/VLOOKUP($AV$5,'19. Daily_paid_order'!$B$2:$C$41,2,0),0)</f>
        <v>3</v>
      </c>
    </row>
    <row r="20" spans="1:49" x14ac:dyDescent="0.25">
      <c r="A20" s="29" t="s">
        <v>52</v>
      </c>
      <c r="B20" s="18">
        <v>18</v>
      </c>
      <c r="C20" s="31">
        <v>4</v>
      </c>
      <c r="D20" s="3">
        <v>6</v>
      </c>
      <c r="E20" s="20">
        <v>900</v>
      </c>
      <c r="F20" s="31">
        <v>2</v>
      </c>
      <c r="G20" s="31">
        <v>5</v>
      </c>
      <c r="H20" s="31">
        <v>8</v>
      </c>
      <c r="I20" s="32" t="s">
        <v>54</v>
      </c>
      <c r="J20" s="20">
        <v>10</v>
      </c>
      <c r="K20" s="20">
        <v>80</v>
      </c>
      <c r="L20" s="20">
        <v>10</v>
      </c>
      <c r="M20" s="20">
        <v>1</v>
      </c>
      <c r="N20" s="31">
        <v>1</v>
      </c>
      <c r="O20" s="23">
        <v>40</v>
      </c>
      <c r="P20" s="20">
        <v>80</v>
      </c>
      <c r="Q20" s="7">
        <v>2</v>
      </c>
      <c r="R20" s="7">
        <v>3</v>
      </c>
      <c r="S20" s="20">
        <v>30</v>
      </c>
      <c r="T20" s="20">
        <v>10</v>
      </c>
      <c r="U20" s="25">
        <v>1</v>
      </c>
      <c r="V20" s="19">
        <f t="shared" si="6"/>
        <v>1.7</v>
      </c>
      <c r="W20" s="26">
        <v>1</v>
      </c>
      <c r="X20" s="19">
        <f t="shared" si="7"/>
        <v>1.7</v>
      </c>
      <c r="Y20" s="19">
        <f t="shared" si="8"/>
        <v>1.8</v>
      </c>
      <c r="Z20" s="19">
        <v>5.4</v>
      </c>
      <c r="AA20" s="19">
        <f t="shared" si="9"/>
        <v>1.8</v>
      </c>
      <c r="AB20" s="19">
        <f t="shared" si="10"/>
        <v>2.7</v>
      </c>
      <c r="AC20" s="19">
        <v>1.5</v>
      </c>
      <c r="AD20" s="19">
        <f t="shared" si="11"/>
        <v>2.7</v>
      </c>
      <c r="AE20" s="19">
        <f t="shared" si="0"/>
        <v>2.7199999999999998</v>
      </c>
      <c r="AF20" s="19">
        <v>6.8</v>
      </c>
      <c r="AG20" s="19">
        <f t="shared" si="1"/>
        <v>2.7199999999999998</v>
      </c>
      <c r="AH20" s="26">
        <f t="shared" si="2"/>
        <v>5.096000000000001</v>
      </c>
      <c r="AI20" s="26">
        <v>4.9000000000000004</v>
      </c>
      <c r="AJ20" s="26">
        <f t="shared" si="3"/>
        <v>6.370000000000001</v>
      </c>
      <c r="AK20" s="19">
        <f t="shared" si="4"/>
        <v>1.26</v>
      </c>
      <c r="AL20" s="26">
        <v>0.9</v>
      </c>
      <c r="AM20" s="144">
        <f t="shared" si="5"/>
        <v>1.26</v>
      </c>
      <c r="AN20" s="132"/>
      <c r="AO20" s="132"/>
      <c r="AP20" s="28">
        <f>ROUNDUP($AN$4*VLOOKUP($AO$4,Plant!$A$3:$F$22,6,0)*V20,0)</f>
        <v>17</v>
      </c>
      <c r="AQ20" s="28">
        <f>ROUNDUP($AN$4*VLOOKUP($AO$4,Plant!$A$3:$G$22,7,0)*Y20,0)</f>
        <v>35</v>
      </c>
      <c r="AR20" s="28">
        <f>ROUNDUP($AN$4*VLOOKUP($AO$4,Plant!$A$3:$F$22,6,0)*AB20,0)</f>
        <v>26</v>
      </c>
      <c r="AS20" s="28">
        <f>ROUNDUP($AN$4*VLOOKUP($AO$4,Plant!$A$3:$H$22,8,0)*AE20,0)</f>
        <v>71</v>
      </c>
      <c r="AT20" s="28">
        <f>ROUNDUP($AN$4*VLOOKUP($AO$4,Plant!$A$3:$D$22,4,0)*AH20,0)</f>
        <v>6</v>
      </c>
      <c r="AU20" s="28">
        <f>ROUNDUP($AN$4*VLOOKUP($AO$4,Plant!$A$3:$E$22,5,0)*AK20,0)</f>
        <v>5</v>
      </c>
      <c r="AW2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*U20/VLOOKUP($AV$5,'19. Daily_paid_order'!$B$2:$C$41,2,0),0)</f>
        <v>3</v>
      </c>
    </row>
    <row r="21" spans="1:49" x14ac:dyDescent="0.25">
      <c r="A21" s="29" t="s">
        <v>52</v>
      </c>
      <c r="B21" s="30">
        <v>19</v>
      </c>
      <c r="C21" s="31">
        <v>4</v>
      </c>
      <c r="D21" s="3">
        <v>6</v>
      </c>
      <c r="E21" s="20">
        <v>900</v>
      </c>
      <c r="F21" s="31">
        <v>2</v>
      </c>
      <c r="G21" s="31">
        <v>5</v>
      </c>
      <c r="H21" s="31">
        <v>8</v>
      </c>
      <c r="I21" s="32" t="s">
        <v>54</v>
      </c>
      <c r="J21" s="20">
        <v>20</v>
      </c>
      <c r="K21" s="20">
        <v>80</v>
      </c>
      <c r="L21" s="20">
        <v>10</v>
      </c>
      <c r="M21" s="20">
        <v>2</v>
      </c>
      <c r="N21" s="31">
        <v>2</v>
      </c>
      <c r="O21" s="23">
        <v>40</v>
      </c>
      <c r="P21" s="20">
        <v>80</v>
      </c>
      <c r="Q21" s="7">
        <v>2</v>
      </c>
      <c r="R21" s="7">
        <v>3</v>
      </c>
      <c r="S21" s="20">
        <v>0</v>
      </c>
      <c r="T21" s="20">
        <v>10</v>
      </c>
      <c r="U21" s="25">
        <v>1</v>
      </c>
      <c r="V21" s="19">
        <f t="shared" si="6"/>
        <v>1.7</v>
      </c>
      <c r="W21" s="26">
        <v>1</v>
      </c>
      <c r="X21" s="19">
        <f t="shared" si="7"/>
        <v>1.7</v>
      </c>
      <c r="Y21" s="19">
        <f t="shared" si="8"/>
        <v>1.8333333333333333</v>
      </c>
      <c r="Z21" s="19">
        <v>5.5</v>
      </c>
      <c r="AA21" s="19">
        <f t="shared" si="9"/>
        <v>1.8333333333333333</v>
      </c>
      <c r="AB21" s="19">
        <f t="shared" si="10"/>
        <v>2.7</v>
      </c>
      <c r="AC21" s="19">
        <v>1.5</v>
      </c>
      <c r="AD21" s="19">
        <f t="shared" si="11"/>
        <v>2.7</v>
      </c>
      <c r="AE21" s="19">
        <f t="shared" si="0"/>
        <v>2.7600000000000002</v>
      </c>
      <c r="AF21" s="19">
        <v>6.9</v>
      </c>
      <c r="AG21" s="19">
        <f t="shared" si="1"/>
        <v>2.7600000000000002</v>
      </c>
      <c r="AH21" s="26">
        <f t="shared" si="2"/>
        <v>5.096000000000001</v>
      </c>
      <c r="AI21" s="19">
        <v>4.9000000000000004</v>
      </c>
      <c r="AJ21" s="26">
        <f t="shared" si="3"/>
        <v>6.370000000000001</v>
      </c>
      <c r="AK21" s="19">
        <f t="shared" si="4"/>
        <v>1.26</v>
      </c>
      <c r="AL21" s="19">
        <v>0.9</v>
      </c>
      <c r="AM21" s="144">
        <f t="shared" si="5"/>
        <v>1.26</v>
      </c>
      <c r="AN21" s="132"/>
      <c r="AO21" s="132"/>
      <c r="AP21" s="28">
        <f>ROUNDUP($AN$4*VLOOKUP($AO$4,Plant!$A$3:$F$22,6,0)*V21,0)</f>
        <v>17</v>
      </c>
      <c r="AQ21" s="28">
        <f>ROUNDUP($AN$4*VLOOKUP($AO$4,Plant!$A$3:$G$22,7,0)*Y21,0)</f>
        <v>35</v>
      </c>
      <c r="AR21" s="28">
        <f>ROUNDUP($AN$4*VLOOKUP($AO$4,Plant!$A$3:$F$22,6,0)*AB21,0)</f>
        <v>26</v>
      </c>
      <c r="AS21" s="28">
        <f>ROUNDUP($AN$4*VLOOKUP($AO$4,Plant!$A$3:$H$22,8,0)*AE21,0)</f>
        <v>72</v>
      </c>
      <c r="AT21" s="28">
        <f>ROUNDUP($AN$4*VLOOKUP($AO$4,Plant!$A$3:$D$22,4,0)*AH21,0)</f>
        <v>6</v>
      </c>
      <c r="AU21" s="28">
        <f>ROUNDUP($AN$4*VLOOKUP($AO$4,Plant!$A$3:$E$22,5,0)*AK21,0)</f>
        <v>5</v>
      </c>
      <c r="AW2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*U21/VLOOKUP($AV$5,'19. Daily_paid_order'!$B$2:$C$41,2,0),0)</f>
        <v>4</v>
      </c>
    </row>
    <row r="22" spans="1:49" x14ac:dyDescent="0.25">
      <c r="A22" s="29" t="s">
        <v>52</v>
      </c>
      <c r="B22" s="18">
        <v>20</v>
      </c>
      <c r="C22" s="31">
        <v>4</v>
      </c>
      <c r="D22" s="3">
        <v>7</v>
      </c>
      <c r="E22" s="20">
        <v>1200</v>
      </c>
      <c r="F22" s="31">
        <v>3</v>
      </c>
      <c r="G22" s="31">
        <v>5</v>
      </c>
      <c r="H22" s="31">
        <v>10</v>
      </c>
      <c r="I22" s="32" t="s">
        <v>55</v>
      </c>
      <c r="J22" s="20">
        <v>20</v>
      </c>
      <c r="K22" s="20">
        <v>70</v>
      </c>
      <c r="L22" s="20">
        <v>10</v>
      </c>
      <c r="M22" s="20">
        <v>2</v>
      </c>
      <c r="N22" s="31">
        <v>2</v>
      </c>
      <c r="O22" s="23">
        <v>40</v>
      </c>
      <c r="P22" s="20">
        <v>80</v>
      </c>
      <c r="Q22" s="7">
        <v>3</v>
      </c>
      <c r="R22" s="7">
        <v>4</v>
      </c>
      <c r="S22" s="20">
        <v>0</v>
      </c>
      <c r="T22" s="20">
        <v>10</v>
      </c>
      <c r="U22" s="25">
        <v>1</v>
      </c>
      <c r="V22" s="19">
        <f t="shared" si="6"/>
        <v>1.7</v>
      </c>
      <c r="W22" s="26">
        <v>1</v>
      </c>
      <c r="X22" s="19">
        <f t="shared" si="7"/>
        <v>1.7</v>
      </c>
      <c r="Y22" s="19">
        <f t="shared" si="8"/>
        <v>1.8666666666666665</v>
      </c>
      <c r="Z22" s="19">
        <v>5.6</v>
      </c>
      <c r="AA22" s="19">
        <f t="shared" si="9"/>
        <v>1.8666666666666665</v>
      </c>
      <c r="AB22" s="19">
        <f t="shared" si="10"/>
        <v>2.7</v>
      </c>
      <c r="AC22" s="19">
        <v>1.5</v>
      </c>
      <c r="AD22" s="19">
        <f t="shared" si="11"/>
        <v>2.7</v>
      </c>
      <c r="AE22" s="19">
        <f t="shared" si="0"/>
        <v>2.8</v>
      </c>
      <c r="AF22" s="19">
        <v>7</v>
      </c>
      <c r="AG22" s="19">
        <f t="shared" si="1"/>
        <v>2.8</v>
      </c>
      <c r="AH22" s="26">
        <f t="shared" si="2"/>
        <v>5.096000000000001</v>
      </c>
      <c r="AI22" s="19">
        <v>4.9000000000000004</v>
      </c>
      <c r="AJ22" s="26">
        <f t="shared" si="3"/>
        <v>6.370000000000001</v>
      </c>
      <c r="AK22" s="19">
        <f t="shared" si="4"/>
        <v>1.26</v>
      </c>
      <c r="AL22" s="19">
        <v>0.9</v>
      </c>
      <c r="AM22" s="144">
        <f t="shared" si="5"/>
        <v>1.26</v>
      </c>
      <c r="AN22" s="132"/>
      <c r="AO22" s="132"/>
      <c r="AP22" s="28">
        <f>ROUNDUP($AN$4*VLOOKUP($AO$4,Plant!$A$3:$F$22,6,0)*V22,0)</f>
        <v>17</v>
      </c>
      <c r="AQ22" s="28">
        <f>ROUNDUP($AN$4*VLOOKUP($AO$4,Plant!$A$3:$G$22,7,0)*Y22,0)</f>
        <v>36</v>
      </c>
      <c r="AR22" s="28">
        <f>ROUNDUP($AN$4*VLOOKUP($AO$4,Plant!$A$3:$F$22,6,0)*AB22,0)</f>
        <v>26</v>
      </c>
      <c r="AS22" s="28">
        <f>ROUNDUP($AN$4*VLOOKUP($AO$4,Plant!$A$3:$H$22,8,0)*AE22,0)</f>
        <v>73</v>
      </c>
      <c r="AT22" s="28">
        <f>ROUNDUP($AN$4*VLOOKUP($AO$4,Plant!$A$3:$D$22,4,0)*AH22,0)</f>
        <v>6</v>
      </c>
      <c r="AU22" s="28">
        <f>ROUNDUP($AN$4*VLOOKUP($AO$4,Plant!$A$3:$E$22,5,0)*AK22,0)</f>
        <v>5</v>
      </c>
      <c r="AW2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*U22/VLOOKUP($AV$5,'19. Daily_paid_order'!$B$2:$C$41,2,0),0)</f>
        <v>4</v>
      </c>
    </row>
    <row r="23" spans="1:49" x14ac:dyDescent="0.25">
      <c r="A23" s="29" t="s">
        <v>52</v>
      </c>
      <c r="B23" s="30">
        <v>21</v>
      </c>
      <c r="C23" s="31">
        <v>4</v>
      </c>
      <c r="D23" s="3">
        <v>7</v>
      </c>
      <c r="E23" s="20">
        <v>1200</v>
      </c>
      <c r="F23" s="31">
        <v>3</v>
      </c>
      <c r="G23" s="31">
        <v>5</v>
      </c>
      <c r="H23" s="31">
        <v>10</v>
      </c>
      <c r="I23" s="32" t="s">
        <v>55</v>
      </c>
      <c r="J23" s="20">
        <v>20</v>
      </c>
      <c r="K23" s="20">
        <v>70</v>
      </c>
      <c r="L23" s="20">
        <v>10</v>
      </c>
      <c r="M23" s="20">
        <v>2</v>
      </c>
      <c r="N23" s="31">
        <v>2</v>
      </c>
      <c r="O23" s="23">
        <v>20</v>
      </c>
      <c r="P23" s="20">
        <v>80</v>
      </c>
      <c r="Q23" s="7">
        <v>3</v>
      </c>
      <c r="R23" s="7">
        <v>4</v>
      </c>
      <c r="S23" s="20">
        <v>0</v>
      </c>
      <c r="T23" s="20">
        <v>10</v>
      </c>
      <c r="U23" s="33">
        <v>0.9</v>
      </c>
      <c r="V23" s="19">
        <f t="shared" si="6"/>
        <v>1.87</v>
      </c>
      <c r="W23" s="26">
        <v>1.1000000000000001</v>
      </c>
      <c r="X23" s="19">
        <f t="shared" si="7"/>
        <v>1.87</v>
      </c>
      <c r="Y23" s="19">
        <f t="shared" si="8"/>
        <v>1.9000000000000001</v>
      </c>
      <c r="Z23" s="19">
        <v>5.7</v>
      </c>
      <c r="AA23" s="19">
        <f t="shared" si="9"/>
        <v>1.9000000000000001</v>
      </c>
      <c r="AB23" s="19">
        <f t="shared" si="10"/>
        <v>2.7</v>
      </c>
      <c r="AC23" s="19">
        <v>1.5</v>
      </c>
      <c r="AD23" s="19">
        <f t="shared" si="11"/>
        <v>2.7</v>
      </c>
      <c r="AE23" s="19">
        <f t="shared" si="0"/>
        <v>2.84</v>
      </c>
      <c r="AF23" s="19">
        <v>7.1</v>
      </c>
      <c r="AG23" s="19">
        <f t="shared" si="1"/>
        <v>2.84</v>
      </c>
      <c r="AH23" s="26">
        <f t="shared" si="2"/>
        <v>4.992</v>
      </c>
      <c r="AI23" s="19">
        <v>4.8</v>
      </c>
      <c r="AJ23" s="26">
        <f t="shared" si="3"/>
        <v>6.24</v>
      </c>
      <c r="AK23" s="19">
        <f t="shared" si="4"/>
        <v>1.26</v>
      </c>
      <c r="AL23" s="19">
        <v>0.9</v>
      </c>
      <c r="AM23" s="144">
        <f t="shared" si="5"/>
        <v>1.26</v>
      </c>
      <c r="AN23" s="132"/>
      <c r="AO23" s="132"/>
      <c r="AP23" s="28">
        <f>ROUNDUP($AN$4*VLOOKUP($AO$4,Plant!$A$3:$F$22,6,0)*V23,0)</f>
        <v>18</v>
      </c>
      <c r="AQ23" s="28">
        <f>ROUNDUP($AN$4*VLOOKUP($AO$4,Plant!$A$3:$G$22,7,0)*Y23,0)</f>
        <v>36</v>
      </c>
      <c r="AR23" s="28">
        <f>ROUNDUP($AN$4*VLOOKUP($AO$4,Plant!$A$3:$F$22,6,0)*AB23,0)</f>
        <v>26</v>
      </c>
      <c r="AS23" s="28">
        <f>ROUNDUP($AN$4*VLOOKUP($AO$4,Plant!$A$3:$H$22,8,0)*AE23,0)</f>
        <v>74</v>
      </c>
      <c r="AT23" s="28">
        <f>ROUNDUP($AN$4*VLOOKUP($AO$4,Plant!$A$3:$D$22,4,0)*AH23,0)</f>
        <v>5</v>
      </c>
      <c r="AU23" s="28">
        <f>ROUNDUP($AN$4*VLOOKUP($AO$4,Plant!$A$3:$E$22,5,0)*AK23,0)</f>
        <v>5</v>
      </c>
      <c r="AW2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*U23/VLOOKUP($AV$5,'19. Daily_paid_order'!$B$2:$C$41,2,0),0)</f>
        <v>3</v>
      </c>
    </row>
    <row r="24" spans="1:49" x14ac:dyDescent="0.25">
      <c r="A24" s="29" t="s">
        <v>52</v>
      </c>
      <c r="B24" s="18">
        <v>22</v>
      </c>
      <c r="C24" s="31">
        <v>4</v>
      </c>
      <c r="D24" s="3">
        <v>7</v>
      </c>
      <c r="E24" s="20">
        <v>1200</v>
      </c>
      <c r="F24" s="31">
        <v>3</v>
      </c>
      <c r="G24" s="31">
        <v>5</v>
      </c>
      <c r="H24" s="31">
        <v>10</v>
      </c>
      <c r="I24" s="32" t="s">
        <v>55</v>
      </c>
      <c r="J24" s="20">
        <v>20</v>
      </c>
      <c r="K24" s="20">
        <v>70</v>
      </c>
      <c r="L24" s="20">
        <v>10</v>
      </c>
      <c r="M24" s="20">
        <v>2</v>
      </c>
      <c r="N24" s="31">
        <v>3</v>
      </c>
      <c r="O24" s="23">
        <v>20</v>
      </c>
      <c r="P24" s="20">
        <v>80</v>
      </c>
      <c r="Q24" s="7">
        <v>3</v>
      </c>
      <c r="R24" s="7">
        <v>4</v>
      </c>
      <c r="S24" s="20">
        <v>0</v>
      </c>
      <c r="T24" s="20">
        <v>10</v>
      </c>
      <c r="U24" s="25">
        <v>0.9</v>
      </c>
      <c r="V24" s="19">
        <f t="shared" si="6"/>
        <v>1.87</v>
      </c>
      <c r="W24" s="26">
        <v>1.1000000000000001</v>
      </c>
      <c r="X24" s="19">
        <f t="shared" si="7"/>
        <v>1.87</v>
      </c>
      <c r="Y24" s="19">
        <f t="shared" si="8"/>
        <v>1.9333333333333333</v>
      </c>
      <c r="Z24" s="19">
        <v>5.8</v>
      </c>
      <c r="AA24" s="19">
        <f t="shared" si="9"/>
        <v>1.9333333333333333</v>
      </c>
      <c r="AB24" s="19">
        <f t="shared" si="10"/>
        <v>2.7</v>
      </c>
      <c r="AC24" s="19">
        <v>1.5</v>
      </c>
      <c r="AD24" s="19">
        <f t="shared" si="11"/>
        <v>2.7</v>
      </c>
      <c r="AE24" s="19">
        <f t="shared" si="0"/>
        <v>2.88</v>
      </c>
      <c r="AF24" s="19">
        <v>7.2</v>
      </c>
      <c r="AG24" s="19">
        <f t="shared" si="1"/>
        <v>2.88</v>
      </c>
      <c r="AH24" s="26">
        <f t="shared" si="2"/>
        <v>4.992</v>
      </c>
      <c r="AI24" s="19">
        <v>4.8</v>
      </c>
      <c r="AJ24" s="26">
        <f t="shared" si="3"/>
        <v>6.24</v>
      </c>
      <c r="AK24" s="19">
        <f t="shared" si="4"/>
        <v>1.26</v>
      </c>
      <c r="AL24" s="19">
        <v>0.9</v>
      </c>
      <c r="AM24" s="144">
        <f t="shared" si="5"/>
        <v>1.26</v>
      </c>
      <c r="AN24" s="132"/>
      <c r="AO24" s="132"/>
      <c r="AP24" s="28">
        <f>ROUNDUP($AN$4*VLOOKUP($AO$4,Plant!$A$3:$F$22,6,0)*V24,0)</f>
        <v>18</v>
      </c>
      <c r="AQ24" s="28">
        <f>ROUNDUP($AN$4*VLOOKUP($AO$4,Plant!$A$3:$G$22,7,0)*Y24,0)</f>
        <v>37</v>
      </c>
      <c r="AR24" s="28">
        <f>ROUNDUP($AN$4*VLOOKUP($AO$4,Plant!$A$3:$F$22,6,0)*AB24,0)</f>
        <v>26</v>
      </c>
      <c r="AS24" s="28">
        <f>ROUNDUP($AN$4*VLOOKUP($AO$4,Plant!$A$3:$H$22,8,0)*AE24,0)</f>
        <v>75</v>
      </c>
      <c r="AT24" s="28">
        <f>ROUNDUP($AN$4*VLOOKUP($AO$4,Plant!$A$3:$D$22,4,0)*AH24,0)</f>
        <v>5</v>
      </c>
      <c r="AU24" s="28">
        <f>ROUNDUP($AN$4*VLOOKUP($AO$4,Plant!$A$3:$E$22,5,0)*AK24,0)</f>
        <v>5</v>
      </c>
      <c r="AW2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*U24/VLOOKUP($AV$5,'19. Daily_paid_order'!$B$2:$C$41,2,0),0)</f>
        <v>3</v>
      </c>
    </row>
    <row r="25" spans="1:49" x14ac:dyDescent="0.25">
      <c r="A25" s="29" t="s">
        <v>52</v>
      </c>
      <c r="B25" s="30">
        <v>23</v>
      </c>
      <c r="C25" s="31">
        <v>4</v>
      </c>
      <c r="D25" s="3">
        <v>7</v>
      </c>
      <c r="E25" s="20">
        <v>1200</v>
      </c>
      <c r="F25" s="31">
        <v>3</v>
      </c>
      <c r="G25" s="31">
        <v>5</v>
      </c>
      <c r="H25" s="31">
        <v>10</v>
      </c>
      <c r="I25" s="32" t="s">
        <v>55</v>
      </c>
      <c r="J25" s="20">
        <v>20</v>
      </c>
      <c r="K25" s="20">
        <v>70</v>
      </c>
      <c r="L25" s="20">
        <v>20</v>
      </c>
      <c r="M25" s="20">
        <v>2</v>
      </c>
      <c r="N25" s="31">
        <v>3</v>
      </c>
      <c r="O25" s="23">
        <v>20</v>
      </c>
      <c r="P25" s="20">
        <v>80</v>
      </c>
      <c r="Q25" s="7">
        <v>3</v>
      </c>
      <c r="R25" s="7">
        <v>4</v>
      </c>
      <c r="S25" s="20">
        <v>0</v>
      </c>
      <c r="T25" s="20">
        <v>10</v>
      </c>
      <c r="U25" s="25">
        <v>0.9</v>
      </c>
      <c r="V25" s="19">
        <f t="shared" si="6"/>
        <v>1.87</v>
      </c>
      <c r="W25" s="26">
        <v>1.1000000000000001</v>
      </c>
      <c r="X25" s="19">
        <f t="shared" si="7"/>
        <v>1.87</v>
      </c>
      <c r="Y25" s="19">
        <f t="shared" si="8"/>
        <v>1.9666666666666668</v>
      </c>
      <c r="Z25" s="19">
        <v>5.9</v>
      </c>
      <c r="AA25" s="19">
        <f t="shared" si="9"/>
        <v>1.9666666666666668</v>
      </c>
      <c r="AB25" s="19">
        <f t="shared" si="10"/>
        <v>2.7</v>
      </c>
      <c r="AC25" s="19">
        <v>1.5</v>
      </c>
      <c r="AD25" s="19">
        <f t="shared" si="11"/>
        <v>2.7</v>
      </c>
      <c r="AE25" s="19">
        <f t="shared" si="0"/>
        <v>2.92</v>
      </c>
      <c r="AF25" s="19">
        <v>7.3</v>
      </c>
      <c r="AG25" s="19">
        <f t="shared" si="1"/>
        <v>2.92</v>
      </c>
      <c r="AH25" s="26">
        <f t="shared" si="2"/>
        <v>4.992</v>
      </c>
      <c r="AI25" s="19">
        <v>4.8</v>
      </c>
      <c r="AJ25" s="26">
        <f t="shared" si="3"/>
        <v>6.24</v>
      </c>
      <c r="AK25" s="19">
        <f t="shared" si="4"/>
        <v>1.26</v>
      </c>
      <c r="AL25" s="19">
        <v>0.9</v>
      </c>
      <c r="AM25" s="144">
        <f t="shared" si="5"/>
        <v>1.26</v>
      </c>
      <c r="AN25" s="132"/>
      <c r="AO25" s="132"/>
      <c r="AP25" s="28">
        <f>ROUNDUP($AN$4*VLOOKUP($AO$4,Plant!$A$3:$F$22,6,0)*V25,0)</f>
        <v>18</v>
      </c>
      <c r="AQ25" s="28">
        <f>ROUNDUP($AN$4*VLOOKUP($AO$4,Plant!$A$3:$G$22,7,0)*Y25,0)</f>
        <v>38</v>
      </c>
      <c r="AR25" s="28">
        <f>ROUNDUP($AN$4*VLOOKUP($AO$4,Plant!$A$3:$F$22,6,0)*AB25,0)</f>
        <v>26</v>
      </c>
      <c r="AS25" s="28">
        <f>ROUNDUP($AN$4*VLOOKUP($AO$4,Plant!$A$3:$H$22,8,0)*AE25,0)</f>
        <v>76</v>
      </c>
      <c r="AT25" s="28">
        <f>ROUNDUP($AN$4*VLOOKUP($AO$4,Plant!$A$3:$D$22,4,0)*AH25,0)</f>
        <v>5</v>
      </c>
      <c r="AU25" s="28">
        <f>ROUNDUP($AN$4*VLOOKUP($AO$4,Plant!$A$3:$E$22,5,0)*AK25,0)</f>
        <v>5</v>
      </c>
      <c r="AW2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*U25/VLOOKUP($AV$5,'19. Daily_paid_order'!$B$2:$C$41,2,0),0)</f>
        <v>3</v>
      </c>
    </row>
    <row r="26" spans="1:49" x14ac:dyDescent="0.25">
      <c r="A26" s="29" t="s">
        <v>52</v>
      </c>
      <c r="B26" s="18">
        <v>24</v>
      </c>
      <c r="C26" s="31">
        <v>4</v>
      </c>
      <c r="D26" s="3">
        <v>7</v>
      </c>
      <c r="E26" s="20">
        <v>1200</v>
      </c>
      <c r="F26" s="31">
        <v>3</v>
      </c>
      <c r="G26" s="31">
        <v>5</v>
      </c>
      <c r="H26" s="31">
        <v>10</v>
      </c>
      <c r="I26" s="32" t="s">
        <v>55</v>
      </c>
      <c r="J26" s="20">
        <v>20</v>
      </c>
      <c r="K26" s="20">
        <v>70</v>
      </c>
      <c r="L26" s="20">
        <v>20</v>
      </c>
      <c r="M26" s="20">
        <v>2</v>
      </c>
      <c r="N26" s="31">
        <v>3</v>
      </c>
      <c r="O26" s="23">
        <v>20</v>
      </c>
      <c r="P26" s="20">
        <v>80</v>
      </c>
      <c r="Q26" s="7">
        <v>3</v>
      </c>
      <c r="R26" s="7">
        <v>4</v>
      </c>
      <c r="S26" s="20">
        <v>0</v>
      </c>
      <c r="T26" s="20">
        <v>10</v>
      </c>
      <c r="U26" s="25">
        <v>0.9</v>
      </c>
      <c r="V26" s="19">
        <f t="shared" si="6"/>
        <v>1.87</v>
      </c>
      <c r="W26" s="26">
        <v>1.1000000000000001</v>
      </c>
      <c r="X26" s="19">
        <f t="shared" si="7"/>
        <v>1.87</v>
      </c>
      <c r="Y26" s="19">
        <f t="shared" si="8"/>
        <v>2</v>
      </c>
      <c r="Z26" s="19">
        <v>6</v>
      </c>
      <c r="AA26" s="19">
        <f t="shared" si="9"/>
        <v>2</v>
      </c>
      <c r="AB26" s="19">
        <f t="shared" si="10"/>
        <v>2.7</v>
      </c>
      <c r="AC26" s="19">
        <v>1.5</v>
      </c>
      <c r="AD26" s="19">
        <f t="shared" si="11"/>
        <v>2.7</v>
      </c>
      <c r="AE26" s="19">
        <f t="shared" si="0"/>
        <v>2.96</v>
      </c>
      <c r="AF26" s="19">
        <v>7.4</v>
      </c>
      <c r="AG26" s="19">
        <f t="shared" si="1"/>
        <v>2.96</v>
      </c>
      <c r="AH26" s="26">
        <f t="shared" si="2"/>
        <v>4.992</v>
      </c>
      <c r="AI26" s="19">
        <v>4.8</v>
      </c>
      <c r="AJ26" s="26">
        <f t="shared" si="3"/>
        <v>6.24</v>
      </c>
      <c r="AK26" s="19">
        <f t="shared" si="4"/>
        <v>1.1199999999999999</v>
      </c>
      <c r="AL26" s="26">
        <v>0.8</v>
      </c>
      <c r="AM26" s="144">
        <f t="shared" si="5"/>
        <v>1.1199999999999999</v>
      </c>
      <c r="AN26" s="132"/>
      <c r="AO26" s="132"/>
      <c r="AP26" s="28">
        <f>ROUNDUP($AN$4*VLOOKUP($AO$4,Plant!$A$3:$F$22,6,0)*V26,0)</f>
        <v>18</v>
      </c>
      <c r="AQ26" s="28">
        <f>ROUNDUP($AN$4*VLOOKUP($AO$4,Plant!$A$3:$G$22,7,0)*Y26,0)</f>
        <v>38</v>
      </c>
      <c r="AR26" s="28">
        <f>ROUNDUP($AN$4*VLOOKUP($AO$4,Plant!$A$3:$F$22,6,0)*AB26,0)</f>
        <v>26</v>
      </c>
      <c r="AS26" s="28">
        <f>ROUNDUP($AN$4*VLOOKUP($AO$4,Plant!$A$3:$H$22,8,0)*AE26,0)</f>
        <v>77</v>
      </c>
      <c r="AT26" s="28">
        <f>ROUNDUP($AN$4*VLOOKUP($AO$4,Plant!$A$3:$D$22,4,0)*AH26,0)</f>
        <v>5</v>
      </c>
      <c r="AU26" s="28">
        <f>ROUNDUP($AN$4*VLOOKUP($AO$4,Plant!$A$3:$E$22,5,0)*AK26,0)</f>
        <v>5</v>
      </c>
      <c r="AW2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*U26/VLOOKUP($AV$5,'19. Daily_paid_order'!$B$2:$C$41,2,0),0)</f>
        <v>3</v>
      </c>
    </row>
    <row r="27" spans="1:49" x14ac:dyDescent="0.25">
      <c r="A27" s="29" t="s">
        <v>52</v>
      </c>
      <c r="B27" s="30">
        <v>25</v>
      </c>
      <c r="C27" s="31">
        <v>4</v>
      </c>
      <c r="D27" s="3">
        <v>8</v>
      </c>
      <c r="E27" s="20">
        <v>1200</v>
      </c>
      <c r="F27" s="31">
        <v>3</v>
      </c>
      <c r="G27" s="31">
        <v>6</v>
      </c>
      <c r="H27" s="31">
        <v>10</v>
      </c>
      <c r="I27" s="32" t="s">
        <v>55</v>
      </c>
      <c r="J27" s="20">
        <v>20</v>
      </c>
      <c r="K27" s="20">
        <v>60</v>
      </c>
      <c r="L27" s="20">
        <v>20</v>
      </c>
      <c r="M27" s="20">
        <v>2</v>
      </c>
      <c r="N27" s="31">
        <v>3</v>
      </c>
      <c r="O27" s="23">
        <v>20</v>
      </c>
      <c r="P27" s="20">
        <v>80</v>
      </c>
      <c r="Q27" s="7">
        <v>3</v>
      </c>
      <c r="R27" s="7">
        <v>4</v>
      </c>
      <c r="S27" s="20">
        <v>0</v>
      </c>
      <c r="T27" s="20">
        <v>10</v>
      </c>
      <c r="U27" s="25">
        <v>0.9</v>
      </c>
      <c r="V27" s="19">
        <f t="shared" si="6"/>
        <v>1.87</v>
      </c>
      <c r="W27" s="26">
        <v>1.1000000000000001</v>
      </c>
      <c r="X27" s="19">
        <f t="shared" si="7"/>
        <v>1.87</v>
      </c>
      <c r="Y27" s="19">
        <f t="shared" si="8"/>
        <v>2.0333333333333332</v>
      </c>
      <c r="Z27" s="19">
        <v>6.1</v>
      </c>
      <c r="AA27" s="19">
        <f t="shared" si="9"/>
        <v>2.0333333333333332</v>
      </c>
      <c r="AB27" s="19">
        <f t="shared" si="10"/>
        <v>2.7</v>
      </c>
      <c r="AC27" s="19">
        <v>1.5</v>
      </c>
      <c r="AD27" s="19">
        <f t="shared" si="11"/>
        <v>2.7</v>
      </c>
      <c r="AE27" s="19">
        <f t="shared" si="0"/>
        <v>3</v>
      </c>
      <c r="AF27" s="19">
        <v>7.5</v>
      </c>
      <c r="AG27" s="19">
        <f t="shared" si="1"/>
        <v>3</v>
      </c>
      <c r="AH27" s="26">
        <f t="shared" si="2"/>
        <v>4.992</v>
      </c>
      <c r="AI27" s="19">
        <v>4.8</v>
      </c>
      <c r="AJ27" s="26">
        <f t="shared" si="3"/>
        <v>6.24</v>
      </c>
      <c r="AK27" s="19">
        <f t="shared" si="4"/>
        <v>1.1199999999999999</v>
      </c>
      <c r="AL27" s="19">
        <v>0.8</v>
      </c>
      <c r="AM27" s="144">
        <f t="shared" si="5"/>
        <v>1.1199999999999999</v>
      </c>
      <c r="AN27" s="132"/>
      <c r="AO27" s="132"/>
      <c r="AP27" s="28">
        <f>ROUNDUP($AN$4*VLOOKUP($AO$4,Plant!$A$3:$F$22,6,0)*V27,0)</f>
        <v>18</v>
      </c>
      <c r="AQ27" s="28">
        <f>ROUNDUP($AN$4*VLOOKUP($AO$4,Plant!$A$3:$G$22,7,0)*Y27,0)</f>
        <v>39</v>
      </c>
      <c r="AR27" s="28">
        <f>ROUNDUP($AN$4*VLOOKUP($AO$4,Plant!$A$3:$F$22,6,0)*AB27,0)</f>
        <v>26</v>
      </c>
      <c r="AS27" s="28">
        <f>ROUNDUP($AN$4*VLOOKUP($AO$4,Plant!$A$3:$H$22,8,0)*AE27,0)</f>
        <v>78</v>
      </c>
      <c r="AT27" s="28">
        <f>ROUNDUP($AN$4*VLOOKUP($AO$4,Plant!$A$3:$D$22,4,0)*AH27,0)</f>
        <v>5</v>
      </c>
      <c r="AU27" s="28">
        <f>ROUNDUP($AN$4*VLOOKUP($AO$4,Plant!$A$3:$E$22,5,0)*AK27,0)</f>
        <v>5</v>
      </c>
      <c r="AW2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*U27/VLOOKUP($AV$5,'19. Daily_paid_order'!$B$2:$C$41,2,0),0)</f>
        <v>3</v>
      </c>
    </row>
    <row r="28" spans="1:49" x14ac:dyDescent="0.25">
      <c r="A28" s="29" t="s">
        <v>52</v>
      </c>
      <c r="B28" s="18">
        <v>26</v>
      </c>
      <c r="C28" s="31">
        <v>4</v>
      </c>
      <c r="D28" s="3">
        <v>8</v>
      </c>
      <c r="E28" s="20">
        <v>1200</v>
      </c>
      <c r="F28" s="31">
        <v>3</v>
      </c>
      <c r="G28" s="31">
        <v>6</v>
      </c>
      <c r="H28" s="31">
        <v>10</v>
      </c>
      <c r="I28" s="32" t="s">
        <v>55</v>
      </c>
      <c r="J28" s="20">
        <v>20</v>
      </c>
      <c r="K28" s="20">
        <v>60</v>
      </c>
      <c r="L28" s="20">
        <v>25</v>
      </c>
      <c r="M28" s="20">
        <v>3</v>
      </c>
      <c r="N28" s="31">
        <v>4</v>
      </c>
      <c r="O28" s="23">
        <v>20</v>
      </c>
      <c r="P28" s="20">
        <v>80</v>
      </c>
      <c r="Q28" s="7">
        <v>3</v>
      </c>
      <c r="R28" s="7">
        <v>5</v>
      </c>
      <c r="S28" s="20">
        <v>0</v>
      </c>
      <c r="T28" s="20">
        <v>10</v>
      </c>
      <c r="U28" s="25">
        <v>0.9</v>
      </c>
      <c r="V28" s="19">
        <f t="shared" si="6"/>
        <v>1.87</v>
      </c>
      <c r="W28" s="26">
        <v>1.1000000000000001</v>
      </c>
      <c r="X28" s="19">
        <f t="shared" si="7"/>
        <v>1.87</v>
      </c>
      <c r="Y28" s="19">
        <f t="shared" si="8"/>
        <v>2.0666666666666669</v>
      </c>
      <c r="Z28" s="19">
        <v>6.2</v>
      </c>
      <c r="AA28" s="19">
        <f t="shared" si="9"/>
        <v>2.0666666666666669</v>
      </c>
      <c r="AB28" s="19">
        <f t="shared" si="10"/>
        <v>2.7</v>
      </c>
      <c r="AC28" s="19">
        <v>1.5</v>
      </c>
      <c r="AD28" s="19">
        <f t="shared" si="11"/>
        <v>2.7</v>
      </c>
      <c r="AE28" s="19">
        <f t="shared" si="0"/>
        <v>3.04</v>
      </c>
      <c r="AF28" s="19">
        <v>7.6</v>
      </c>
      <c r="AG28" s="19">
        <f t="shared" si="1"/>
        <v>3.04</v>
      </c>
      <c r="AH28" s="26">
        <f t="shared" si="2"/>
        <v>4.8879999999999999</v>
      </c>
      <c r="AI28" s="19">
        <v>4.7</v>
      </c>
      <c r="AJ28" s="26">
        <f t="shared" si="3"/>
        <v>6.11</v>
      </c>
      <c r="AK28" s="19">
        <f t="shared" si="4"/>
        <v>1.1199999999999999</v>
      </c>
      <c r="AL28" s="19">
        <v>0.8</v>
      </c>
      <c r="AM28" s="144">
        <f t="shared" si="5"/>
        <v>1.1199999999999999</v>
      </c>
      <c r="AN28" s="132"/>
      <c r="AO28" s="132"/>
      <c r="AP28" s="28">
        <f>ROUNDUP($AN$4*VLOOKUP($AO$4,Plant!$A$3:$F$22,6,0)*V28,0)</f>
        <v>18</v>
      </c>
      <c r="AQ28" s="28">
        <f>ROUNDUP($AN$4*VLOOKUP($AO$4,Plant!$A$3:$G$22,7,0)*Y28,0)</f>
        <v>40</v>
      </c>
      <c r="AR28" s="28">
        <f>ROUNDUP($AN$4*VLOOKUP($AO$4,Plant!$A$3:$F$22,6,0)*AB28,0)</f>
        <v>26</v>
      </c>
      <c r="AS28" s="28">
        <f>ROUNDUP($AN$4*VLOOKUP($AO$4,Plant!$A$3:$H$22,8,0)*AE28,0)</f>
        <v>80</v>
      </c>
      <c r="AT28" s="28">
        <f>ROUNDUP($AN$4*VLOOKUP($AO$4,Plant!$A$3:$D$22,4,0)*AH28,0)</f>
        <v>5</v>
      </c>
      <c r="AU28" s="28">
        <f>ROUNDUP($AN$4*VLOOKUP($AO$4,Plant!$A$3:$E$22,5,0)*AK28,0)</f>
        <v>5</v>
      </c>
      <c r="AW2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28*U28/VLOOKUP($AV$5,'19. Daily_paid_order'!$B$2:$C$41,2,0),0)</f>
        <v>3</v>
      </c>
    </row>
    <row r="29" spans="1:49" x14ac:dyDescent="0.25">
      <c r="A29" s="29" t="s">
        <v>52</v>
      </c>
      <c r="B29" s="30">
        <v>27</v>
      </c>
      <c r="C29" s="31">
        <v>4</v>
      </c>
      <c r="D29" s="3">
        <v>8</v>
      </c>
      <c r="E29" s="20">
        <v>1200</v>
      </c>
      <c r="F29" s="31">
        <v>3</v>
      </c>
      <c r="G29" s="31">
        <v>6</v>
      </c>
      <c r="H29" s="31">
        <v>10</v>
      </c>
      <c r="I29" s="32" t="s">
        <v>55</v>
      </c>
      <c r="J29" s="20">
        <v>20</v>
      </c>
      <c r="K29" s="20">
        <v>60</v>
      </c>
      <c r="L29" s="20">
        <v>25</v>
      </c>
      <c r="M29" s="20">
        <v>3</v>
      </c>
      <c r="N29" s="31">
        <v>4</v>
      </c>
      <c r="O29" s="23">
        <v>20</v>
      </c>
      <c r="P29" s="20">
        <v>80</v>
      </c>
      <c r="Q29" s="7">
        <v>3</v>
      </c>
      <c r="R29" s="7">
        <v>5</v>
      </c>
      <c r="S29" s="20">
        <v>0</v>
      </c>
      <c r="T29" s="20">
        <v>10</v>
      </c>
      <c r="U29" s="25">
        <v>0.9</v>
      </c>
      <c r="V29" s="19">
        <f t="shared" si="6"/>
        <v>1.87</v>
      </c>
      <c r="W29" s="26">
        <v>1.1000000000000001</v>
      </c>
      <c r="X29" s="19">
        <f t="shared" si="7"/>
        <v>1.87</v>
      </c>
      <c r="Y29" s="19">
        <f t="shared" si="8"/>
        <v>2.1</v>
      </c>
      <c r="Z29" s="19">
        <v>6.3</v>
      </c>
      <c r="AA29" s="19">
        <f t="shared" si="9"/>
        <v>2.1</v>
      </c>
      <c r="AB29" s="19">
        <f t="shared" si="10"/>
        <v>2.7</v>
      </c>
      <c r="AC29" s="19">
        <v>1.5</v>
      </c>
      <c r="AD29" s="19">
        <f t="shared" si="11"/>
        <v>2.7</v>
      </c>
      <c r="AE29" s="19">
        <f t="shared" si="0"/>
        <v>3.08</v>
      </c>
      <c r="AF29" s="19">
        <v>7.7</v>
      </c>
      <c r="AG29" s="19">
        <f t="shared" si="1"/>
        <v>3.08</v>
      </c>
      <c r="AH29" s="26">
        <f t="shared" si="2"/>
        <v>4.8879999999999999</v>
      </c>
      <c r="AI29" s="19">
        <v>4.7</v>
      </c>
      <c r="AJ29" s="26">
        <f t="shared" si="3"/>
        <v>6.11</v>
      </c>
      <c r="AK29" s="19">
        <f t="shared" si="4"/>
        <v>1.1199999999999999</v>
      </c>
      <c r="AL29" s="19">
        <v>0.8</v>
      </c>
      <c r="AM29" s="144">
        <f t="shared" si="5"/>
        <v>1.1199999999999999</v>
      </c>
      <c r="AN29" s="132"/>
      <c r="AO29" s="132"/>
      <c r="AP29" s="28">
        <f>ROUNDUP($AN$4*VLOOKUP($AO$4,Plant!$A$3:$F$22,6,0)*V29,0)</f>
        <v>18</v>
      </c>
      <c r="AQ29" s="28">
        <f>ROUNDUP($AN$4*VLOOKUP($AO$4,Plant!$A$3:$G$22,7,0)*Y29,0)</f>
        <v>40</v>
      </c>
      <c r="AR29" s="28">
        <f>ROUNDUP($AN$4*VLOOKUP($AO$4,Plant!$A$3:$F$22,6,0)*AB29,0)</f>
        <v>26</v>
      </c>
      <c r="AS29" s="28">
        <f>ROUNDUP($AN$4*VLOOKUP($AO$4,Plant!$A$3:$H$22,8,0)*AE29,0)</f>
        <v>81</v>
      </c>
      <c r="AT29" s="28">
        <f>ROUNDUP($AN$4*VLOOKUP($AO$4,Plant!$A$3:$D$22,4,0)*AH29,0)</f>
        <v>5</v>
      </c>
      <c r="AU29" s="28">
        <f>ROUNDUP($AN$4*VLOOKUP($AO$4,Plant!$A$3:$E$22,5,0)*AK29,0)</f>
        <v>5</v>
      </c>
      <c r="AW2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29*U29/VLOOKUP($AV$5,'19. Daily_paid_order'!$B$2:$C$41,2,0),0)</f>
        <v>4</v>
      </c>
    </row>
    <row r="30" spans="1:49" x14ac:dyDescent="0.25">
      <c r="A30" s="29" t="s">
        <v>52</v>
      </c>
      <c r="B30" s="18">
        <v>28</v>
      </c>
      <c r="C30" s="31">
        <v>4</v>
      </c>
      <c r="D30" s="3">
        <v>8</v>
      </c>
      <c r="E30" s="20">
        <v>1200</v>
      </c>
      <c r="F30" s="31">
        <v>3</v>
      </c>
      <c r="G30" s="31">
        <v>6</v>
      </c>
      <c r="H30" s="31">
        <v>10</v>
      </c>
      <c r="I30" s="32" t="s">
        <v>55</v>
      </c>
      <c r="J30" s="20">
        <v>20</v>
      </c>
      <c r="K30" s="20">
        <v>60</v>
      </c>
      <c r="L30" s="20">
        <v>25</v>
      </c>
      <c r="M30" s="20">
        <v>3</v>
      </c>
      <c r="N30" s="31">
        <v>4</v>
      </c>
      <c r="O30" s="23">
        <v>20</v>
      </c>
      <c r="P30" s="20">
        <v>80</v>
      </c>
      <c r="Q30" s="7">
        <v>3</v>
      </c>
      <c r="R30" s="7">
        <v>5</v>
      </c>
      <c r="S30" s="20">
        <v>0</v>
      </c>
      <c r="T30" s="20">
        <v>10</v>
      </c>
      <c r="U30" s="25">
        <v>0.9</v>
      </c>
      <c r="V30" s="19">
        <f t="shared" si="6"/>
        <v>1.87</v>
      </c>
      <c r="W30" s="26">
        <v>1.1000000000000001</v>
      </c>
      <c r="X30" s="19">
        <f t="shared" si="7"/>
        <v>1.87</v>
      </c>
      <c r="Y30" s="19">
        <f t="shared" si="8"/>
        <v>2.1333333333333333</v>
      </c>
      <c r="Z30" s="19">
        <v>6.4</v>
      </c>
      <c r="AA30" s="19">
        <f t="shared" si="9"/>
        <v>2.1333333333333333</v>
      </c>
      <c r="AB30" s="19">
        <f t="shared" si="10"/>
        <v>2.7</v>
      </c>
      <c r="AC30" s="19">
        <v>1.5</v>
      </c>
      <c r="AD30" s="19">
        <f t="shared" si="11"/>
        <v>2.7</v>
      </c>
      <c r="AE30" s="19">
        <f t="shared" si="0"/>
        <v>3.12</v>
      </c>
      <c r="AF30" s="19">
        <v>7.8</v>
      </c>
      <c r="AG30" s="19">
        <f t="shared" si="1"/>
        <v>3.12</v>
      </c>
      <c r="AH30" s="26">
        <f t="shared" si="2"/>
        <v>4.7839999999999998</v>
      </c>
      <c r="AI30" s="26">
        <v>4.5999999999999996</v>
      </c>
      <c r="AJ30" s="26">
        <f t="shared" si="3"/>
        <v>5.9799999999999995</v>
      </c>
      <c r="AK30" s="19">
        <f t="shared" si="4"/>
        <v>0.97999999999999987</v>
      </c>
      <c r="AL30" s="26">
        <v>0.7</v>
      </c>
      <c r="AM30" s="144">
        <f t="shared" si="5"/>
        <v>0.97999999999999987</v>
      </c>
      <c r="AN30" s="132"/>
      <c r="AO30" s="132"/>
      <c r="AP30" s="28">
        <f>ROUNDUP($AN$4*VLOOKUP($AO$4,Plant!$A$3:$F$22,6,0)*V30,0)</f>
        <v>18</v>
      </c>
      <c r="AQ30" s="28">
        <f>ROUNDUP($AN$4*VLOOKUP($AO$4,Plant!$A$3:$G$22,7,0)*Y30,0)</f>
        <v>41</v>
      </c>
      <c r="AR30" s="28">
        <f>ROUNDUP($AN$4*VLOOKUP($AO$4,Plant!$A$3:$F$22,6,0)*AB30,0)</f>
        <v>26</v>
      </c>
      <c r="AS30" s="28">
        <f>ROUNDUP($AN$4*VLOOKUP($AO$4,Plant!$A$3:$H$22,8,0)*AE30,0)</f>
        <v>82</v>
      </c>
      <c r="AT30" s="28">
        <f>ROUNDUP($AN$4*VLOOKUP($AO$4,Plant!$A$3:$D$22,4,0)*AH30,0)</f>
        <v>5</v>
      </c>
      <c r="AU30" s="28">
        <f>ROUNDUP($AN$4*VLOOKUP($AO$4,Plant!$A$3:$E$22,5,0)*AK30,0)</f>
        <v>4</v>
      </c>
      <c r="AW3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30*U30/VLOOKUP($AV$5,'19. Daily_paid_order'!$B$2:$C$41,2,0),0)</f>
        <v>4</v>
      </c>
    </row>
    <row r="31" spans="1:49" x14ac:dyDescent="0.25">
      <c r="A31" s="29" t="s">
        <v>52</v>
      </c>
      <c r="B31" s="30">
        <v>29</v>
      </c>
      <c r="C31" s="31">
        <v>4</v>
      </c>
      <c r="D31" s="3">
        <v>8</v>
      </c>
      <c r="E31" s="20">
        <v>1200</v>
      </c>
      <c r="F31" s="31">
        <v>3</v>
      </c>
      <c r="G31" s="31">
        <v>6</v>
      </c>
      <c r="H31" s="31">
        <v>10</v>
      </c>
      <c r="I31" s="32" t="s">
        <v>55</v>
      </c>
      <c r="J31" s="20">
        <v>20</v>
      </c>
      <c r="K31" s="20">
        <v>60</v>
      </c>
      <c r="L31" s="20">
        <v>25</v>
      </c>
      <c r="M31" s="20">
        <v>3</v>
      </c>
      <c r="N31" s="31">
        <v>4</v>
      </c>
      <c r="O31" s="23">
        <v>20</v>
      </c>
      <c r="P31" s="20">
        <v>80</v>
      </c>
      <c r="Q31" s="7">
        <v>3</v>
      </c>
      <c r="R31" s="7">
        <v>5</v>
      </c>
      <c r="S31" s="20">
        <v>0</v>
      </c>
      <c r="T31" s="20">
        <v>10</v>
      </c>
      <c r="U31" s="25">
        <v>0.9</v>
      </c>
      <c r="V31" s="19">
        <f t="shared" si="6"/>
        <v>1.87</v>
      </c>
      <c r="W31" s="26">
        <v>1.1000000000000001</v>
      </c>
      <c r="X31" s="19">
        <f t="shared" si="7"/>
        <v>1.87</v>
      </c>
      <c r="Y31" s="19">
        <f t="shared" si="8"/>
        <v>2.1666666666666665</v>
      </c>
      <c r="Z31" s="19">
        <v>6.5</v>
      </c>
      <c r="AA31" s="19">
        <f t="shared" si="9"/>
        <v>2.1666666666666665</v>
      </c>
      <c r="AB31" s="19">
        <f t="shared" si="10"/>
        <v>2.7</v>
      </c>
      <c r="AC31" s="19">
        <v>1.5</v>
      </c>
      <c r="AD31" s="19">
        <f t="shared" si="11"/>
        <v>2.7</v>
      </c>
      <c r="AE31" s="19">
        <f t="shared" si="0"/>
        <v>3.16</v>
      </c>
      <c r="AF31" s="19">
        <v>7.9</v>
      </c>
      <c r="AG31" s="19">
        <f t="shared" si="1"/>
        <v>3.16</v>
      </c>
      <c r="AH31" s="26">
        <f t="shared" si="2"/>
        <v>4.7839999999999998</v>
      </c>
      <c r="AI31" s="19">
        <v>4.5999999999999996</v>
      </c>
      <c r="AJ31" s="26">
        <f t="shared" si="3"/>
        <v>5.9799999999999995</v>
      </c>
      <c r="AK31" s="19">
        <f t="shared" si="4"/>
        <v>0.97999999999999987</v>
      </c>
      <c r="AL31" s="19">
        <v>0.7</v>
      </c>
      <c r="AM31" s="144">
        <f t="shared" si="5"/>
        <v>0.97999999999999987</v>
      </c>
      <c r="AN31" s="132"/>
      <c r="AO31" s="132"/>
      <c r="AP31" s="28">
        <f>ROUNDUP($AN$4*VLOOKUP($AO$4,Plant!$A$3:$F$22,6,0)*V31,0)</f>
        <v>18</v>
      </c>
      <c r="AQ31" s="28">
        <f>ROUNDUP($AN$4*VLOOKUP($AO$4,Plant!$A$3:$G$22,7,0)*Y31,0)</f>
        <v>41</v>
      </c>
      <c r="AR31" s="28">
        <f>ROUNDUP($AN$4*VLOOKUP($AO$4,Plant!$A$3:$F$22,6,0)*AB31,0)</f>
        <v>26</v>
      </c>
      <c r="AS31" s="28">
        <f>ROUNDUP($AN$4*VLOOKUP($AO$4,Plant!$A$3:$H$22,8,0)*AE31,0)</f>
        <v>83</v>
      </c>
      <c r="AT31" s="28">
        <f>ROUNDUP($AN$4*VLOOKUP($AO$4,Plant!$A$3:$D$22,4,0)*AH31,0)</f>
        <v>5</v>
      </c>
      <c r="AU31" s="28">
        <f>ROUNDUP($AN$4*VLOOKUP($AO$4,Plant!$A$3:$E$22,5,0)*AK31,0)</f>
        <v>4</v>
      </c>
      <c r="AW3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31*U31/VLOOKUP($AV$5,'19. Daily_paid_order'!$B$2:$C$41,2,0),0)</f>
        <v>4</v>
      </c>
    </row>
    <row r="32" spans="1:49" x14ac:dyDescent="0.25">
      <c r="A32" s="29" t="s">
        <v>52</v>
      </c>
      <c r="B32" s="18">
        <v>30</v>
      </c>
      <c r="C32" s="31">
        <v>4</v>
      </c>
      <c r="D32" s="3">
        <v>9</v>
      </c>
      <c r="E32" s="20">
        <v>1500</v>
      </c>
      <c r="F32" s="31">
        <v>3</v>
      </c>
      <c r="G32" s="31">
        <v>8</v>
      </c>
      <c r="H32" s="31">
        <v>10</v>
      </c>
      <c r="I32" s="32" t="s">
        <v>55</v>
      </c>
      <c r="J32" s="20">
        <v>20</v>
      </c>
      <c r="K32" s="20">
        <v>60</v>
      </c>
      <c r="L32" s="20">
        <v>25</v>
      </c>
      <c r="M32" s="20">
        <v>3</v>
      </c>
      <c r="N32" s="31">
        <v>4</v>
      </c>
      <c r="O32" s="23">
        <v>20</v>
      </c>
      <c r="P32" s="20">
        <v>80</v>
      </c>
      <c r="Q32" s="7">
        <v>4</v>
      </c>
      <c r="R32" s="7">
        <v>6</v>
      </c>
      <c r="S32" s="20">
        <v>0</v>
      </c>
      <c r="T32" s="20">
        <v>10</v>
      </c>
      <c r="U32" s="25">
        <v>0.9</v>
      </c>
      <c r="V32" s="19">
        <f t="shared" si="6"/>
        <v>1.87</v>
      </c>
      <c r="W32" s="26">
        <v>1.1000000000000001</v>
      </c>
      <c r="X32" s="19">
        <f t="shared" si="7"/>
        <v>1.87</v>
      </c>
      <c r="Y32" s="19">
        <f t="shared" si="8"/>
        <v>2.1999999999999997</v>
      </c>
      <c r="Z32" s="19">
        <v>6.6</v>
      </c>
      <c r="AA32" s="19">
        <f t="shared" si="9"/>
        <v>2.1999999999999997</v>
      </c>
      <c r="AB32" s="19">
        <f t="shared" si="10"/>
        <v>2.7</v>
      </c>
      <c r="AC32" s="19">
        <v>1.5</v>
      </c>
      <c r="AD32" s="19">
        <f t="shared" si="11"/>
        <v>2.7</v>
      </c>
      <c r="AE32" s="19">
        <f t="shared" si="0"/>
        <v>3.2</v>
      </c>
      <c r="AF32" s="19">
        <v>8</v>
      </c>
      <c r="AG32" s="19">
        <f t="shared" si="1"/>
        <v>3.2</v>
      </c>
      <c r="AH32" s="26">
        <f t="shared" si="2"/>
        <v>4.6800000000000006</v>
      </c>
      <c r="AI32" s="19">
        <v>4.5</v>
      </c>
      <c r="AJ32" s="26">
        <f t="shared" si="3"/>
        <v>5.8500000000000005</v>
      </c>
      <c r="AK32" s="19">
        <f t="shared" si="4"/>
        <v>0.97999999999999987</v>
      </c>
      <c r="AL32" s="19">
        <v>0.7</v>
      </c>
      <c r="AM32" s="144">
        <f t="shared" si="5"/>
        <v>0.97999999999999987</v>
      </c>
      <c r="AN32" s="132"/>
      <c r="AO32" s="132"/>
      <c r="AP32" s="28">
        <f>ROUNDUP($AN$4*VLOOKUP($AO$4,Plant!$A$3:$F$22,6,0)*V32,0)</f>
        <v>18</v>
      </c>
      <c r="AQ32" s="28">
        <f>ROUNDUP($AN$4*VLOOKUP($AO$4,Plant!$A$3:$G$22,7,0)*Y32,0)</f>
        <v>42</v>
      </c>
      <c r="AR32" s="28">
        <f>ROUNDUP($AN$4*VLOOKUP($AO$4,Plant!$A$3:$F$22,6,0)*AB32,0)</f>
        <v>26</v>
      </c>
      <c r="AS32" s="28">
        <f>ROUNDUP($AN$4*VLOOKUP($AO$4,Plant!$A$3:$H$22,8,0)*AE32,0)</f>
        <v>84</v>
      </c>
      <c r="AT32" s="28">
        <f>ROUNDUP($AN$4*VLOOKUP($AO$4,Plant!$A$3:$D$22,4,0)*AH32,0)</f>
        <v>5</v>
      </c>
      <c r="AU32" s="28">
        <f>ROUNDUP($AN$4*VLOOKUP($AO$4,Plant!$A$3:$E$22,5,0)*AK32,0)</f>
        <v>4</v>
      </c>
      <c r="AW3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32*U32/VLOOKUP($AV$5,'19. Daily_paid_order'!$B$2:$C$41,2,0),0)</f>
        <v>4</v>
      </c>
    </row>
    <row r="33" spans="1:49" x14ac:dyDescent="0.25">
      <c r="A33" s="29" t="s">
        <v>52</v>
      </c>
      <c r="B33" s="30">
        <v>31</v>
      </c>
      <c r="C33" s="31">
        <v>5</v>
      </c>
      <c r="D33" s="3">
        <v>9</v>
      </c>
      <c r="E33" s="20">
        <v>1500</v>
      </c>
      <c r="F33" s="31">
        <v>3</v>
      </c>
      <c r="G33" s="31">
        <v>8</v>
      </c>
      <c r="H33" s="31">
        <v>10</v>
      </c>
      <c r="I33" s="32" t="s">
        <v>55</v>
      </c>
      <c r="J33" s="20">
        <v>20</v>
      </c>
      <c r="K33" s="20">
        <v>60</v>
      </c>
      <c r="L33" s="20">
        <v>25</v>
      </c>
      <c r="M33" s="20">
        <v>3</v>
      </c>
      <c r="N33" s="31">
        <v>5</v>
      </c>
      <c r="O33" s="23">
        <v>20</v>
      </c>
      <c r="P33" s="20">
        <v>80</v>
      </c>
      <c r="Q33" s="7">
        <v>4</v>
      </c>
      <c r="R33" s="7">
        <v>6</v>
      </c>
      <c r="S33" s="20">
        <v>0</v>
      </c>
      <c r="T33" s="20">
        <v>10</v>
      </c>
      <c r="U33" s="25">
        <v>0.9</v>
      </c>
      <c r="V33" s="19">
        <f t="shared" si="6"/>
        <v>1.87</v>
      </c>
      <c r="W33" s="26">
        <v>1.1000000000000001</v>
      </c>
      <c r="X33" s="19">
        <f t="shared" si="7"/>
        <v>1.87</v>
      </c>
      <c r="Y33" s="19">
        <f t="shared" si="8"/>
        <v>2.2333333333333334</v>
      </c>
      <c r="Z33" s="19">
        <v>6.7</v>
      </c>
      <c r="AA33" s="19">
        <f t="shared" si="9"/>
        <v>2.2333333333333334</v>
      </c>
      <c r="AB33" s="19">
        <f t="shared" si="10"/>
        <v>2.7</v>
      </c>
      <c r="AC33" s="19">
        <v>1.5</v>
      </c>
      <c r="AD33" s="19">
        <f t="shared" si="11"/>
        <v>2.7</v>
      </c>
      <c r="AE33" s="19">
        <f t="shared" si="0"/>
        <v>3.2399999999999998</v>
      </c>
      <c r="AF33" s="19">
        <v>8.1</v>
      </c>
      <c r="AG33" s="19">
        <f t="shared" si="1"/>
        <v>3.2399999999999998</v>
      </c>
      <c r="AH33" s="26">
        <f t="shared" si="2"/>
        <v>4.5760000000000005</v>
      </c>
      <c r="AI33" s="19">
        <v>4.4000000000000004</v>
      </c>
      <c r="AJ33" s="26">
        <f t="shared" si="3"/>
        <v>5.7200000000000006</v>
      </c>
      <c r="AK33" s="19">
        <f t="shared" si="4"/>
        <v>0.97999999999999987</v>
      </c>
      <c r="AL33" s="19">
        <v>0.7</v>
      </c>
      <c r="AM33" s="144">
        <f t="shared" si="5"/>
        <v>0.97999999999999987</v>
      </c>
      <c r="AN33" s="132"/>
      <c r="AO33" s="132"/>
      <c r="AP33" s="28">
        <f>ROUNDUP($AN$4*VLOOKUP($AO$4,Plant!$A$3:$F$22,6,0)*V33,0)</f>
        <v>18</v>
      </c>
      <c r="AQ33" s="28">
        <f>ROUNDUP($AN$4*VLOOKUP($AO$4,Plant!$A$3:$G$22,7,0)*Y33,0)</f>
        <v>43</v>
      </c>
      <c r="AR33" s="28">
        <f>ROUNDUP($AN$4*VLOOKUP($AO$4,Plant!$A$3:$F$22,6,0)*AB33,0)</f>
        <v>26</v>
      </c>
      <c r="AS33" s="28">
        <f>ROUNDUP($AN$4*VLOOKUP($AO$4,Plant!$A$3:$H$22,8,0)*AE33,0)</f>
        <v>85</v>
      </c>
      <c r="AT33" s="28">
        <f>ROUNDUP($AN$4*VLOOKUP($AO$4,Plant!$A$3:$D$22,4,0)*AH33,0)</f>
        <v>5</v>
      </c>
      <c r="AU33" s="28">
        <f>ROUNDUP($AN$4*VLOOKUP($AO$4,Plant!$A$3:$E$22,5,0)*AK33,0)</f>
        <v>4</v>
      </c>
      <c r="AW3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33*U33/VLOOKUP($AV$5,'19. Daily_paid_order'!$B$2:$C$41,2,0),0)</f>
        <v>4</v>
      </c>
    </row>
    <row r="34" spans="1:49" x14ac:dyDescent="0.25">
      <c r="A34" s="29" t="s">
        <v>52</v>
      </c>
      <c r="B34" s="18">
        <v>32</v>
      </c>
      <c r="C34" s="31">
        <v>5</v>
      </c>
      <c r="D34" s="3">
        <v>9</v>
      </c>
      <c r="E34" s="20">
        <v>1500</v>
      </c>
      <c r="F34" s="31">
        <v>3</v>
      </c>
      <c r="G34" s="31">
        <v>8</v>
      </c>
      <c r="H34" s="31">
        <v>10</v>
      </c>
      <c r="I34" s="32" t="s">
        <v>55</v>
      </c>
      <c r="J34" s="20">
        <v>20</v>
      </c>
      <c r="K34" s="20">
        <v>50</v>
      </c>
      <c r="L34" s="20">
        <v>25</v>
      </c>
      <c r="M34" s="20">
        <v>3</v>
      </c>
      <c r="N34" s="31">
        <v>5</v>
      </c>
      <c r="O34" s="23">
        <v>20</v>
      </c>
      <c r="P34" s="20">
        <v>80</v>
      </c>
      <c r="Q34" s="7">
        <v>4</v>
      </c>
      <c r="R34" s="7">
        <v>6</v>
      </c>
      <c r="S34" s="20">
        <v>0</v>
      </c>
      <c r="T34" s="20">
        <v>10</v>
      </c>
      <c r="U34" s="25">
        <v>0.9</v>
      </c>
      <c r="V34" s="19">
        <f t="shared" si="6"/>
        <v>1.87</v>
      </c>
      <c r="W34" s="26">
        <v>1.1000000000000001</v>
      </c>
      <c r="X34" s="19">
        <f t="shared" si="7"/>
        <v>1.87</v>
      </c>
      <c r="Y34" s="19">
        <f t="shared" si="8"/>
        <v>2.2666666666666666</v>
      </c>
      <c r="Z34" s="19">
        <v>6.8</v>
      </c>
      <c r="AA34" s="19">
        <f t="shared" si="9"/>
        <v>2.2666666666666666</v>
      </c>
      <c r="AB34" s="19">
        <f t="shared" si="10"/>
        <v>2.7</v>
      </c>
      <c r="AC34" s="19">
        <v>1.5</v>
      </c>
      <c r="AD34" s="19">
        <f t="shared" si="11"/>
        <v>2.7</v>
      </c>
      <c r="AE34" s="19">
        <f t="shared" si="0"/>
        <v>3.28</v>
      </c>
      <c r="AF34" s="19">
        <v>8.1999999999999993</v>
      </c>
      <c r="AG34" s="19">
        <f t="shared" si="1"/>
        <v>3.28</v>
      </c>
      <c r="AH34" s="26">
        <f t="shared" si="2"/>
        <v>4.4719999999999995</v>
      </c>
      <c r="AI34" s="26">
        <v>4.3</v>
      </c>
      <c r="AJ34" s="26">
        <f t="shared" si="3"/>
        <v>5.59</v>
      </c>
      <c r="AK34" s="19">
        <f t="shared" si="4"/>
        <v>0.84</v>
      </c>
      <c r="AL34" s="26">
        <v>0.6</v>
      </c>
      <c r="AM34" s="144">
        <f t="shared" si="5"/>
        <v>0.84</v>
      </c>
      <c r="AN34" s="132"/>
      <c r="AO34" s="132"/>
      <c r="AP34" s="28">
        <f>ROUNDUP($AN$4*VLOOKUP($AO$4,Plant!$A$3:$F$22,6,0)*V34,0)</f>
        <v>18</v>
      </c>
      <c r="AQ34" s="28">
        <f>ROUNDUP($AN$4*VLOOKUP($AO$4,Plant!$A$3:$G$22,7,0)*Y34,0)</f>
        <v>43</v>
      </c>
      <c r="AR34" s="28">
        <f>ROUNDUP($AN$4*VLOOKUP($AO$4,Plant!$A$3:$F$22,6,0)*AB34,0)</f>
        <v>26</v>
      </c>
      <c r="AS34" s="28">
        <f>ROUNDUP($AN$4*VLOOKUP($AO$4,Plant!$A$3:$H$22,8,0)*AE34,0)</f>
        <v>86</v>
      </c>
      <c r="AT34" s="28">
        <f>ROUNDUP($AN$4*VLOOKUP($AO$4,Plant!$A$3:$D$22,4,0)*AH34,0)</f>
        <v>5</v>
      </c>
      <c r="AU34" s="28">
        <f>ROUNDUP($AN$4*VLOOKUP($AO$4,Plant!$A$3:$E$22,5,0)*AK34,0)</f>
        <v>4</v>
      </c>
      <c r="AW3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34*U34/VLOOKUP($AV$5,'19. Daily_paid_order'!$B$2:$C$41,2,0),0)</f>
        <v>4</v>
      </c>
    </row>
    <row r="35" spans="1:49" x14ac:dyDescent="0.25">
      <c r="A35" s="29" t="s">
        <v>52</v>
      </c>
      <c r="B35" s="30">
        <v>33</v>
      </c>
      <c r="C35" s="31">
        <v>5</v>
      </c>
      <c r="D35" s="3">
        <v>9</v>
      </c>
      <c r="E35" s="20">
        <v>1500</v>
      </c>
      <c r="F35" s="31">
        <v>3</v>
      </c>
      <c r="G35" s="31">
        <v>8</v>
      </c>
      <c r="H35" s="31">
        <v>10</v>
      </c>
      <c r="I35" s="32" t="s">
        <v>55</v>
      </c>
      <c r="J35" s="20">
        <v>20</v>
      </c>
      <c r="K35" s="20">
        <v>50</v>
      </c>
      <c r="L35" s="20">
        <v>25</v>
      </c>
      <c r="M35" s="20">
        <v>3</v>
      </c>
      <c r="N35" s="31">
        <v>5</v>
      </c>
      <c r="O35" s="23">
        <v>20</v>
      </c>
      <c r="P35" s="20">
        <v>80</v>
      </c>
      <c r="Q35" s="7">
        <v>4</v>
      </c>
      <c r="R35" s="7">
        <v>6</v>
      </c>
      <c r="S35" s="20">
        <v>0</v>
      </c>
      <c r="T35" s="20">
        <v>10</v>
      </c>
      <c r="U35" s="25">
        <v>0.9</v>
      </c>
      <c r="V35" s="19">
        <f t="shared" si="6"/>
        <v>1.87</v>
      </c>
      <c r="W35" s="26">
        <v>1.1000000000000001</v>
      </c>
      <c r="X35" s="19">
        <f t="shared" si="7"/>
        <v>1.87</v>
      </c>
      <c r="Y35" s="19">
        <f t="shared" si="8"/>
        <v>2.3000000000000003</v>
      </c>
      <c r="Z35" s="19">
        <v>6.9</v>
      </c>
      <c r="AA35" s="19">
        <f t="shared" si="9"/>
        <v>2.3000000000000003</v>
      </c>
      <c r="AB35" s="19">
        <f t="shared" si="10"/>
        <v>2.7</v>
      </c>
      <c r="AC35" s="19">
        <v>1.5</v>
      </c>
      <c r="AD35" s="19">
        <f t="shared" si="11"/>
        <v>2.7</v>
      </c>
      <c r="AE35" s="19">
        <f t="shared" si="0"/>
        <v>3.3200000000000003</v>
      </c>
      <c r="AF35" s="19">
        <v>8.3000000000000007</v>
      </c>
      <c r="AG35" s="19">
        <f t="shared" si="1"/>
        <v>3.3200000000000003</v>
      </c>
      <c r="AH35" s="26">
        <f t="shared" si="2"/>
        <v>4.4719999999999995</v>
      </c>
      <c r="AI35" s="19">
        <v>4.3</v>
      </c>
      <c r="AJ35" s="26">
        <f t="shared" si="3"/>
        <v>5.59</v>
      </c>
      <c r="AK35" s="19">
        <f t="shared" si="4"/>
        <v>0.84</v>
      </c>
      <c r="AL35" s="19">
        <v>0.6</v>
      </c>
      <c r="AM35" s="144">
        <f t="shared" si="5"/>
        <v>0.84</v>
      </c>
      <c r="AN35" s="132"/>
      <c r="AO35" s="132"/>
      <c r="AP35" s="28">
        <f>ROUNDUP($AN$4*VLOOKUP($AO$4,Plant!$A$3:$F$22,6,0)*V35,0)</f>
        <v>18</v>
      </c>
      <c r="AQ35" s="28">
        <f>ROUNDUP($AN$4*VLOOKUP($AO$4,Plant!$A$3:$G$22,7,0)*Y35,0)</f>
        <v>44</v>
      </c>
      <c r="AR35" s="28">
        <f>ROUNDUP($AN$4*VLOOKUP($AO$4,Plant!$A$3:$F$22,6,0)*AB35,0)</f>
        <v>26</v>
      </c>
      <c r="AS35" s="28">
        <f>ROUNDUP($AN$4*VLOOKUP($AO$4,Plant!$A$3:$H$22,8,0)*AE35,0)</f>
        <v>87</v>
      </c>
      <c r="AT35" s="28">
        <f>ROUNDUP($AN$4*VLOOKUP($AO$4,Plant!$A$3:$D$22,4,0)*AH35,0)</f>
        <v>5</v>
      </c>
      <c r="AU35" s="28">
        <f>ROUNDUP($AN$4*VLOOKUP($AO$4,Plant!$A$3:$E$22,5,0)*AK35,0)</f>
        <v>4</v>
      </c>
      <c r="AW3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35*U35/VLOOKUP($AV$5,'19. Daily_paid_order'!$B$2:$C$41,2,0),0)</f>
        <v>4</v>
      </c>
    </row>
    <row r="36" spans="1:49" x14ac:dyDescent="0.25">
      <c r="A36" s="29" t="s">
        <v>52</v>
      </c>
      <c r="B36" s="18">
        <v>34</v>
      </c>
      <c r="C36" s="31">
        <v>5</v>
      </c>
      <c r="D36" s="3">
        <v>9</v>
      </c>
      <c r="E36" s="20">
        <v>1500</v>
      </c>
      <c r="F36" s="31">
        <v>3</v>
      </c>
      <c r="G36" s="31">
        <v>8</v>
      </c>
      <c r="H36" s="31">
        <v>10</v>
      </c>
      <c r="I36" s="32" t="s">
        <v>55</v>
      </c>
      <c r="J36" s="20">
        <v>20</v>
      </c>
      <c r="K36" s="20">
        <v>50</v>
      </c>
      <c r="L36" s="20">
        <v>25</v>
      </c>
      <c r="M36" s="20">
        <v>3</v>
      </c>
      <c r="N36" s="31">
        <v>5</v>
      </c>
      <c r="O36" s="23">
        <v>20</v>
      </c>
      <c r="P36" s="20">
        <v>80</v>
      </c>
      <c r="Q36" s="7">
        <v>4</v>
      </c>
      <c r="R36" s="7">
        <v>6</v>
      </c>
      <c r="S36" s="20">
        <v>0</v>
      </c>
      <c r="T36" s="20">
        <v>10</v>
      </c>
      <c r="U36" s="25">
        <v>0.9</v>
      </c>
      <c r="V36" s="19">
        <f t="shared" si="6"/>
        <v>1.87</v>
      </c>
      <c r="W36" s="26">
        <v>1.1000000000000001</v>
      </c>
      <c r="X36" s="19">
        <f t="shared" si="7"/>
        <v>1.87</v>
      </c>
      <c r="Y36" s="19">
        <f t="shared" si="8"/>
        <v>2.3333333333333335</v>
      </c>
      <c r="Z36" s="19">
        <v>7</v>
      </c>
      <c r="AA36" s="19">
        <f t="shared" si="9"/>
        <v>2.3333333333333335</v>
      </c>
      <c r="AB36" s="19">
        <f t="shared" si="10"/>
        <v>2.7</v>
      </c>
      <c r="AC36" s="19">
        <v>1.5</v>
      </c>
      <c r="AD36" s="19">
        <f t="shared" si="11"/>
        <v>2.7</v>
      </c>
      <c r="AE36" s="19">
        <f t="shared" si="0"/>
        <v>3.3600000000000003</v>
      </c>
      <c r="AF36" s="19">
        <v>8.4</v>
      </c>
      <c r="AG36" s="19">
        <f t="shared" si="1"/>
        <v>3.3600000000000003</v>
      </c>
      <c r="AH36" s="26">
        <f t="shared" si="2"/>
        <v>4.4719999999999995</v>
      </c>
      <c r="AI36" s="19">
        <v>4.3</v>
      </c>
      <c r="AJ36" s="26">
        <f t="shared" si="3"/>
        <v>5.59</v>
      </c>
      <c r="AK36" s="19">
        <f t="shared" si="4"/>
        <v>0.84</v>
      </c>
      <c r="AL36" s="19">
        <v>0.6</v>
      </c>
      <c r="AM36" s="144">
        <f t="shared" si="5"/>
        <v>0.84</v>
      </c>
      <c r="AN36" s="132"/>
      <c r="AO36" s="132"/>
      <c r="AP36" s="28">
        <f>ROUNDUP($AN$4*VLOOKUP($AO$4,Plant!$A$3:$F$22,6,0)*V36,0)</f>
        <v>18</v>
      </c>
      <c r="AQ36" s="28">
        <f>ROUNDUP($AN$4*VLOOKUP($AO$4,Plant!$A$3:$G$22,7,0)*Y36,0)</f>
        <v>45</v>
      </c>
      <c r="AR36" s="28">
        <f>ROUNDUP($AN$4*VLOOKUP($AO$4,Plant!$A$3:$F$22,6,0)*AB36,0)</f>
        <v>26</v>
      </c>
      <c r="AS36" s="28">
        <f>ROUNDUP($AN$4*VLOOKUP($AO$4,Plant!$A$3:$H$22,8,0)*AE36,0)</f>
        <v>88</v>
      </c>
      <c r="AT36" s="28">
        <f>ROUNDUP($AN$4*VLOOKUP($AO$4,Plant!$A$3:$D$22,4,0)*AH36,0)</f>
        <v>5</v>
      </c>
      <c r="AU36" s="28">
        <f>ROUNDUP($AN$4*VLOOKUP($AO$4,Plant!$A$3:$E$22,5,0)*AK36,0)</f>
        <v>4</v>
      </c>
      <c r="AW3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36*U36/VLOOKUP($AV$5,'19. Daily_paid_order'!$B$2:$C$41,2,0),0)</f>
        <v>4</v>
      </c>
    </row>
    <row r="37" spans="1:49" x14ac:dyDescent="0.25">
      <c r="A37" s="29" t="s">
        <v>52</v>
      </c>
      <c r="B37" s="30">
        <v>35</v>
      </c>
      <c r="C37" s="31">
        <v>5</v>
      </c>
      <c r="D37" s="3">
        <v>10</v>
      </c>
      <c r="E37" s="20">
        <v>1500</v>
      </c>
      <c r="F37" s="31">
        <v>3</v>
      </c>
      <c r="G37" s="31">
        <v>10</v>
      </c>
      <c r="H37" s="31">
        <v>10</v>
      </c>
      <c r="I37" s="32" t="s">
        <v>55</v>
      </c>
      <c r="J37" s="20">
        <v>20</v>
      </c>
      <c r="K37" s="20">
        <v>50</v>
      </c>
      <c r="L37" s="20">
        <v>25</v>
      </c>
      <c r="M37" s="20">
        <v>3</v>
      </c>
      <c r="N37" s="31">
        <v>5</v>
      </c>
      <c r="O37" s="23">
        <v>20</v>
      </c>
      <c r="P37" s="20">
        <v>80</v>
      </c>
      <c r="Q37" s="7">
        <v>4</v>
      </c>
      <c r="R37" s="7">
        <v>7</v>
      </c>
      <c r="S37" s="20">
        <v>0</v>
      </c>
      <c r="T37" s="20">
        <v>10</v>
      </c>
      <c r="U37" s="25">
        <v>0.9</v>
      </c>
      <c r="V37" s="19">
        <f t="shared" si="6"/>
        <v>1.87</v>
      </c>
      <c r="W37" s="26">
        <v>1.1000000000000001</v>
      </c>
      <c r="X37" s="19">
        <f t="shared" si="7"/>
        <v>1.87</v>
      </c>
      <c r="Y37" s="19">
        <f t="shared" si="8"/>
        <v>2.3666666666666667</v>
      </c>
      <c r="Z37" s="19">
        <v>7.1</v>
      </c>
      <c r="AA37" s="19">
        <f t="shared" si="9"/>
        <v>2.3666666666666667</v>
      </c>
      <c r="AB37" s="19">
        <f t="shared" si="10"/>
        <v>2.7</v>
      </c>
      <c r="AC37" s="19">
        <v>1.5</v>
      </c>
      <c r="AD37" s="19">
        <f t="shared" si="11"/>
        <v>2.7</v>
      </c>
      <c r="AE37" s="19">
        <f t="shared" si="0"/>
        <v>3.4</v>
      </c>
      <c r="AF37" s="19">
        <v>8.5</v>
      </c>
      <c r="AG37" s="19">
        <f t="shared" si="1"/>
        <v>3.4</v>
      </c>
      <c r="AH37" s="26">
        <f t="shared" si="2"/>
        <v>4.3680000000000003</v>
      </c>
      <c r="AI37" s="19">
        <v>4.2</v>
      </c>
      <c r="AJ37" s="26">
        <f t="shared" si="3"/>
        <v>5.4600000000000009</v>
      </c>
      <c r="AK37" s="19">
        <f t="shared" si="4"/>
        <v>0.84</v>
      </c>
      <c r="AL37" s="19">
        <v>0.6</v>
      </c>
      <c r="AM37" s="144">
        <f t="shared" si="5"/>
        <v>0.84</v>
      </c>
      <c r="AN37" s="132"/>
      <c r="AO37" s="132"/>
      <c r="AP37" s="28">
        <f>ROUNDUP($AN$4*VLOOKUP($AO$4,Plant!$A$3:$F$22,6,0)*V37,0)</f>
        <v>18</v>
      </c>
      <c r="AQ37" s="28">
        <f>ROUNDUP($AN$4*VLOOKUP($AO$4,Plant!$A$3:$G$22,7,0)*Y37,0)</f>
        <v>45</v>
      </c>
      <c r="AR37" s="28">
        <f>ROUNDUP($AN$4*VLOOKUP($AO$4,Plant!$A$3:$F$22,6,0)*AB37,0)</f>
        <v>26</v>
      </c>
      <c r="AS37" s="28">
        <f>ROUNDUP($AN$4*VLOOKUP($AO$4,Plant!$A$3:$H$22,8,0)*AE37,0)</f>
        <v>89</v>
      </c>
      <c r="AT37" s="28">
        <f>ROUNDUP($AN$4*VLOOKUP($AO$4,Plant!$A$3:$D$22,4,0)*AH37,0)</f>
        <v>5</v>
      </c>
      <c r="AU37" s="28">
        <f>ROUNDUP($AN$4*VLOOKUP($AO$4,Plant!$A$3:$E$22,5,0)*AK37,0)</f>
        <v>4</v>
      </c>
      <c r="AW3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37*U37/VLOOKUP($AV$5,'19. Daily_paid_order'!$B$2:$C$41,2,0),0)</f>
        <v>4</v>
      </c>
    </row>
    <row r="38" spans="1:49" x14ac:dyDescent="0.25">
      <c r="A38" s="29" t="s">
        <v>52</v>
      </c>
      <c r="B38" s="18">
        <v>36</v>
      </c>
      <c r="C38" s="31">
        <v>5</v>
      </c>
      <c r="D38" s="3">
        <v>10</v>
      </c>
      <c r="E38" s="20">
        <v>1500</v>
      </c>
      <c r="F38" s="31">
        <v>3</v>
      </c>
      <c r="G38" s="31">
        <v>10</v>
      </c>
      <c r="H38" s="31">
        <v>10</v>
      </c>
      <c r="I38" s="32" t="s">
        <v>55</v>
      </c>
      <c r="J38" s="20">
        <v>20</v>
      </c>
      <c r="K38" s="20">
        <v>50</v>
      </c>
      <c r="L38" s="20">
        <v>25</v>
      </c>
      <c r="M38" s="20">
        <v>3</v>
      </c>
      <c r="N38" s="31">
        <v>6</v>
      </c>
      <c r="O38" s="23">
        <v>20</v>
      </c>
      <c r="P38" s="20">
        <v>80</v>
      </c>
      <c r="Q38" s="7">
        <v>4</v>
      </c>
      <c r="R38" s="7">
        <v>7</v>
      </c>
      <c r="S38" s="20">
        <v>0</v>
      </c>
      <c r="T38" s="20">
        <v>10</v>
      </c>
      <c r="U38" s="25">
        <v>0.9</v>
      </c>
      <c r="V38" s="19">
        <f t="shared" si="6"/>
        <v>1.87</v>
      </c>
      <c r="W38" s="26">
        <v>1.1000000000000001</v>
      </c>
      <c r="X38" s="19">
        <f t="shared" si="7"/>
        <v>1.87</v>
      </c>
      <c r="Y38" s="19">
        <f t="shared" si="8"/>
        <v>2.4</v>
      </c>
      <c r="Z38" s="19">
        <v>7.2</v>
      </c>
      <c r="AA38" s="19">
        <f t="shared" si="9"/>
        <v>2.4</v>
      </c>
      <c r="AB38" s="19">
        <f t="shared" si="10"/>
        <v>2.7</v>
      </c>
      <c r="AC38" s="19">
        <v>1.5</v>
      </c>
      <c r="AD38" s="19">
        <f t="shared" si="11"/>
        <v>2.7</v>
      </c>
      <c r="AE38" s="19">
        <f t="shared" si="0"/>
        <v>3.44</v>
      </c>
      <c r="AF38" s="19">
        <v>8.6</v>
      </c>
      <c r="AG38" s="19">
        <f t="shared" si="1"/>
        <v>3.44</v>
      </c>
      <c r="AH38" s="26">
        <f t="shared" si="2"/>
        <v>4.2640000000000002</v>
      </c>
      <c r="AI38" s="26">
        <v>4.0999999999999996</v>
      </c>
      <c r="AJ38" s="26">
        <f t="shared" si="3"/>
        <v>5.33</v>
      </c>
      <c r="AK38" s="19">
        <f t="shared" si="4"/>
        <v>0.7</v>
      </c>
      <c r="AL38" s="26">
        <v>0.5</v>
      </c>
      <c r="AM38" s="144">
        <f t="shared" si="5"/>
        <v>0.7</v>
      </c>
      <c r="AN38" s="132"/>
      <c r="AO38" s="132"/>
      <c r="AP38" s="28">
        <f>ROUNDUP($AN$4*VLOOKUP($AO$4,Plant!$A$3:$F$22,6,0)*V38,0)</f>
        <v>18</v>
      </c>
      <c r="AQ38" s="28">
        <f>ROUNDUP($AN$4*VLOOKUP($AO$4,Plant!$A$3:$G$22,7,0)*Y38,0)</f>
        <v>46</v>
      </c>
      <c r="AR38" s="28">
        <f>ROUNDUP($AN$4*VLOOKUP($AO$4,Plant!$A$3:$F$22,6,0)*AB38,0)</f>
        <v>26</v>
      </c>
      <c r="AS38" s="28">
        <f>ROUNDUP($AN$4*VLOOKUP($AO$4,Plant!$A$3:$H$22,8,0)*AE38,0)</f>
        <v>90</v>
      </c>
      <c r="AT38" s="28">
        <f>ROUNDUP($AN$4*VLOOKUP($AO$4,Plant!$A$3:$D$22,4,0)*AH38,0)</f>
        <v>5</v>
      </c>
      <c r="AU38" s="28">
        <f>ROUNDUP($AN$4*VLOOKUP($AO$4,Plant!$A$3:$E$22,5,0)*AK38,0)</f>
        <v>3</v>
      </c>
      <c r="AW3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38*U38/VLOOKUP($AV$5,'19. Daily_paid_order'!$B$2:$C$41,2,0),0)</f>
        <v>4</v>
      </c>
    </row>
    <row r="39" spans="1:49" x14ac:dyDescent="0.25">
      <c r="A39" s="29" t="s">
        <v>52</v>
      </c>
      <c r="B39" s="30">
        <v>37</v>
      </c>
      <c r="C39" s="31">
        <v>5</v>
      </c>
      <c r="D39" s="3">
        <v>10</v>
      </c>
      <c r="E39" s="20">
        <v>1500</v>
      </c>
      <c r="F39" s="31">
        <v>4</v>
      </c>
      <c r="G39" s="31">
        <v>10</v>
      </c>
      <c r="H39" s="31">
        <v>10</v>
      </c>
      <c r="I39" s="32" t="s">
        <v>56</v>
      </c>
      <c r="J39" s="20">
        <v>20</v>
      </c>
      <c r="K39" s="20">
        <v>50</v>
      </c>
      <c r="L39" s="20">
        <v>25</v>
      </c>
      <c r="M39" s="20">
        <v>3</v>
      </c>
      <c r="N39" s="31">
        <v>6</v>
      </c>
      <c r="O39" s="23">
        <v>20</v>
      </c>
      <c r="P39" s="20">
        <v>80</v>
      </c>
      <c r="Q39" s="7">
        <v>4</v>
      </c>
      <c r="R39" s="7">
        <v>7</v>
      </c>
      <c r="S39" s="20">
        <v>0</v>
      </c>
      <c r="T39" s="20">
        <v>10</v>
      </c>
      <c r="U39" s="25">
        <v>0.9</v>
      </c>
      <c r="V39" s="19">
        <f t="shared" si="6"/>
        <v>1.87</v>
      </c>
      <c r="W39" s="26">
        <v>1.1000000000000001</v>
      </c>
      <c r="X39" s="19">
        <f t="shared" si="7"/>
        <v>1.87</v>
      </c>
      <c r="Y39" s="19">
        <f t="shared" si="8"/>
        <v>2.4333333333333331</v>
      </c>
      <c r="Z39" s="19">
        <v>7.3</v>
      </c>
      <c r="AA39" s="19">
        <f t="shared" si="9"/>
        <v>2.4333333333333331</v>
      </c>
      <c r="AB39" s="19">
        <f t="shared" si="10"/>
        <v>2.7</v>
      </c>
      <c r="AC39" s="19">
        <v>1.5</v>
      </c>
      <c r="AD39" s="19">
        <f t="shared" si="11"/>
        <v>2.7</v>
      </c>
      <c r="AE39" s="19">
        <f t="shared" si="0"/>
        <v>3.4799999999999995</v>
      </c>
      <c r="AF39" s="19">
        <v>8.6999999999999993</v>
      </c>
      <c r="AG39" s="19">
        <f t="shared" si="1"/>
        <v>3.4799999999999995</v>
      </c>
      <c r="AH39" s="26">
        <f t="shared" si="2"/>
        <v>4.2640000000000002</v>
      </c>
      <c r="AI39" s="19">
        <v>4.0999999999999996</v>
      </c>
      <c r="AJ39" s="26">
        <f t="shared" si="3"/>
        <v>5.33</v>
      </c>
      <c r="AK39" s="19">
        <f t="shared" si="4"/>
        <v>0.7</v>
      </c>
      <c r="AL39" s="19">
        <v>0.5</v>
      </c>
      <c r="AM39" s="144">
        <f t="shared" si="5"/>
        <v>0.7</v>
      </c>
      <c r="AN39" s="132"/>
      <c r="AO39" s="132"/>
      <c r="AP39" s="28">
        <f>ROUNDUP($AN$4*VLOOKUP($AO$4,Plant!$A$3:$F$22,6,0)*V39,0)</f>
        <v>18</v>
      </c>
      <c r="AQ39" s="28">
        <f>ROUNDUP($AN$4*VLOOKUP($AO$4,Plant!$A$3:$G$22,7,0)*Y39,0)</f>
        <v>46</v>
      </c>
      <c r="AR39" s="28">
        <f>ROUNDUP($AN$4*VLOOKUP($AO$4,Plant!$A$3:$F$22,6,0)*AB39,0)</f>
        <v>26</v>
      </c>
      <c r="AS39" s="28">
        <f>ROUNDUP($AN$4*VLOOKUP($AO$4,Plant!$A$3:$H$22,8,0)*AE39,0)</f>
        <v>91</v>
      </c>
      <c r="AT39" s="28">
        <f>ROUNDUP($AN$4*VLOOKUP($AO$4,Plant!$A$3:$D$22,4,0)*AH39,0)</f>
        <v>5</v>
      </c>
      <c r="AU39" s="28">
        <f>ROUNDUP($AN$4*VLOOKUP($AO$4,Plant!$A$3:$E$22,5,0)*AK39,0)</f>
        <v>3</v>
      </c>
      <c r="AW3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39*U39/VLOOKUP($AV$5,'19. Daily_paid_order'!$B$2:$C$41,2,0),0)</f>
        <v>4</v>
      </c>
    </row>
    <row r="40" spans="1:49" x14ac:dyDescent="0.25">
      <c r="A40" s="29" t="s">
        <v>52</v>
      </c>
      <c r="B40" s="18">
        <v>38</v>
      </c>
      <c r="C40" s="31">
        <v>5</v>
      </c>
      <c r="D40" s="3">
        <v>10</v>
      </c>
      <c r="E40" s="20">
        <v>1500</v>
      </c>
      <c r="F40" s="31">
        <v>4</v>
      </c>
      <c r="G40" s="31">
        <v>10</v>
      </c>
      <c r="H40" s="31">
        <v>10</v>
      </c>
      <c r="I40" s="32" t="s">
        <v>56</v>
      </c>
      <c r="J40" s="20">
        <v>20</v>
      </c>
      <c r="K40" s="20">
        <v>50</v>
      </c>
      <c r="L40" s="20">
        <v>25</v>
      </c>
      <c r="M40" s="20">
        <v>3</v>
      </c>
      <c r="N40" s="31">
        <v>6</v>
      </c>
      <c r="O40" s="23">
        <v>20</v>
      </c>
      <c r="P40" s="20">
        <v>80</v>
      </c>
      <c r="Q40" s="7">
        <v>4</v>
      </c>
      <c r="R40" s="7">
        <v>7</v>
      </c>
      <c r="S40" s="20">
        <v>0</v>
      </c>
      <c r="T40" s="20">
        <v>10</v>
      </c>
      <c r="U40" s="25">
        <v>0.9</v>
      </c>
      <c r="V40" s="19">
        <f t="shared" si="6"/>
        <v>1.87</v>
      </c>
      <c r="W40" s="26">
        <v>1.1000000000000001</v>
      </c>
      <c r="X40" s="19">
        <f t="shared" si="7"/>
        <v>1.87</v>
      </c>
      <c r="Y40" s="19">
        <f t="shared" si="8"/>
        <v>2.4666666666666668</v>
      </c>
      <c r="Z40" s="19">
        <v>7.4</v>
      </c>
      <c r="AA40" s="19">
        <f t="shared" si="9"/>
        <v>2.4666666666666668</v>
      </c>
      <c r="AB40" s="19">
        <f t="shared" si="10"/>
        <v>2.7</v>
      </c>
      <c r="AC40" s="19">
        <v>1.5</v>
      </c>
      <c r="AD40" s="19">
        <f t="shared" si="11"/>
        <v>2.7</v>
      </c>
      <c r="AE40" s="19">
        <f t="shared" si="0"/>
        <v>3.5200000000000005</v>
      </c>
      <c r="AF40" s="19">
        <v>8.8000000000000007</v>
      </c>
      <c r="AG40" s="19">
        <f t="shared" si="1"/>
        <v>3.5200000000000005</v>
      </c>
      <c r="AH40" s="26">
        <f t="shared" si="2"/>
        <v>4.2640000000000002</v>
      </c>
      <c r="AI40" s="19">
        <v>4.0999999999999996</v>
      </c>
      <c r="AJ40" s="26">
        <f t="shared" si="3"/>
        <v>5.33</v>
      </c>
      <c r="AK40" s="19">
        <f t="shared" si="4"/>
        <v>0.7</v>
      </c>
      <c r="AL40" s="19">
        <v>0.5</v>
      </c>
      <c r="AM40" s="144">
        <f t="shared" si="5"/>
        <v>0.7</v>
      </c>
      <c r="AN40" s="132"/>
      <c r="AO40" s="132"/>
      <c r="AP40" s="28">
        <f>ROUNDUP($AN$4*VLOOKUP($AO$4,Plant!$A$3:$F$22,6,0)*V40,0)</f>
        <v>18</v>
      </c>
      <c r="AQ40" s="28">
        <f>ROUNDUP($AN$4*VLOOKUP($AO$4,Plant!$A$3:$G$22,7,0)*Y40,0)</f>
        <v>47</v>
      </c>
      <c r="AR40" s="28">
        <f>ROUNDUP($AN$4*VLOOKUP($AO$4,Plant!$A$3:$F$22,6,0)*AB40,0)</f>
        <v>26</v>
      </c>
      <c r="AS40" s="28">
        <f>ROUNDUP($AN$4*VLOOKUP($AO$4,Plant!$A$3:$H$22,8,0)*AE40,0)</f>
        <v>92</v>
      </c>
      <c r="AT40" s="28">
        <f>ROUNDUP($AN$4*VLOOKUP($AO$4,Plant!$A$3:$D$22,4,0)*AH40,0)</f>
        <v>5</v>
      </c>
      <c r="AU40" s="28">
        <f>ROUNDUP($AN$4*VLOOKUP($AO$4,Plant!$A$3:$E$22,5,0)*AK40,0)</f>
        <v>3</v>
      </c>
      <c r="AW4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40*U40/VLOOKUP($AV$5,'19. Daily_paid_order'!$B$2:$C$41,2,0),0)</f>
        <v>4</v>
      </c>
    </row>
    <row r="41" spans="1:49" x14ac:dyDescent="0.25">
      <c r="A41" s="29" t="s">
        <v>52</v>
      </c>
      <c r="B41" s="30">
        <v>39</v>
      </c>
      <c r="C41" s="31">
        <v>5</v>
      </c>
      <c r="D41" s="3">
        <v>10</v>
      </c>
      <c r="E41" s="20">
        <v>1500</v>
      </c>
      <c r="F41" s="31">
        <v>4</v>
      </c>
      <c r="G41" s="31">
        <v>10</v>
      </c>
      <c r="H41" s="31">
        <v>10</v>
      </c>
      <c r="I41" s="32" t="s">
        <v>56</v>
      </c>
      <c r="J41" s="20">
        <v>20</v>
      </c>
      <c r="K41" s="20">
        <v>50</v>
      </c>
      <c r="L41" s="20">
        <v>25</v>
      </c>
      <c r="M41" s="20">
        <v>3</v>
      </c>
      <c r="N41" s="31">
        <v>6</v>
      </c>
      <c r="O41" s="23">
        <v>20</v>
      </c>
      <c r="P41" s="20">
        <v>80</v>
      </c>
      <c r="Q41" s="7">
        <v>4</v>
      </c>
      <c r="R41" s="7">
        <v>8</v>
      </c>
      <c r="S41" s="20">
        <v>0</v>
      </c>
      <c r="T41" s="20">
        <v>10</v>
      </c>
      <c r="U41" s="25">
        <v>0.9</v>
      </c>
      <c r="V41" s="19">
        <f t="shared" si="6"/>
        <v>1.87</v>
      </c>
      <c r="W41" s="26">
        <v>1.1000000000000001</v>
      </c>
      <c r="X41" s="19">
        <f t="shared" si="7"/>
        <v>1.87</v>
      </c>
      <c r="Y41" s="19">
        <f t="shared" si="8"/>
        <v>2.5</v>
      </c>
      <c r="Z41" s="19">
        <v>7.5</v>
      </c>
      <c r="AA41" s="19">
        <f t="shared" si="9"/>
        <v>2.5</v>
      </c>
      <c r="AB41" s="19">
        <f t="shared" si="10"/>
        <v>2.7</v>
      </c>
      <c r="AC41" s="19">
        <v>1.5</v>
      </c>
      <c r="AD41" s="19">
        <f t="shared" si="11"/>
        <v>2.7</v>
      </c>
      <c r="AE41" s="19">
        <f t="shared" si="0"/>
        <v>3.56</v>
      </c>
      <c r="AF41" s="19">
        <v>8.9</v>
      </c>
      <c r="AG41" s="19">
        <f t="shared" si="1"/>
        <v>3.56</v>
      </c>
      <c r="AH41" s="26">
        <f t="shared" si="2"/>
        <v>4.2640000000000002</v>
      </c>
      <c r="AI41" s="19">
        <v>4.0999999999999996</v>
      </c>
      <c r="AJ41" s="26">
        <f t="shared" si="3"/>
        <v>5.33</v>
      </c>
      <c r="AK41" s="19">
        <f t="shared" si="4"/>
        <v>0.7</v>
      </c>
      <c r="AL41" s="19">
        <v>0.5</v>
      </c>
      <c r="AM41" s="144">
        <f t="shared" si="5"/>
        <v>0.7</v>
      </c>
      <c r="AN41" s="132"/>
      <c r="AO41" s="132"/>
      <c r="AP41" s="28">
        <f>ROUNDUP($AN$4*VLOOKUP($AO$4,Plant!$A$3:$F$22,6,0)*V41,0)</f>
        <v>18</v>
      </c>
      <c r="AQ41" s="28">
        <f>ROUNDUP($AN$4*VLOOKUP($AO$4,Plant!$A$3:$G$22,7,0)*Y41,0)</f>
        <v>48</v>
      </c>
      <c r="AR41" s="28">
        <f>ROUNDUP($AN$4*VLOOKUP($AO$4,Plant!$A$3:$F$22,6,0)*AB41,0)</f>
        <v>26</v>
      </c>
      <c r="AS41" s="28">
        <f>ROUNDUP($AN$4*VLOOKUP($AO$4,Plant!$A$3:$H$22,8,0)*AE41,0)</f>
        <v>93</v>
      </c>
      <c r="AT41" s="28">
        <f>ROUNDUP($AN$4*VLOOKUP($AO$4,Plant!$A$3:$D$22,4,0)*AH41,0)</f>
        <v>5</v>
      </c>
      <c r="AU41" s="28">
        <f>ROUNDUP($AN$4*VLOOKUP($AO$4,Plant!$A$3:$E$22,5,0)*AK41,0)</f>
        <v>3</v>
      </c>
      <c r="AW4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41*U41/VLOOKUP($AV$5,'19. Daily_paid_order'!$B$2:$C$41,2,0),0)</f>
        <v>4</v>
      </c>
    </row>
    <row r="42" spans="1:49" x14ac:dyDescent="0.25">
      <c r="A42" s="29" t="s">
        <v>52</v>
      </c>
      <c r="B42" s="18">
        <v>40</v>
      </c>
      <c r="C42" s="31">
        <v>5</v>
      </c>
      <c r="D42" s="3">
        <v>11</v>
      </c>
      <c r="E42" s="20">
        <v>1800</v>
      </c>
      <c r="F42" s="31">
        <v>4</v>
      </c>
      <c r="G42" s="31">
        <v>10</v>
      </c>
      <c r="H42" s="31">
        <v>10</v>
      </c>
      <c r="I42" s="32" t="s">
        <v>56</v>
      </c>
      <c r="J42" s="20">
        <v>20</v>
      </c>
      <c r="K42" s="20">
        <v>50</v>
      </c>
      <c r="L42" s="20">
        <v>30</v>
      </c>
      <c r="M42" s="20">
        <v>3</v>
      </c>
      <c r="N42" s="31">
        <v>6</v>
      </c>
      <c r="O42" s="23">
        <v>20</v>
      </c>
      <c r="P42" s="20">
        <v>80</v>
      </c>
      <c r="Q42" s="7">
        <v>5</v>
      </c>
      <c r="R42" s="7">
        <v>8</v>
      </c>
      <c r="S42" s="20">
        <v>0</v>
      </c>
      <c r="T42" s="20">
        <v>10</v>
      </c>
      <c r="U42" s="25">
        <v>0.9</v>
      </c>
      <c r="V42" s="19">
        <f t="shared" si="6"/>
        <v>1.87</v>
      </c>
      <c r="W42" s="26">
        <v>1.1000000000000001</v>
      </c>
      <c r="X42" s="19">
        <f t="shared" si="7"/>
        <v>1.87</v>
      </c>
      <c r="Y42" s="19">
        <f t="shared" si="8"/>
        <v>2.5333333333333332</v>
      </c>
      <c r="Z42" s="19">
        <v>7.6</v>
      </c>
      <c r="AA42" s="19">
        <f t="shared" si="9"/>
        <v>2.5333333333333332</v>
      </c>
      <c r="AB42" s="19">
        <f t="shared" si="10"/>
        <v>2.7</v>
      </c>
      <c r="AC42" s="19">
        <v>1.5</v>
      </c>
      <c r="AD42" s="19">
        <f t="shared" si="11"/>
        <v>2.7</v>
      </c>
      <c r="AE42" s="19">
        <f t="shared" si="0"/>
        <v>3.6</v>
      </c>
      <c r="AF42" s="19">
        <v>9</v>
      </c>
      <c r="AG42" s="19">
        <f t="shared" si="1"/>
        <v>3.6</v>
      </c>
      <c r="AH42" s="26">
        <f t="shared" si="2"/>
        <v>4.2640000000000002</v>
      </c>
      <c r="AI42" s="19">
        <v>4.0999999999999996</v>
      </c>
      <c r="AJ42" s="26">
        <f t="shared" si="3"/>
        <v>5.33</v>
      </c>
      <c r="AK42" s="19">
        <f t="shared" si="4"/>
        <v>0.7</v>
      </c>
      <c r="AL42" s="19">
        <v>0.5</v>
      </c>
      <c r="AM42" s="144">
        <f t="shared" si="5"/>
        <v>0.7</v>
      </c>
      <c r="AN42" s="132"/>
      <c r="AO42" s="132"/>
      <c r="AP42" s="28">
        <f>ROUNDUP($AN$4*VLOOKUP($AO$4,Plant!$A$3:$F$22,6,0)*V42,0)</f>
        <v>18</v>
      </c>
      <c r="AQ42" s="28">
        <f>ROUNDUP($AN$4*VLOOKUP($AO$4,Plant!$A$3:$G$22,7,0)*Y42,0)</f>
        <v>48</v>
      </c>
      <c r="AR42" s="28">
        <f>ROUNDUP($AN$4*VLOOKUP($AO$4,Plant!$A$3:$F$22,6,0)*AB42,0)</f>
        <v>26</v>
      </c>
      <c r="AS42" s="28">
        <f>ROUNDUP($AN$4*VLOOKUP($AO$4,Plant!$A$3:$H$22,8,0)*AE42,0)</f>
        <v>94</v>
      </c>
      <c r="AT42" s="28">
        <f>ROUNDUP($AN$4*VLOOKUP($AO$4,Plant!$A$3:$D$22,4,0)*AH42,0)</f>
        <v>5</v>
      </c>
      <c r="AU42" s="28">
        <f>ROUNDUP($AN$4*VLOOKUP($AO$4,Plant!$A$3:$E$22,5,0)*AK42,0)</f>
        <v>3</v>
      </c>
      <c r="AW4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42*U42/VLOOKUP($AV$5,'19. Daily_paid_order'!$B$2:$C$41,2,0),0)</f>
        <v>4</v>
      </c>
    </row>
    <row r="43" spans="1:49" x14ac:dyDescent="0.25">
      <c r="A43" s="29" t="s">
        <v>52</v>
      </c>
      <c r="B43" s="30">
        <v>41</v>
      </c>
      <c r="C43" s="31">
        <v>5</v>
      </c>
      <c r="D43" s="3">
        <v>11</v>
      </c>
      <c r="E43" s="20">
        <v>1800</v>
      </c>
      <c r="F43" s="20">
        <v>4</v>
      </c>
      <c r="G43" s="31">
        <v>10</v>
      </c>
      <c r="H43" s="31">
        <v>10</v>
      </c>
      <c r="I43" s="32" t="s">
        <v>56</v>
      </c>
      <c r="J43" s="20">
        <v>20</v>
      </c>
      <c r="K43" s="20">
        <v>50</v>
      </c>
      <c r="L43" s="20">
        <v>30</v>
      </c>
      <c r="M43" s="20">
        <v>3</v>
      </c>
      <c r="N43" s="31">
        <v>7</v>
      </c>
      <c r="O43" s="23">
        <v>20</v>
      </c>
      <c r="P43" s="20">
        <v>80</v>
      </c>
      <c r="Q43" s="24">
        <v>5</v>
      </c>
      <c r="R43" s="7">
        <v>8</v>
      </c>
      <c r="S43" s="20">
        <v>0</v>
      </c>
      <c r="T43" s="20">
        <v>10</v>
      </c>
      <c r="U43" s="25">
        <v>0.9</v>
      </c>
      <c r="V43" s="19">
        <f t="shared" si="6"/>
        <v>1.87</v>
      </c>
      <c r="W43" s="26">
        <v>1.1000000000000001</v>
      </c>
      <c r="X43" s="19">
        <f t="shared" si="7"/>
        <v>1.87</v>
      </c>
      <c r="Y43" s="19">
        <f t="shared" si="8"/>
        <v>2.5666666666666669</v>
      </c>
      <c r="Z43" s="19">
        <v>7.7</v>
      </c>
      <c r="AA43" s="19">
        <f t="shared" si="9"/>
        <v>2.5666666666666669</v>
      </c>
      <c r="AB43" s="19">
        <f t="shared" si="10"/>
        <v>2.7</v>
      </c>
      <c r="AC43" s="19">
        <v>1.5</v>
      </c>
      <c r="AD43" s="19">
        <f t="shared" si="11"/>
        <v>2.7</v>
      </c>
      <c r="AE43" s="19">
        <f t="shared" si="0"/>
        <v>3.6399999999999997</v>
      </c>
      <c r="AF43" s="19">
        <v>9.1</v>
      </c>
      <c r="AG43" s="19">
        <f t="shared" si="1"/>
        <v>3.6399999999999997</v>
      </c>
      <c r="AH43" s="26">
        <f t="shared" si="2"/>
        <v>4.2640000000000002</v>
      </c>
      <c r="AI43" s="19">
        <v>4.0999999999999996</v>
      </c>
      <c r="AJ43" s="26">
        <f t="shared" si="3"/>
        <v>5.33</v>
      </c>
      <c r="AK43" s="19">
        <f t="shared" si="4"/>
        <v>0.7</v>
      </c>
      <c r="AL43" s="19">
        <v>0.5</v>
      </c>
      <c r="AM43" s="144">
        <f t="shared" si="5"/>
        <v>0.7</v>
      </c>
      <c r="AN43" s="132"/>
      <c r="AO43" s="132"/>
      <c r="AP43" s="28">
        <f>ROUNDUP($AN$4*VLOOKUP($AO$4,Plant!$A$3:$F$22,6,0)*V43,0)</f>
        <v>18</v>
      </c>
      <c r="AQ43" s="28">
        <f>ROUNDUP($AN$4*VLOOKUP($AO$4,Plant!$A$3:$G$22,7,0)*Y43,0)</f>
        <v>49</v>
      </c>
      <c r="AR43" s="28">
        <f>ROUNDUP($AN$4*VLOOKUP($AO$4,Plant!$A$3:$F$22,6,0)*AB43,0)</f>
        <v>26</v>
      </c>
      <c r="AS43" s="28">
        <f>ROUNDUP($AN$4*VLOOKUP($AO$4,Plant!$A$3:$H$22,8,0)*AE43,0)</f>
        <v>95</v>
      </c>
      <c r="AT43" s="28">
        <f>ROUNDUP($AN$4*VLOOKUP($AO$4,Plant!$A$3:$D$22,4,0)*AH43,0)</f>
        <v>5</v>
      </c>
      <c r="AU43" s="28">
        <f>ROUNDUP($AN$4*VLOOKUP($AO$4,Plant!$A$3:$E$22,5,0)*AK43,0)</f>
        <v>3</v>
      </c>
      <c r="AW4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43*U43/VLOOKUP($AV$5,'19. Daily_paid_order'!$B$2:$C$41,2,0),0)</f>
        <v>4</v>
      </c>
    </row>
    <row r="44" spans="1:49" x14ac:dyDescent="0.25">
      <c r="A44" s="29" t="s">
        <v>52</v>
      </c>
      <c r="B44" s="18">
        <v>42</v>
      </c>
      <c r="C44" s="31">
        <v>5</v>
      </c>
      <c r="D44" s="3">
        <v>11</v>
      </c>
      <c r="E44" s="20">
        <v>1800</v>
      </c>
      <c r="F44" s="20">
        <v>4</v>
      </c>
      <c r="G44" s="31">
        <v>10</v>
      </c>
      <c r="H44" s="31">
        <v>10</v>
      </c>
      <c r="I44" s="32" t="s">
        <v>56</v>
      </c>
      <c r="J44" s="20">
        <v>20</v>
      </c>
      <c r="K44" s="20">
        <v>50</v>
      </c>
      <c r="L44" s="20">
        <v>30</v>
      </c>
      <c r="M44" s="20">
        <v>3</v>
      </c>
      <c r="N44" s="31">
        <v>7</v>
      </c>
      <c r="O44" s="23">
        <v>20</v>
      </c>
      <c r="P44" s="20">
        <v>80</v>
      </c>
      <c r="Q44" s="24">
        <v>5</v>
      </c>
      <c r="R44" s="7">
        <v>8</v>
      </c>
      <c r="S44" s="20">
        <v>0</v>
      </c>
      <c r="T44" s="20">
        <v>10</v>
      </c>
      <c r="U44" s="25">
        <v>0.9</v>
      </c>
      <c r="V44" s="19">
        <f t="shared" si="6"/>
        <v>1.87</v>
      </c>
      <c r="W44" s="26">
        <v>1.1000000000000001</v>
      </c>
      <c r="X44" s="19">
        <f t="shared" si="7"/>
        <v>1.87</v>
      </c>
      <c r="Y44" s="19">
        <f t="shared" si="8"/>
        <v>2.6</v>
      </c>
      <c r="Z44" s="19">
        <v>7.8</v>
      </c>
      <c r="AA44" s="19">
        <f t="shared" si="9"/>
        <v>2.6</v>
      </c>
      <c r="AB44" s="19">
        <f t="shared" si="10"/>
        <v>2.7</v>
      </c>
      <c r="AC44" s="19">
        <v>1.5</v>
      </c>
      <c r="AD44" s="19">
        <f t="shared" si="11"/>
        <v>2.7</v>
      </c>
      <c r="AE44" s="19">
        <f t="shared" si="0"/>
        <v>3.6799999999999997</v>
      </c>
      <c r="AF44" s="19">
        <v>9.1999999999999993</v>
      </c>
      <c r="AG44" s="19">
        <f t="shared" si="1"/>
        <v>3.6799999999999997</v>
      </c>
      <c r="AH44" s="26">
        <f t="shared" si="2"/>
        <v>4.2640000000000002</v>
      </c>
      <c r="AI44" s="19">
        <v>4.0999999999999996</v>
      </c>
      <c r="AJ44" s="26">
        <f t="shared" si="3"/>
        <v>5.33</v>
      </c>
      <c r="AK44" s="19">
        <f t="shared" si="4"/>
        <v>0.7</v>
      </c>
      <c r="AL44" s="19">
        <v>0.5</v>
      </c>
      <c r="AM44" s="144">
        <f t="shared" si="5"/>
        <v>0.7</v>
      </c>
      <c r="AN44" s="132"/>
      <c r="AO44" s="132"/>
      <c r="AP44" s="28">
        <f>ROUNDUP($AN$4*VLOOKUP($AO$4,Plant!$A$3:$F$22,6,0)*V44,0)</f>
        <v>18</v>
      </c>
      <c r="AQ44" s="28">
        <f>ROUNDUP($AN$4*VLOOKUP($AO$4,Plant!$A$3:$G$22,7,0)*Y44,0)</f>
        <v>50</v>
      </c>
      <c r="AR44" s="28">
        <f>ROUNDUP($AN$4*VLOOKUP($AO$4,Plant!$A$3:$F$22,6,0)*AB44,0)</f>
        <v>26</v>
      </c>
      <c r="AS44" s="28">
        <f>ROUNDUP($AN$4*VLOOKUP($AO$4,Plant!$A$3:$H$22,8,0)*AE44,0)</f>
        <v>96</v>
      </c>
      <c r="AT44" s="28">
        <f>ROUNDUP($AN$4*VLOOKUP($AO$4,Plant!$A$3:$D$22,4,0)*AH44,0)</f>
        <v>5</v>
      </c>
      <c r="AU44" s="28">
        <f>ROUNDUP($AN$4*VLOOKUP($AO$4,Plant!$A$3:$E$22,5,0)*AK44,0)</f>
        <v>3</v>
      </c>
      <c r="AW4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44*U44/VLOOKUP($AV$5,'19. Daily_paid_order'!$B$2:$C$41,2,0),0)</f>
        <v>4</v>
      </c>
    </row>
    <row r="45" spans="1:49" x14ac:dyDescent="0.25">
      <c r="A45" s="29" t="s">
        <v>52</v>
      </c>
      <c r="B45" s="30">
        <v>43</v>
      </c>
      <c r="C45" s="31">
        <v>5</v>
      </c>
      <c r="D45" s="3">
        <v>11</v>
      </c>
      <c r="E45" s="20">
        <v>1800</v>
      </c>
      <c r="F45" s="20">
        <v>4</v>
      </c>
      <c r="G45" s="31">
        <v>10</v>
      </c>
      <c r="H45" s="31">
        <v>10</v>
      </c>
      <c r="I45" s="32" t="s">
        <v>56</v>
      </c>
      <c r="J45" s="20">
        <v>20</v>
      </c>
      <c r="K45" s="20">
        <v>50</v>
      </c>
      <c r="L45" s="20">
        <v>30</v>
      </c>
      <c r="M45" s="20">
        <v>3</v>
      </c>
      <c r="N45" s="31">
        <v>7</v>
      </c>
      <c r="O45" s="23">
        <v>20</v>
      </c>
      <c r="P45" s="20">
        <v>80</v>
      </c>
      <c r="Q45" s="24">
        <v>5</v>
      </c>
      <c r="R45" s="7">
        <v>8</v>
      </c>
      <c r="S45" s="20">
        <v>0</v>
      </c>
      <c r="T45" s="20">
        <v>10</v>
      </c>
      <c r="U45" s="25">
        <v>0.9</v>
      </c>
      <c r="V45" s="19">
        <f t="shared" si="6"/>
        <v>1.87</v>
      </c>
      <c r="W45" s="26">
        <v>1.1000000000000001</v>
      </c>
      <c r="X45" s="19">
        <f t="shared" si="7"/>
        <v>1.87</v>
      </c>
      <c r="Y45" s="19">
        <f t="shared" si="8"/>
        <v>2.6333333333333333</v>
      </c>
      <c r="Z45" s="19">
        <v>7.9</v>
      </c>
      <c r="AA45" s="19">
        <f t="shared" si="9"/>
        <v>2.6333333333333333</v>
      </c>
      <c r="AB45" s="19">
        <f t="shared" si="10"/>
        <v>2.7</v>
      </c>
      <c r="AC45" s="19">
        <v>1.5</v>
      </c>
      <c r="AD45" s="19">
        <f t="shared" si="11"/>
        <v>2.7</v>
      </c>
      <c r="AE45" s="19">
        <f t="shared" si="0"/>
        <v>3.72</v>
      </c>
      <c r="AF45" s="19">
        <v>9.3000000000000007</v>
      </c>
      <c r="AG45" s="19">
        <f t="shared" si="1"/>
        <v>3.72</v>
      </c>
      <c r="AH45" s="26">
        <f t="shared" si="2"/>
        <v>4.16</v>
      </c>
      <c r="AI45" s="26">
        <v>4</v>
      </c>
      <c r="AJ45" s="26">
        <f t="shared" si="3"/>
        <v>5.2</v>
      </c>
      <c r="AK45" s="19">
        <f t="shared" si="4"/>
        <v>0.7</v>
      </c>
      <c r="AL45" s="19">
        <v>0.5</v>
      </c>
      <c r="AM45" s="144">
        <f t="shared" si="5"/>
        <v>0.7</v>
      </c>
      <c r="AN45" s="132"/>
      <c r="AO45" s="132"/>
      <c r="AP45" s="28">
        <f>ROUNDUP($AN$4*VLOOKUP($AO$4,Plant!$A$3:$F$22,6,0)*V45,0)</f>
        <v>18</v>
      </c>
      <c r="AQ45" s="28">
        <f>ROUNDUP($AN$4*VLOOKUP($AO$4,Plant!$A$3:$G$22,7,0)*Y45,0)</f>
        <v>50</v>
      </c>
      <c r="AR45" s="28">
        <f>ROUNDUP($AN$4*VLOOKUP($AO$4,Plant!$A$3:$F$22,6,0)*AB45,0)</f>
        <v>26</v>
      </c>
      <c r="AS45" s="28">
        <f>ROUNDUP($AN$4*VLOOKUP($AO$4,Plant!$A$3:$H$22,8,0)*AE45,0)</f>
        <v>97</v>
      </c>
      <c r="AT45" s="28">
        <f>ROUNDUP($AN$4*VLOOKUP($AO$4,Plant!$A$3:$D$22,4,0)*AH45,0)</f>
        <v>5</v>
      </c>
      <c r="AU45" s="28">
        <f>ROUNDUP($AN$4*VLOOKUP($AO$4,Plant!$A$3:$E$22,5,0)*AK45,0)</f>
        <v>3</v>
      </c>
      <c r="AW4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45*U45/VLOOKUP($AV$5,'19. Daily_paid_order'!$B$2:$C$41,2,0),0)</f>
        <v>4</v>
      </c>
    </row>
    <row r="46" spans="1:49" x14ac:dyDescent="0.25">
      <c r="A46" s="29" t="s">
        <v>52</v>
      </c>
      <c r="B46" s="18">
        <v>44</v>
      </c>
      <c r="C46" s="31">
        <v>5</v>
      </c>
      <c r="D46" s="3">
        <v>11</v>
      </c>
      <c r="E46" s="20">
        <v>1800</v>
      </c>
      <c r="F46" s="20">
        <v>4</v>
      </c>
      <c r="G46" s="31">
        <v>10</v>
      </c>
      <c r="H46" s="31">
        <v>10</v>
      </c>
      <c r="I46" s="32" t="s">
        <v>56</v>
      </c>
      <c r="J46" s="20">
        <v>20</v>
      </c>
      <c r="K46" s="20">
        <v>50</v>
      </c>
      <c r="L46" s="20">
        <v>30</v>
      </c>
      <c r="M46" s="20">
        <v>3</v>
      </c>
      <c r="N46" s="31">
        <v>7</v>
      </c>
      <c r="O46" s="23">
        <v>20</v>
      </c>
      <c r="P46" s="20">
        <v>80</v>
      </c>
      <c r="Q46" s="24">
        <v>5</v>
      </c>
      <c r="R46" s="7">
        <v>9</v>
      </c>
      <c r="S46" s="20">
        <v>0</v>
      </c>
      <c r="T46" s="20">
        <v>10</v>
      </c>
      <c r="U46" s="25">
        <v>0.9</v>
      </c>
      <c r="V46" s="19">
        <f t="shared" si="6"/>
        <v>1.87</v>
      </c>
      <c r="W46" s="26">
        <v>1.1000000000000001</v>
      </c>
      <c r="X46" s="19">
        <f t="shared" si="7"/>
        <v>1.87</v>
      </c>
      <c r="Y46" s="19">
        <f t="shared" si="8"/>
        <v>2.6666666666666665</v>
      </c>
      <c r="Z46" s="19">
        <v>8</v>
      </c>
      <c r="AA46" s="19">
        <f t="shared" si="9"/>
        <v>2.6666666666666665</v>
      </c>
      <c r="AB46" s="19">
        <f t="shared" si="10"/>
        <v>2.7</v>
      </c>
      <c r="AC46" s="19">
        <v>1.5</v>
      </c>
      <c r="AD46" s="19">
        <f t="shared" si="11"/>
        <v>2.7</v>
      </c>
      <c r="AE46" s="19">
        <f t="shared" si="0"/>
        <v>3.7600000000000002</v>
      </c>
      <c r="AF46" s="19">
        <v>9.4</v>
      </c>
      <c r="AG46" s="19">
        <f t="shared" si="1"/>
        <v>3.7600000000000002</v>
      </c>
      <c r="AH46" s="26">
        <f t="shared" si="2"/>
        <v>4.16</v>
      </c>
      <c r="AI46" s="19">
        <v>4</v>
      </c>
      <c r="AJ46" s="26">
        <f t="shared" si="3"/>
        <v>5.2</v>
      </c>
      <c r="AK46" s="19">
        <f t="shared" si="4"/>
        <v>0.7</v>
      </c>
      <c r="AL46" s="19">
        <v>0.5</v>
      </c>
      <c r="AM46" s="144">
        <f t="shared" si="5"/>
        <v>0.7</v>
      </c>
      <c r="AN46" s="132"/>
      <c r="AO46" s="132"/>
      <c r="AP46" s="28">
        <f>ROUNDUP($AN$4*VLOOKUP($AO$4,Plant!$A$3:$F$22,6,0)*V46,0)</f>
        <v>18</v>
      </c>
      <c r="AQ46" s="28">
        <f>ROUNDUP($AN$4*VLOOKUP($AO$4,Plant!$A$3:$G$22,7,0)*Y46,0)</f>
        <v>51</v>
      </c>
      <c r="AR46" s="28">
        <f>ROUNDUP($AN$4*VLOOKUP($AO$4,Plant!$A$3:$F$22,6,0)*AB46,0)</f>
        <v>26</v>
      </c>
      <c r="AS46" s="28">
        <f>ROUNDUP($AN$4*VLOOKUP($AO$4,Plant!$A$3:$H$22,8,0)*AE46,0)</f>
        <v>98</v>
      </c>
      <c r="AT46" s="28">
        <f>ROUNDUP($AN$4*VLOOKUP($AO$4,Plant!$A$3:$D$22,4,0)*AH46,0)</f>
        <v>5</v>
      </c>
      <c r="AU46" s="28">
        <f>ROUNDUP($AN$4*VLOOKUP($AO$4,Plant!$A$3:$E$22,5,0)*AK46,0)</f>
        <v>3</v>
      </c>
      <c r="AW4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46*U46/VLOOKUP($AV$5,'19. Daily_paid_order'!$B$2:$C$41,2,0),0)</f>
        <v>4</v>
      </c>
    </row>
    <row r="47" spans="1:49" x14ac:dyDescent="0.25">
      <c r="A47" s="29" t="s">
        <v>52</v>
      </c>
      <c r="B47" s="30">
        <v>45</v>
      </c>
      <c r="C47" s="31">
        <v>5</v>
      </c>
      <c r="D47" s="3">
        <v>12</v>
      </c>
      <c r="E47" s="20">
        <v>1800</v>
      </c>
      <c r="F47" s="20">
        <v>4</v>
      </c>
      <c r="G47" s="31">
        <v>10</v>
      </c>
      <c r="H47" s="31">
        <v>10</v>
      </c>
      <c r="I47" s="32" t="s">
        <v>56</v>
      </c>
      <c r="J47" s="20">
        <v>20</v>
      </c>
      <c r="K47" s="20">
        <v>50</v>
      </c>
      <c r="L47" s="20">
        <v>30</v>
      </c>
      <c r="M47" s="20">
        <v>3</v>
      </c>
      <c r="N47" s="31">
        <v>7</v>
      </c>
      <c r="O47" s="23">
        <v>20</v>
      </c>
      <c r="P47" s="20">
        <v>80</v>
      </c>
      <c r="Q47" s="24">
        <v>5</v>
      </c>
      <c r="R47" s="7">
        <v>9</v>
      </c>
      <c r="S47" s="20">
        <v>0</v>
      </c>
      <c r="T47" s="20">
        <v>10</v>
      </c>
      <c r="U47" s="25">
        <v>0.9</v>
      </c>
      <c r="V47" s="19">
        <f t="shared" si="6"/>
        <v>1.87</v>
      </c>
      <c r="W47" s="26">
        <v>1.1000000000000001</v>
      </c>
      <c r="X47" s="19">
        <f t="shared" si="7"/>
        <v>1.87</v>
      </c>
      <c r="Y47" s="19">
        <f t="shared" si="8"/>
        <v>2.6999999999999997</v>
      </c>
      <c r="Z47" s="19">
        <v>8.1</v>
      </c>
      <c r="AA47" s="19">
        <f t="shared" si="9"/>
        <v>2.6999999999999997</v>
      </c>
      <c r="AB47" s="19">
        <f t="shared" si="10"/>
        <v>2.7</v>
      </c>
      <c r="AC47" s="19">
        <v>1.5</v>
      </c>
      <c r="AD47" s="19">
        <f t="shared" si="11"/>
        <v>2.7</v>
      </c>
      <c r="AE47" s="19">
        <f t="shared" si="0"/>
        <v>3.8</v>
      </c>
      <c r="AF47" s="19">
        <v>9.5</v>
      </c>
      <c r="AG47" s="19">
        <f t="shared" si="1"/>
        <v>3.8</v>
      </c>
      <c r="AH47" s="26">
        <f t="shared" si="2"/>
        <v>3.9519999999999995</v>
      </c>
      <c r="AI47" s="19">
        <v>3.8</v>
      </c>
      <c r="AJ47" s="26">
        <f t="shared" si="3"/>
        <v>4.9399999999999995</v>
      </c>
      <c r="AK47" s="19">
        <f t="shared" si="4"/>
        <v>0.7</v>
      </c>
      <c r="AL47" s="19">
        <v>0.5</v>
      </c>
      <c r="AM47" s="144">
        <f t="shared" si="5"/>
        <v>0.7</v>
      </c>
      <c r="AN47" s="132"/>
      <c r="AO47" s="132"/>
      <c r="AP47" s="28">
        <f>ROUNDUP($AN$4*VLOOKUP($AO$4,Plant!$A$3:$F$22,6,0)*V47,0)</f>
        <v>18</v>
      </c>
      <c r="AQ47" s="28">
        <f>ROUNDUP($AN$4*VLOOKUP($AO$4,Plant!$A$3:$G$22,7,0)*Y47,0)</f>
        <v>52</v>
      </c>
      <c r="AR47" s="28">
        <f>ROUNDUP($AN$4*VLOOKUP($AO$4,Plant!$A$3:$F$22,6,0)*AB47,0)</f>
        <v>26</v>
      </c>
      <c r="AS47" s="28">
        <f>ROUNDUP($AN$4*VLOOKUP($AO$4,Plant!$A$3:$H$22,8,0)*AE47,0)</f>
        <v>99</v>
      </c>
      <c r="AT47" s="28">
        <f>ROUNDUP($AN$4*VLOOKUP($AO$4,Plant!$A$3:$D$22,4,0)*AH47,0)</f>
        <v>4</v>
      </c>
      <c r="AU47" s="28">
        <f>ROUNDUP($AN$4*VLOOKUP($AO$4,Plant!$A$3:$E$22,5,0)*AK47,0)</f>
        <v>3</v>
      </c>
      <c r="AW4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47*U47/VLOOKUP($AV$5,'19. Daily_paid_order'!$B$2:$C$41,2,0),0)</f>
        <v>4</v>
      </c>
    </row>
    <row r="48" spans="1:49" x14ac:dyDescent="0.25">
      <c r="A48" s="29" t="s">
        <v>52</v>
      </c>
      <c r="B48" s="18">
        <v>46</v>
      </c>
      <c r="C48" s="31">
        <v>5</v>
      </c>
      <c r="D48" s="3">
        <v>12</v>
      </c>
      <c r="E48" s="20">
        <v>1800</v>
      </c>
      <c r="F48" s="20">
        <v>4</v>
      </c>
      <c r="G48" s="31">
        <v>10</v>
      </c>
      <c r="H48" s="31">
        <v>10</v>
      </c>
      <c r="I48" s="32" t="s">
        <v>56</v>
      </c>
      <c r="J48" s="20">
        <v>20</v>
      </c>
      <c r="K48" s="20">
        <v>50</v>
      </c>
      <c r="L48" s="20">
        <v>30</v>
      </c>
      <c r="M48" s="20">
        <v>3</v>
      </c>
      <c r="N48" s="31">
        <v>9</v>
      </c>
      <c r="O48" s="23">
        <v>20</v>
      </c>
      <c r="P48" s="20">
        <v>80</v>
      </c>
      <c r="Q48" s="24">
        <v>5</v>
      </c>
      <c r="R48" s="7">
        <v>9</v>
      </c>
      <c r="S48" s="20">
        <v>0</v>
      </c>
      <c r="T48" s="20">
        <v>10</v>
      </c>
      <c r="U48" s="25">
        <v>0.9</v>
      </c>
      <c r="V48" s="19">
        <f t="shared" si="6"/>
        <v>1.87</v>
      </c>
      <c r="W48" s="26">
        <v>1.1000000000000001</v>
      </c>
      <c r="X48" s="19">
        <f t="shared" si="7"/>
        <v>1.87</v>
      </c>
      <c r="Y48" s="19">
        <f t="shared" si="8"/>
        <v>2.7333333333333329</v>
      </c>
      <c r="Z48" s="19">
        <v>8.1999999999999993</v>
      </c>
      <c r="AA48" s="19">
        <f t="shared" si="9"/>
        <v>2.7333333333333329</v>
      </c>
      <c r="AB48" s="19">
        <f t="shared" si="10"/>
        <v>2.7</v>
      </c>
      <c r="AC48" s="19">
        <v>1.5</v>
      </c>
      <c r="AD48" s="19">
        <f t="shared" si="11"/>
        <v>2.7</v>
      </c>
      <c r="AE48" s="19">
        <f t="shared" si="0"/>
        <v>3.84</v>
      </c>
      <c r="AF48" s="19">
        <v>9.6</v>
      </c>
      <c r="AG48" s="19">
        <f t="shared" si="1"/>
        <v>3.84</v>
      </c>
      <c r="AH48" s="26">
        <f t="shared" si="2"/>
        <v>3.8480000000000003</v>
      </c>
      <c r="AI48" s="19">
        <v>3.7</v>
      </c>
      <c r="AJ48" s="26">
        <f t="shared" si="3"/>
        <v>4.8100000000000005</v>
      </c>
      <c r="AK48" s="19">
        <f t="shared" si="4"/>
        <v>0.7</v>
      </c>
      <c r="AL48" s="19">
        <v>0.5</v>
      </c>
      <c r="AM48" s="144">
        <f t="shared" si="5"/>
        <v>0.7</v>
      </c>
      <c r="AN48" s="132"/>
      <c r="AO48" s="132"/>
      <c r="AP48" s="28">
        <f>ROUNDUP($AN$4*VLOOKUP($AO$4,Plant!$A$3:$F$22,6,0)*V48,0)</f>
        <v>18</v>
      </c>
      <c r="AQ48" s="28">
        <f>ROUNDUP($AN$4*VLOOKUP($AO$4,Plant!$A$3:$G$22,7,0)*Y48,0)</f>
        <v>52</v>
      </c>
      <c r="AR48" s="28">
        <f>ROUNDUP($AN$4*VLOOKUP($AO$4,Plant!$A$3:$F$22,6,0)*AB48,0)</f>
        <v>26</v>
      </c>
      <c r="AS48" s="28">
        <f>ROUNDUP($AN$4*VLOOKUP($AO$4,Plant!$A$3:$H$22,8,0)*AE48,0)</f>
        <v>100</v>
      </c>
      <c r="AT48" s="28">
        <f>ROUNDUP($AN$4*VLOOKUP($AO$4,Plant!$A$3:$D$22,4,0)*AH48,0)</f>
        <v>4</v>
      </c>
      <c r="AU48" s="28">
        <f>ROUNDUP($AN$4*VLOOKUP($AO$4,Plant!$A$3:$E$22,5,0)*AK48,0)</f>
        <v>3</v>
      </c>
      <c r="AW4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48*U48/VLOOKUP($AV$5,'19. Daily_paid_order'!$B$2:$C$41,2,0),0)</f>
        <v>4</v>
      </c>
    </row>
    <row r="49" spans="1:49" x14ac:dyDescent="0.25">
      <c r="A49" s="29" t="s">
        <v>52</v>
      </c>
      <c r="B49" s="30">
        <v>47</v>
      </c>
      <c r="C49" s="31">
        <v>5</v>
      </c>
      <c r="D49" s="3">
        <v>12</v>
      </c>
      <c r="E49" s="20">
        <v>1800</v>
      </c>
      <c r="F49" s="20">
        <v>4</v>
      </c>
      <c r="G49" s="31">
        <v>10</v>
      </c>
      <c r="H49" s="31">
        <v>10</v>
      </c>
      <c r="I49" s="32" t="s">
        <v>56</v>
      </c>
      <c r="J49" s="20">
        <v>20</v>
      </c>
      <c r="K49" s="20">
        <v>50</v>
      </c>
      <c r="L49" s="20">
        <v>30</v>
      </c>
      <c r="M49" s="20">
        <v>3</v>
      </c>
      <c r="N49" s="31">
        <v>9</v>
      </c>
      <c r="O49" s="23">
        <v>20</v>
      </c>
      <c r="P49" s="20">
        <v>80</v>
      </c>
      <c r="Q49" s="24">
        <v>5</v>
      </c>
      <c r="R49" s="7">
        <v>9</v>
      </c>
      <c r="S49" s="20">
        <v>0</v>
      </c>
      <c r="T49" s="20">
        <v>10</v>
      </c>
      <c r="U49" s="25">
        <v>0.9</v>
      </c>
      <c r="V49" s="19">
        <f t="shared" si="6"/>
        <v>1.87</v>
      </c>
      <c r="W49" s="26">
        <v>1.1000000000000001</v>
      </c>
      <c r="X49" s="19">
        <f t="shared" si="7"/>
        <v>1.87</v>
      </c>
      <c r="Y49" s="19">
        <f t="shared" si="8"/>
        <v>2.7666666666666671</v>
      </c>
      <c r="Z49" s="19">
        <v>8.3000000000000007</v>
      </c>
      <c r="AA49" s="19">
        <f t="shared" si="9"/>
        <v>2.7666666666666671</v>
      </c>
      <c r="AB49" s="19">
        <f t="shared" si="10"/>
        <v>2.7</v>
      </c>
      <c r="AC49" s="19">
        <v>1.5</v>
      </c>
      <c r="AD49" s="19">
        <f t="shared" si="11"/>
        <v>2.7</v>
      </c>
      <c r="AE49" s="19">
        <f t="shared" si="0"/>
        <v>3.88</v>
      </c>
      <c r="AF49" s="19">
        <v>9.6999999999999993</v>
      </c>
      <c r="AG49" s="19">
        <f t="shared" si="1"/>
        <v>3.88</v>
      </c>
      <c r="AH49" s="26">
        <f t="shared" si="2"/>
        <v>3.6399999999999997</v>
      </c>
      <c r="AI49" s="26">
        <v>3.5</v>
      </c>
      <c r="AJ49" s="26">
        <f t="shared" si="3"/>
        <v>4.55</v>
      </c>
      <c r="AK49" s="19">
        <f t="shared" si="4"/>
        <v>0.7</v>
      </c>
      <c r="AL49" s="19">
        <v>0.5</v>
      </c>
      <c r="AM49" s="144">
        <f t="shared" si="5"/>
        <v>0.7</v>
      </c>
      <c r="AN49" s="132"/>
      <c r="AO49" s="132"/>
      <c r="AP49" s="28">
        <f>ROUNDUP($AN$4*VLOOKUP($AO$4,Plant!$A$3:$F$22,6,0)*V49,0)</f>
        <v>18</v>
      </c>
      <c r="AQ49" s="28">
        <f>ROUNDUP($AN$4*VLOOKUP($AO$4,Plant!$A$3:$G$22,7,0)*Y49,0)</f>
        <v>53</v>
      </c>
      <c r="AR49" s="28">
        <f>ROUNDUP($AN$4*VLOOKUP($AO$4,Plant!$A$3:$F$22,6,0)*AB49,0)</f>
        <v>26</v>
      </c>
      <c r="AS49" s="28">
        <f>ROUNDUP($AN$4*VLOOKUP($AO$4,Plant!$A$3:$H$22,8,0)*AE49,0)</f>
        <v>101</v>
      </c>
      <c r="AT49" s="28">
        <f>ROUNDUP($AN$4*VLOOKUP($AO$4,Plant!$A$3:$D$22,4,0)*AH49,0)</f>
        <v>4</v>
      </c>
      <c r="AU49" s="28">
        <f>ROUNDUP($AN$4*VLOOKUP($AO$4,Plant!$A$3:$E$22,5,0)*AK49,0)</f>
        <v>3</v>
      </c>
      <c r="AW4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49*U49/VLOOKUP($AV$5,'19. Daily_paid_order'!$B$2:$C$41,2,0),0)</f>
        <v>4</v>
      </c>
    </row>
    <row r="50" spans="1:49" x14ac:dyDescent="0.25">
      <c r="A50" s="29" t="s">
        <v>52</v>
      </c>
      <c r="B50" s="18">
        <v>48</v>
      </c>
      <c r="C50" s="31">
        <v>5</v>
      </c>
      <c r="D50" s="3">
        <v>12</v>
      </c>
      <c r="E50" s="20">
        <v>1800</v>
      </c>
      <c r="F50" s="20">
        <v>4</v>
      </c>
      <c r="G50" s="31">
        <v>10</v>
      </c>
      <c r="H50" s="31">
        <v>10</v>
      </c>
      <c r="I50" s="32" t="s">
        <v>56</v>
      </c>
      <c r="J50" s="20">
        <v>20</v>
      </c>
      <c r="K50" s="20">
        <v>50</v>
      </c>
      <c r="L50" s="20">
        <v>30</v>
      </c>
      <c r="M50" s="20">
        <v>3</v>
      </c>
      <c r="N50" s="31">
        <v>9</v>
      </c>
      <c r="O50" s="23">
        <v>20</v>
      </c>
      <c r="P50" s="20">
        <v>80</v>
      </c>
      <c r="Q50" s="24">
        <v>5</v>
      </c>
      <c r="R50" s="7">
        <v>10</v>
      </c>
      <c r="S50" s="20">
        <v>0</v>
      </c>
      <c r="T50" s="20">
        <v>10</v>
      </c>
      <c r="U50" s="25">
        <v>0.9</v>
      </c>
      <c r="V50" s="19">
        <f t="shared" si="6"/>
        <v>1.87</v>
      </c>
      <c r="W50" s="26">
        <v>1.1000000000000001</v>
      </c>
      <c r="X50" s="19">
        <f t="shared" si="7"/>
        <v>1.87</v>
      </c>
      <c r="Y50" s="19">
        <f t="shared" si="8"/>
        <v>2.8000000000000003</v>
      </c>
      <c r="Z50" s="19">
        <v>8.4</v>
      </c>
      <c r="AA50" s="19">
        <f t="shared" si="9"/>
        <v>2.8000000000000003</v>
      </c>
      <c r="AB50" s="19">
        <f t="shared" si="10"/>
        <v>2.7</v>
      </c>
      <c r="AC50" s="19">
        <v>1.5</v>
      </c>
      <c r="AD50" s="19">
        <f t="shared" si="11"/>
        <v>2.7</v>
      </c>
      <c r="AE50" s="19">
        <f t="shared" si="0"/>
        <v>3.9200000000000004</v>
      </c>
      <c r="AF50" s="19">
        <v>9.8000000000000007</v>
      </c>
      <c r="AG50" s="19">
        <f t="shared" si="1"/>
        <v>3.9200000000000004</v>
      </c>
      <c r="AH50" s="26">
        <f t="shared" si="2"/>
        <v>3.6399999999999997</v>
      </c>
      <c r="AI50" s="19">
        <v>3.5</v>
      </c>
      <c r="AJ50" s="26">
        <f t="shared" si="3"/>
        <v>4.55</v>
      </c>
      <c r="AK50" s="19">
        <f t="shared" si="4"/>
        <v>0.7</v>
      </c>
      <c r="AL50" s="19">
        <v>0.5</v>
      </c>
      <c r="AM50" s="144">
        <f t="shared" si="5"/>
        <v>0.7</v>
      </c>
      <c r="AN50" s="132"/>
      <c r="AO50" s="132"/>
      <c r="AP50" s="28">
        <f>ROUNDUP($AN$4*VLOOKUP($AO$4,Plant!$A$3:$F$22,6,0)*V50,0)</f>
        <v>18</v>
      </c>
      <c r="AQ50" s="28">
        <f>ROUNDUP($AN$4*VLOOKUP($AO$4,Plant!$A$3:$G$22,7,0)*Y50,0)</f>
        <v>53</v>
      </c>
      <c r="AR50" s="28">
        <f>ROUNDUP($AN$4*VLOOKUP($AO$4,Plant!$A$3:$F$22,6,0)*AB50,0)</f>
        <v>26</v>
      </c>
      <c r="AS50" s="28">
        <f>ROUNDUP($AN$4*VLOOKUP($AO$4,Plant!$A$3:$H$22,8,0)*AE50,0)</f>
        <v>102</v>
      </c>
      <c r="AT50" s="28">
        <f>ROUNDUP($AN$4*VLOOKUP($AO$4,Plant!$A$3:$D$22,4,0)*AH50,0)</f>
        <v>4</v>
      </c>
      <c r="AU50" s="28">
        <f>ROUNDUP($AN$4*VLOOKUP($AO$4,Plant!$A$3:$E$22,5,0)*AK50,0)</f>
        <v>3</v>
      </c>
      <c r="AW5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50*U50/VLOOKUP($AV$5,'19. Daily_paid_order'!$B$2:$C$41,2,0),0)</f>
        <v>4</v>
      </c>
    </row>
    <row r="51" spans="1:49" x14ac:dyDescent="0.25">
      <c r="A51" s="29" t="s">
        <v>52</v>
      </c>
      <c r="B51" s="30">
        <v>49</v>
      </c>
      <c r="C51" s="31">
        <v>5</v>
      </c>
      <c r="D51" s="3">
        <v>12</v>
      </c>
      <c r="E51" s="20">
        <v>1800</v>
      </c>
      <c r="F51" s="20">
        <v>4</v>
      </c>
      <c r="G51" s="31">
        <v>10</v>
      </c>
      <c r="H51" s="31">
        <v>10</v>
      </c>
      <c r="I51" s="32" t="s">
        <v>56</v>
      </c>
      <c r="J51" s="20">
        <v>20</v>
      </c>
      <c r="K51" s="20">
        <v>50</v>
      </c>
      <c r="L51" s="20">
        <v>30</v>
      </c>
      <c r="M51" s="20">
        <v>3</v>
      </c>
      <c r="N51" s="31">
        <v>9</v>
      </c>
      <c r="O51" s="23">
        <v>20</v>
      </c>
      <c r="P51" s="20">
        <v>80</v>
      </c>
      <c r="Q51" s="24">
        <v>5</v>
      </c>
      <c r="R51" s="7">
        <v>10</v>
      </c>
      <c r="S51" s="20">
        <v>0</v>
      </c>
      <c r="T51" s="20">
        <v>10</v>
      </c>
      <c r="U51" s="25">
        <v>0.9</v>
      </c>
      <c r="V51" s="19">
        <f t="shared" si="6"/>
        <v>1.87</v>
      </c>
      <c r="W51" s="26">
        <v>1.1000000000000001</v>
      </c>
      <c r="X51" s="19">
        <f t="shared" si="7"/>
        <v>1.87</v>
      </c>
      <c r="Y51" s="19">
        <f t="shared" si="8"/>
        <v>2.8333333333333335</v>
      </c>
      <c r="Z51" s="19">
        <v>8.5</v>
      </c>
      <c r="AA51" s="19">
        <f t="shared" si="9"/>
        <v>2.8333333333333335</v>
      </c>
      <c r="AB51" s="19">
        <f t="shared" si="10"/>
        <v>2.7</v>
      </c>
      <c r="AC51" s="19">
        <v>1.5</v>
      </c>
      <c r="AD51" s="19">
        <f t="shared" si="11"/>
        <v>2.7</v>
      </c>
      <c r="AE51" s="19">
        <f t="shared" si="0"/>
        <v>3.96</v>
      </c>
      <c r="AF51" s="19">
        <v>9.9</v>
      </c>
      <c r="AG51" s="19">
        <f t="shared" si="1"/>
        <v>3.96</v>
      </c>
      <c r="AH51" s="26">
        <f t="shared" si="2"/>
        <v>3.6399999999999997</v>
      </c>
      <c r="AI51" s="19">
        <v>3.5</v>
      </c>
      <c r="AJ51" s="26">
        <f t="shared" si="3"/>
        <v>4.55</v>
      </c>
      <c r="AK51" s="19">
        <f t="shared" si="4"/>
        <v>0.7</v>
      </c>
      <c r="AL51" s="19">
        <v>0.5</v>
      </c>
      <c r="AM51" s="144">
        <f t="shared" si="5"/>
        <v>0.7</v>
      </c>
      <c r="AN51" s="132"/>
      <c r="AO51" s="132"/>
      <c r="AP51" s="28">
        <f>ROUNDUP($AN$4*VLOOKUP($AO$4,Plant!$A$3:$F$22,6,0)*V51,0)</f>
        <v>18</v>
      </c>
      <c r="AQ51" s="28">
        <f>ROUNDUP($AN$4*VLOOKUP($AO$4,Plant!$A$3:$G$22,7,0)*Y51,0)</f>
        <v>54</v>
      </c>
      <c r="AR51" s="28">
        <f>ROUNDUP($AN$4*VLOOKUP($AO$4,Plant!$A$3:$F$22,6,0)*AB51,0)</f>
        <v>26</v>
      </c>
      <c r="AS51" s="28">
        <f>ROUNDUP($AN$4*VLOOKUP($AO$4,Plant!$A$3:$H$22,8,0)*AE51,0)</f>
        <v>103</v>
      </c>
      <c r="AT51" s="28">
        <f>ROUNDUP($AN$4*VLOOKUP($AO$4,Plant!$A$3:$D$22,4,0)*AH51,0)</f>
        <v>4</v>
      </c>
      <c r="AU51" s="28">
        <f>ROUNDUP($AN$4*VLOOKUP($AO$4,Plant!$A$3:$E$22,5,0)*AK51,0)</f>
        <v>3</v>
      </c>
      <c r="AW5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51*U51/VLOOKUP($AV$5,'19. Daily_paid_order'!$B$2:$C$41,2,0),0)</f>
        <v>4</v>
      </c>
    </row>
    <row r="52" spans="1:49" x14ac:dyDescent="0.25">
      <c r="A52" s="29" t="s">
        <v>52</v>
      </c>
      <c r="B52" s="18">
        <v>50</v>
      </c>
      <c r="C52" s="31">
        <v>5</v>
      </c>
      <c r="D52" s="3">
        <v>13</v>
      </c>
      <c r="E52" s="20">
        <v>1800</v>
      </c>
      <c r="F52" s="20">
        <v>4</v>
      </c>
      <c r="G52" s="31">
        <v>10</v>
      </c>
      <c r="H52" s="31">
        <v>12</v>
      </c>
      <c r="I52" s="32" t="s">
        <v>56</v>
      </c>
      <c r="J52" s="20">
        <v>20</v>
      </c>
      <c r="K52" s="20">
        <v>50</v>
      </c>
      <c r="L52" s="20">
        <v>30</v>
      </c>
      <c r="M52" s="20">
        <v>4</v>
      </c>
      <c r="N52" s="31">
        <v>10</v>
      </c>
      <c r="O52" s="23">
        <v>20</v>
      </c>
      <c r="P52" s="20">
        <v>80</v>
      </c>
      <c r="Q52" s="24">
        <v>5</v>
      </c>
      <c r="R52" s="7">
        <v>10</v>
      </c>
      <c r="S52" s="20">
        <v>0</v>
      </c>
      <c r="T52" s="20">
        <v>10</v>
      </c>
      <c r="U52" s="25">
        <v>0.9</v>
      </c>
      <c r="V52" s="19">
        <f t="shared" si="6"/>
        <v>1.87</v>
      </c>
      <c r="W52" s="26">
        <v>1.1000000000000001</v>
      </c>
      <c r="X52" s="19">
        <f t="shared" si="7"/>
        <v>1.87</v>
      </c>
      <c r="Y52" s="19">
        <f t="shared" si="8"/>
        <v>2.8666666666666667</v>
      </c>
      <c r="Z52" s="19">
        <v>8.6</v>
      </c>
      <c r="AA52" s="19">
        <f t="shared" si="9"/>
        <v>2.8666666666666667</v>
      </c>
      <c r="AB52" s="19">
        <f t="shared" si="10"/>
        <v>2.7</v>
      </c>
      <c r="AC52" s="19">
        <v>1.5</v>
      </c>
      <c r="AD52" s="19">
        <f t="shared" si="11"/>
        <v>2.7</v>
      </c>
      <c r="AE52" s="19">
        <f t="shared" si="0"/>
        <v>4</v>
      </c>
      <c r="AF52" s="19">
        <v>10</v>
      </c>
      <c r="AG52" s="19">
        <f t="shared" si="1"/>
        <v>4</v>
      </c>
      <c r="AH52" s="26">
        <f t="shared" si="2"/>
        <v>3.6399999999999997</v>
      </c>
      <c r="AI52" s="19">
        <v>3.5</v>
      </c>
      <c r="AJ52" s="26">
        <f t="shared" si="3"/>
        <v>4.55</v>
      </c>
      <c r="AK52" s="19">
        <f t="shared" si="4"/>
        <v>0.7</v>
      </c>
      <c r="AL52" s="19">
        <v>0.5</v>
      </c>
      <c r="AM52" s="144">
        <f t="shared" si="5"/>
        <v>0.7</v>
      </c>
      <c r="AN52" s="132"/>
      <c r="AO52" s="132"/>
      <c r="AP52" s="28">
        <f>ROUNDUP($AN$4*VLOOKUP($AO$4,Plant!$A$3:$F$22,6,0)*V52,0)</f>
        <v>18</v>
      </c>
      <c r="AQ52" s="28">
        <f>ROUNDUP($AN$4*VLOOKUP($AO$4,Plant!$A$3:$G$22,7,0)*Y52,0)</f>
        <v>55</v>
      </c>
      <c r="AR52" s="28">
        <f>ROUNDUP($AN$4*VLOOKUP($AO$4,Plant!$A$3:$F$22,6,0)*AB52,0)</f>
        <v>26</v>
      </c>
      <c r="AS52" s="28">
        <f>ROUNDUP($AN$4*VLOOKUP($AO$4,Plant!$A$3:$H$22,8,0)*AE52,0)</f>
        <v>104</v>
      </c>
      <c r="AT52" s="28">
        <f>ROUNDUP($AN$4*VLOOKUP($AO$4,Plant!$A$3:$D$22,4,0)*AH52,0)</f>
        <v>4</v>
      </c>
      <c r="AU52" s="28">
        <f>ROUNDUP($AN$4*VLOOKUP($AO$4,Plant!$A$3:$E$22,5,0)*AK52,0)</f>
        <v>3</v>
      </c>
      <c r="AW5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52*U52/VLOOKUP($AV$5,'19. Daily_paid_order'!$B$2:$C$41,2,0),0)</f>
        <v>4</v>
      </c>
    </row>
    <row r="53" spans="1:49" x14ac:dyDescent="0.25">
      <c r="A53" s="29" t="s">
        <v>52</v>
      </c>
      <c r="B53" s="30">
        <v>51</v>
      </c>
      <c r="C53" s="31">
        <v>6</v>
      </c>
      <c r="D53" s="3">
        <v>13</v>
      </c>
      <c r="E53" s="20">
        <v>1800</v>
      </c>
      <c r="F53" s="20">
        <v>4</v>
      </c>
      <c r="G53" s="31">
        <v>10</v>
      </c>
      <c r="H53" s="31">
        <v>12</v>
      </c>
      <c r="I53" s="32" t="s">
        <v>56</v>
      </c>
      <c r="J53" s="20">
        <v>20</v>
      </c>
      <c r="K53" s="20">
        <v>50</v>
      </c>
      <c r="L53" s="20">
        <v>30</v>
      </c>
      <c r="M53" s="20">
        <v>4</v>
      </c>
      <c r="N53" s="31">
        <v>10</v>
      </c>
      <c r="O53" s="23">
        <v>20</v>
      </c>
      <c r="P53" s="20">
        <v>80</v>
      </c>
      <c r="Q53" s="24">
        <v>5</v>
      </c>
      <c r="R53" s="7">
        <v>10</v>
      </c>
      <c r="S53" s="20">
        <v>0</v>
      </c>
      <c r="T53" s="20">
        <v>10</v>
      </c>
      <c r="U53" s="33">
        <v>0.8</v>
      </c>
      <c r="V53" s="19">
        <f t="shared" si="6"/>
        <v>2.04</v>
      </c>
      <c r="W53" s="26">
        <v>1.2</v>
      </c>
      <c r="X53" s="19">
        <f t="shared" si="7"/>
        <v>2.04</v>
      </c>
      <c r="Y53" s="19">
        <f t="shared" si="8"/>
        <v>2.9</v>
      </c>
      <c r="Z53" s="19">
        <v>8.6999999999999993</v>
      </c>
      <c r="AA53" s="19">
        <f t="shared" si="9"/>
        <v>2.9</v>
      </c>
      <c r="AB53" s="19">
        <f t="shared" si="10"/>
        <v>2.52</v>
      </c>
      <c r="AC53" s="19">
        <v>1.4</v>
      </c>
      <c r="AD53" s="19">
        <f t="shared" si="11"/>
        <v>2.52</v>
      </c>
      <c r="AE53" s="19">
        <f t="shared" si="0"/>
        <v>4.04</v>
      </c>
      <c r="AF53" s="19">
        <v>10.1</v>
      </c>
      <c r="AG53" s="19">
        <f t="shared" si="1"/>
        <v>4.04</v>
      </c>
      <c r="AH53" s="26">
        <f t="shared" si="2"/>
        <v>3.6399999999999997</v>
      </c>
      <c r="AI53" s="19">
        <v>3.5</v>
      </c>
      <c r="AJ53" s="26">
        <f t="shared" si="3"/>
        <v>4.55</v>
      </c>
      <c r="AK53" s="19">
        <f t="shared" si="4"/>
        <v>0.55999999999999994</v>
      </c>
      <c r="AL53" s="26">
        <v>0.4</v>
      </c>
      <c r="AM53" s="144">
        <f t="shared" si="5"/>
        <v>0.55999999999999994</v>
      </c>
      <c r="AN53" s="132"/>
      <c r="AO53" s="132"/>
      <c r="AP53" s="28">
        <f>ROUNDUP($AN$4*VLOOKUP($AO$4,Plant!$A$3:$F$22,6,0)*V53,0)</f>
        <v>20</v>
      </c>
      <c r="AQ53" s="28">
        <f>ROUNDUP($AN$4*VLOOKUP($AO$4,Plant!$A$3:$G$22,7,0)*Y53,0)</f>
        <v>55</v>
      </c>
      <c r="AR53" s="28">
        <f>ROUNDUP($AN$4*VLOOKUP($AO$4,Plant!$A$3:$F$22,6,0)*AB53,0)</f>
        <v>24</v>
      </c>
      <c r="AS53" s="28">
        <f>ROUNDUP($AN$4*VLOOKUP($AO$4,Plant!$A$3:$H$22,8,0)*AE53,0)</f>
        <v>106</v>
      </c>
      <c r="AT53" s="28">
        <f>ROUNDUP($AN$4*VLOOKUP($AO$4,Plant!$A$3:$D$22,4,0)*AH53,0)</f>
        <v>4</v>
      </c>
      <c r="AU53" s="28">
        <f>ROUNDUP($AN$4*VLOOKUP($AO$4,Plant!$A$3:$E$22,5,0)*AK53,0)</f>
        <v>3</v>
      </c>
      <c r="AW5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53*U53/VLOOKUP($AV$5,'19. Daily_paid_order'!$B$2:$C$41,2,0),0)</f>
        <v>4</v>
      </c>
    </row>
    <row r="54" spans="1:49" x14ac:dyDescent="0.25">
      <c r="A54" s="29" t="s">
        <v>52</v>
      </c>
      <c r="B54" s="18">
        <v>52</v>
      </c>
      <c r="C54" s="31">
        <v>6</v>
      </c>
      <c r="D54" s="3">
        <v>13</v>
      </c>
      <c r="E54" s="20">
        <v>1800</v>
      </c>
      <c r="F54" s="20">
        <v>5</v>
      </c>
      <c r="G54" s="31">
        <v>10</v>
      </c>
      <c r="H54" s="31">
        <v>12</v>
      </c>
      <c r="I54" s="32" t="s">
        <v>57</v>
      </c>
      <c r="J54" s="20">
        <v>20</v>
      </c>
      <c r="K54" s="20">
        <v>50</v>
      </c>
      <c r="L54" s="20">
        <v>30</v>
      </c>
      <c r="M54" s="20">
        <v>4</v>
      </c>
      <c r="N54" s="31">
        <v>10</v>
      </c>
      <c r="O54" s="23">
        <v>20</v>
      </c>
      <c r="P54" s="20">
        <v>80</v>
      </c>
      <c r="Q54" s="24">
        <v>5</v>
      </c>
      <c r="R54" s="7">
        <v>11</v>
      </c>
      <c r="S54" s="20">
        <v>0</v>
      </c>
      <c r="T54" s="20">
        <v>10</v>
      </c>
      <c r="U54" s="25">
        <v>0.8</v>
      </c>
      <c r="V54" s="19">
        <f t="shared" si="6"/>
        <v>2.04</v>
      </c>
      <c r="W54" s="26">
        <v>1.2</v>
      </c>
      <c r="X54" s="19">
        <f t="shared" si="7"/>
        <v>2.04</v>
      </c>
      <c r="Y54" s="19">
        <f t="shared" si="8"/>
        <v>2.9333333333333336</v>
      </c>
      <c r="Z54" s="19">
        <v>8.8000000000000007</v>
      </c>
      <c r="AA54" s="19">
        <f t="shared" si="9"/>
        <v>2.9333333333333336</v>
      </c>
      <c r="AB54" s="19">
        <f t="shared" si="10"/>
        <v>2.52</v>
      </c>
      <c r="AC54" s="19">
        <v>1.4</v>
      </c>
      <c r="AD54" s="19">
        <f t="shared" si="11"/>
        <v>2.52</v>
      </c>
      <c r="AE54" s="19">
        <f t="shared" si="0"/>
        <v>4.08</v>
      </c>
      <c r="AF54" s="19">
        <v>10.199999999999999</v>
      </c>
      <c r="AG54" s="19">
        <f t="shared" si="1"/>
        <v>4.08</v>
      </c>
      <c r="AH54" s="26">
        <f t="shared" si="2"/>
        <v>3.6399999999999997</v>
      </c>
      <c r="AI54" s="19">
        <v>3.5</v>
      </c>
      <c r="AJ54" s="26">
        <f t="shared" si="3"/>
        <v>4.55</v>
      </c>
      <c r="AK54" s="19">
        <f t="shared" si="4"/>
        <v>0.55999999999999994</v>
      </c>
      <c r="AL54" s="19">
        <v>0.4</v>
      </c>
      <c r="AM54" s="144">
        <f t="shared" si="5"/>
        <v>0.55999999999999994</v>
      </c>
      <c r="AN54" s="132"/>
      <c r="AO54" s="132"/>
      <c r="AP54" s="28">
        <f>ROUNDUP($AN$4*VLOOKUP($AO$4,Plant!$A$3:$F$22,6,0)*V54,0)</f>
        <v>20</v>
      </c>
      <c r="AQ54" s="28">
        <f>ROUNDUP($AN$4*VLOOKUP($AO$4,Plant!$A$3:$G$22,7,0)*Y54,0)</f>
        <v>56</v>
      </c>
      <c r="AR54" s="28">
        <f>ROUNDUP($AN$4*VLOOKUP($AO$4,Plant!$A$3:$F$22,6,0)*AB54,0)</f>
        <v>24</v>
      </c>
      <c r="AS54" s="28">
        <f>ROUNDUP($AN$4*VLOOKUP($AO$4,Plant!$A$3:$H$22,8,0)*AE54,0)</f>
        <v>107</v>
      </c>
      <c r="AT54" s="28">
        <f>ROUNDUP($AN$4*VLOOKUP($AO$4,Plant!$A$3:$D$22,4,0)*AH54,0)</f>
        <v>4</v>
      </c>
      <c r="AU54" s="28">
        <f>ROUNDUP($AN$4*VLOOKUP($AO$4,Plant!$A$3:$E$22,5,0)*AK54,0)</f>
        <v>3</v>
      </c>
      <c r="AW5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54*U54/VLOOKUP($AV$5,'19. Daily_paid_order'!$B$2:$C$41,2,0),0)</f>
        <v>4</v>
      </c>
    </row>
    <row r="55" spans="1:49" x14ac:dyDescent="0.25">
      <c r="A55" s="29" t="s">
        <v>52</v>
      </c>
      <c r="B55" s="30">
        <v>53</v>
      </c>
      <c r="C55" s="31">
        <v>6</v>
      </c>
      <c r="D55" s="3">
        <v>13</v>
      </c>
      <c r="E55" s="20">
        <v>1800</v>
      </c>
      <c r="F55" s="20">
        <v>5</v>
      </c>
      <c r="G55" s="31">
        <v>10</v>
      </c>
      <c r="H55" s="31">
        <v>12</v>
      </c>
      <c r="I55" s="32" t="s">
        <v>57</v>
      </c>
      <c r="J55" s="20">
        <v>20</v>
      </c>
      <c r="K55" s="20">
        <v>50</v>
      </c>
      <c r="L55" s="20">
        <v>30</v>
      </c>
      <c r="M55" s="20">
        <v>4</v>
      </c>
      <c r="N55" s="31">
        <v>10</v>
      </c>
      <c r="O55" s="23">
        <v>20</v>
      </c>
      <c r="P55" s="20">
        <v>80</v>
      </c>
      <c r="Q55" s="24">
        <v>6</v>
      </c>
      <c r="R55" s="7">
        <v>11</v>
      </c>
      <c r="S55" s="20">
        <v>0</v>
      </c>
      <c r="T55" s="20">
        <v>10</v>
      </c>
      <c r="U55" s="25">
        <v>0.8</v>
      </c>
      <c r="V55" s="19">
        <f t="shared" si="6"/>
        <v>2.04</v>
      </c>
      <c r="W55" s="26">
        <v>1.2</v>
      </c>
      <c r="X55" s="19">
        <f t="shared" si="7"/>
        <v>2.04</v>
      </c>
      <c r="Y55" s="19">
        <f t="shared" si="8"/>
        <v>2.9666666666666668</v>
      </c>
      <c r="Z55" s="19">
        <v>8.9</v>
      </c>
      <c r="AA55" s="19">
        <f t="shared" si="9"/>
        <v>2.9666666666666668</v>
      </c>
      <c r="AB55" s="19">
        <f t="shared" si="10"/>
        <v>2.52</v>
      </c>
      <c r="AC55" s="19">
        <v>1.4</v>
      </c>
      <c r="AD55" s="19">
        <f t="shared" si="11"/>
        <v>2.52</v>
      </c>
      <c r="AE55" s="19">
        <f t="shared" si="0"/>
        <v>4.12</v>
      </c>
      <c r="AF55" s="19">
        <v>10.3</v>
      </c>
      <c r="AG55" s="19">
        <f t="shared" si="1"/>
        <v>4.12</v>
      </c>
      <c r="AH55" s="26">
        <f t="shared" si="2"/>
        <v>3.6399999999999997</v>
      </c>
      <c r="AI55" s="19">
        <v>3.5</v>
      </c>
      <c r="AJ55" s="26">
        <f t="shared" si="3"/>
        <v>4.55</v>
      </c>
      <c r="AK55" s="19">
        <f t="shared" si="4"/>
        <v>0.55999999999999994</v>
      </c>
      <c r="AL55" s="19">
        <v>0.4</v>
      </c>
      <c r="AM55" s="144">
        <f t="shared" si="5"/>
        <v>0.55999999999999994</v>
      </c>
      <c r="AN55" s="132"/>
      <c r="AO55" s="132"/>
      <c r="AP55" s="28">
        <f>ROUNDUP($AN$4*VLOOKUP($AO$4,Plant!$A$3:$F$22,6,0)*V55,0)</f>
        <v>20</v>
      </c>
      <c r="AQ55" s="28">
        <f>ROUNDUP($AN$4*VLOOKUP($AO$4,Plant!$A$3:$G$22,7,0)*Y55,0)</f>
        <v>57</v>
      </c>
      <c r="AR55" s="28">
        <f>ROUNDUP($AN$4*VLOOKUP($AO$4,Plant!$A$3:$F$22,6,0)*AB55,0)</f>
        <v>24</v>
      </c>
      <c r="AS55" s="28">
        <f>ROUNDUP($AN$4*VLOOKUP($AO$4,Plant!$A$3:$H$22,8,0)*AE55,0)</f>
        <v>108</v>
      </c>
      <c r="AT55" s="28">
        <f>ROUNDUP($AN$4*VLOOKUP($AO$4,Plant!$A$3:$D$22,4,0)*AH55,0)</f>
        <v>4</v>
      </c>
      <c r="AU55" s="28">
        <f>ROUNDUP($AN$4*VLOOKUP($AO$4,Plant!$A$3:$E$22,5,0)*AK55,0)</f>
        <v>3</v>
      </c>
      <c r="AW5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55*U55/VLOOKUP($AV$5,'19. Daily_paid_order'!$B$2:$C$41,2,0),0)</f>
        <v>4</v>
      </c>
    </row>
    <row r="56" spans="1:49" x14ac:dyDescent="0.25">
      <c r="A56" s="29" t="s">
        <v>52</v>
      </c>
      <c r="B56" s="18">
        <v>54</v>
      </c>
      <c r="C56" s="31">
        <v>6</v>
      </c>
      <c r="D56" s="3">
        <v>13</v>
      </c>
      <c r="E56" s="20">
        <v>1800</v>
      </c>
      <c r="F56" s="20">
        <v>5</v>
      </c>
      <c r="G56" s="31">
        <v>10</v>
      </c>
      <c r="H56" s="31">
        <v>12</v>
      </c>
      <c r="I56" s="32" t="s">
        <v>57</v>
      </c>
      <c r="J56" s="20">
        <v>20</v>
      </c>
      <c r="K56" s="20">
        <v>50</v>
      </c>
      <c r="L56" s="20">
        <v>30</v>
      </c>
      <c r="M56" s="20">
        <v>4</v>
      </c>
      <c r="N56" s="31">
        <v>10</v>
      </c>
      <c r="O56" s="23">
        <v>20</v>
      </c>
      <c r="P56" s="20">
        <v>80</v>
      </c>
      <c r="Q56" s="24">
        <v>6</v>
      </c>
      <c r="R56" s="7">
        <v>11</v>
      </c>
      <c r="S56" s="20">
        <v>0</v>
      </c>
      <c r="T56" s="20">
        <v>10</v>
      </c>
      <c r="U56" s="25">
        <v>0.8</v>
      </c>
      <c r="V56" s="19">
        <f t="shared" si="6"/>
        <v>2.04</v>
      </c>
      <c r="W56" s="26">
        <v>1.2</v>
      </c>
      <c r="X56" s="19">
        <f t="shared" si="7"/>
        <v>2.04</v>
      </c>
      <c r="Y56" s="19">
        <f t="shared" si="8"/>
        <v>3</v>
      </c>
      <c r="Z56" s="19">
        <v>9</v>
      </c>
      <c r="AA56" s="19">
        <f t="shared" si="9"/>
        <v>3</v>
      </c>
      <c r="AB56" s="19">
        <f t="shared" si="10"/>
        <v>2.52</v>
      </c>
      <c r="AC56" s="19">
        <v>1.4</v>
      </c>
      <c r="AD56" s="19">
        <f t="shared" si="11"/>
        <v>2.52</v>
      </c>
      <c r="AE56" s="19">
        <f t="shared" si="0"/>
        <v>4.16</v>
      </c>
      <c r="AF56" s="19">
        <v>10.4</v>
      </c>
      <c r="AG56" s="19">
        <f t="shared" si="1"/>
        <v>4.16</v>
      </c>
      <c r="AH56" s="26">
        <f t="shared" si="2"/>
        <v>3.6399999999999997</v>
      </c>
      <c r="AI56" s="19">
        <v>3.5</v>
      </c>
      <c r="AJ56" s="26">
        <f t="shared" si="3"/>
        <v>4.55</v>
      </c>
      <c r="AK56" s="19">
        <f t="shared" si="4"/>
        <v>0.55999999999999994</v>
      </c>
      <c r="AL56" s="19">
        <v>0.4</v>
      </c>
      <c r="AM56" s="144">
        <f t="shared" si="5"/>
        <v>0.55999999999999994</v>
      </c>
      <c r="AN56" s="132"/>
      <c r="AO56" s="132"/>
      <c r="AP56" s="28">
        <f>ROUNDUP($AN$4*VLOOKUP($AO$4,Plant!$A$3:$F$22,6,0)*V56,0)</f>
        <v>20</v>
      </c>
      <c r="AQ56" s="28">
        <f>ROUNDUP($AN$4*VLOOKUP($AO$4,Plant!$A$3:$G$22,7,0)*Y56,0)</f>
        <v>57</v>
      </c>
      <c r="AR56" s="28">
        <f>ROUNDUP($AN$4*VLOOKUP($AO$4,Plant!$A$3:$F$22,6,0)*AB56,0)</f>
        <v>24</v>
      </c>
      <c r="AS56" s="28">
        <f>ROUNDUP($AN$4*VLOOKUP($AO$4,Plant!$A$3:$H$22,8,0)*AE56,0)</f>
        <v>109</v>
      </c>
      <c r="AT56" s="28">
        <f>ROUNDUP($AN$4*VLOOKUP($AO$4,Plant!$A$3:$D$22,4,0)*AH56,0)</f>
        <v>4</v>
      </c>
      <c r="AU56" s="28">
        <f>ROUNDUP($AN$4*VLOOKUP($AO$4,Plant!$A$3:$E$22,5,0)*AK56,0)</f>
        <v>3</v>
      </c>
      <c r="AW5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56*U56/VLOOKUP($AV$5,'19. Daily_paid_order'!$B$2:$C$41,2,0),0)</f>
        <v>4</v>
      </c>
    </row>
    <row r="57" spans="1:49" x14ac:dyDescent="0.25">
      <c r="A57" s="29" t="s">
        <v>52</v>
      </c>
      <c r="B57" s="30">
        <v>55</v>
      </c>
      <c r="C57" s="31">
        <v>6</v>
      </c>
      <c r="D57" s="3">
        <v>14</v>
      </c>
      <c r="E57" s="20">
        <v>1800</v>
      </c>
      <c r="F57" s="20">
        <v>5</v>
      </c>
      <c r="G57" s="31">
        <v>10</v>
      </c>
      <c r="H57" s="31">
        <v>12</v>
      </c>
      <c r="I57" s="32" t="s">
        <v>57</v>
      </c>
      <c r="J57" s="20">
        <v>20</v>
      </c>
      <c r="K57" s="20">
        <v>50</v>
      </c>
      <c r="L57" s="20">
        <v>30</v>
      </c>
      <c r="M57" s="20">
        <v>4</v>
      </c>
      <c r="N57" s="31">
        <v>11</v>
      </c>
      <c r="O57" s="23">
        <v>20</v>
      </c>
      <c r="P57" s="20">
        <v>80</v>
      </c>
      <c r="Q57" s="24">
        <v>6</v>
      </c>
      <c r="R57" s="7">
        <v>12</v>
      </c>
      <c r="S57" s="20">
        <v>0</v>
      </c>
      <c r="T57" s="20">
        <v>10</v>
      </c>
      <c r="U57" s="25">
        <v>0.8</v>
      </c>
      <c r="V57" s="19">
        <f t="shared" si="6"/>
        <v>2.04</v>
      </c>
      <c r="W57" s="26">
        <v>1.2</v>
      </c>
      <c r="X57" s="19">
        <f t="shared" si="7"/>
        <v>2.04</v>
      </c>
      <c r="Y57" s="19">
        <f t="shared" si="8"/>
        <v>3.0333333333333332</v>
      </c>
      <c r="Z57" s="19">
        <v>9.1</v>
      </c>
      <c r="AA57" s="19">
        <f t="shared" si="9"/>
        <v>3.0333333333333332</v>
      </c>
      <c r="AB57" s="19">
        <f t="shared" si="10"/>
        <v>2.52</v>
      </c>
      <c r="AC57" s="19">
        <v>1.4</v>
      </c>
      <c r="AD57" s="19">
        <f t="shared" si="11"/>
        <v>2.52</v>
      </c>
      <c r="AE57" s="19">
        <f t="shared" si="0"/>
        <v>4.2</v>
      </c>
      <c r="AF57" s="19">
        <v>10.5</v>
      </c>
      <c r="AG57" s="19">
        <f t="shared" si="1"/>
        <v>4.2</v>
      </c>
      <c r="AH57" s="26">
        <f t="shared" si="2"/>
        <v>3.536</v>
      </c>
      <c r="AI57" s="26">
        <v>3.4</v>
      </c>
      <c r="AJ57" s="26">
        <f t="shared" si="3"/>
        <v>4.42</v>
      </c>
      <c r="AK57" s="19">
        <f t="shared" si="4"/>
        <v>0.55999999999999994</v>
      </c>
      <c r="AL57" s="19">
        <v>0.4</v>
      </c>
      <c r="AM57" s="144">
        <f t="shared" si="5"/>
        <v>0.55999999999999994</v>
      </c>
      <c r="AN57" s="132"/>
      <c r="AO57" s="132"/>
      <c r="AP57" s="28">
        <f>ROUNDUP($AN$4*VLOOKUP($AO$4,Plant!$A$3:$F$22,6,0)*V57,0)</f>
        <v>20</v>
      </c>
      <c r="AQ57" s="28">
        <f>ROUNDUP($AN$4*VLOOKUP($AO$4,Plant!$A$3:$G$22,7,0)*Y57,0)</f>
        <v>58</v>
      </c>
      <c r="AR57" s="28">
        <f>ROUNDUP($AN$4*VLOOKUP($AO$4,Plant!$A$3:$F$22,6,0)*AB57,0)</f>
        <v>24</v>
      </c>
      <c r="AS57" s="28">
        <f>ROUNDUP($AN$4*VLOOKUP($AO$4,Plant!$A$3:$H$22,8,0)*AE57,0)</f>
        <v>110</v>
      </c>
      <c r="AT57" s="28">
        <f>ROUNDUP($AN$4*VLOOKUP($AO$4,Plant!$A$3:$D$22,4,0)*AH57,0)</f>
        <v>4</v>
      </c>
      <c r="AU57" s="28">
        <f>ROUNDUP($AN$4*VLOOKUP($AO$4,Plant!$A$3:$E$22,5,0)*AK57,0)</f>
        <v>3</v>
      </c>
      <c r="AW5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57*U57/VLOOKUP($AV$5,'19. Daily_paid_order'!$B$2:$C$41,2,0),0)</f>
        <v>4</v>
      </c>
    </row>
    <row r="58" spans="1:49" x14ac:dyDescent="0.25">
      <c r="A58" s="29" t="s">
        <v>52</v>
      </c>
      <c r="B58" s="18">
        <v>56</v>
      </c>
      <c r="C58" s="31">
        <v>6</v>
      </c>
      <c r="D58" s="3">
        <v>14</v>
      </c>
      <c r="E58" s="20">
        <v>1800</v>
      </c>
      <c r="F58" s="20">
        <v>5</v>
      </c>
      <c r="G58" s="31">
        <v>10</v>
      </c>
      <c r="H58" s="31">
        <v>12</v>
      </c>
      <c r="I58" s="32" t="s">
        <v>57</v>
      </c>
      <c r="J58" s="20">
        <v>20</v>
      </c>
      <c r="K58" s="20">
        <v>50</v>
      </c>
      <c r="L58" s="20">
        <v>30</v>
      </c>
      <c r="M58" s="20">
        <v>4</v>
      </c>
      <c r="N58" s="31">
        <v>11</v>
      </c>
      <c r="O58" s="23">
        <v>20</v>
      </c>
      <c r="P58" s="20">
        <v>80</v>
      </c>
      <c r="Q58" s="24">
        <v>6</v>
      </c>
      <c r="R58" s="7">
        <v>12</v>
      </c>
      <c r="S58" s="20">
        <v>0</v>
      </c>
      <c r="T58" s="20">
        <v>10</v>
      </c>
      <c r="U58" s="25">
        <v>0.8</v>
      </c>
      <c r="V58" s="19">
        <f t="shared" si="6"/>
        <v>2.04</v>
      </c>
      <c r="W58" s="26">
        <v>1.2</v>
      </c>
      <c r="X58" s="19">
        <f t="shared" si="7"/>
        <v>2.04</v>
      </c>
      <c r="Y58" s="19">
        <f t="shared" si="8"/>
        <v>3.0666666666666664</v>
      </c>
      <c r="Z58" s="19">
        <v>9.1999999999999993</v>
      </c>
      <c r="AA58" s="19">
        <f t="shared" si="9"/>
        <v>3.0666666666666664</v>
      </c>
      <c r="AB58" s="19">
        <f t="shared" si="10"/>
        <v>2.52</v>
      </c>
      <c r="AC58" s="19">
        <v>1.4</v>
      </c>
      <c r="AD58" s="19">
        <f t="shared" si="11"/>
        <v>2.52</v>
      </c>
      <c r="AE58" s="19">
        <f t="shared" si="0"/>
        <v>4.24</v>
      </c>
      <c r="AF58" s="19">
        <v>10.6</v>
      </c>
      <c r="AG58" s="19">
        <f t="shared" si="1"/>
        <v>4.24</v>
      </c>
      <c r="AH58" s="26">
        <f t="shared" si="2"/>
        <v>3.536</v>
      </c>
      <c r="AI58" s="19">
        <v>3.4</v>
      </c>
      <c r="AJ58" s="26">
        <f t="shared" si="3"/>
        <v>4.42</v>
      </c>
      <c r="AK58" s="19">
        <f t="shared" si="4"/>
        <v>0.55999999999999994</v>
      </c>
      <c r="AL58" s="19">
        <v>0.4</v>
      </c>
      <c r="AM58" s="144">
        <f t="shared" si="5"/>
        <v>0.55999999999999994</v>
      </c>
      <c r="AN58" s="132"/>
      <c r="AO58" s="132"/>
      <c r="AP58" s="28">
        <f>ROUNDUP($AN$4*VLOOKUP($AO$4,Plant!$A$3:$F$22,6,0)*V58,0)</f>
        <v>20</v>
      </c>
      <c r="AQ58" s="28">
        <f>ROUNDUP($AN$4*VLOOKUP($AO$4,Plant!$A$3:$G$22,7,0)*Y58,0)</f>
        <v>58</v>
      </c>
      <c r="AR58" s="28">
        <f>ROUNDUP($AN$4*VLOOKUP($AO$4,Plant!$A$3:$F$22,6,0)*AB58,0)</f>
        <v>24</v>
      </c>
      <c r="AS58" s="28">
        <f>ROUNDUP($AN$4*VLOOKUP($AO$4,Plant!$A$3:$H$22,8,0)*AE58,0)</f>
        <v>111</v>
      </c>
      <c r="AT58" s="28">
        <f>ROUNDUP($AN$4*VLOOKUP($AO$4,Plant!$A$3:$D$22,4,0)*AH58,0)</f>
        <v>4</v>
      </c>
      <c r="AU58" s="28">
        <f>ROUNDUP($AN$4*VLOOKUP($AO$4,Plant!$A$3:$E$22,5,0)*AK58,0)</f>
        <v>3</v>
      </c>
      <c r="AW5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58*U58/VLOOKUP($AV$5,'19. Daily_paid_order'!$B$2:$C$41,2,0),0)</f>
        <v>4</v>
      </c>
    </row>
    <row r="59" spans="1:49" x14ac:dyDescent="0.25">
      <c r="A59" s="29" t="s">
        <v>52</v>
      </c>
      <c r="B59" s="30">
        <v>57</v>
      </c>
      <c r="C59" s="31">
        <v>6</v>
      </c>
      <c r="D59" s="3">
        <v>14</v>
      </c>
      <c r="E59" s="20">
        <v>1800</v>
      </c>
      <c r="F59" s="20">
        <v>5</v>
      </c>
      <c r="G59" s="31">
        <v>10</v>
      </c>
      <c r="H59" s="31">
        <v>12</v>
      </c>
      <c r="I59" s="32" t="s">
        <v>57</v>
      </c>
      <c r="J59" s="20">
        <v>20</v>
      </c>
      <c r="K59" s="20">
        <v>50</v>
      </c>
      <c r="L59" s="20">
        <v>30</v>
      </c>
      <c r="M59" s="20">
        <v>4</v>
      </c>
      <c r="N59" s="31">
        <v>11</v>
      </c>
      <c r="O59" s="23">
        <v>20</v>
      </c>
      <c r="P59" s="20">
        <v>80</v>
      </c>
      <c r="Q59" s="24">
        <v>6</v>
      </c>
      <c r="R59" s="7">
        <v>12</v>
      </c>
      <c r="S59" s="20">
        <v>0</v>
      </c>
      <c r="T59" s="20">
        <v>10</v>
      </c>
      <c r="U59" s="25">
        <v>0.8</v>
      </c>
      <c r="V59" s="19">
        <f t="shared" si="6"/>
        <v>2.04</v>
      </c>
      <c r="W59" s="26">
        <v>1.2</v>
      </c>
      <c r="X59" s="19">
        <f t="shared" si="7"/>
        <v>2.04</v>
      </c>
      <c r="Y59" s="19">
        <f t="shared" si="8"/>
        <v>3.1</v>
      </c>
      <c r="Z59" s="19">
        <v>9.3000000000000007</v>
      </c>
      <c r="AA59" s="19">
        <f t="shared" si="9"/>
        <v>3.1</v>
      </c>
      <c r="AB59" s="19">
        <f t="shared" si="10"/>
        <v>2.52</v>
      </c>
      <c r="AC59" s="19">
        <v>1.4</v>
      </c>
      <c r="AD59" s="19">
        <f t="shared" si="11"/>
        <v>2.52</v>
      </c>
      <c r="AE59" s="19">
        <f t="shared" si="0"/>
        <v>4.2799999999999994</v>
      </c>
      <c r="AF59" s="19">
        <v>10.7</v>
      </c>
      <c r="AG59" s="19">
        <f t="shared" si="1"/>
        <v>4.2799999999999994</v>
      </c>
      <c r="AH59" s="26">
        <f t="shared" si="2"/>
        <v>3.536</v>
      </c>
      <c r="AI59" s="19">
        <v>3.4</v>
      </c>
      <c r="AJ59" s="26">
        <f t="shared" si="3"/>
        <v>4.42</v>
      </c>
      <c r="AK59" s="19">
        <f t="shared" si="4"/>
        <v>0.55999999999999994</v>
      </c>
      <c r="AL59" s="19">
        <v>0.4</v>
      </c>
      <c r="AM59" s="144">
        <f t="shared" si="5"/>
        <v>0.55999999999999994</v>
      </c>
      <c r="AN59" s="132"/>
      <c r="AO59" s="132"/>
      <c r="AP59" s="28">
        <f>ROUNDUP($AN$4*VLOOKUP($AO$4,Plant!$A$3:$F$22,6,0)*V59,0)</f>
        <v>20</v>
      </c>
      <c r="AQ59" s="28">
        <f>ROUNDUP($AN$4*VLOOKUP($AO$4,Plant!$A$3:$G$22,7,0)*Y59,0)</f>
        <v>59</v>
      </c>
      <c r="AR59" s="28">
        <f>ROUNDUP($AN$4*VLOOKUP($AO$4,Plant!$A$3:$F$22,6,0)*AB59,0)</f>
        <v>24</v>
      </c>
      <c r="AS59" s="28">
        <f>ROUNDUP($AN$4*VLOOKUP($AO$4,Plant!$A$3:$H$22,8,0)*AE59,0)</f>
        <v>112</v>
      </c>
      <c r="AT59" s="28">
        <f>ROUNDUP($AN$4*VLOOKUP($AO$4,Plant!$A$3:$D$22,4,0)*AH59,0)</f>
        <v>4</v>
      </c>
      <c r="AU59" s="28">
        <f>ROUNDUP($AN$4*VLOOKUP($AO$4,Plant!$A$3:$E$22,5,0)*AK59,0)</f>
        <v>3</v>
      </c>
      <c r="AW5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59*U59/VLOOKUP($AV$5,'19. Daily_paid_order'!$B$2:$C$41,2,0),0)</f>
        <v>4</v>
      </c>
    </row>
    <row r="60" spans="1:49" x14ac:dyDescent="0.25">
      <c r="A60" s="29" t="s">
        <v>52</v>
      </c>
      <c r="B60" s="18">
        <v>58</v>
      </c>
      <c r="C60" s="31">
        <v>6</v>
      </c>
      <c r="D60" s="3">
        <v>14</v>
      </c>
      <c r="E60" s="20">
        <v>1800</v>
      </c>
      <c r="F60" s="20">
        <v>5</v>
      </c>
      <c r="G60" s="31">
        <v>10</v>
      </c>
      <c r="H60" s="31">
        <v>12</v>
      </c>
      <c r="I60" s="32" t="s">
        <v>57</v>
      </c>
      <c r="J60" s="20">
        <v>20</v>
      </c>
      <c r="K60" s="20">
        <v>50</v>
      </c>
      <c r="L60" s="20">
        <v>30</v>
      </c>
      <c r="M60" s="20">
        <v>4</v>
      </c>
      <c r="N60" s="31">
        <v>11</v>
      </c>
      <c r="O60" s="23">
        <v>20</v>
      </c>
      <c r="P60" s="20">
        <v>80</v>
      </c>
      <c r="Q60" s="24">
        <v>6</v>
      </c>
      <c r="R60" s="7">
        <v>12</v>
      </c>
      <c r="S60" s="20">
        <v>0</v>
      </c>
      <c r="T60" s="20">
        <v>10</v>
      </c>
      <c r="U60" s="25">
        <v>0.8</v>
      </c>
      <c r="V60" s="19">
        <f t="shared" si="6"/>
        <v>2.04</v>
      </c>
      <c r="W60" s="26">
        <v>1.2</v>
      </c>
      <c r="X60" s="19">
        <f t="shared" si="7"/>
        <v>2.04</v>
      </c>
      <c r="Y60" s="19">
        <f t="shared" si="8"/>
        <v>3.1333333333333333</v>
      </c>
      <c r="Z60" s="19">
        <v>9.4</v>
      </c>
      <c r="AA60" s="19">
        <f t="shared" si="9"/>
        <v>3.1333333333333333</v>
      </c>
      <c r="AB60" s="19">
        <f t="shared" si="10"/>
        <v>2.52</v>
      </c>
      <c r="AC60" s="19">
        <v>1.4</v>
      </c>
      <c r="AD60" s="19">
        <f t="shared" si="11"/>
        <v>2.52</v>
      </c>
      <c r="AE60" s="19">
        <f t="shared" si="0"/>
        <v>4.32</v>
      </c>
      <c r="AF60" s="19">
        <v>10.8</v>
      </c>
      <c r="AG60" s="19">
        <f t="shared" si="1"/>
        <v>4.32</v>
      </c>
      <c r="AH60" s="26">
        <f t="shared" si="2"/>
        <v>3.536</v>
      </c>
      <c r="AI60" s="19">
        <v>3.4</v>
      </c>
      <c r="AJ60" s="26">
        <f t="shared" si="3"/>
        <v>4.42</v>
      </c>
      <c r="AK60" s="19">
        <f t="shared" si="4"/>
        <v>0.55999999999999994</v>
      </c>
      <c r="AL60" s="19">
        <v>0.4</v>
      </c>
      <c r="AM60" s="144">
        <f t="shared" si="5"/>
        <v>0.55999999999999994</v>
      </c>
      <c r="AN60" s="132"/>
      <c r="AO60" s="132"/>
      <c r="AP60" s="28">
        <f>ROUNDUP($AN$4*VLOOKUP($AO$4,Plant!$A$3:$F$22,6,0)*V60,0)</f>
        <v>20</v>
      </c>
      <c r="AQ60" s="28">
        <f>ROUNDUP($AN$4*VLOOKUP($AO$4,Plant!$A$3:$G$22,7,0)*Y60,0)</f>
        <v>60</v>
      </c>
      <c r="AR60" s="28">
        <f>ROUNDUP($AN$4*VLOOKUP($AO$4,Plant!$A$3:$F$22,6,0)*AB60,0)</f>
        <v>24</v>
      </c>
      <c r="AS60" s="28">
        <f>ROUNDUP($AN$4*VLOOKUP($AO$4,Plant!$A$3:$H$22,8,0)*AE60,0)</f>
        <v>113</v>
      </c>
      <c r="AT60" s="28">
        <f>ROUNDUP($AN$4*VLOOKUP($AO$4,Plant!$A$3:$D$22,4,0)*AH60,0)</f>
        <v>4</v>
      </c>
      <c r="AU60" s="28">
        <f>ROUNDUP($AN$4*VLOOKUP($AO$4,Plant!$A$3:$E$22,5,0)*AK60,0)</f>
        <v>3</v>
      </c>
      <c r="AW6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60*U60/VLOOKUP($AV$5,'19. Daily_paid_order'!$B$2:$C$41,2,0),0)</f>
        <v>4</v>
      </c>
    </row>
    <row r="61" spans="1:49" x14ac:dyDescent="0.25">
      <c r="A61" s="29" t="s">
        <v>52</v>
      </c>
      <c r="B61" s="30">
        <v>59</v>
      </c>
      <c r="C61" s="31">
        <v>6</v>
      </c>
      <c r="D61" s="3">
        <v>14</v>
      </c>
      <c r="E61" s="20">
        <v>1800</v>
      </c>
      <c r="F61" s="20">
        <v>5</v>
      </c>
      <c r="G61" s="31">
        <v>10</v>
      </c>
      <c r="H61" s="31">
        <v>12</v>
      </c>
      <c r="I61" s="32" t="s">
        <v>57</v>
      </c>
      <c r="J61" s="20">
        <v>20</v>
      </c>
      <c r="K61" s="20">
        <v>50</v>
      </c>
      <c r="L61" s="20">
        <v>30</v>
      </c>
      <c r="M61" s="20">
        <v>4</v>
      </c>
      <c r="N61" s="31">
        <v>11</v>
      </c>
      <c r="O61" s="23">
        <v>20</v>
      </c>
      <c r="P61" s="20">
        <v>80</v>
      </c>
      <c r="Q61" s="24">
        <v>6</v>
      </c>
      <c r="R61" s="7">
        <v>12</v>
      </c>
      <c r="S61" s="20">
        <v>0</v>
      </c>
      <c r="T61" s="20">
        <v>10</v>
      </c>
      <c r="U61" s="25">
        <v>0.8</v>
      </c>
      <c r="V61" s="19">
        <f t="shared" si="6"/>
        <v>2.04</v>
      </c>
      <c r="W61" s="26">
        <v>1.2</v>
      </c>
      <c r="X61" s="19">
        <f t="shared" si="7"/>
        <v>2.04</v>
      </c>
      <c r="Y61" s="19">
        <f t="shared" si="8"/>
        <v>3.1666666666666665</v>
      </c>
      <c r="Z61" s="19">
        <v>9.5</v>
      </c>
      <c r="AA61" s="19">
        <f t="shared" si="9"/>
        <v>3.1666666666666665</v>
      </c>
      <c r="AB61" s="19">
        <f t="shared" si="10"/>
        <v>2.52</v>
      </c>
      <c r="AC61" s="19">
        <v>1.4</v>
      </c>
      <c r="AD61" s="19">
        <f t="shared" si="11"/>
        <v>2.52</v>
      </c>
      <c r="AE61" s="19">
        <f t="shared" si="0"/>
        <v>4.3600000000000003</v>
      </c>
      <c r="AF61" s="19">
        <v>10.9</v>
      </c>
      <c r="AG61" s="19">
        <f t="shared" si="1"/>
        <v>4.3600000000000003</v>
      </c>
      <c r="AH61" s="26">
        <f t="shared" si="2"/>
        <v>3.4319999999999999</v>
      </c>
      <c r="AI61" s="19">
        <v>3.3</v>
      </c>
      <c r="AJ61" s="26">
        <f t="shared" si="3"/>
        <v>4.29</v>
      </c>
      <c r="AK61" s="19">
        <f t="shared" si="4"/>
        <v>0.55999999999999994</v>
      </c>
      <c r="AL61" s="19">
        <v>0.4</v>
      </c>
      <c r="AM61" s="144">
        <f t="shared" si="5"/>
        <v>0.55999999999999994</v>
      </c>
      <c r="AN61" s="132"/>
      <c r="AO61" s="132"/>
      <c r="AP61" s="28">
        <f>ROUNDUP($AN$4*VLOOKUP($AO$4,Plant!$A$3:$F$22,6,0)*V61,0)</f>
        <v>20</v>
      </c>
      <c r="AQ61" s="28">
        <f>ROUNDUP($AN$4*VLOOKUP($AO$4,Plant!$A$3:$G$22,7,0)*Y61,0)</f>
        <v>60</v>
      </c>
      <c r="AR61" s="28">
        <f>ROUNDUP($AN$4*VLOOKUP($AO$4,Plant!$A$3:$F$22,6,0)*AB61,0)</f>
        <v>24</v>
      </c>
      <c r="AS61" s="28">
        <f>ROUNDUP($AN$4*VLOOKUP($AO$4,Plant!$A$3:$H$22,8,0)*AE61,0)</f>
        <v>114</v>
      </c>
      <c r="AT61" s="28">
        <f>ROUNDUP($AN$4*VLOOKUP($AO$4,Plant!$A$3:$D$22,4,0)*AH61,0)</f>
        <v>4</v>
      </c>
      <c r="AU61" s="28">
        <f>ROUNDUP($AN$4*VLOOKUP($AO$4,Plant!$A$3:$E$22,5,0)*AK61,0)</f>
        <v>3</v>
      </c>
      <c r="AW6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61*U61/VLOOKUP($AV$5,'19. Daily_paid_order'!$B$2:$C$41,2,0),0)</f>
        <v>4</v>
      </c>
    </row>
    <row r="62" spans="1:49" x14ac:dyDescent="0.25">
      <c r="A62" s="29" t="s">
        <v>52</v>
      </c>
      <c r="B62" s="18">
        <v>60</v>
      </c>
      <c r="C62" s="31">
        <v>6</v>
      </c>
      <c r="D62" s="3">
        <v>15</v>
      </c>
      <c r="E62" s="20">
        <v>2100</v>
      </c>
      <c r="F62" s="20">
        <v>5</v>
      </c>
      <c r="G62" s="31">
        <v>10</v>
      </c>
      <c r="H62" s="31">
        <v>12</v>
      </c>
      <c r="I62" s="32" t="s">
        <v>57</v>
      </c>
      <c r="J62" s="20">
        <v>20</v>
      </c>
      <c r="K62" s="20">
        <v>50</v>
      </c>
      <c r="L62" s="20">
        <v>30</v>
      </c>
      <c r="M62" s="20">
        <v>4</v>
      </c>
      <c r="N62" s="31">
        <v>12</v>
      </c>
      <c r="O62" s="23">
        <v>20</v>
      </c>
      <c r="P62" s="20">
        <v>80</v>
      </c>
      <c r="Q62" s="24">
        <v>6</v>
      </c>
      <c r="R62" s="7">
        <v>12</v>
      </c>
      <c r="S62" s="20">
        <v>0</v>
      </c>
      <c r="T62" s="20">
        <v>10</v>
      </c>
      <c r="U62" s="25">
        <v>0.8</v>
      </c>
      <c r="V62" s="19">
        <f t="shared" si="6"/>
        <v>2.04</v>
      </c>
      <c r="W62" s="26">
        <v>1.2</v>
      </c>
      <c r="X62" s="19">
        <f t="shared" si="7"/>
        <v>2.04</v>
      </c>
      <c r="Y62" s="19">
        <f t="shared" si="8"/>
        <v>3.1999999999999997</v>
      </c>
      <c r="Z62" s="19">
        <v>9.6</v>
      </c>
      <c r="AA62" s="19">
        <f t="shared" si="9"/>
        <v>3.1999999999999997</v>
      </c>
      <c r="AB62" s="19">
        <f t="shared" si="10"/>
        <v>2.52</v>
      </c>
      <c r="AC62" s="19">
        <v>1.4</v>
      </c>
      <c r="AD62" s="19">
        <f t="shared" si="11"/>
        <v>2.52</v>
      </c>
      <c r="AE62" s="19">
        <f t="shared" si="0"/>
        <v>4.4000000000000004</v>
      </c>
      <c r="AF62" s="19">
        <v>11</v>
      </c>
      <c r="AG62" s="19">
        <f t="shared" si="1"/>
        <v>4.4000000000000004</v>
      </c>
      <c r="AH62" s="26">
        <f t="shared" si="2"/>
        <v>3.3280000000000003</v>
      </c>
      <c r="AI62" s="26">
        <v>3.2</v>
      </c>
      <c r="AJ62" s="26">
        <f t="shared" si="3"/>
        <v>4.16</v>
      </c>
      <c r="AK62" s="19">
        <f t="shared" si="4"/>
        <v>0.42</v>
      </c>
      <c r="AL62" s="26">
        <v>0.3</v>
      </c>
      <c r="AM62" s="144">
        <f t="shared" si="5"/>
        <v>0.42</v>
      </c>
      <c r="AN62" s="132"/>
      <c r="AO62" s="132"/>
      <c r="AP62" s="28">
        <f>ROUNDUP($AN$4*VLOOKUP($AO$4,Plant!$A$3:$F$22,6,0)*V62,0)</f>
        <v>20</v>
      </c>
      <c r="AQ62" s="28">
        <f>ROUNDUP($AN$4*VLOOKUP($AO$4,Plant!$A$3:$G$22,7,0)*Y62,0)</f>
        <v>61</v>
      </c>
      <c r="AR62" s="28">
        <f>ROUNDUP($AN$4*VLOOKUP($AO$4,Plant!$A$3:$F$22,6,0)*AB62,0)</f>
        <v>24</v>
      </c>
      <c r="AS62" s="28">
        <f>ROUNDUP($AN$4*VLOOKUP($AO$4,Plant!$A$3:$H$22,8,0)*AE62,0)</f>
        <v>115</v>
      </c>
      <c r="AT62" s="28">
        <f>ROUNDUP($AN$4*VLOOKUP($AO$4,Plant!$A$3:$D$22,4,0)*AH62,0)</f>
        <v>4</v>
      </c>
      <c r="AU62" s="28">
        <f>ROUNDUP($AN$4*VLOOKUP($AO$4,Plant!$A$3:$E$22,5,0)*AK62,0)</f>
        <v>2</v>
      </c>
      <c r="AW6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62*U62/VLOOKUP($AV$5,'19. Daily_paid_order'!$B$2:$C$41,2,0),0)</f>
        <v>4</v>
      </c>
    </row>
    <row r="63" spans="1:49" x14ac:dyDescent="0.25">
      <c r="A63" s="29" t="s">
        <v>52</v>
      </c>
      <c r="B63" s="30">
        <v>61</v>
      </c>
      <c r="C63" s="31">
        <v>6</v>
      </c>
      <c r="D63" s="3">
        <v>15</v>
      </c>
      <c r="E63" s="20">
        <v>2100</v>
      </c>
      <c r="F63" s="20">
        <v>5</v>
      </c>
      <c r="G63" s="31">
        <v>10</v>
      </c>
      <c r="H63" s="31">
        <v>12</v>
      </c>
      <c r="I63" s="32" t="s">
        <v>57</v>
      </c>
      <c r="J63" s="20">
        <v>20</v>
      </c>
      <c r="K63" s="20">
        <v>50</v>
      </c>
      <c r="L63" s="20">
        <v>30</v>
      </c>
      <c r="M63" s="20">
        <v>4</v>
      </c>
      <c r="N63" s="31">
        <v>12</v>
      </c>
      <c r="O63" s="23">
        <v>20</v>
      </c>
      <c r="P63" s="20">
        <v>80</v>
      </c>
      <c r="Q63" s="24">
        <v>6</v>
      </c>
      <c r="R63" s="7">
        <v>12</v>
      </c>
      <c r="S63" s="20">
        <v>0</v>
      </c>
      <c r="T63" s="20">
        <v>10</v>
      </c>
      <c r="U63" s="25">
        <v>0.8</v>
      </c>
      <c r="V63" s="19">
        <f t="shared" si="6"/>
        <v>2.04</v>
      </c>
      <c r="W63" s="26">
        <v>1.2</v>
      </c>
      <c r="X63" s="19">
        <f t="shared" si="7"/>
        <v>2.04</v>
      </c>
      <c r="Y63" s="19">
        <f t="shared" si="8"/>
        <v>3.2333333333333329</v>
      </c>
      <c r="Z63" s="19">
        <v>9.6999999999999993</v>
      </c>
      <c r="AA63" s="19">
        <f t="shared" si="9"/>
        <v>3.2333333333333329</v>
      </c>
      <c r="AB63" s="19">
        <f t="shared" si="10"/>
        <v>2.52</v>
      </c>
      <c r="AC63" s="19">
        <v>1.4</v>
      </c>
      <c r="AD63" s="19">
        <f t="shared" si="11"/>
        <v>2.52</v>
      </c>
      <c r="AE63" s="19">
        <f t="shared" si="0"/>
        <v>4.4399999999999995</v>
      </c>
      <c r="AF63" s="19">
        <v>11.1</v>
      </c>
      <c r="AG63" s="19">
        <f t="shared" si="1"/>
        <v>4.4399999999999995</v>
      </c>
      <c r="AH63" s="26">
        <f t="shared" si="2"/>
        <v>3.3280000000000003</v>
      </c>
      <c r="AI63" s="19">
        <v>3.2</v>
      </c>
      <c r="AJ63" s="26">
        <f t="shared" si="3"/>
        <v>4.16</v>
      </c>
      <c r="AK63" s="19">
        <f t="shared" si="4"/>
        <v>0.42</v>
      </c>
      <c r="AL63" s="19">
        <v>0.3</v>
      </c>
      <c r="AM63" s="144">
        <f t="shared" si="5"/>
        <v>0.42</v>
      </c>
      <c r="AN63" s="132"/>
      <c r="AO63" s="132"/>
      <c r="AP63" s="28">
        <f>ROUNDUP($AN$4*VLOOKUP($AO$4,Plant!$A$3:$F$22,6,0)*V63,0)</f>
        <v>20</v>
      </c>
      <c r="AQ63" s="28">
        <f>ROUNDUP($AN$4*VLOOKUP($AO$4,Plant!$A$3:$G$22,7,0)*Y63,0)</f>
        <v>62</v>
      </c>
      <c r="AR63" s="28">
        <f>ROUNDUP($AN$4*VLOOKUP($AO$4,Plant!$A$3:$F$22,6,0)*AB63,0)</f>
        <v>24</v>
      </c>
      <c r="AS63" s="28">
        <f>ROUNDUP($AN$4*VLOOKUP($AO$4,Plant!$A$3:$H$22,8,0)*AE63,0)</f>
        <v>116</v>
      </c>
      <c r="AT63" s="28">
        <f>ROUNDUP($AN$4*VLOOKUP($AO$4,Plant!$A$3:$D$22,4,0)*AH63,0)</f>
        <v>4</v>
      </c>
      <c r="AU63" s="28">
        <f>ROUNDUP($AN$4*VLOOKUP($AO$4,Plant!$A$3:$E$22,5,0)*AK63,0)</f>
        <v>2</v>
      </c>
      <c r="AW6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63*U63/VLOOKUP($AV$5,'19. Daily_paid_order'!$B$2:$C$41,2,0),0)</f>
        <v>4</v>
      </c>
    </row>
    <row r="64" spans="1:49" x14ac:dyDescent="0.25">
      <c r="A64" s="29" t="s">
        <v>52</v>
      </c>
      <c r="B64" s="18">
        <v>62</v>
      </c>
      <c r="C64" s="31">
        <v>6</v>
      </c>
      <c r="D64" s="3">
        <v>15</v>
      </c>
      <c r="E64" s="20">
        <v>2100</v>
      </c>
      <c r="F64" s="20">
        <v>5</v>
      </c>
      <c r="G64" s="31">
        <v>10</v>
      </c>
      <c r="H64" s="31">
        <v>12</v>
      </c>
      <c r="I64" s="32" t="s">
        <v>57</v>
      </c>
      <c r="J64" s="20">
        <v>20</v>
      </c>
      <c r="K64" s="20">
        <v>50</v>
      </c>
      <c r="L64" s="20">
        <v>30</v>
      </c>
      <c r="M64" s="20">
        <v>4</v>
      </c>
      <c r="N64" s="31">
        <v>12</v>
      </c>
      <c r="O64" s="23">
        <v>20</v>
      </c>
      <c r="P64" s="20">
        <v>80</v>
      </c>
      <c r="Q64" s="24">
        <v>6</v>
      </c>
      <c r="R64" s="7">
        <v>12</v>
      </c>
      <c r="S64" s="20">
        <v>0</v>
      </c>
      <c r="T64" s="20">
        <v>10</v>
      </c>
      <c r="U64" s="25">
        <v>0.8</v>
      </c>
      <c r="V64" s="19">
        <f t="shared" si="6"/>
        <v>2.04</v>
      </c>
      <c r="W64" s="26">
        <v>1.2</v>
      </c>
      <c r="X64" s="19">
        <f t="shared" si="7"/>
        <v>2.04</v>
      </c>
      <c r="Y64" s="19">
        <f t="shared" si="8"/>
        <v>3.2666666666666671</v>
      </c>
      <c r="Z64" s="19">
        <v>9.8000000000000007</v>
      </c>
      <c r="AA64" s="19">
        <f t="shared" si="9"/>
        <v>3.2666666666666671</v>
      </c>
      <c r="AB64" s="19">
        <f t="shared" si="10"/>
        <v>2.52</v>
      </c>
      <c r="AC64" s="19">
        <v>1.4</v>
      </c>
      <c r="AD64" s="19">
        <f t="shared" si="11"/>
        <v>2.52</v>
      </c>
      <c r="AE64" s="19">
        <f t="shared" si="0"/>
        <v>4.4799999999999995</v>
      </c>
      <c r="AF64" s="19">
        <v>11.2</v>
      </c>
      <c r="AG64" s="19">
        <f t="shared" si="1"/>
        <v>4.4799999999999995</v>
      </c>
      <c r="AH64" s="26">
        <f t="shared" si="2"/>
        <v>3.3280000000000003</v>
      </c>
      <c r="AI64" s="19">
        <v>3.2</v>
      </c>
      <c r="AJ64" s="26">
        <f t="shared" si="3"/>
        <v>4.16</v>
      </c>
      <c r="AK64" s="19">
        <f t="shared" si="4"/>
        <v>0.42</v>
      </c>
      <c r="AL64" s="19">
        <v>0.3</v>
      </c>
      <c r="AM64" s="144">
        <f t="shared" si="5"/>
        <v>0.42</v>
      </c>
      <c r="AN64" s="132"/>
      <c r="AO64" s="132"/>
      <c r="AP64" s="28">
        <f>ROUNDUP($AN$4*VLOOKUP($AO$4,Plant!$A$3:$F$22,6,0)*V64,0)</f>
        <v>20</v>
      </c>
      <c r="AQ64" s="28">
        <f>ROUNDUP($AN$4*VLOOKUP($AO$4,Plant!$A$3:$G$22,7,0)*Y64,0)</f>
        <v>62</v>
      </c>
      <c r="AR64" s="28">
        <f>ROUNDUP($AN$4*VLOOKUP($AO$4,Plant!$A$3:$F$22,6,0)*AB64,0)</f>
        <v>24</v>
      </c>
      <c r="AS64" s="28">
        <f>ROUNDUP($AN$4*VLOOKUP($AO$4,Plant!$A$3:$H$22,8,0)*AE64,0)</f>
        <v>117</v>
      </c>
      <c r="AT64" s="28">
        <f>ROUNDUP($AN$4*VLOOKUP($AO$4,Plant!$A$3:$D$22,4,0)*AH64,0)</f>
        <v>4</v>
      </c>
      <c r="AU64" s="28">
        <f>ROUNDUP($AN$4*VLOOKUP($AO$4,Plant!$A$3:$E$22,5,0)*AK64,0)</f>
        <v>2</v>
      </c>
      <c r="AW6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64*U64/VLOOKUP($AV$5,'19. Daily_paid_order'!$B$2:$C$41,2,0),0)</f>
        <v>4</v>
      </c>
    </row>
    <row r="65" spans="1:49" x14ac:dyDescent="0.25">
      <c r="A65" s="29" t="s">
        <v>52</v>
      </c>
      <c r="B65" s="30">
        <v>63</v>
      </c>
      <c r="C65" s="31">
        <v>6</v>
      </c>
      <c r="D65" s="3">
        <v>15</v>
      </c>
      <c r="E65" s="20">
        <v>2100</v>
      </c>
      <c r="F65" s="20">
        <v>5</v>
      </c>
      <c r="G65" s="31">
        <v>10</v>
      </c>
      <c r="H65" s="31">
        <v>12</v>
      </c>
      <c r="I65" s="32" t="s">
        <v>57</v>
      </c>
      <c r="J65" s="20">
        <v>20</v>
      </c>
      <c r="K65" s="20">
        <v>50</v>
      </c>
      <c r="L65" s="20">
        <v>30</v>
      </c>
      <c r="M65" s="20">
        <v>4</v>
      </c>
      <c r="N65" s="31">
        <v>12</v>
      </c>
      <c r="O65" s="23">
        <v>20</v>
      </c>
      <c r="P65" s="20">
        <v>80</v>
      </c>
      <c r="Q65" s="24">
        <v>6</v>
      </c>
      <c r="R65" s="7">
        <v>12</v>
      </c>
      <c r="S65" s="20">
        <v>0</v>
      </c>
      <c r="T65" s="20">
        <v>10</v>
      </c>
      <c r="U65" s="25">
        <v>0.8</v>
      </c>
      <c r="V65" s="19">
        <f t="shared" si="6"/>
        <v>2.04</v>
      </c>
      <c r="W65" s="26">
        <v>1.2</v>
      </c>
      <c r="X65" s="19">
        <f t="shared" si="7"/>
        <v>2.04</v>
      </c>
      <c r="Y65" s="19">
        <f t="shared" si="8"/>
        <v>3.3000000000000003</v>
      </c>
      <c r="Z65" s="19">
        <v>9.9</v>
      </c>
      <c r="AA65" s="19">
        <f t="shared" si="9"/>
        <v>3.3000000000000003</v>
      </c>
      <c r="AB65" s="19">
        <f t="shared" si="10"/>
        <v>2.52</v>
      </c>
      <c r="AC65" s="19">
        <v>1.4</v>
      </c>
      <c r="AD65" s="19">
        <f t="shared" si="11"/>
        <v>2.52</v>
      </c>
      <c r="AE65" s="19">
        <f t="shared" si="0"/>
        <v>4.5200000000000005</v>
      </c>
      <c r="AF65" s="19">
        <v>11.3</v>
      </c>
      <c r="AG65" s="19">
        <f t="shared" si="1"/>
        <v>4.5200000000000005</v>
      </c>
      <c r="AH65" s="26">
        <f t="shared" si="2"/>
        <v>3.3280000000000003</v>
      </c>
      <c r="AI65" s="19">
        <v>3.2</v>
      </c>
      <c r="AJ65" s="26">
        <f t="shared" si="3"/>
        <v>4.16</v>
      </c>
      <c r="AK65" s="19">
        <f t="shared" si="4"/>
        <v>0.42</v>
      </c>
      <c r="AL65" s="19">
        <v>0.3</v>
      </c>
      <c r="AM65" s="144">
        <f t="shared" si="5"/>
        <v>0.42</v>
      </c>
      <c r="AN65" s="132"/>
      <c r="AO65" s="132"/>
      <c r="AP65" s="28">
        <f>ROUNDUP($AN$4*VLOOKUP($AO$4,Plant!$A$3:$F$22,6,0)*V65,0)</f>
        <v>20</v>
      </c>
      <c r="AQ65" s="28">
        <f>ROUNDUP($AN$4*VLOOKUP($AO$4,Plant!$A$3:$G$22,7,0)*Y65,0)</f>
        <v>63</v>
      </c>
      <c r="AR65" s="28">
        <f>ROUNDUP($AN$4*VLOOKUP($AO$4,Plant!$A$3:$F$22,6,0)*AB65,0)</f>
        <v>24</v>
      </c>
      <c r="AS65" s="28">
        <f>ROUNDUP($AN$4*VLOOKUP($AO$4,Plant!$A$3:$H$22,8,0)*AE65,0)</f>
        <v>118</v>
      </c>
      <c r="AT65" s="28">
        <f>ROUNDUP($AN$4*VLOOKUP($AO$4,Plant!$A$3:$D$22,4,0)*AH65,0)</f>
        <v>4</v>
      </c>
      <c r="AU65" s="28">
        <f>ROUNDUP($AN$4*VLOOKUP($AO$4,Plant!$A$3:$E$22,5,0)*AK65,0)</f>
        <v>2</v>
      </c>
      <c r="AW6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65*U65/VLOOKUP($AV$5,'19. Daily_paid_order'!$B$2:$C$41,2,0),0)</f>
        <v>4</v>
      </c>
    </row>
    <row r="66" spans="1:49" x14ac:dyDescent="0.25">
      <c r="A66" s="29" t="s">
        <v>52</v>
      </c>
      <c r="B66" s="18">
        <v>64</v>
      </c>
      <c r="C66" s="31">
        <v>6</v>
      </c>
      <c r="D66" s="3">
        <v>15</v>
      </c>
      <c r="E66" s="20">
        <v>2100</v>
      </c>
      <c r="F66" s="20">
        <v>5</v>
      </c>
      <c r="G66" s="31">
        <v>10</v>
      </c>
      <c r="H66" s="31">
        <v>12</v>
      </c>
      <c r="I66" s="32" t="s">
        <v>57</v>
      </c>
      <c r="J66" s="20">
        <v>20</v>
      </c>
      <c r="K66" s="20">
        <v>50</v>
      </c>
      <c r="L66" s="20">
        <v>30</v>
      </c>
      <c r="M66" s="20">
        <v>4</v>
      </c>
      <c r="N66" s="31">
        <v>12</v>
      </c>
      <c r="O66" s="23">
        <v>20</v>
      </c>
      <c r="P66" s="20">
        <v>80</v>
      </c>
      <c r="Q66" s="24">
        <v>6</v>
      </c>
      <c r="R66" s="7">
        <v>12</v>
      </c>
      <c r="S66" s="20">
        <v>0</v>
      </c>
      <c r="T66" s="20">
        <v>10</v>
      </c>
      <c r="U66" s="25">
        <v>0.8</v>
      </c>
      <c r="V66" s="19">
        <f t="shared" si="6"/>
        <v>2.04</v>
      </c>
      <c r="W66" s="26">
        <v>1.2</v>
      </c>
      <c r="X66" s="19">
        <f t="shared" si="7"/>
        <v>2.04</v>
      </c>
      <c r="Y66" s="19">
        <f t="shared" si="8"/>
        <v>3.3000000000000003</v>
      </c>
      <c r="Z66" s="19">
        <v>9.9</v>
      </c>
      <c r="AA66" s="19">
        <f t="shared" si="9"/>
        <v>3.3000000000000003</v>
      </c>
      <c r="AB66" s="19">
        <f t="shared" si="10"/>
        <v>2.52</v>
      </c>
      <c r="AC66" s="19">
        <v>1.4</v>
      </c>
      <c r="AD66" s="19">
        <f t="shared" si="11"/>
        <v>2.52</v>
      </c>
      <c r="AE66" s="19">
        <f t="shared" si="0"/>
        <v>4.5600000000000005</v>
      </c>
      <c r="AF66" s="19">
        <v>11.4</v>
      </c>
      <c r="AG66" s="19">
        <f t="shared" si="1"/>
        <v>4.5600000000000005</v>
      </c>
      <c r="AH66" s="26">
        <f t="shared" si="2"/>
        <v>3.2240000000000002</v>
      </c>
      <c r="AI66" s="26">
        <v>3.1</v>
      </c>
      <c r="AJ66" s="26">
        <f t="shared" si="3"/>
        <v>4.03</v>
      </c>
      <c r="AK66" s="19">
        <f t="shared" si="4"/>
        <v>0.42</v>
      </c>
      <c r="AL66" s="19">
        <v>0.3</v>
      </c>
      <c r="AM66" s="144">
        <f t="shared" si="5"/>
        <v>0.42</v>
      </c>
      <c r="AN66" s="132"/>
      <c r="AO66" s="132"/>
      <c r="AP66" s="28">
        <f>ROUNDUP($AN$4*VLOOKUP($AO$4,Plant!$A$3:$F$22,6,0)*V66,0)</f>
        <v>20</v>
      </c>
      <c r="AQ66" s="28">
        <f>ROUNDUP($AN$4*VLOOKUP($AO$4,Plant!$A$3:$G$22,7,0)*Y66,0)</f>
        <v>63</v>
      </c>
      <c r="AR66" s="28">
        <f>ROUNDUP($AN$4*VLOOKUP($AO$4,Plant!$A$3:$F$22,6,0)*AB66,0)</f>
        <v>24</v>
      </c>
      <c r="AS66" s="28">
        <f>ROUNDUP($AN$4*VLOOKUP($AO$4,Plant!$A$3:$H$22,8,0)*AE66,0)</f>
        <v>119</v>
      </c>
      <c r="AT66" s="28">
        <f>ROUNDUP($AN$4*VLOOKUP($AO$4,Plant!$A$3:$D$22,4,0)*AH66,0)</f>
        <v>4</v>
      </c>
      <c r="AU66" s="28">
        <f>ROUNDUP($AN$4*VLOOKUP($AO$4,Plant!$A$3:$E$22,5,0)*AK66,0)</f>
        <v>2</v>
      </c>
      <c r="AW6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66*U66/VLOOKUP($AV$5,'19. Daily_paid_order'!$B$2:$C$41,2,0),0)</f>
        <v>4</v>
      </c>
    </row>
    <row r="67" spans="1:49" x14ac:dyDescent="0.25">
      <c r="A67" s="29" t="s">
        <v>52</v>
      </c>
      <c r="B67" s="30">
        <v>65</v>
      </c>
      <c r="C67" s="31">
        <v>6</v>
      </c>
      <c r="D67" s="3">
        <v>16</v>
      </c>
      <c r="E67" s="20">
        <v>2100</v>
      </c>
      <c r="F67" s="20">
        <v>5</v>
      </c>
      <c r="G67" s="31">
        <v>10</v>
      </c>
      <c r="H67" s="31">
        <v>12</v>
      </c>
      <c r="I67" s="32" t="s">
        <v>57</v>
      </c>
      <c r="J67" s="20">
        <v>20</v>
      </c>
      <c r="K67" s="20">
        <v>50</v>
      </c>
      <c r="L67" s="20">
        <v>30</v>
      </c>
      <c r="M67" s="20">
        <v>4</v>
      </c>
      <c r="N67" s="31">
        <v>13</v>
      </c>
      <c r="O67" s="23">
        <v>20</v>
      </c>
      <c r="P67" s="20">
        <v>80</v>
      </c>
      <c r="Q67" s="24">
        <v>6</v>
      </c>
      <c r="R67" s="7">
        <v>12</v>
      </c>
      <c r="S67" s="20">
        <v>0</v>
      </c>
      <c r="T67" s="20">
        <v>10</v>
      </c>
      <c r="U67" s="25">
        <v>0.8</v>
      </c>
      <c r="V67" s="19">
        <f t="shared" ref="V67:V130" si="12">X67</f>
        <v>2.04</v>
      </c>
      <c r="W67" s="26">
        <v>1.2</v>
      </c>
      <c r="X67" s="19">
        <f t="shared" si="7"/>
        <v>2.04</v>
      </c>
      <c r="Y67" s="19">
        <f t="shared" ref="Y67:Y130" si="13">AA67</f>
        <v>3.3000000000000003</v>
      </c>
      <c r="Z67" s="19">
        <v>9.9</v>
      </c>
      <c r="AA67" s="19">
        <f t="shared" ref="AA67:AA130" si="14">Z67/3</f>
        <v>3.3000000000000003</v>
      </c>
      <c r="AB67" s="19">
        <f t="shared" ref="AB67:AB130" si="15">AD67</f>
        <v>2.52</v>
      </c>
      <c r="AC67" s="19">
        <v>1.4</v>
      </c>
      <c r="AD67" s="19">
        <f t="shared" si="11"/>
        <v>2.52</v>
      </c>
      <c r="AE67" s="19">
        <f t="shared" ref="AE67:AE130" si="16">AG67</f>
        <v>4.5999999999999996</v>
      </c>
      <c r="AF67" s="19">
        <v>11.5</v>
      </c>
      <c r="AG67" s="19">
        <f t="shared" ref="AG67:AG130" si="17">AF67/2.5</f>
        <v>4.5999999999999996</v>
      </c>
      <c r="AH67" s="26">
        <f t="shared" ref="AH67:AH130" si="18">AJ67-AJ67*20%</f>
        <v>3.2240000000000002</v>
      </c>
      <c r="AI67" s="19">
        <v>3.1</v>
      </c>
      <c r="AJ67" s="26">
        <f t="shared" ref="AJ67:AJ130" si="19">AI67*1.3</f>
        <v>4.03</v>
      </c>
      <c r="AK67" s="19">
        <f t="shared" ref="AK67:AK130" si="20">AM67</f>
        <v>0.42</v>
      </c>
      <c r="AL67" s="19">
        <v>0.3</v>
      </c>
      <c r="AM67" s="144">
        <f t="shared" ref="AM67:AM130" si="21">AL67*2*0.7</f>
        <v>0.42</v>
      </c>
      <c r="AN67" s="132"/>
      <c r="AO67" s="132"/>
      <c r="AP67" s="28">
        <f>ROUNDUP($AN$4*VLOOKUP($AO$4,Plant!$A$3:$F$22,6,0)*V67,0)</f>
        <v>20</v>
      </c>
      <c r="AQ67" s="28">
        <f>ROUNDUP($AN$4*VLOOKUP($AO$4,Plant!$A$3:$G$22,7,0)*Y67,0)</f>
        <v>63</v>
      </c>
      <c r="AR67" s="28">
        <f>ROUNDUP($AN$4*VLOOKUP($AO$4,Plant!$A$3:$F$22,6,0)*AB67,0)</f>
        <v>24</v>
      </c>
      <c r="AS67" s="28">
        <f>ROUNDUP($AN$4*VLOOKUP($AO$4,Plant!$A$3:$H$22,8,0)*AE67,0)</f>
        <v>120</v>
      </c>
      <c r="AT67" s="28">
        <f>ROUNDUP($AN$4*VLOOKUP($AO$4,Plant!$A$3:$D$22,4,0)*AH67,0)</f>
        <v>4</v>
      </c>
      <c r="AU67" s="28">
        <f>ROUNDUP($AN$4*VLOOKUP($AO$4,Plant!$A$3:$E$22,5,0)*AK67,0)</f>
        <v>2</v>
      </c>
      <c r="AW6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67*U67/VLOOKUP($AV$5,'19. Daily_paid_order'!$B$2:$C$41,2,0),0)</f>
        <v>5</v>
      </c>
    </row>
    <row r="68" spans="1:49" x14ac:dyDescent="0.25">
      <c r="A68" s="29" t="s">
        <v>52</v>
      </c>
      <c r="B68" s="18">
        <v>66</v>
      </c>
      <c r="C68" s="31">
        <v>6</v>
      </c>
      <c r="D68" s="3">
        <v>16</v>
      </c>
      <c r="E68" s="20">
        <v>2100</v>
      </c>
      <c r="F68" s="20">
        <v>5</v>
      </c>
      <c r="G68" s="31">
        <v>10</v>
      </c>
      <c r="H68" s="31">
        <v>12</v>
      </c>
      <c r="I68" s="32" t="s">
        <v>57</v>
      </c>
      <c r="J68" s="20">
        <v>20</v>
      </c>
      <c r="K68" s="20">
        <v>50</v>
      </c>
      <c r="L68" s="20">
        <v>30</v>
      </c>
      <c r="M68" s="20">
        <v>4</v>
      </c>
      <c r="N68" s="31">
        <v>13</v>
      </c>
      <c r="O68" s="23">
        <v>20</v>
      </c>
      <c r="P68" s="20">
        <v>80</v>
      </c>
      <c r="Q68" s="24">
        <v>6</v>
      </c>
      <c r="R68" s="7">
        <v>12</v>
      </c>
      <c r="S68" s="20">
        <v>0</v>
      </c>
      <c r="T68" s="20">
        <v>10</v>
      </c>
      <c r="U68" s="25">
        <v>0.8</v>
      </c>
      <c r="V68" s="19">
        <f t="shared" si="12"/>
        <v>2.04</v>
      </c>
      <c r="W68" s="26">
        <v>1.2</v>
      </c>
      <c r="X68" s="19">
        <f t="shared" ref="X68:X131" si="22">W68*1.7</f>
        <v>2.04</v>
      </c>
      <c r="Y68" s="19">
        <f t="shared" si="13"/>
        <v>3.3000000000000003</v>
      </c>
      <c r="Z68" s="19">
        <v>9.9</v>
      </c>
      <c r="AA68" s="19">
        <f t="shared" si="14"/>
        <v>3.3000000000000003</v>
      </c>
      <c r="AB68" s="19">
        <f t="shared" si="15"/>
        <v>2.52</v>
      </c>
      <c r="AC68" s="19">
        <v>1.4</v>
      </c>
      <c r="AD68" s="19">
        <f t="shared" ref="AD68:AD131" si="23">AC68*1.8</f>
        <v>2.52</v>
      </c>
      <c r="AE68" s="19">
        <f t="shared" si="16"/>
        <v>4.6399999999999997</v>
      </c>
      <c r="AF68" s="19">
        <v>11.6</v>
      </c>
      <c r="AG68" s="19">
        <f t="shared" si="17"/>
        <v>4.6399999999999997</v>
      </c>
      <c r="AH68" s="26">
        <f t="shared" si="18"/>
        <v>3.2240000000000002</v>
      </c>
      <c r="AI68" s="19">
        <v>3.1</v>
      </c>
      <c r="AJ68" s="26">
        <f t="shared" si="19"/>
        <v>4.03</v>
      </c>
      <c r="AK68" s="19">
        <f t="shared" si="20"/>
        <v>0.42</v>
      </c>
      <c r="AL68" s="19">
        <v>0.3</v>
      </c>
      <c r="AM68" s="144">
        <f t="shared" si="21"/>
        <v>0.42</v>
      </c>
      <c r="AN68" s="132"/>
      <c r="AO68" s="132"/>
      <c r="AP68" s="28">
        <f>ROUNDUP($AN$4*VLOOKUP($AO$4,Plant!$A$3:$F$22,6,0)*V68,0)</f>
        <v>20</v>
      </c>
      <c r="AQ68" s="28">
        <f>ROUNDUP($AN$4*VLOOKUP($AO$4,Plant!$A$3:$G$22,7,0)*Y68,0)</f>
        <v>63</v>
      </c>
      <c r="AR68" s="28">
        <f>ROUNDUP($AN$4*VLOOKUP($AO$4,Plant!$A$3:$F$22,6,0)*AB68,0)</f>
        <v>24</v>
      </c>
      <c r="AS68" s="28">
        <f>ROUNDUP($AN$4*VLOOKUP($AO$4,Plant!$A$3:$H$22,8,0)*AE68,0)</f>
        <v>121</v>
      </c>
      <c r="AT68" s="28">
        <f>ROUNDUP($AN$4*VLOOKUP($AO$4,Plant!$A$3:$D$22,4,0)*AH68,0)</f>
        <v>4</v>
      </c>
      <c r="AU68" s="28">
        <f>ROUNDUP($AN$4*VLOOKUP($AO$4,Plant!$A$3:$E$22,5,0)*AK68,0)</f>
        <v>2</v>
      </c>
      <c r="AW6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68*U68/VLOOKUP($AV$5,'19. Daily_paid_order'!$B$2:$C$41,2,0),0)</f>
        <v>5</v>
      </c>
    </row>
    <row r="69" spans="1:49" x14ac:dyDescent="0.25">
      <c r="A69" s="29" t="s">
        <v>52</v>
      </c>
      <c r="B69" s="30">
        <v>67</v>
      </c>
      <c r="C69" s="31">
        <v>6</v>
      </c>
      <c r="D69" s="3">
        <v>16</v>
      </c>
      <c r="E69" s="20">
        <v>2100</v>
      </c>
      <c r="F69" s="20">
        <v>5</v>
      </c>
      <c r="G69" s="31">
        <v>10</v>
      </c>
      <c r="H69" s="31">
        <v>12</v>
      </c>
      <c r="I69" s="32" t="s">
        <v>57</v>
      </c>
      <c r="J69" s="20">
        <v>20</v>
      </c>
      <c r="K69" s="20">
        <v>50</v>
      </c>
      <c r="L69" s="20">
        <v>30</v>
      </c>
      <c r="M69" s="20">
        <v>4</v>
      </c>
      <c r="N69" s="31">
        <v>13</v>
      </c>
      <c r="O69" s="23">
        <v>20</v>
      </c>
      <c r="P69" s="20">
        <v>80</v>
      </c>
      <c r="Q69" s="24">
        <v>6</v>
      </c>
      <c r="R69" s="7">
        <v>12</v>
      </c>
      <c r="S69" s="20">
        <v>0</v>
      </c>
      <c r="T69" s="20">
        <v>10</v>
      </c>
      <c r="U69" s="25">
        <v>0.8</v>
      </c>
      <c r="V69" s="19">
        <f t="shared" si="12"/>
        <v>2.04</v>
      </c>
      <c r="W69" s="26">
        <v>1.2</v>
      </c>
      <c r="X69" s="19">
        <f t="shared" si="22"/>
        <v>2.04</v>
      </c>
      <c r="Y69" s="19">
        <f t="shared" si="13"/>
        <v>3.3000000000000003</v>
      </c>
      <c r="Z69" s="19">
        <v>9.9</v>
      </c>
      <c r="AA69" s="19">
        <f t="shared" si="14"/>
        <v>3.3000000000000003</v>
      </c>
      <c r="AB69" s="19">
        <f t="shared" si="15"/>
        <v>2.52</v>
      </c>
      <c r="AC69" s="19">
        <v>1.4</v>
      </c>
      <c r="AD69" s="19">
        <f t="shared" si="23"/>
        <v>2.52</v>
      </c>
      <c r="AE69" s="19">
        <f t="shared" si="16"/>
        <v>4.68</v>
      </c>
      <c r="AF69" s="19">
        <v>11.7</v>
      </c>
      <c r="AG69" s="19">
        <f t="shared" si="17"/>
        <v>4.68</v>
      </c>
      <c r="AH69" s="26">
        <f t="shared" si="18"/>
        <v>3.12</v>
      </c>
      <c r="AI69" s="19">
        <v>3</v>
      </c>
      <c r="AJ69" s="26">
        <f t="shared" si="19"/>
        <v>3.9000000000000004</v>
      </c>
      <c r="AK69" s="19">
        <f t="shared" si="20"/>
        <v>0.42</v>
      </c>
      <c r="AL69" s="19">
        <v>0.3</v>
      </c>
      <c r="AM69" s="144">
        <f t="shared" si="21"/>
        <v>0.42</v>
      </c>
      <c r="AN69" s="132"/>
      <c r="AO69" s="132"/>
      <c r="AP69" s="28">
        <f>ROUNDUP($AN$4*VLOOKUP($AO$4,Plant!$A$3:$F$22,6,0)*V69,0)</f>
        <v>20</v>
      </c>
      <c r="AQ69" s="28">
        <f>ROUNDUP($AN$4*VLOOKUP($AO$4,Plant!$A$3:$G$22,7,0)*Y69,0)</f>
        <v>63</v>
      </c>
      <c r="AR69" s="28">
        <f>ROUNDUP($AN$4*VLOOKUP($AO$4,Plant!$A$3:$F$22,6,0)*AB69,0)</f>
        <v>24</v>
      </c>
      <c r="AS69" s="28">
        <f>ROUNDUP($AN$4*VLOOKUP($AO$4,Plant!$A$3:$H$22,8,0)*AE69,0)</f>
        <v>122</v>
      </c>
      <c r="AT69" s="28">
        <f>ROUNDUP($AN$4*VLOOKUP($AO$4,Plant!$A$3:$D$22,4,0)*AH69,0)</f>
        <v>4</v>
      </c>
      <c r="AU69" s="28">
        <f>ROUNDUP($AN$4*VLOOKUP($AO$4,Plant!$A$3:$E$22,5,0)*AK69,0)</f>
        <v>2</v>
      </c>
      <c r="AW6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69*U69/VLOOKUP($AV$5,'19. Daily_paid_order'!$B$2:$C$41,2,0),0)</f>
        <v>5</v>
      </c>
    </row>
    <row r="70" spans="1:49" x14ac:dyDescent="0.25">
      <c r="A70" s="29" t="s">
        <v>52</v>
      </c>
      <c r="B70" s="18">
        <v>68</v>
      </c>
      <c r="C70" s="31">
        <v>6</v>
      </c>
      <c r="D70" s="3">
        <v>16</v>
      </c>
      <c r="E70" s="20">
        <v>2100</v>
      </c>
      <c r="F70" s="20">
        <v>5</v>
      </c>
      <c r="G70" s="31">
        <v>10</v>
      </c>
      <c r="H70" s="31">
        <v>12</v>
      </c>
      <c r="I70" s="32" t="s">
        <v>57</v>
      </c>
      <c r="J70" s="20">
        <v>20</v>
      </c>
      <c r="K70" s="20">
        <v>50</v>
      </c>
      <c r="L70" s="20">
        <v>30</v>
      </c>
      <c r="M70" s="20">
        <v>4</v>
      </c>
      <c r="N70" s="31">
        <v>13</v>
      </c>
      <c r="O70" s="23">
        <v>20</v>
      </c>
      <c r="P70" s="20">
        <v>80</v>
      </c>
      <c r="Q70" s="24">
        <v>6</v>
      </c>
      <c r="R70" s="7">
        <v>12</v>
      </c>
      <c r="S70" s="20">
        <v>0</v>
      </c>
      <c r="T70" s="20">
        <v>10</v>
      </c>
      <c r="U70" s="25">
        <v>0.8</v>
      </c>
      <c r="V70" s="19">
        <f t="shared" si="12"/>
        <v>2.04</v>
      </c>
      <c r="W70" s="26">
        <v>1.2</v>
      </c>
      <c r="X70" s="19">
        <f t="shared" si="22"/>
        <v>2.04</v>
      </c>
      <c r="Y70" s="19">
        <f t="shared" si="13"/>
        <v>3.3000000000000003</v>
      </c>
      <c r="Z70" s="19">
        <v>9.9</v>
      </c>
      <c r="AA70" s="19">
        <f t="shared" si="14"/>
        <v>3.3000000000000003</v>
      </c>
      <c r="AB70" s="19">
        <f t="shared" si="15"/>
        <v>2.52</v>
      </c>
      <c r="AC70" s="19">
        <v>1.4</v>
      </c>
      <c r="AD70" s="19">
        <f t="shared" si="23"/>
        <v>2.52</v>
      </c>
      <c r="AE70" s="19">
        <f t="shared" si="16"/>
        <v>4.7200000000000006</v>
      </c>
      <c r="AF70" s="19">
        <v>11.8</v>
      </c>
      <c r="AG70" s="19">
        <f t="shared" si="17"/>
        <v>4.7200000000000006</v>
      </c>
      <c r="AH70" s="26">
        <f t="shared" si="18"/>
        <v>3.016</v>
      </c>
      <c r="AI70" s="26">
        <v>2.9</v>
      </c>
      <c r="AJ70" s="26">
        <f t="shared" si="19"/>
        <v>3.77</v>
      </c>
      <c r="AK70" s="19">
        <f t="shared" si="20"/>
        <v>0.42</v>
      </c>
      <c r="AL70" s="19">
        <v>0.3</v>
      </c>
      <c r="AM70" s="144">
        <f t="shared" si="21"/>
        <v>0.42</v>
      </c>
      <c r="AN70" s="132"/>
      <c r="AO70" s="132"/>
      <c r="AP70" s="28">
        <f>ROUNDUP($AN$4*VLOOKUP($AO$4,Plant!$A$3:$F$22,6,0)*V70,0)</f>
        <v>20</v>
      </c>
      <c r="AQ70" s="28">
        <f>ROUNDUP($AN$4*VLOOKUP($AO$4,Plant!$A$3:$G$22,7,0)*Y70,0)</f>
        <v>63</v>
      </c>
      <c r="AR70" s="28">
        <f>ROUNDUP($AN$4*VLOOKUP($AO$4,Plant!$A$3:$F$22,6,0)*AB70,0)</f>
        <v>24</v>
      </c>
      <c r="AS70" s="28">
        <f>ROUNDUP($AN$4*VLOOKUP($AO$4,Plant!$A$3:$H$22,8,0)*AE70,0)</f>
        <v>123</v>
      </c>
      <c r="AT70" s="28">
        <f>ROUNDUP($AN$4*VLOOKUP($AO$4,Plant!$A$3:$D$22,4,0)*AH70,0)</f>
        <v>4</v>
      </c>
      <c r="AU70" s="28">
        <f>ROUNDUP($AN$4*VLOOKUP($AO$4,Plant!$A$3:$E$22,5,0)*AK70,0)</f>
        <v>2</v>
      </c>
      <c r="AW7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70*U70/VLOOKUP($AV$5,'19. Daily_paid_order'!$B$2:$C$41,2,0),0)</f>
        <v>5</v>
      </c>
    </row>
    <row r="71" spans="1:49" x14ac:dyDescent="0.25">
      <c r="A71" s="29" t="s">
        <v>52</v>
      </c>
      <c r="B71" s="30">
        <v>69</v>
      </c>
      <c r="C71" s="31">
        <v>6</v>
      </c>
      <c r="D71" s="3">
        <v>16</v>
      </c>
      <c r="E71" s="20">
        <v>2100</v>
      </c>
      <c r="F71" s="20">
        <v>5</v>
      </c>
      <c r="G71" s="31">
        <v>10</v>
      </c>
      <c r="H71" s="31">
        <v>12</v>
      </c>
      <c r="I71" s="32" t="s">
        <v>57</v>
      </c>
      <c r="J71" s="20">
        <v>20</v>
      </c>
      <c r="K71" s="20">
        <v>50</v>
      </c>
      <c r="L71" s="20">
        <v>30</v>
      </c>
      <c r="M71" s="20">
        <v>4</v>
      </c>
      <c r="N71" s="31">
        <v>13</v>
      </c>
      <c r="O71" s="23">
        <v>20</v>
      </c>
      <c r="P71" s="20">
        <v>80</v>
      </c>
      <c r="Q71" s="24">
        <v>6</v>
      </c>
      <c r="R71" s="7">
        <v>12</v>
      </c>
      <c r="S71" s="20">
        <v>0</v>
      </c>
      <c r="T71" s="20">
        <v>10</v>
      </c>
      <c r="U71" s="25">
        <v>0.8</v>
      </c>
      <c r="V71" s="19">
        <f t="shared" si="12"/>
        <v>2.04</v>
      </c>
      <c r="W71" s="26">
        <v>1.2</v>
      </c>
      <c r="X71" s="19">
        <f t="shared" si="22"/>
        <v>2.04</v>
      </c>
      <c r="Y71" s="19">
        <f t="shared" si="13"/>
        <v>3.3000000000000003</v>
      </c>
      <c r="Z71" s="19">
        <v>9.9</v>
      </c>
      <c r="AA71" s="19">
        <f t="shared" si="14"/>
        <v>3.3000000000000003</v>
      </c>
      <c r="AB71" s="19">
        <f t="shared" si="15"/>
        <v>2.52</v>
      </c>
      <c r="AC71" s="19">
        <v>1.4</v>
      </c>
      <c r="AD71" s="19">
        <f t="shared" si="23"/>
        <v>2.52</v>
      </c>
      <c r="AE71" s="19">
        <f t="shared" si="16"/>
        <v>4.76</v>
      </c>
      <c r="AF71" s="19">
        <v>11.9</v>
      </c>
      <c r="AG71" s="19">
        <f t="shared" si="17"/>
        <v>4.76</v>
      </c>
      <c r="AH71" s="26">
        <f t="shared" si="18"/>
        <v>2.9119999999999999</v>
      </c>
      <c r="AI71" s="19">
        <v>2.8</v>
      </c>
      <c r="AJ71" s="26">
        <f t="shared" si="19"/>
        <v>3.6399999999999997</v>
      </c>
      <c r="AK71" s="19">
        <f t="shared" si="20"/>
        <v>0.42</v>
      </c>
      <c r="AL71" s="19">
        <v>0.3</v>
      </c>
      <c r="AM71" s="144">
        <f t="shared" si="21"/>
        <v>0.42</v>
      </c>
      <c r="AN71" s="132"/>
      <c r="AO71" s="132"/>
      <c r="AP71" s="28">
        <f>ROUNDUP($AN$4*VLOOKUP($AO$4,Plant!$A$3:$F$22,6,0)*V71,0)</f>
        <v>20</v>
      </c>
      <c r="AQ71" s="28">
        <f>ROUNDUP($AN$4*VLOOKUP($AO$4,Plant!$A$3:$G$22,7,0)*Y71,0)</f>
        <v>63</v>
      </c>
      <c r="AR71" s="28">
        <f>ROUNDUP($AN$4*VLOOKUP($AO$4,Plant!$A$3:$F$22,6,0)*AB71,0)</f>
        <v>24</v>
      </c>
      <c r="AS71" s="28">
        <f>ROUNDUP($AN$4*VLOOKUP($AO$4,Plant!$A$3:$H$22,8,0)*AE71,0)</f>
        <v>124</v>
      </c>
      <c r="AT71" s="28">
        <f>ROUNDUP($AN$4*VLOOKUP($AO$4,Plant!$A$3:$D$22,4,0)*AH71,0)</f>
        <v>3</v>
      </c>
      <c r="AU71" s="28">
        <f>ROUNDUP($AN$4*VLOOKUP($AO$4,Plant!$A$3:$E$22,5,0)*AK71,0)</f>
        <v>2</v>
      </c>
      <c r="AW7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71*U71/VLOOKUP($AV$5,'19. Daily_paid_order'!$B$2:$C$41,2,0),0)</f>
        <v>5</v>
      </c>
    </row>
    <row r="72" spans="1:49" x14ac:dyDescent="0.25">
      <c r="A72" s="29" t="s">
        <v>52</v>
      </c>
      <c r="B72" s="18">
        <v>70</v>
      </c>
      <c r="C72" s="31">
        <v>6</v>
      </c>
      <c r="D72" s="3">
        <v>17</v>
      </c>
      <c r="E72" s="20">
        <v>2400</v>
      </c>
      <c r="F72" s="20">
        <v>5</v>
      </c>
      <c r="G72" s="31">
        <v>10</v>
      </c>
      <c r="H72" s="31">
        <v>12</v>
      </c>
      <c r="I72" s="32" t="s">
        <v>57</v>
      </c>
      <c r="J72" s="20">
        <v>5</v>
      </c>
      <c r="K72" s="20">
        <v>50</v>
      </c>
      <c r="L72" s="20">
        <v>30</v>
      </c>
      <c r="M72" s="20">
        <v>4</v>
      </c>
      <c r="N72" s="31">
        <v>14</v>
      </c>
      <c r="O72" s="23">
        <v>20</v>
      </c>
      <c r="P72" s="20">
        <v>80</v>
      </c>
      <c r="Q72" s="24">
        <v>6</v>
      </c>
      <c r="R72" s="7">
        <v>12</v>
      </c>
      <c r="S72" s="20">
        <v>0</v>
      </c>
      <c r="T72" s="20">
        <v>10</v>
      </c>
      <c r="U72" s="25">
        <v>0.8</v>
      </c>
      <c r="V72" s="19">
        <f t="shared" si="12"/>
        <v>2.04</v>
      </c>
      <c r="W72" s="26">
        <v>1.2</v>
      </c>
      <c r="X72" s="19">
        <f t="shared" si="22"/>
        <v>2.04</v>
      </c>
      <c r="Y72" s="19">
        <f t="shared" si="13"/>
        <v>3.3000000000000003</v>
      </c>
      <c r="Z72" s="19">
        <v>9.9</v>
      </c>
      <c r="AA72" s="19">
        <f t="shared" si="14"/>
        <v>3.3000000000000003</v>
      </c>
      <c r="AB72" s="19">
        <f t="shared" si="15"/>
        <v>2.52</v>
      </c>
      <c r="AC72" s="19">
        <v>1.4</v>
      </c>
      <c r="AD72" s="19">
        <f t="shared" si="23"/>
        <v>2.52</v>
      </c>
      <c r="AE72" s="19">
        <f t="shared" si="16"/>
        <v>4.76</v>
      </c>
      <c r="AF72" s="19">
        <v>11.9</v>
      </c>
      <c r="AG72" s="19">
        <f t="shared" si="17"/>
        <v>4.76</v>
      </c>
      <c r="AH72" s="26">
        <f t="shared" si="18"/>
        <v>2.8080000000000003</v>
      </c>
      <c r="AI72" s="19">
        <v>2.7</v>
      </c>
      <c r="AJ72" s="26">
        <f t="shared" si="19"/>
        <v>3.5100000000000002</v>
      </c>
      <c r="AK72" s="19">
        <f t="shared" si="20"/>
        <v>0.42</v>
      </c>
      <c r="AL72" s="19">
        <v>0.3</v>
      </c>
      <c r="AM72" s="144">
        <f t="shared" si="21"/>
        <v>0.42</v>
      </c>
      <c r="AN72" s="132"/>
      <c r="AO72" s="132"/>
      <c r="AP72" s="28">
        <f>ROUNDUP($AN$4*VLOOKUP($AO$4,Plant!$A$3:$F$22,6,0)*V72,0)</f>
        <v>20</v>
      </c>
      <c r="AQ72" s="28">
        <f>ROUNDUP($AN$4*VLOOKUP($AO$4,Plant!$A$3:$G$22,7,0)*Y72,0)</f>
        <v>63</v>
      </c>
      <c r="AR72" s="28">
        <f>ROUNDUP($AN$4*VLOOKUP($AO$4,Plant!$A$3:$F$22,6,0)*AB72,0)</f>
        <v>24</v>
      </c>
      <c r="AS72" s="28">
        <f>ROUNDUP($AN$4*VLOOKUP($AO$4,Plant!$A$3:$H$22,8,0)*AE72,0)</f>
        <v>124</v>
      </c>
      <c r="AT72" s="28">
        <f>ROUNDUP($AN$4*VLOOKUP($AO$4,Plant!$A$3:$D$22,4,0)*AH72,0)</f>
        <v>3</v>
      </c>
      <c r="AU72" s="28">
        <f>ROUNDUP($AN$4*VLOOKUP($AO$4,Plant!$A$3:$E$22,5,0)*AK72,0)</f>
        <v>2</v>
      </c>
      <c r="AW7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72*U72/VLOOKUP($AV$5,'19. Daily_paid_order'!$B$2:$C$41,2,0),0)</f>
        <v>5</v>
      </c>
    </row>
    <row r="73" spans="1:49" x14ac:dyDescent="0.25">
      <c r="A73" s="29" t="s">
        <v>52</v>
      </c>
      <c r="B73" s="30">
        <v>71</v>
      </c>
      <c r="C73" s="31">
        <v>6</v>
      </c>
      <c r="D73" s="3">
        <v>17</v>
      </c>
      <c r="E73" s="20">
        <v>2400</v>
      </c>
      <c r="F73" s="20">
        <v>5</v>
      </c>
      <c r="G73" s="31">
        <v>12</v>
      </c>
      <c r="H73" s="31">
        <v>12</v>
      </c>
      <c r="I73" s="32" t="s">
        <v>57</v>
      </c>
      <c r="J73" s="20">
        <v>5</v>
      </c>
      <c r="K73" s="20">
        <v>50</v>
      </c>
      <c r="L73" s="20">
        <v>30</v>
      </c>
      <c r="M73" s="20">
        <v>4</v>
      </c>
      <c r="N73" s="31">
        <v>14</v>
      </c>
      <c r="O73" s="23">
        <v>20</v>
      </c>
      <c r="P73" s="20">
        <v>80</v>
      </c>
      <c r="Q73" s="24">
        <v>6</v>
      </c>
      <c r="R73" s="7">
        <v>12</v>
      </c>
      <c r="S73" s="20">
        <v>0</v>
      </c>
      <c r="T73" s="20">
        <v>10</v>
      </c>
      <c r="U73" s="25">
        <v>0.8</v>
      </c>
      <c r="V73" s="19">
        <f t="shared" si="12"/>
        <v>2.04</v>
      </c>
      <c r="W73" s="26">
        <v>1.2</v>
      </c>
      <c r="X73" s="19">
        <f t="shared" si="22"/>
        <v>2.04</v>
      </c>
      <c r="Y73" s="19">
        <f t="shared" si="13"/>
        <v>3.3000000000000003</v>
      </c>
      <c r="Z73" s="19">
        <v>9.9</v>
      </c>
      <c r="AA73" s="19">
        <f t="shared" si="14"/>
        <v>3.3000000000000003</v>
      </c>
      <c r="AB73" s="19">
        <f t="shared" si="15"/>
        <v>2.52</v>
      </c>
      <c r="AC73" s="19">
        <v>1.4</v>
      </c>
      <c r="AD73" s="19">
        <f t="shared" si="23"/>
        <v>2.52</v>
      </c>
      <c r="AE73" s="19">
        <f t="shared" si="16"/>
        <v>4.76</v>
      </c>
      <c r="AF73" s="19">
        <v>11.9</v>
      </c>
      <c r="AG73" s="19">
        <f t="shared" si="17"/>
        <v>4.76</v>
      </c>
      <c r="AH73" s="26">
        <f t="shared" si="18"/>
        <v>2.7040000000000002</v>
      </c>
      <c r="AI73" s="26">
        <v>2.6</v>
      </c>
      <c r="AJ73" s="26">
        <f t="shared" si="19"/>
        <v>3.3800000000000003</v>
      </c>
      <c r="AK73" s="19">
        <f t="shared" si="20"/>
        <v>0.42</v>
      </c>
      <c r="AL73" s="19">
        <v>0.3</v>
      </c>
      <c r="AM73" s="144">
        <f t="shared" si="21"/>
        <v>0.42</v>
      </c>
      <c r="AN73" s="132"/>
      <c r="AO73" s="132"/>
      <c r="AP73" s="28">
        <f>ROUNDUP($AN$4*VLOOKUP($AO$4,Plant!$A$3:$F$22,6,0)*V73,0)</f>
        <v>20</v>
      </c>
      <c r="AQ73" s="28">
        <f>ROUNDUP($AN$4*VLOOKUP($AO$4,Plant!$A$3:$G$22,7,0)*Y73,0)</f>
        <v>63</v>
      </c>
      <c r="AR73" s="28">
        <f>ROUNDUP($AN$4*VLOOKUP($AO$4,Plant!$A$3:$F$22,6,0)*AB73,0)</f>
        <v>24</v>
      </c>
      <c r="AS73" s="28">
        <f>ROUNDUP($AN$4*VLOOKUP($AO$4,Plant!$A$3:$H$22,8,0)*AE73,0)</f>
        <v>124</v>
      </c>
      <c r="AT73" s="28">
        <f>ROUNDUP($AN$4*VLOOKUP($AO$4,Plant!$A$3:$D$22,4,0)*AH73,0)</f>
        <v>3</v>
      </c>
      <c r="AU73" s="28">
        <f>ROUNDUP($AN$4*VLOOKUP($AO$4,Plant!$A$3:$E$22,5,0)*AK73,0)</f>
        <v>2</v>
      </c>
      <c r="AW7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73*U73/VLOOKUP($AV$5,'19. Daily_paid_order'!$B$2:$C$41,2,0),0)</f>
        <v>5</v>
      </c>
    </row>
    <row r="74" spans="1:49" x14ac:dyDescent="0.25">
      <c r="A74" s="29" t="s">
        <v>52</v>
      </c>
      <c r="B74" s="18">
        <v>72</v>
      </c>
      <c r="C74" s="31">
        <v>6</v>
      </c>
      <c r="D74" s="3">
        <v>17</v>
      </c>
      <c r="E74" s="20">
        <v>2400</v>
      </c>
      <c r="F74" s="20">
        <v>5</v>
      </c>
      <c r="G74" s="31">
        <v>12</v>
      </c>
      <c r="H74" s="31">
        <v>12</v>
      </c>
      <c r="I74" s="32" t="s">
        <v>57</v>
      </c>
      <c r="J74" s="20">
        <v>5</v>
      </c>
      <c r="K74" s="20">
        <v>50</v>
      </c>
      <c r="L74" s="20">
        <v>30</v>
      </c>
      <c r="M74" s="20">
        <v>4</v>
      </c>
      <c r="N74" s="31">
        <v>14</v>
      </c>
      <c r="O74" s="23">
        <v>20</v>
      </c>
      <c r="P74" s="20">
        <v>80</v>
      </c>
      <c r="Q74" s="24">
        <v>6</v>
      </c>
      <c r="R74" s="7">
        <v>12</v>
      </c>
      <c r="S74" s="20">
        <v>0</v>
      </c>
      <c r="T74" s="20">
        <v>10</v>
      </c>
      <c r="U74" s="25">
        <v>0.8</v>
      </c>
      <c r="V74" s="19">
        <f t="shared" si="12"/>
        <v>2.04</v>
      </c>
      <c r="W74" s="26">
        <v>1.2</v>
      </c>
      <c r="X74" s="19">
        <f t="shared" si="22"/>
        <v>2.04</v>
      </c>
      <c r="Y74" s="19">
        <f t="shared" si="13"/>
        <v>3.3000000000000003</v>
      </c>
      <c r="Z74" s="19">
        <v>9.9</v>
      </c>
      <c r="AA74" s="19">
        <f t="shared" si="14"/>
        <v>3.3000000000000003</v>
      </c>
      <c r="AB74" s="19">
        <f t="shared" si="15"/>
        <v>2.52</v>
      </c>
      <c r="AC74" s="19">
        <v>1.4</v>
      </c>
      <c r="AD74" s="19">
        <f t="shared" si="23"/>
        <v>2.52</v>
      </c>
      <c r="AE74" s="19">
        <f t="shared" si="16"/>
        <v>4.76</v>
      </c>
      <c r="AF74" s="19">
        <v>11.9</v>
      </c>
      <c r="AG74" s="19">
        <f t="shared" si="17"/>
        <v>4.76</v>
      </c>
      <c r="AH74" s="26">
        <f t="shared" si="18"/>
        <v>2.7040000000000002</v>
      </c>
      <c r="AI74" s="19">
        <v>2.6</v>
      </c>
      <c r="AJ74" s="26">
        <f t="shared" si="19"/>
        <v>3.3800000000000003</v>
      </c>
      <c r="AK74" s="19">
        <f t="shared" si="20"/>
        <v>0.42</v>
      </c>
      <c r="AL74" s="19">
        <v>0.3</v>
      </c>
      <c r="AM74" s="144">
        <f t="shared" si="21"/>
        <v>0.42</v>
      </c>
      <c r="AN74" s="132"/>
      <c r="AO74" s="132"/>
      <c r="AP74" s="28">
        <f>ROUNDUP($AN$4*VLOOKUP($AO$4,Plant!$A$3:$F$22,6,0)*V74,0)</f>
        <v>20</v>
      </c>
      <c r="AQ74" s="28">
        <f>ROUNDUP($AN$4*VLOOKUP($AO$4,Plant!$A$3:$G$22,7,0)*Y74,0)</f>
        <v>63</v>
      </c>
      <c r="AR74" s="28">
        <f>ROUNDUP($AN$4*VLOOKUP($AO$4,Plant!$A$3:$F$22,6,0)*AB74,0)</f>
        <v>24</v>
      </c>
      <c r="AS74" s="28">
        <f>ROUNDUP($AN$4*VLOOKUP($AO$4,Plant!$A$3:$H$22,8,0)*AE74,0)</f>
        <v>124</v>
      </c>
      <c r="AT74" s="28">
        <f>ROUNDUP($AN$4*VLOOKUP($AO$4,Plant!$A$3:$D$22,4,0)*AH74,0)</f>
        <v>3</v>
      </c>
      <c r="AU74" s="28">
        <f>ROUNDUP($AN$4*VLOOKUP($AO$4,Plant!$A$3:$E$22,5,0)*AK74,0)</f>
        <v>2</v>
      </c>
      <c r="AW7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74*U74/VLOOKUP($AV$5,'19. Daily_paid_order'!$B$2:$C$41,2,0),0)</f>
        <v>5</v>
      </c>
    </row>
    <row r="75" spans="1:49" x14ac:dyDescent="0.25">
      <c r="A75" s="29" t="s">
        <v>52</v>
      </c>
      <c r="B75" s="30">
        <v>73</v>
      </c>
      <c r="C75" s="31">
        <v>6</v>
      </c>
      <c r="D75" s="3">
        <v>17</v>
      </c>
      <c r="E75" s="20">
        <v>2400</v>
      </c>
      <c r="F75" s="20">
        <v>6</v>
      </c>
      <c r="G75" s="31">
        <v>12</v>
      </c>
      <c r="H75" s="31">
        <v>12</v>
      </c>
      <c r="I75" s="32" t="s">
        <v>58</v>
      </c>
      <c r="J75" s="20">
        <v>5</v>
      </c>
      <c r="K75" s="20">
        <v>50</v>
      </c>
      <c r="L75" s="20">
        <v>30</v>
      </c>
      <c r="M75" s="20">
        <v>4</v>
      </c>
      <c r="N75" s="31">
        <v>14</v>
      </c>
      <c r="O75" s="23">
        <v>20</v>
      </c>
      <c r="P75" s="20">
        <v>80</v>
      </c>
      <c r="Q75" s="24">
        <v>6</v>
      </c>
      <c r="R75" s="7">
        <v>12</v>
      </c>
      <c r="S75" s="20">
        <v>0</v>
      </c>
      <c r="T75" s="20">
        <v>10</v>
      </c>
      <c r="U75" s="25">
        <v>0.8</v>
      </c>
      <c r="V75" s="19">
        <f t="shared" si="12"/>
        <v>2.04</v>
      </c>
      <c r="W75" s="26">
        <v>1.2</v>
      </c>
      <c r="X75" s="19">
        <f t="shared" si="22"/>
        <v>2.04</v>
      </c>
      <c r="Y75" s="19">
        <f t="shared" si="13"/>
        <v>3.3000000000000003</v>
      </c>
      <c r="Z75" s="19">
        <v>9.9</v>
      </c>
      <c r="AA75" s="19">
        <f t="shared" si="14"/>
        <v>3.3000000000000003</v>
      </c>
      <c r="AB75" s="19">
        <f t="shared" si="15"/>
        <v>2.52</v>
      </c>
      <c r="AC75" s="19">
        <v>1.4</v>
      </c>
      <c r="AD75" s="19">
        <f t="shared" si="23"/>
        <v>2.52</v>
      </c>
      <c r="AE75" s="19">
        <f t="shared" si="16"/>
        <v>4.76</v>
      </c>
      <c r="AF75" s="19">
        <v>11.9</v>
      </c>
      <c r="AG75" s="19">
        <f t="shared" si="17"/>
        <v>4.76</v>
      </c>
      <c r="AH75" s="26">
        <f t="shared" si="18"/>
        <v>2.7040000000000002</v>
      </c>
      <c r="AI75" s="19">
        <v>2.6</v>
      </c>
      <c r="AJ75" s="26">
        <f t="shared" si="19"/>
        <v>3.3800000000000003</v>
      </c>
      <c r="AK75" s="19">
        <f t="shared" si="20"/>
        <v>0.42</v>
      </c>
      <c r="AL75" s="19">
        <v>0.3</v>
      </c>
      <c r="AM75" s="144">
        <f t="shared" si="21"/>
        <v>0.42</v>
      </c>
      <c r="AN75" s="132"/>
      <c r="AO75" s="132"/>
      <c r="AP75" s="28">
        <f>ROUNDUP($AN$4*VLOOKUP($AO$4,Plant!$A$3:$F$22,6,0)*V75,0)</f>
        <v>20</v>
      </c>
      <c r="AQ75" s="28">
        <f>ROUNDUP($AN$4*VLOOKUP($AO$4,Plant!$A$3:$G$22,7,0)*Y75,0)</f>
        <v>63</v>
      </c>
      <c r="AR75" s="28">
        <f>ROUNDUP($AN$4*VLOOKUP($AO$4,Plant!$A$3:$F$22,6,0)*AB75,0)</f>
        <v>24</v>
      </c>
      <c r="AS75" s="28">
        <f>ROUNDUP($AN$4*VLOOKUP($AO$4,Plant!$A$3:$H$22,8,0)*AE75,0)</f>
        <v>124</v>
      </c>
      <c r="AT75" s="28">
        <f>ROUNDUP($AN$4*VLOOKUP($AO$4,Plant!$A$3:$D$22,4,0)*AH75,0)</f>
        <v>3</v>
      </c>
      <c r="AU75" s="28">
        <f>ROUNDUP($AN$4*VLOOKUP($AO$4,Plant!$A$3:$E$22,5,0)*AK75,0)</f>
        <v>2</v>
      </c>
      <c r="AW7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75*U75/VLOOKUP($AV$5,'19. Daily_paid_order'!$B$2:$C$41,2,0),0)</f>
        <v>5</v>
      </c>
    </row>
    <row r="76" spans="1:49" x14ac:dyDescent="0.25">
      <c r="A76" s="29" t="s">
        <v>52</v>
      </c>
      <c r="B76" s="18">
        <v>74</v>
      </c>
      <c r="C76" s="31">
        <v>6</v>
      </c>
      <c r="D76" s="3">
        <v>17</v>
      </c>
      <c r="E76" s="20">
        <v>2400</v>
      </c>
      <c r="F76" s="20">
        <v>6</v>
      </c>
      <c r="G76" s="31">
        <v>12</v>
      </c>
      <c r="H76" s="31">
        <v>12</v>
      </c>
      <c r="I76" s="32" t="s">
        <v>58</v>
      </c>
      <c r="J76" s="20">
        <v>5</v>
      </c>
      <c r="K76" s="20">
        <v>50</v>
      </c>
      <c r="L76" s="20">
        <v>30</v>
      </c>
      <c r="M76" s="20">
        <v>4</v>
      </c>
      <c r="N76" s="31">
        <v>14</v>
      </c>
      <c r="O76" s="23">
        <v>20</v>
      </c>
      <c r="P76" s="20">
        <v>80</v>
      </c>
      <c r="Q76" s="24">
        <v>6</v>
      </c>
      <c r="R76" s="7">
        <v>12</v>
      </c>
      <c r="S76" s="20">
        <v>0</v>
      </c>
      <c r="T76" s="20">
        <v>10</v>
      </c>
      <c r="U76" s="25">
        <v>0.8</v>
      </c>
      <c r="V76" s="19">
        <f t="shared" si="12"/>
        <v>2.04</v>
      </c>
      <c r="W76" s="26">
        <v>1.2</v>
      </c>
      <c r="X76" s="19">
        <f t="shared" si="22"/>
        <v>2.04</v>
      </c>
      <c r="Y76" s="19">
        <f t="shared" si="13"/>
        <v>3.3000000000000003</v>
      </c>
      <c r="Z76" s="19">
        <v>9.9</v>
      </c>
      <c r="AA76" s="19">
        <f t="shared" si="14"/>
        <v>3.3000000000000003</v>
      </c>
      <c r="AB76" s="19">
        <f t="shared" si="15"/>
        <v>2.52</v>
      </c>
      <c r="AC76" s="19">
        <v>1.4</v>
      </c>
      <c r="AD76" s="19">
        <f t="shared" si="23"/>
        <v>2.52</v>
      </c>
      <c r="AE76" s="19">
        <f t="shared" si="16"/>
        <v>4.76</v>
      </c>
      <c r="AF76" s="19">
        <v>11.9</v>
      </c>
      <c r="AG76" s="19">
        <f t="shared" si="17"/>
        <v>4.76</v>
      </c>
      <c r="AH76" s="26">
        <f t="shared" si="18"/>
        <v>2.6</v>
      </c>
      <c r="AI76" s="19">
        <v>2.5</v>
      </c>
      <c r="AJ76" s="26">
        <f t="shared" si="19"/>
        <v>3.25</v>
      </c>
      <c r="AK76" s="19">
        <f t="shared" si="20"/>
        <v>0.42</v>
      </c>
      <c r="AL76" s="19">
        <v>0.3</v>
      </c>
      <c r="AM76" s="144">
        <f t="shared" si="21"/>
        <v>0.42</v>
      </c>
      <c r="AN76" s="132"/>
      <c r="AO76" s="132"/>
      <c r="AP76" s="28">
        <f>ROUNDUP($AN$4*VLOOKUP($AO$4,Plant!$A$3:$F$22,6,0)*V76,0)</f>
        <v>20</v>
      </c>
      <c r="AQ76" s="28">
        <f>ROUNDUP($AN$4*VLOOKUP($AO$4,Plant!$A$3:$G$22,7,0)*Y76,0)</f>
        <v>63</v>
      </c>
      <c r="AR76" s="28">
        <f>ROUNDUP($AN$4*VLOOKUP($AO$4,Plant!$A$3:$F$22,6,0)*AB76,0)</f>
        <v>24</v>
      </c>
      <c r="AS76" s="28">
        <f>ROUNDUP($AN$4*VLOOKUP($AO$4,Plant!$A$3:$H$22,8,0)*AE76,0)</f>
        <v>124</v>
      </c>
      <c r="AT76" s="28">
        <f>ROUNDUP($AN$4*VLOOKUP($AO$4,Plant!$A$3:$D$22,4,0)*AH76,0)</f>
        <v>3</v>
      </c>
      <c r="AU76" s="28">
        <f>ROUNDUP($AN$4*VLOOKUP($AO$4,Plant!$A$3:$E$22,5,0)*AK76,0)</f>
        <v>2</v>
      </c>
      <c r="AW7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76*U76/VLOOKUP($AV$5,'19. Daily_paid_order'!$B$2:$C$41,2,0),0)</f>
        <v>5</v>
      </c>
    </row>
    <row r="77" spans="1:49" x14ac:dyDescent="0.25">
      <c r="A77" s="29" t="s">
        <v>52</v>
      </c>
      <c r="B77" s="30">
        <v>75</v>
      </c>
      <c r="C77" s="31">
        <v>6</v>
      </c>
      <c r="D77" s="3">
        <v>18</v>
      </c>
      <c r="E77" s="20">
        <v>2400</v>
      </c>
      <c r="F77" s="20">
        <v>6</v>
      </c>
      <c r="G77" s="31">
        <v>12</v>
      </c>
      <c r="H77" s="31">
        <v>12</v>
      </c>
      <c r="I77" s="32" t="s">
        <v>58</v>
      </c>
      <c r="J77" s="20">
        <v>5</v>
      </c>
      <c r="K77" s="20">
        <v>50</v>
      </c>
      <c r="L77" s="20">
        <v>30</v>
      </c>
      <c r="M77" s="20">
        <v>4</v>
      </c>
      <c r="N77" s="31">
        <v>42</v>
      </c>
      <c r="O77" s="23">
        <v>20</v>
      </c>
      <c r="P77" s="20">
        <v>80</v>
      </c>
      <c r="Q77" s="24">
        <v>6</v>
      </c>
      <c r="R77" s="7">
        <v>12</v>
      </c>
      <c r="S77" s="20">
        <v>0</v>
      </c>
      <c r="T77" s="20">
        <v>10</v>
      </c>
      <c r="U77" s="25">
        <v>0.8</v>
      </c>
      <c r="V77" s="19">
        <f t="shared" si="12"/>
        <v>2.04</v>
      </c>
      <c r="W77" s="26">
        <v>1.2</v>
      </c>
      <c r="X77" s="19">
        <f t="shared" si="22"/>
        <v>2.04</v>
      </c>
      <c r="Y77" s="19">
        <f t="shared" si="13"/>
        <v>3.3000000000000003</v>
      </c>
      <c r="Z77" s="19">
        <v>9.9</v>
      </c>
      <c r="AA77" s="19">
        <f t="shared" si="14"/>
        <v>3.3000000000000003</v>
      </c>
      <c r="AB77" s="19">
        <f t="shared" si="15"/>
        <v>2.52</v>
      </c>
      <c r="AC77" s="19">
        <v>1.4</v>
      </c>
      <c r="AD77" s="19">
        <f t="shared" si="23"/>
        <v>2.52</v>
      </c>
      <c r="AE77" s="19">
        <f t="shared" si="16"/>
        <v>4.76</v>
      </c>
      <c r="AF77" s="19">
        <v>11.9</v>
      </c>
      <c r="AG77" s="19">
        <f t="shared" si="17"/>
        <v>4.76</v>
      </c>
      <c r="AH77" s="26">
        <f t="shared" si="18"/>
        <v>2.496</v>
      </c>
      <c r="AI77" s="26">
        <v>2.4</v>
      </c>
      <c r="AJ77" s="26">
        <f t="shared" si="19"/>
        <v>3.12</v>
      </c>
      <c r="AK77" s="19">
        <f t="shared" si="20"/>
        <v>0.27999999999999997</v>
      </c>
      <c r="AL77" s="26">
        <v>0.2</v>
      </c>
      <c r="AM77" s="144">
        <f t="shared" si="21"/>
        <v>0.27999999999999997</v>
      </c>
      <c r="AN77" s="132"/>
      <c r="AO77" s="132"/>
      <c r="AP77" s="28">
        <f>ROUNDUP($AN$4*VLOOKUP($AO$4,Plant!$A$3:$F$22,6,0)*V77,0)</f>
        <v>20</v>
      </c>
      <c r="AQ77" s="28">
        <f>ROUNDUP($AN$4*VLOOKUP($AO$4,Plant!$A$3:$G$22,7,0)*Y77,0)</f>
        <v>63</v>
      </c>
      <c r="AR77" s="28">
        <f>ROUNDUP($AN$4*VLOOKUP($AO$4,Plant!$A$3:$F$22,6,0)*AB77,0)</f>
        <v>24</v>
      </c>
      <c r="AS77" s="28">
        <f>ROUNDUP($AN$4*VLOOKUP($AO$4,Plant!$A$3:$H$22,8,0)*AE77,0)</f>
        <v>124</v>
      </c>
      <c r="AT77" s="28">
        <f>ROUNDUP($AN$4*VLOOKUP($AO$4,Plant!$A$3:$D$22,4,0)*AH77,0)</f>
        <v>3</v>
      </c>
      <c r="AU77" s="28">
        <f>ROUNDUP($AN$4*VLOOKUP($AO$4,Plant!$A$3:$E$22,5,0)*AK77,0)</f>
        <v>2</v>
      </c>
      <c r="AW7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77*U77/VLOOKUP($AV$5,'19. Daily_paid_order'!$B$2:$C$41,2,0),0)</f>
        <v>5</v>
      </c>
    </row>
    <row r="78" spans="1:49" x14ac:dyDescent="0.25">
      <c r="A78" s="29" t="s">
        <v>52</v>
      </c>
      <c r="B78" s="18">
        <v>76</v>
      </c>
      <c r="C78" s="31">
        <v>6</v>
      </c>
      <c r="D78" s="3">
        <v>18</v>
      </c>
      <c r="E78" s="20">
        <v>2400</v>
      </c>
      <c r="F78" s="20">
        <v>6</v>
      </c>
      <c r="G78" s="31">
        <v>12</v>
      </c>
      <c r="H78" s="31">
        <v>12</v>
      </c>
      <c r="I78" s="32" t="s">
        <v>58</v>
      </c>
      <c r="J78" s="20">
        <v>5</v>
      </c>
      <c r="K78" s="20">
        <v>50</v>
      </c>
      <c r="L78" s="20">
        <v>30</v>
      </c>
      <c r="M78" s="20">
        <v>4</v>
      </c>
      <c r="N78" s="31">
        <v>42</v>
      </c>
      <c r="O78" s="23">
        <v>20</v>
      </c>
      <c r="P78" s="20">
        <v>80</v>
      </c>
      <c r="Q78" s="24">
        <v>6</v>
      </c>
      <c r="R78" s="7">
        <v>12</v>
      </c>
      <c r="S78" s="20">
        <v>0</v>
      </c>
      <c r="T78" s="20">
        <v>10</v>
      </c>
      <c r="U78" s="25">
        <v>0.8</v>
      </c>
      <c r="V78" s="19">
        <f t="shared" si="12"/>
        <v>2.04</v>
      </c>
      <c r="W78" s="26">
        <v>1.2</v>
      </c>
      <c r="X78" s="19">
        <f t="shared" si="22"/>
        <v>2.04</v>
      </c>
      <c r="Y78" s="19">
        <f t="shared" si="13"/>
        <v>3.3000000000000003</v>
      </c>
      <c r="Z78" s="19">
        <v>9.9</v>
      </c>
      <c r="AA78" s="19">
        <f t="shared" si="14"/>
        <v>3.3000000000000003</v>
      </c>
      <c r="AB78" s="19">
        <f t="shared" si="15"/>
        <v>2.52</v>
      </c>
      <c r="AC78" s="19">
        <v>1.4</v>
      </c>
      <c r="AD78" s="19">
        <f t="shared" si="23"/>
        <v>2.52</v>
      </c>
      <c r="AE78" s="19">
        <f t="shared" si="16"/>
        <v>4.76</v>
      </c>
      <c r="AF78" s="19">
        <v>11.9</v>
      </c>
      <c r="AG78" s="19">
        <f t="shared" si="17"/>
        <v>4.76</v>
      </c>
      <c r="AH78" s="26">
        <f t="shared" si="18"/>
        <v>2.496</v>
      </c>
      <c r="AI78" s="19">
        <v>2.4</v>
      </c>
      <c r="AJ78" s="26">
        <f t="shared" si="19"/>
        <v>3.12</v>
      </c>
      <c r="AK78" s="19">
        <f t="shared" si="20"/>
        <v>0.27999999999999997</v>
      </c>
      <c r="AL78" s="19">
        <v>0.2</v>
      </c>
      <c r="AM78" s="144">
        <f t="shared" si="21"/>
        <v>0.27999999999999997</v>
      </c>
      <c r="AN78" s="132"/>
      <c r="AO78" s="132"/>
      <c r="AP78" s="28">
        <f>ROUNDUP($AN$4*VLOOKUP($AO$4,Plant!$A$3:$F$22,6,0)*V78,0)</f>
        <v>20</v>
      </c>
      <c r="AQ78" s="28">
        <f>ROUNDUP($AN$4*VLOOKUP($AO$4,Plant!$A$3:$G$22,7,0)*Y78,0)</f>
        <v>63</v>
      </c>
      <c r="AR78" s="28">
        <f>ROUNDUP($AN$4*VLOOKUP($AO$4,Plant!$A$3:$F$22,6,0)*AB78,0)</f>
        <v>24</v>
      </c>
      <c r="AS78" s="28">
        <f>ROUNDUP($AN$4*VLOOKUP($AO$4,Plant!$A$3:$H$22,8,0)*AE78,0)</f>
        <v>124</v>
      </c>
      <c r="AT78" s="28">
        <f>ROUNDUP($AN$4*VLOOKUP($AO$4,Plant!$A$3:$D$22,4,0)*AH78,0)</f>
        <v>3</v>
      </c>
      <c r="AU78" s="28">
        <f>ROUNDUP($AN$4*VLOOKUP($AO$4,Plant!$A$3:$E$22,5,0)*AK78,0)</f>
        <v>2</v>
      </c>
      <c r="AW7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78*U78/VLOOKUP($AV$5,'19. Daily_paid_order'!$B$2:$C$41,2,0),0)</f>
        <v>5</v>
      </c>
    </row>
    <row r="79" spans="1:49" x14ac:dyDescent="0.25">
      <c r="A79" s="29" t="s">
        <v>52</v>
      </c>
      <c r="B79" s="30">
        <v>77</v>
      </c>
      <c r="C79" s="31">
        <v>6</v>
      </c>
      <c r="D79" s="3">
        <v>18</v>
      </c>
      <c r="E79" s="20">
        <v>2400</v>
      </c>
      <c r="F79" s="20">
        <v>6</v>
      </c>
      <c r="G79" s="31">
        <v>12</v>
      </c>
      <c r="H79" s="31">
        <v>12</v>
      </c>
      <c r="I79" s="32" t="s">
        <v>58</v>
      </c>
      <c r="J79" s="20">
        <v>5</v>
      </c>
      <c r="K79" s="20">
        <v>50</v>
      </c>
      <c r="L79" s="20">
        <v>30</v>
      </c>
      <c r="M79" s="20">
        <v>4</v>
      </c>
      <c r="N79" s="31">
        <v>42</v>
      </c>
      <c r="O79" s="23">
        <v>20</v>
      </c>
      <c r="P79" s="20">
        <v>80</v>
      </c>
      <c r="Q79" s="24">
        <v>6</v>
      </c>
      <c r="R79" s="7">
        <v>12</v>
      </c>
      <c r="S79" s="20">
        <v>0</v>
      </c>
      <c r="T79" s="20">
        <v>10</v>
      </c>
      <c r="U79" s="25">
        <v>0.8</v>
      </c>
      <c r="V79" s="19">
        <f t="shared" si="12"/>
        <v>2.04</v>
      </c>
      <c r="W79" s="26">
        <v>1.2</v>
      </c>
      <c r="X79" s="19">
        <f t="shared" si="22"/>
        <v>2.04</v>
      </c>
      <c r="Y79" s="19">
        <f t="shared" si="13"/>
        <v>3.3000000000000003</v>
      </c>
      <c r="Z79" s="19">
        <v>9.9</v>
      </c>
      <c r="AA79" s="19">
        <f t="shared" si="14"/>
        <v>3.3000000000000003</v>
      </c>
      <c r="AB79" s="19">
        <f t="shared" si="15"/>
        <v>2.52</v>
      </c>
      <c r="AC79" s="19">
        <v>1.4</v>
      </c>
      <c r="AD79" s="19">
        <f t="shared" si="23"/>
        <v>2.52</v>
      </c>
      <c r="AE79" s="19">
        <f t="shared" si="16"/>
        <v>4.76</v>
      </c>
      <c r="AF79" s="19">
        <v>11.9</v>
      </c>
      <c r="AG79" s="19">
        <f t="shared" si="17"/>
        <v>4.76</v>
      </c>
      <c r="AH79" s="26">
        <f t="shared" si="18"/>
        <v>2.496</v>
      </c>
      <c r="AI79" s="19">
        <v>2.4</v>
      </c>
      <c r="AJ79" s="26">
        <f t="shared" si="19"/>
        <v>3.12</v>
      </c>
      <c r="AK79" s="19">
        <f t="shared" si="20"/>
        <v>0.27999999999999997</v>
      </c>
      <c r="AL79" s="19">
        <v>0.2</v>
      </c>
      <c r="AM79" s="144">
        <f t="shared" si="21"/>
        <v>0.27999999999999997</v>
      </c>
      <c r="AN79" s="132"/>
      <c r="AO79" s="132"/>
      <c r="AP79" s="28">
        <f>ROUNDUP($AN$4*VLOOKUP($AO$4,Plant!$A$3:$F$22,6,0)*V79,0)</f>
        <v>20</v>
      </c>
      <c r="AQ79" s="28">
        <f>ROUNDUP($AN$4*VLOOKUP($AO$4,Plant!$A$3:$G$22,7,0)*Y79,0)</f>
        <v>63</v>
      </c>
      <c r="AR79" s="28">
        <f>ROUNDUP($AN$4*VLOOKUP($AO$4,Plant!$A$3:$F$22,6,0)*AB79,0)</f>
        <v>24</v>
      </c>
      <c r="AS79" s="28">
        <f>ROUNDUP($AN$4*VLOOKUP($AO$4,Plant!$A$3:$H$22,8,0)*AE79,0)</f>
        <v>124</v>
      </c>
      <c r="AT79" s="28">
        <f>ROUNDUP($AN$4*VLOOKUP($AO$4,Plant!$A$3:$D$22,4,0)*AH79,0)</f>
        <v>3</v>
      </c>
      <c r="AU79" s="28">
        <f>ROUNDUP($AN$4*VLOOKUP($AO$4,Plant!$A$3:$E$22,5,0)*AK79,0)</f>
        <v>2</v>
      </c>
      <c r="AW7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79*U79/VLOOKUP($AV$5,'19. Daily_paid_order'!$B$2:$C$41,2,0),0)</f>
        <v>5</v>
      </c>
    </row>
    <row r="80" spans="1:49" x14ac:dyDescent="0.25">
      <c r="A80" s="29" t="s">
        <v>52</v>
      </c>
      <c r="B80" s="18">
        <v>78</v>
      </c>
      <c r="C80" s="31">
        <v>6</v>
      </c>
      <c r="D80" s="3">
        <v>18</v>
      </c>
      <c r="E80" s="20">
        <v>2400</v>
      </c>
      <c r="F80" s="20">
        <v>6</v>
      </c>
      <c r="G80" s="31">
        <v>12</v>
      </c>
      <c r="H80" s="31">
        <v>12</v>
      </c>
      <c r="I80" s="32" t="s">
        <v>58</v>
      </c>
      <c r="J80" s="20">
        <v>5</v>
      </c>
      <c r="K80" s="20">
        <v>50</v>
      </c>
      <c r="L80" s="20">
        <v>30</v>
      </c>
      <c r="M80" s="20">
        <v>4</v>
      </c>
      <c r="N80" s="31">
        <v>42</v>
      </c>
      <c r="O80" s="23">
        <v>20</v>
      </c>
      <c r="P80" s="20">
        <v>80</v>
      </c>
      <c r="Q80" s="24">
        <v>6</v>
      </c>
      <c r="R80" s="7">
        <v>12</v>
      </c>
      <c r="S80" s="20">
        <v>0</v>
      </c>
      <c r="T80" s="20">
        <v>10</v>
      </c>
      <c r="U80" s="25">
        <v>0.8</v>
      </c>
      <c r="V80" s="19">
        <f t="shared" si="12"/>
        <v>2.04</v>
      </c>
      <c r="W80" s="26">
        <v>1.2</v>
      </c>
      <c r="X80" s="19">
        <f t="shared" si="22"/>
        <v>2.04</v>
      </c>
      <c r="Y80" s="19">
        <f t="shared" si="13"/>
        <v>3.3000000000000003</v>
      </c>
      <c r="Z80" s="19">
        <v>9.9</v>
      </c>
      <c r="AA80" s="19">
        <f t="shared" si="14"/>
        <v>3.3000000000000003</v>
      </c>
      <c r="AB80" s="19">
        <f t="shared" si="15"/>
        <v>2.52</v>
      </c>
      <c r="AC80" s="19">
        <v>1.4</v>
      </c>
      <c r="AD80" s="19">
        <f t="shared" si="23"/>
        <v>2.52</v>
      </c>
      <c r="AE80" s="19">
        <f t="shared" si="16"/>
        <v>4.76</v>
      </c>
      <c r="AF80" s="19">
        <v>11.9</v>
      </c>
      <c r="AG80" s="19">
        <f t="shared" si="17"/>
        <v>4.76</v>
      </c>
      <c r="AH80" s="26">
        <f t="shared" si="18"/>
        <v>2.496</v>
      </c>
      <c r="AI80" s="19">
        <v>2.4</v>
      </c>
      <c r="AJ80" s="26">
        <f t="shared" si="19"/>
        <v>3.12</v>
      </c>
      <c r="AK80" s="19">
        <f t="shared" si="20"/>
        <v>0.27999999999999997</v>
      </c>
      <c r="AL80" s="19">
        <v>0.2</v>
      </c>
      <c r="AM80" s="144">
        <f t="shared" si="21"/>
        <v>0.27999999999999997</v>
      </c>
      <c r="AN80" s="132"/>
      <c r="AO80" s="132"/>
      <c r="AP80" s="28">
        <f>ROUNDUP($AN$4*VLOOKUP($AO$4,Plant!$A$3:$F$22,6,0)*V80,0)</f>
        <v>20</v>
      </c>
      <c r="AQ80" s="28">
        <f>ROUNDUP($AN$4*VLOOKUP($AO$4,Plant!$A$3:$G$22,7,0)*Y80,0)</f>
        <v>63</v>
      </c>
      <c r="AR80" s="28">
        <f>ROUNDUP($AN$4*VLOOKUP($AO$4,Plant!$A$3:$F$22,6,0)*AB80,0)</f>
        <v>24</v>
      </c>
      <c r="AS80" s="28">
        <f>ROUNDUP($AN$4*VLOOKUP($AO$4,Plant!$A$3:$H$22,8,0)*AE80,0)</f>
        <v>124</v>
      </c>
      <c r="AT80" s="28">
        <f>ROUNDUP($AN$4*VLOOKUP($AO$4,Plant!$A$3:$D$22,4,0)*AH80,0)</f>
        <v>3</v>
      </c>
      <c r="AU80" s="28">
        <f>ROUNDUP($AN$4*VLOOKUP($AO$4,Plant!$A$3:$E$22,5,0)*AK80,0)</f>
        <v>2</v>
      </c>
      <c r="AW8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80*U80/VLOOKUP($AV$5,'19. Daily_paid_order'!$B$2:$C$41,2,0),0)</f>
        <v>5</v>
      </c>
    </row>
    <row r="81" spans="1:49" x14ac:dyDescent="0.25">
      <c r="A81" s="29" t="s">
        <v>52</v>
      </c>
      <c r="B81" s="30">
        <v>79</v>
      </c>
      <c r="C81" s="31">
        <v>6</v>
      </c>
      <c r="D81" s="3">
        <v>18</v>
      </c>
      <c r="E81" s="20">
        <v>2400</v>
      </c>
      <c r="F81" s="20">
        <v>6</v>
      </c>
      <c r="G81" s="31">
        <v>12</v>
      </c>
      <c r="H81" s="31">
        <v>12</v>
      </c>
      <c r="I81" s="32" t="s">
        <v>58</v>
      </c>
      <c r="J81" s="20">
        <v>5</v>
      </c>
      <c r="K81" s="20">
        <v>50</v>
      </c>
      <c r="L81" s="20">
        <v>30</v>
      </c>
      <c r="M81" s="20">
        <v>4</v>
      </c>
      <c r="N81" s="31">
        <v>42</v>
      </c>
      <c r="O81" s="23">
        <v>20</v>
      </c>
      <c r="P81" s="20">
        <v>80</v>
      </c>
      <c r="Q81" s="24">
        <v>6</v>
      </c>
      <c r="R81" s="7">
        <v>12</v>
      </c>
      <c r="S81" s="20">
        <v>0</v>
      </c>
      <c r="T81" s="20">
        <v>10</v>
      </c>
      <c r="U81" s="25">
        <v>0.8</v>
      </c>
      <c r="V81" s="19">
        <f t="shared" si="12"/>
        <v>2.04</v>
      </c>
      <c r="W81" s="26">
        <v>1.2</v>
      </c>
      <c r="X81" s="19">
        <f t="shared" si="22"/>
        <v>2.04</v>
      </c>
      <c r="Y81" s="19">
        <f t="shared" si="13"/>
        <v>3.3000000000000003</v>
      </c>
      <c r="Z81" s="19">
        <v>9.9</v>
      </c>
      <c r="AA81" s="19">
        <f t="shared" si="14"/>
        <v>3.3000000000000003</v>
      </c>
      <c r="AB81" s="19">
        <f t="shared" si="15"/>
        <v>2.52</v>
      </c>
      <c r="AC81" s="19">
        <v>1.4</v>
      </c>
      <c r="AD81" s="19">
        <f t="shared" si="23"/>
        <v>2.52</v>
      </c>
      <c r="AE81" s="19">
        <f t="shared" si="16"/>
        <v>4.76</v>
      </c>
      <c r="AF81" s="19">
        <v>11.9</v>
      </c>
      <c r="AG81" s="19">
        <f t="shared" si="17"/>
        <v>4.76</v>
      </c>
      <c r="AH81" s="26">
        <f t="shared" si="18"/>
        <v>2.496</v>
      </c>
      <c r="AI81" s="19">
        <v>2.4</v>
      </c>
      <c r="AJ81" s="26">
        <f t="shared" si="19"/>
        <v>3.12</v>
      </c>
      <c r="AK81" s="19">
        <f t="shared" si="20"/>
        <v>0.27999999999999997</v>
      </c>
      <c r="AL81" s="19">
        <v>0.2</v>
      </c>
      <c r="AM81" s="144">
        <f t="shared" si="21"/>
        <v>0.27999999999999997</v>
      </c>
      <c r="AN81" s="132"/>
      <c r="AO81" s="132"/>
      <c r="AP81" s="28">
        <f>ROUNDUP($AN$4*VLOOKUP($AO$4,Plant!$A$3:$F$22,6,0)*V81,0)</f>
        <v>20</v>
      </c>
      <c r="AQ81" s="28">
        <f>ROUNDUP($AN$4*VLOOKUP($AO$4,Plant!$A$3:$G$22,7,0)*Y81,0)</f>
        <v>63</v>
      </c>
      <c r="AR81" s="28">
        <f>ROUNDUP($AN$4*VLOOKUP($AO$4,Plant!$A$3:$F$22,6,0)*AB81,0)</f>
        <v>24</v>
      </c>
      <c r="AS81" s="28">
        <f>ROUNDUP($AN$4*VLOOKUP($AO$4,Plant!$A$3:$H$22,8,0)*AE81,0)</f>
        <v>124</v>
      </c>
      <c r="AT81" s="28">
        <f>ROUNDUP($AN$4*VLOOKUP($AO$4,Plant!$A$3:$D$22,4,0)*AH81,0)</f>
        <v>3</v>
      </c>
      <c r="AU81" s="28">
        <f>ROUNDUP($AN$4*VLOOKUP($AO$4,Plant!$A$3:$E$22,5,0)*AK81,0)</f>
        <v>2</v>
      </c>
      <c r="AW8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81*U81/VLOOKUP($AV$5,'19. Daily_paid_order'!$B$2:$C$41,2,0),0)</f>
        <v>5</v>
      </c>
    </row>
    <row r="82" spans="1:49" x14ac:dyDescent="0.25">
      <c r="A82" s="29" t="s">
        <v>52</v>
      </c>
      <c r="B82" s="18">
        <v>80</v>
      </c>
      <c r="C82" s="31">
        <v>6</v>
      </c>
      <c r="D82" s="3">
        <v>18</v>
      </c>
      <c r="E82" s="20">
        <v>2700</v>
      </c>
      <c r="F82" s="20">
        <v>6</v>
      </c>
      <c r="G82" s="31">
        <v>12</v>
      </c>
      <c r="H82" s="31">
        <v>12</v>
      </c>
      <c r="I82" s="32" t="s">
        <v>58</v>
      </c>
      <c r="J82" s="20">
        <v>5</v>
      </c>
      <c r="K82" s="20">
        <v>50</v>
      </c>
      <c r="L82" s="20">
        <v>30</v>
      </c>
      <c r="M82" s="20">
        <v>4</v>
      </c>
      <c r="N82" s="31">
        <v>45</v>
      </c>
      <c r="O82" s="23">
        <v>20</v>
      </c>
      <c r="P82" s="20">
        <v>80</v>
      </c>
      <c r="Q82" s="24">
        <v>6</v>
      </c>
      <c r="R82" s="7">
        <v>12</v>
      </c>
      <c r="S82" s="20">
        <v>0</v>
      </c>
      <c r="T82" s="20">
        <v>10</v>
      </c>
      <c r="U82" s="25">
        <v>0.8</v>
      </c>
      <c r="V82" s="19">
        <f t="shared" si="12"/>
        <v>2.04</v>
      </c>
      <c r="W82" s="26">
        <v>1.2</v>
      </c>
      <c r="X82" s="19">
        <f t="shared" si="22"/>
        <v>2.04</v>
      </c>
      <c r="Y82" s="19">
        <f t="shared" si="13"/>
        <v>3.3000000000000003</v>
      </c>
      <c r="Z82" s="19">
        <v>9.9</v>
      </c>
      <c r="AA82" s="19">
        <f t="shared" si="14"/>
        <v>3.3000000000000003</v>
      </c>
      <c r="AB82" s="19">
        <f t="shared" si="15"/>
        <v>2.52</v>
      </c>
      <c r="AC82" s="19">
        <v>1.4</v>
      </c>
      <c r="AD82" s="19">
        <f t="shared" si="23"/>
        <v>2.52</v>
      </c>
      <c r="AE82" s="19">
        <f t="shared" si="16"/>
        <v>4.76</v>
      </c>
      <c r="AF82" s="19">
        <v>11.9</v>
      </c>
      <c r="AG82" s="19">
        <f t="shared" si="17"/>
        <v>4.76</v>
      </c>
      <c r="AH82" s="26">
        <f t="shared" si="18"/>
        <v>2.496</v>
      </c>
      <c r="AI82" s="19">
        <v>2.4</v>
      </c>
      <c r="AJ82" s="26">
        <f t="shared" si="19"/>
        <v>3.12</v>
      </c>
      <c r="AK82" s="19">
        <f t="shared" si="20"/>
        <v>0.27999999999999997</v>
      </c>
      <c r="AL82" s="19">
        <v>0.2</v>
      </c>
      <c r="AM82" s="144">
        <f t="shared" si="21"/>
        <v>0.27999999999999997</v>
      </c>
      <c r="AN82" s="132"/>
      <c r="AO82" s="132"/>
      <c r="AP82" s="28">
        <f>ROUNDUP($AN$4*VLOOKUP($AO$4,Plant!$A$3:$F$22,6,0)*V82,0)</f>
        <v>20</v>
      </c>
      <c r="AQ82" s="28">
        <f>ROUNDUP($AN$4*VLOOKUP($AO$4,Plant!$A$3:$G$22,7,0)*Y82,0)</f>
        <v>63</v>
      </c>
      <c r="AR82" s="28">
        <f>ROUNDUP($AN$4*VLOOKUP($AO$4,Plant!$A$3:$F$22,6,0)*AB82,0)</f>
        <v>24</v>
      </c>
      <c r="AS82" s="28">
        <f>ROUNDUP($AN$4*VLOOKUP($AO$4,Plant!$A$3:$H$22,8,0)*AE82,0)</f>
        <v>124</v>
      </c>
      <c r="AT82" s="28">
        <f>ROUNDUP($AN$4*VLOOKUP($AO$4,Plant!$A$3:$D$22,4,0)*AH82,0)</f>
        <v>3</v>
      </c>
      <c r="AU82" s="28">
        <f>ROUNDUP($AN$4*VLOOKUP($AO$4,Plant!$A$3:$E$22,5,0)*AK82,0)</f>
        <v>2</v>
      </c>
      <c r="AW8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82*U82/VLOOKUP($AV$5,'19. Daily_paid_order'!$B$2:$C$41,2,0),0)</f>
        <v>5</v>
      </c>
    </row>
    <row r="83" spans="1:49" x14ac:dyDescent="0.25">
      <c r="A83" s="29" t="s">
        <v>52</v>
      </c>
      <c r="B83" s="30">
        <v>81</v>
      </c>
      <c r="C83" s="31">
        <v>6</v>
      </c>
      <c r="D83" s="3">
        <v>18</v>
      </c>
      <c r="E83" s="20">
        <v>2700</v>
      </c>
      <c r="F83" s="20">
        <v>6</v>
      </c>
      <c r="G83" s="31">
        <v>12</v>
      </c>
      <c r="H83" s="31">
        <v>12</v>
      </c>
      <c r="I83" s="32" t="s">
        <v>58</v>
      </c>
      <c r="J83" s="20">
        <v>5</v>
      </c>
      <c r="K83" s="20">
        <v>50</v>
      </c>
      <c r="L83" s="20">
        <v>30</v>
      </c>
      <c r="M83" s="20">
        <v>4</v>
      </c>
      <c r="N83" s="31">
        <v>45</v>
      </c>
      <c r="O83" s="23">
        <v>20</v>
      </c>
      <c r="P83" s="20">
        <v>80</v>
      </c>
      <c r="Q83" s="24">
        <v>6</v>
      </c>
      <c r="R83" s="7">
        <v>12</v>
      </c>
      <c r="S83" s="20">
        <v>0</v>
      </c>
      <c r="T83" s="20">
        <v>10</v>
      </c>
      <c r="U83" s="33">
        <v>0.7</v>
      </c>
      <c r="V83" s="19">
        <f t="shared" si="12"/>
        <v>2.04</v>
      </c>
      <c r="W83" s="26">
        <v>1.2</v>
      </c>
      <c r="X83" s="19">
        <f t="shared" si="22"/>
        <v>2.04</v>
      </c>
      <c r="Y83" s="19">
        <f t="shared" si="13"/>
        <v>3.3000000000000003</v>
      </c>
      <c r="Z83" s="19">
        <v>9.9</v>
      </c>
      <c r="AA83" s="19">
        <f t="shared" si="14"/>
        <v>3.3000000000000003</v>
      </c>
      <c r="AB83" s="19">
        <f t="shared" si="15"/>
        <v>2.52</v>
      </c>
      <c r="AC83" s="19">
        <v>1.4</v>
      </c>
      <c r="AD83" s="19">
        <f t="shared" si="23"/>
        <v>2.52</v>
      </c>
      <c r="AE83" s="19">
        <f t="shared" si="16"/>
        <v>4.76</v>
      </c>
      <c r="AF83" s="19">
        <v>11.9</v>
      </c>
      <c r="AG83" s="19">
        <f t="shared" si="17"/>
        <v>4.76</v>
      </c>
      <c r="AH83" s="26">
        <f t="shared" si="18"/>
        <v>2.3919999999999999</v>
      </c>
      <c r="AI83" s="19">
        <v>2.2999999999999998</v>
      </c>
      <c r="AJ83" s="26">
        <f t="shared" si="19"/>
        <v>2.9899999999999998</v>
      </c>
      <c r="AK83" s="19">
        <f t="shared" si="20"/>
        <v>0.27999999999999997</v>
      </c>
      <c r="AL83" s="19">
        <v>0.2</v>
      </c>
      <c r="AM83" s="144">
        <f t="shared" si="21"/>
        <v>0.27999999999999997</v>
      </c>
      <c r="AN83" s="132"/>
      <c r="AO83" s="132"/>
      <c r="AP83" s="28">
        <f>ROUNDUP($AN$4*VLOOKUP($AO$4,Plant!$A$3:$F$22,6,0)*V83,0)</f>
        <v>20</v>
      </c>
      <c r="AQ83" s="28">
        <f>ROUNDUP($AN$4*VLOOKUP($AO$4,Plant!$A$3:$G$22,7,0)*Y83,0)</f>
        <v>63</v>
      </c>
      <c r="AR83" s="28">
        <f>ROUNDUP($AN$4*VLOOKUP($AO$4,Plant!$A$3:$F$22,6,0)*AB83,0)</f>
        <v>24</v>
      </c>
      <c r="AS83" s="28">
        <f>ROUNDUP($AN$4*VLOOKUP($AO$4,Plant!$A$3:$H$22,8,0)*AE83,0)</f>
        <v>124</v>
      </c>
      <c r="AT83" s="28">
        <f>ROUNDUP($AN$4*VLOOKUP($AO$4,Plant!$A$3:$D$22,4,0)*AH83,0)</f>
        <v>3</v>
      </c>
      <c r="AU83" s="28">
        <f>ROUNDUP($AN$4*VLOOKUP($AO$4,Plant!$A$3:$E$22,5,0)*AK83,0)</f>
        <v>2</v>
      </c>
      <c r="AW8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83*U83/VLOOKUP($AV$5,'19. Daily_paid_order'!$B$2:$C$41,2,0),0)</f>
        <v>4</v>
      </c>
    </row>
    <row r="84" spans="1:49" x14ac:dyDescent="0.25">
      <c r="A84" s="29" t="s">
        <v>52</v>
      </c>
      <c r="B84" s="18">
        <v>82</v>
      </c>
      <c r="C84" s="31">
        <v>6</v>
      </c>
      <c r="D84" s="3">
        <v>18</v>
      </c>
      <c r="E84" s="20">
        <v>2700</v>
      </c>
      <c r="F84" s="20">
        <v>6</v>
      </c>
      <c r="G84" s="31">
        <v>12</v>
      </c>
      <c r="H84" s="31">
        <v>12</v>
      </c>
      <c r="I84" s="32" t="s">
        <v>58</v>
      </c>
      <c r="J84" s="20">
        <v>5</v>
      </c>
      <c r="K84" s="20">
        <v>50</v>
      </c>
      <c r="L84" s="20">
        <v>30</v>
      </c>
      <c r="M84" s="20">
        <v>4</v>
      </c>
      <c r="N84" s="31">
        <v>45</v>
      </c>
      <c r="O84" s="23">
        <v>20</v>
      </c>
      <c r="P84" s="20">
        <v>80</v>
      </c>
      <c r="Q84" s="24">
        <v>6</v>
      </c>
      <c r="R84" s="7">
        <v>12</v>
      </c>
      <c r="S84" s="20">
        <v>0</v>
      </c>
      <c r="T84" s="20">
        <v>10</v>
      </c>
      <c r="U84" s="25">
        <v>0.7</v>
      </c>
      <c r="V84" s="19">
        <f t="shared" si="12"/>
        <v>2.04</v>
      </c>
      <c r="W84" s="26">
        <v>1.2</v>
      </c>
      <c r="X84" s="19">
        <f t="shared" si="22"/>
        <v>2.04</v>
      </c>
      <c r="Y84" s="19">
        <f t="shared" si="13"/>
        <v>3.3000000000000003</v>
      </c>
      <c r="Z84" s="19">
        <v>9.9</v>
      </c>
      <c r="AA84" s="19">
        <f t="shared" si="14"/>
        <v>3.3000000000000003</v>
      </c>
      <c r="AB84" s="19">
        <f t="shared" si="15"/>
        <v>2.52</v>
      </c>
      <c r="AC84" s="19">
        <v>1.4</v>
      </c>
      <c r="AD84" s="19">
        <f t="shared" si="23"/>
        <v>2.52</v>
      </c>
      <c r="AE84" s="19">
        <f t="shared" si="16"/>
        <v>4.76</v>
      </c>
      <c r="AF84" s="19">
        <v>11.9</v>
      </c>
      <c r="AG84" s="19">
        <f t="shared" si="17"/>
        <v>4.76</v>
      </c>
      <c r="AH84" s="26">
        <f t="shared" si="18"/>
        <v>2.2880000000000003</v>
      </c>
      <c r="AI84" s="26">
        <v>2.2000000000000002</v>
      </c>
      <c r="AJ84" s="26">
        <f t="shared" si="19"/>
        <v>2.8600000000000003</v>
      </c>
      <c r="AK84" s="19">
        <f t="shared" si="20"/>
        <v>0.27999999999999997</v>
      </c>
      <c r="AL84" s="19">
        <v>0.2</v>
      </c>
      <c r="AM84" s="144">
        <f t="shared" si="21"/>
        <v>0.27999999999999997</v>
      </c>
      <c r="AN84" s="132"/>
      <c r="AO84" s="132"/>
      <c r="AP84" s="28">
        <f>ROUNDUP($AN$4*VLOOKUP($AO$4,Plant!$A$3:$F$22,6,0)*V84,0)</f>
        <v>20</v>
      </c>
      <c r="AQ84" s="28">
        <f>ROUNDUP($AN$4*VLOOKUP($AO$4,Plant!$A$3:$G$22,7,0)*Y84,0)</f>
        <v>63</v>
      </c>
      <c r="AR84" s="28">
        <f>ROUNDUP($AN$4*VLOOKUP($AO$4,Plant!$A$3:$F$22,6,0)*AB84,0)</f>
        <v>24</v>
      </c>
      <c r="AS84" s="28">
        <f>ROUNDUP($AN$4*VLOOKUP($AO$4,Plant!$A$3:$H$22,8,0)*AE84,0)</f>
        <v>124</v>
      </c>
      <c r="AT84" s="28">
        <f>ROUNDUP($AN$4*VLOOKUP($AO$4,Plant!$A$3:$D$22,4,0)*AH84,0)</f>
        <v>3</v>
      </c>
      <c r="AU84" s="28">
        <f>ROUNDUP($AN$4*VLOOKUP($AO$4,Plant!$A$3:$E$22,5,0)*AK84,0)</f>
        <v>2</v>
      </c>
      <c r="AW8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84*U84/VLOOKUP($AV$5,'19. Daily_paid_order'!$B$2:$C$41,2,0),0)</f>
        <v>4</v>
      </c>
    </row>
    <row r="85" spans="1:49" x14ac:dyDescent="0.25">
      <c r="A85" s="29" t="s">
        <v>52</v>
      </c>
      <c r="B85" s="30">
        <v>83</v>
      </c>
      <c r="C85" s="31">
        <v>6</v>
      </c>
      <c r="D85" s="3">
        <v>18</v>
      </c>
      <c r="E85" s="20">
        <v>2700</v>
      </c>
      <c r="F85" s="20">
        <v>6</v>
      </c>
      <c r="G85" s="31">
        <v>12</v>
      </c>
      <c r="H85" s="31">
        <v>12</v>
      </c>
      <c r="I85" s="32" t="s">
        <v>58</v>
      </c>
      <c r="J85" s="20">
        <v>5</v>
      </c>
      <c r="K85" s="20">
        <v>50</v>
      </c>
      <c r="L85" s="20">
        <v>30</v>
      </c>
      <c r="M85" s="20">
        <v>4</v>
      </c>
      <c r="N85" s="31">
        <v>45</v>
      </c>
      <c r="O85" s="23">
        <v>20</v>
      </c>
      <c r="P85" s="20">
        <v>80</v>
      </c>
      <c r="Q85" s="24">
        <v>6</v>
      </c>
      <c r="R85" s="7">
        <v>12</v>
      </c>
      <c r="S85" s="20">
        <v>0</v>
      </c>
      <c r="T85" s="20">
        <v>10</v>
      </c>
      <c r="U85" s="25">
        <v>0.7</v>
      </c>
      <c r="V85" s="19">
        <f t="shared" si="12"/>
        <v>2.04</v>
      </c>
      <c r="W85" s="26">
        <v>1.2</v>
      </c>
      <c r="X85" s="19">
        <f t="shared" si="22"/>
        <v>2.04</v>
      </c>
      <c r="Y85" s="19">
        <f t="shared" si="13"/>
        <v>3.3000000000000003</v>
      </c>
      <c r="Z85" s="19">
        <v>9.9</v>
      </c>
      <c r="AA85" s="19">
        <f t="shared" si="14"/>
        <v>3.3000000000000003</v>
      </c>
      <c r="AB85" s="19">
        <f t="shared" si="15"/>
        <v>2.52</v>
      </c>
      <c r="AC85" s="19">
        <v>1.4</v>
      </c>
      <c r="AD85" s="19">
        <f t="shared" si="23"/>
        <v>2.52</v>
      </c>
      <c r="AE85" s="19">
        <f t="shared" si="16"/>
        <v>4.76</v>
      </c>
      <c r="AF85" s="19">
        <v>11.9</v>
      </c>
      <c r="AG85" s="19">
        <f t="shared" si="17"/>
        <v>4.76</v>
      </c>
      <c r="AH85" s="26">
        <f t="shared" si="18"/>
        <v>2.2880000000000003</v>
      </c>
      <c r="AI85" s="19">
        <v>2.2000000000000002</v>
      </c>
      <c r="AJ85" s="26">
        <f t="shared" si="19"/>
        <v>2.8600000000000003</v>
      </c>
      <c r="AK85" s="19">
        <f t="shared" si="20"/>
        <v>0.27999999999999997</v>
      </c>
      <c r="AL85" s="19">
        <v>0.2</v>
      </c>
      <c r="AM85" s="144">
        <f t="shared" si="21"/>
        <v>0.27999999999999997</v>
      </c>
      <c r="AN85" s="132"/>
      <c r="AO85" s="132"/>
      <c r="AP85" s="28">
        <f>ROUNDUP($AN$4*VLOOKUP($AO$4,Plant!$A$3:$F$22,6,0)*V85,0)</f>
        <v>20</v>
      </c>
      <c r="AQ85" s="28">
        <f>ROUNDUP($AN$4*VLOOKUP($AO$4,Plant!$A$3:$G$22,7,0)*Y85,0)</f>
        <v>63</v>
      </c>
      <c r="AR85" s="28">
        <f>ROUNDUP($AN$4*VLOOKUP($AO$4,Plant!$A$3:$F$22,6,0)*AB85,0)</f>
        <v>24</v>
      </c>
      <c r="AS85" s="28">
        <f>ROUNDUP($AN$4*VLOOKUP($AO$4,Plant!$A$3:$H$22,8,0)*AE85,0)</f>
        <v>124</v>
      </c>
      <c r="AT85" s="28">
        <f>ROUNDUP($AN$4*VLOOKUP($AO$4,Plant!$A$3:$D$22,4,0)*AH85,0)</f>
        <v>3</v>
      </c>
      <c r="AU85" s="28">
        <f>ROUNDUP($AN$4*VLOOKUP($AO$4,Plant!$A$3:$E$22,5,0)*AK85,0)</f>
        <v>2</v>
      </c>
      <c r="AW8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85*U85/VLOOKUP($AV$5,'19. Daily_paid_order'!$B$2:$C$41,2,0),0)</f>
        <v>4</v>
      </c>
    </row>
    <row r="86" spans="1:49" x14ac:dyDescent="0.25">
      <c r="A86" s="29" t="s">
        <v>52</v>
      </c>
      <c r="B86" s="18">
        <v>84</v>
      </c>
      <c r="C86" s="31">
        <v>6</v>
      </c>
      <c r="D86" s="3">
        <v>18</v>
      </c>
      <c r="E86" s="20">
        <v>2700</v>
      </c>
      <c r="F86" s="20">
        <v>6</v>
      </c>
      <c r="G86" s="31">
        <v>12</v>
      </c>
      <c r="H86" s="31">
        <v>12</v>
      </c>
      <c r="I86" s="32" t="s">
        <v>58</v>
      </c>
      <c r="J86" s="20">
        <v>5</v>
      </c>
      <c r="K86" s="20">
        <v>50</v>
      </c>
      <c r="L86" s="20">
        <v>30</v>
      </c>
      <c r="M86" s="20">
        <v>4</v>
      </c>
      <c r="N86" s="31">
        <v>45</v>
      </c>
      <c r="O86" s="23">
        <v>20</v>
      </c>
      <c r="P86" s="20">
        <v>80</v>
      </c>
      <c r="Q86" s="24">
        <v>6</v>
      </c>
      <c r="R86" s="7">
        <v>12</v>
      </c>
      <c r="S86" s="20">
        <v>0</v>
      </c>
      <c r="T86" s="20">
        <v>10</v>
      </c>
      <c r="U86" s="25">
        <v>0.7</v>
      </c>
      <c r="V86" s="19">
        <f t="shared" si="12"/>
        <v>2.04</v>
      </c>
      <c r="W86" s="26">
        <v>1.2</v>
      </c>
      <c r="X86" s="19">
        <f t="shared" si="22"/>
        <v>2.04</v>
      </c>
      <c r="Y86" s="19">
        <f t="shared" si="13"/>
        <v>3.3000000000000003</v>
      </c>
      <c r="Z86" s="19">
        <v>9.9</v>
      </c>
      <c r="AA86" s="19">
        <f t="shared" si="14"/>
        <v>3.3000000000000003</v>
      </c>
      <c r="AB86" s="19">
        <f t="shared" si="15"/>
        <v>2.52</v>
      </c>
      <c r="AC86" s="19">
        <v>1.4</v>
      </c>
      <c r="AD86" s="19">
        <f t="shared" si="23"/>
        <v>2.52</v>
      </c>
      <c r="AE86" s="19">
        <f t="shared" si="16"/>
        <v>4.76</v>
      </c>
      <c r="AF86" s="19">
        <v>11.9</v>
      </c>
      <c r="AG86" s="19">
        <f t="shared" si="17"/>
        <v>4.76</v>
      </c>
      <c r="AH86" s="26">
        <f t="shared" si="18"/>
        <v>2.2880000000000003</v>
      </c>
      <c r="AI86" s="19">
        <v>2.2000000000000002</v>
      </c>
      <c r="AJ86" s="26">
        <f t="shared" si="19"/>
        <v>2.8600000000000003</v>
      </c>
      <c r="AK86" s="19">
        <f t="shared" si="20"/>
        <v>0.27999999999999997</v>
      </c>
      <c r="AL86" s="19">
        <v>0.2</v>
      </c>
      <c r="AM86" s="144">
        <f t="shared" si="21"/>
        <v>0.27999999999999997</v>
      </c>
      <c r="AN86" s="132"/>
      <c r="AO86" s="132"/>
      <c r="AP86" s="28">
        <f>ROUNDUP($AN$4*VLOOKUP($AO$4,Plant!$A$3:$F$22,6,0)*V86,0)</f>
        <v>20</v>
      </c>
      <c r="AQ86" s="28">
        <f>ROUNDUP($AN$4*VLOOKUP($AO$4,Plant!$A$3:$G$22,7,0)*Y86,0)</f>
        <v>63</v>
      </c>
      <c r="AR86" s="28">
        <f>ROUNDUP($AN$4*VLOOKUP($AO$4,Plant!$A$3:$F$22,6,0)*AB86,0)</f>
        <v>24</v>
      </c>
      <c r="AS86" s="28">
        <f>ROUNDUP($AN$4*VLOOKUP($AO$4,Plant!$A$3:$H$22,8,0)*AE86,0)</f>
        <v>124</v>
      </c>
      <c r="AT86" s="28">
        <f>ROUNDUP($AN$4*VLOOKUP($AO$4,Plant!$A$3:$D$22,4,0)*AH86,0)</f>
        <v>3</v>
      </c>
      <c r="AU86" s="28">
        <f>ROUNDUP($AN$4*VLOOKUP($AO$4,Plant!$A$3:$E$22,5,0)*AK86,0)</f>
        <v>2</v>
      </c>
      <c r="AW8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86*U86/VLOOKUP($AV$5,'19. Daily_paid_order'!$B$2:$C$41,2,0),0)</f>
        <v>4</v>
      </c>
    </row>
    <row r="87" spans="1:49" x14ac:dyDescent="0.25">
      <c r="A87" s="29" t="s">
        <v>52</v>
      </c>
      <c r="B87" s="30">
        <v>85</v>
      </c>
      <c r="C87" s="31">
        <v>6</v>
      </c>
      <c r="D87" s="3">
        <v>18</v>
      </c>
      <c r="E87" s="20">
        <v>2700</v>
      </c>
      <c r="F87" s="20">
        <v>6</v>
      </c>
      <c r="G87" s="31">
        <v>12</v>
      </c>
      <c r="H87" s="31">
        <v>12</v>
      </c>
      <c r="I87" s="32" t="s">
        <v>58</v>
      </c>
      <c r="J87" s="20">
        <v>5</v>
      </c>
      <c r="K87" s="20">
        <v>50</v>
      </c>
      <c r="L87" s="20">
        <v>30</v>
      </c>
      <c r="M87" s="20">
        <v>4</v>
      </c>
      <c r="N87" s="31">
        <v>48</v>
      </c>
      <c r="O87" s="23">
        <v>20</v>
      </c>
      <c r="P87" s="20">
        <v>80</v>
      </c>
      <c r="Q87" s="24">
        <v>6</v>
      </c>
      <c r="R87" s="7">
        <v>12</v>
      </c>
      <c r="S87" s="20">
        <v>0</v>
      </c>
      <c r="T87" s="20">
        <v>10</v>
      </c>
      <c r="U87" s="25">
        <v>0.7</v>
      </c>
      <c r="V87" s="19">
        <f t="shared" si="12"/>
        <v>2.04</v>
      </c>
      <c r="W87" s="26">
        <v>1.2</v>
      </c>
      <c r="X87" s="19">
        <f t="shared" si="22"/>
        <v>2.04</v>
      </c>
      <c r="Y87" s="19">
        <f t="shared" si="13"/>
        <v>3.3000000000000003</v>
      </c>
      <c r="Z87" s="19">
        <v>9.9</v>
      </c>
      <c r="AA87" s="19">
        <f t="shared" si="14"/>
        <v>3.3000000000000003</v>
      </c>
      <c r="AB87" s="19">
        <f t="shared" si="15"/>
        <v>2.52</v>
      </c>
      <c r="AC87" s="19">
        <v>1.4</v>
      </c>
      <c r="AD87" s="19">
        <f t="shared" si="23"/>
        <v>2.52</v>
      </c>
      <c r="AE87" s="19">
        <f t="shared" si="16"/>
        <v>4.76</v>
      </c>
      <c r="AF87" s="19">
        <v>11.9</v>
      </c>
      <c r="AG87" s="19">
        <f t="shared" si="17"/>
        <v>4.76</v>
      </c>
      <c r="AH87" s="26">
        <f t="shared" si="18"/>
        <v>2.2880000000000003</v>
      </c>
      <c r="AI87" s="19">
        <v>2.2000000000000002</v>
      </c>
      <c r="AJ87" s="26">
        <f t="shared" si="19"/>
        <v>2.8600000000000003</v>
      </c>
      <c r="AK87" s="19">
        <f t="shared" si="20"/>
        <v>0.27999999999999997</v>
      </c>
      <c r="AL87" s="19">
        <v>0.2</v>
      </c>
      <c r="AM87" s="144">
        <f t="shared" si="21"/>
        <v>0.27999999999999997</v>
      </c>
      <c r="AN87" s="132"/>
      <c r="AO87" s="132"/>
      <c r="AP87" s="28">
        <f>ROUNDUP($AN$4*VLOOKUP($AO$4,Plant!$A$3:$F$22,6,0)*V87,0)</f>
        <v>20</v>
      </c>
      <c r="AQ87" s="28">
        <f>ROUNDUP($AN$4*VLOOKUP($AO$4,Plant!$A$3:$G$22,7,0)*Y87,0)</f>
        <v>63</v>
      </c>
      <c r="AR87" s="28">
        <f>ROUNDUP($AN$4*VLOOKUP($AO$4,Plant!$A$3:$F$22,6,0)*AB87,0)</f>
        <v>24</v>
      </c>
      <c r="AS87" s="28">
        <f>ROUNDUP($AN$4*VLOOKUP($AO$4,Plant!$A$3:$H$22,8,0)*AE87,0)</f>
        <v>124</v>
      </c>
      <c r="AT87" s="28">
        <f>ROUNDUP($AN$4*VLOOKUP($AO$4,Plant!$A$3:$D$22,4,0)*AH87,0)</f>
        <v>3</v>
      </c>
      <c r="AU87" s="28">
        <f>ROUNDUP($AN$4*VLOOKUP($AO$4,Plant!$A$3:$E$22,5,0)*AK87,0)</f>
        <v>2</v>
      </c>
      <c r="AW8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87*U87/VLOOKUP($AV$5,'19. Daily_paid_order'!$B$2:$C$41,2,0),0)</f>
        <v>4</v>
      </c>
    </row>
    <row r="88" spans="1:49" x14ac:dyDescent="0.25">
      <c r="A88" s="29" t="s">
        <v>52</v>
      </c>
      <c r="B88" s="18">
        <v>86</v>
      </c>
      <c r="C88" s="31">
        <v>6</v>
      </c>
      <c r="D88" s="3">
        <v>18</v>
      </c>
      <c r="E88" s="20">
        <v>2700</v>
      </c>
      <c r="F88" s="20">
        <v>6</v>
      </c>
      <c r="G88" s="31">
        <v>12</v>
      </c>
      <c r="H88" s="31">
        <v>12</v>
      </c>
      <c r="I88" s="32" t="s">
        <v>58</v>
      </c>
      <c r="J88" s="20">
        <v>5</v>
      </c>
      <c r="K88" s="20">
        <v>50</v>
      </c>
      <c r="L88" s="20">
        <v>30</v>
      </c>
      <c r="M88" s="20">
        <v>4</v>
      </c>
      <c r="N88" s="31">
        <v>48</v>
      </c>
      <c r="O88" s="23">
        <v>20</v>
      </c>
      <c r="P88" s="20">
        <v>80</v>
      </c>
      <c r="Q88" s="24">
        <v>6</v>
      </c>
      <c r="R88" s="7">
        <v>12</v>
      </c>
      <c r="S88" s="20">
        <v>0</v>
      </c>
      <c r="T88" s="20">
        <v>10</v>
      </c>
      <c r="U88" s="25">
        <v>0.7</v>
      </c>
      <c r="V88" s="19">
        <f t="shared" si="12"/>
        <v>2.04</v>
      </c>
      <c r="W88" s="26">
        <v>1.2</v>
      </c>
      <c r="X88" s="19">
        <f t="shared" si="22"/>
        <v>2.04</v>
      </c>
      <c r="Y88" s="19">
        <f t="shared" si="13"/>
        <v>3.3000000000000003</v>
      </c>
      <c r="Z88" s="19">
        <v>9.9</v>
      </c>
      <c r="AA88" s="19">
        <f t="shared" si="14"/>
        <v>3.3000000000000003</v>
      </c>
      <c r="AB88" s="19">
        <f t="shared" si="15"/>
        <v>2.52</v>
      </c>
      <c r="AC88" s="19">
        <v>1.4</v>
      </c>
      <c r="AD88" s="19">
        <f t="shared" si="23"/>
        <v>2.52</v>
      </c>
      <c r="AE88" s="19">
        <f t="shared" si="16"/>
        <v>4.76</v>
      </c>
      <c r="AF88" s="19">
        <v>11.9</v>
      </c>
      <c r="AG88" s="19">
        <f t="shared" si="17"/>
        <v>4.76</v>
      </c>
      <c r="AH88" s="26">
        <f t="shared" si="18"/>
        <v>2.1840000000000002</v>
      </c>
      <c r="AI88" s="26">
        <v>2.1</v>
      </c>
      <c r="AJ88" s="26">
        <f t="shared" si="19"/>
        <v>2.7300000000000004</v>
      </c>
      <c r="AK88" s="19">
        <f t="shared" si="20"/>
        <v>0.27999999999999997</v>
      </c>
      <c r="AL88" s="19">
        <v>0.2</v>
      </c>
      <c r="AM88" s="144">
        <f t="shared" si="21"/>
        <v>0.27999999999999997</v>
      </c>
      <c r="AN88" s="132"/>
      <c r="AO88" s="132"/>
      <c r="AP88" s="28">
        <f>ROUNDUP($AN$4*VLOOKUP($AO$4,Plant!$A$3:$F$22,6,0)*V88,0)</f>
        <v>20</v>
      </c>
      <c r="AQ88" s="28">
        <f>ROUNDUP($AN$4*VLOOKUP($AO$4,Plant!$A$3:$G$22,7,0)*Y88,0)</f>
        <v>63</v>
      </c>
      <c r="AR88" s="28">
        <f>ROUNDUP($AN$4*VLOOKUP($AO$4,Plant!$A$3:$F$22,6,0)*AB88,0)</f>
        <v>24</v>
      </c>
      <c r="AS88" s="28">
        <f>ROUNDUP($AN$4*VLOOKUP($AO$4,Plant!$A$3:$H$22,8,0)*AE88,0)</f>
        <v>124</v>
      </c>
      <c r="AT88" s="28">
        <f>ROUNDUP($AN$4*VLOOKUP($AO$4,Plant!$A$3:$D$22,4,0)*AH88,0)</f>
        <v>3</v>
      </c>
      <c r="AU88" s="28">
        <f>ROUNDUP($AN$4*VLOOKUP($AO$4,Plant!$A$3:$E$22,5,0)*AK88,0)</f>
        <v>2</v>
      </c>
      <c r="AW8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88*U88/VLOOKUP($AV$5,'19. Daily_paid_order'!$B$2:$C$41,2,0),0)</f>
        <v>4</v>
      </c>
    </row>
    <row r="89" spans="1:49" x14ac:dyDescent="0.25">
      <c r="A89" s="29" t="s">
        <v>52</v>
      </c>
      <c r="B89" s="30">
        <v>87</v>
      </c>
      <c r="C89" s="31">
        <v>6</v>
      </c>
      <c r="D89" s="3">
        <v>18</v>
      </c>
      <c r="E89" s="20">
        <v>2700</v>
      </c>
      <c r="F89" s="20">
        <v>6</v>
      </c>
      <c r="G89" s="31">
        <v>12</v>
      </c>
      <c r="H89" s="31">
        <v>12</v>
      </c>
      <c r="I89" s="32" t="s">
        <v>58</v>
      </c>
      <c r="J89" s="20">
        <v>5</v>
      </c>
      <c r="K89" s="20">
        <v>50</v>
      </c>
      <c r="L89" s="20">
        <v>30</v>
      </c>
      <c r="M89" s="20">
        <v>4</v>
      </c>
      <c r="N89" s="31">
        <v>48</v>
      </c>
      <c r="O89" s="23">
        <v>20</v>
      </c>
      <c r="P89" s="20">
        <v>80</v>
      </c>
      <c r="Q89" s="24">
        <v>6</v>
      </c>
      <c r="R89" s="7">
        <v>12</v>
      </c>
      <c r="S89" s="20">
        <v>0</v>
      </c>
      <c r="T89" s="20">
        <v>10</v>
      </c>
      <c r="U89" s="25">
        <v>0.7</v>
      </c>
      <c r="V89" s="19">
        <f t="shared" si="12"/>
        <v>2.04</v>
      </c>
      <c r="W89" s="26">
        <v>1.2</v>
      </c>
      <c r="X89" s="19">
        <f t="shared" si="22"/>
        <v>2.04</v>
      </c>
      <c r="Y89" s="19">
        <f t="shared" si="13"/>
        <v>3.3000000000000003</v>
      </c>
      <c r="Z89" s="19">
        <v>9.9</v>
      </c>
      <c r="AA89" s="19">
        <f t="shared" si="14"/>
        <v>3.3000000000000003</v>
      </c>
      <c r="AB89" s="19">
        <f t="shared" si="15"/>
        <v>2.52</v>
      </c>
      <c r="AC89" s="19">
        <v>1.4</v>
      </c>
      <c r="AD89" s="19">
        <f t="shared" si="23"/>
        <v>2.52</v>
      </c>
      <c r="AE89" s="19">
        <f t="shared" si="16"/>
        <v>4.76</v>
      </c>
      <c r="AF89" s="19">
        <v>11.9</v>
      </c>
      <c r="AG89" s="19">
        <f t="shared" si="17"/>
        <v>4.76</v>
      </c>
      <c r="AH89" s="26">
        <f t="shared" si="18"/>
        <v>2.08</v>
      </c>
      <c r="AI89" s="19">
        <v>2</v>
      </c>
      <c r="AJ89" s="26">
        <f t="shared" si="19"/>
        <v>2.6</v>
      </c>
      <c r="AK89" s="19">
        <f t="shared" si="20"/>
        <v>0.27999999999999997</v>
      </c>
      <c r="AL89" s="19">
        <v>0.2</v>
      </c>
      <c r="AM89" s="144">
        <f t="shared" si="21"/>
        <v>0.27999999999999997</v>
      </c>
      <c r="AN89" s="132"/>
      <c r="AO89" s="132"/>
      <c r="AP89" s="28">
        <f>ROUNDUP($AN$4*VLOOKUP($AO$4,Plant!$A$3:$F$22,6,0)*V89,0)</f>
        <v>20</v>
      </c>
      <c r="AQ89" s="28">
        <f>ROUNDUP($AN$4*VLOOKUP($AO$4,Plant!$A$3:$G$22,7,0)*Y89,0)</f>
        <v>63</v>
      </c>
      <c r="AR89" s="28">
        <f>ROUNDUP($AN$4*VLOOKUP($AO$4,Plant!$A$3:$F$22,6,0)*AB89,0)</f>
        <v>24</v>
      </c>
      <c r="AS89" s="28">
        <f>ROUNDUP($AN$4*VLOOKUP($AO$4,Plant!$A$3:$H$22,8,0)*AE89,0)</f>
        <v>124</v>
      </c>
      <c r="AT89" s="28">
        <f>ROUNDUP($AN$4*VLOOKUP($AO$4,Plant!$A$3:$D$22,4,0)*AH89,0)</f>
        <v>3</v>
      </c>
      <c r="AU89" s="28">
        <f>ROUNDUP($AN$4*VLOOKUP($AO$4,Plant!$A$3:$E$22,5,0)*AK89,0)</f>
        <v>2</v>
      </c>
      <c r="AW8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89*U89/VLOOKUP($AV$5,'19. Daily_paid_order'!$B$2:$C$41,2,0),0)</f>
        <v>4</v>
      </c>
    </row>
    <row r="90" spans="1:49" x14ac:dyDescent="0.25">
      <c r="A90" s="29" t="s">
        <v>52</v>
      </c>
      <c r="B90" s="18">
        <v>88</v>
      </c>
      <c r="C90" s="31">
        <v>6</v>
      </c>
      <c r="D90" s="3">
        <v>18</v>
      </c>
      <c r="E90" s="20">
        <v>2700</v>
      </c>
      <c r="F90" s="20">
        <v>6</v>
      </c>
      <c r="G90" s="31">
        <v>12</v>
      </c>
      <c r="H90" s="31">
        <v>12</v>
      </c>
      <c r="I90" s="32" t="s">
        <v>58</v>
      </c>
      <c r="J90" s="20">
        <v>5</v>
      </c>
      <c r="K90" s="20">
        <v>50</v>
      </c>
      <c r="L90" s="20">
        <v>30</v>
      </c>
      <c r="M90" s="20">
        <v>4</v>
      </c>
      <c r="N90" s="31">
        <v>48</v>
      </c>
      <c r="O90" s="23">
        <v>20</v>
      </c>
      <c r="P90" s="20">
        <v>80</v>
      </c>
      <c r="Q90" s="24">
        <v>6</v>
      </c>
      <c r="R90" s="7">
        <v>12</v>
      </c>
      <c r="S90" s="20">
        <v>0</v>
      </c>
      <c r="T90" s="20">
        <v>10</v>
      </c>
      <c r="U90" s="25">
        <v>0.7</v>
      </c>
      <c r="V90" s="19">
        <f t="shared" si="12"/>
        <v>2.04</v>
      </c>
      <c r="W90" s="26">
        <v>1.2</v>
      </c>
      <c r="X90" s="19">
        <f t="shared" si="22"/>
        <v>2.04</v>
      </c>
      <c r="Y90" s="19">
        <f t="shared" si="13"/>
        <v>3.3000000000000003</v>
      </c>
      <c r="Z90" s="19">
        <v>9.9</v>
      </c>
      <c r="AA90" s="19">
        <f t="shared" si="14"/>
        <v>3.3000000000000003</v>
      </c>
      <c r="AB90" s="19">
        <f t="shared" si="15"/>
        <v>2.52</v>
      </c>
      <c r="AC90" s="19">
        <v>1.4</v>
      </c>
      <c r="AD90" s="19">
        <f t="shared" si="23"/>
        <v>2.52</v>
      </c>
      <c r="AE90" s="19">
        <f t="shared" si="16"/>
        <v>4.76</v>
      </c>
      <c r="AF90" s="19">
        <v>11.9</v>
      </c>
      <c r="AG90" s="19">
        <f t="shared" si="17"/>
        <v>4.76</v>
      </c>
      <c r="AH90" s="26">
        <f t="shared" si="18"/>
        <v>1.9759999999999998</v>
      </c>
      <c r="AI90" s="19">
        <v>1.9</v>
      </c>
      <c r="AJ90" s="26">
        <f t="shared" si="19"/>
        <v>2.4699999999999998</v>
      </c>
      <c r="AK90" s="19">
        <f t="shared" si="20"/>
        <v>0.27999999999999997</v>
      </c>
      <c r="AL90" s="19">
        <v>0.2</v>
      </c>
      <c r="AM90" s="144">
        <f t="shared" si="21"/>
        <v>0.27999999999999997</v>
      </c>
      <c r="AN90" s="132"/>
      <c r="AO90" s="132"/>
      <c r="AP90" s="28">
        <f>ROUNDUP($AN$4*VLOOKUP($AO$4,Plant!$A$3:$F$22,6,0)*V90,0)</f>
        <v>20</v>
      </c>
      <c r="AQ90" s="28">
        <f>ROUNDUP($AN$4*VLOOKUP($AO$4,Plant!$A$3:$G$22,7,0)*Y90,0)</f>
        <v>63</v>
      </c>
      <c r="AR90" s="28">
        <f>ROUNDUP($AN$4*VLOOKUP($AO$4,Plant!$A$3:$F$22,6,0)*AB90,0)</f>
        <v>24</v>
      </c>
      <c r="AS90" s="28">
        <f>ROUNDUP($AN$4*VLOOKUP($AO$4,Plant!$A$3:$H$22,8,0)*AE90,0)</f>
        <v>124</v>
      </c>
      <c r="AT90" s="28">
        <f>ROUNDUP($AN$4*VLOOKUP($AO$4,Plant!$A$3:$D$22,4,0)*AH90,0)</f>
        <v>2</v>
      </c>
      <c r="AU90" s="28">
        <f>ROUNDUP($AN$4*VLOOKUP($AO$4,Plant!$A$3:$E$22,5,0)*AK90,0)</f>
        <v>2</v>
      </c>
      <c r="AW9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90*U90/VLOOKUP($AV$5,'19. Daily_paid_order'!$B$2:$C$41,2,0),0)</f>
        <v>4</v>
      </c>
    </row>
    <row r="91" spans="1:49" x14ac:dyDescent="0.25">
      <c r="A91" s="29" t="s">
        <v>52</v>
      </c>
      <c r="B91" s="30">
        <v>89</v>
      </c>
      <c r="C91" s="31">
        <v>6</v>
      </c>
      <c r="D91" s="3">
        <v>18</v>
      </c>
      <c r="E91" s="20">
        <v>2700</v>
      </c>
      <c r="F91" s="20">
        <v>6</v>
      </c>
      <c r="G91" s="31">
        <v>12</v>
      </c>
      <c r="H91" s="31">
        <v>12</v>
      </c>
      <c r="I91" s="32" t="s">
        <v>58</v>
      </c>
      <c r="J91" s="20">
        <v>5</v>
      </c>
      <c r="K91" s="20">
        <v>50</v>
      </c>
      <c r="L91" s="20">
        <v>30</v>
      </c>
      <c r="M91" s="20">
        <v>4</v>
      </c>
      <c r="N91" s="31">
        <v>48</v>
      </c>
      <c r="O91" s="23">
        <v>20</v>
      </c>
      <c r="P91" s="20">
        <v>80</v>
      </c>
      <c r="Q91" s="24">
        <v>6</v>
      </c>
      <c r="R91" s="7">
        <v>12</v>
      </c>
      <c r="S91" s="20">
        <v>0</v>
      </c>
      <c r="T91" s="20">
        <v>10</v>
      </c>
      <c r="U91" s="25">
        <v>0.7</v>
      </c>
      <c r="V91" s="19">
        <f t="shared" si="12"/>
        <v>2.04</v>
      </c>
      <c r="W91" s="26">
        <v>1.2</v>
      </c>
      <c r="X91" s="19">
        <f t="shared" si="22"/>
        <v>2.04</v>
      </c>
      <c r="Y91" s="19">
        <f t="shared" si="13"/>
        <v>3.3000000000000003</v>
      </c>
      <c r="Z91" s="19">
        <v>9.9</v>
      </c>
      <c r="AA91" s="19">
        <f t="shared" si="14"/>
        <v>3.3000000000000003</v>
      </c>
      <c r="AB91" s="19">
        <f t="shared" si="15"/>
        <v>2.52</v>
      </c>
      <c r="AC91" s="19">
        <v>1.4</v>
      </c>
      <c r="AD91" s="19">
        <f t="shared" si="23"/>
        <v>2.52</v>
      </c>
      <c r="AE91" s="19">
        <f t="shared" si="16"/>
        <v>4.76</v>
      </c>
      <c r="AF91" s="19">
        <v>11.9</v>
      </c>
      <c r="AG91" s="19">
        <f t="shared" si="17"/>
        <v>4.76</v>
      </c>
      <c r="AH91" s="26">
        <f t="shared" si="18"/>
        <v>1.8720000000000003</v>
      </c>
      <c r="AI91" s="26">
        <v>1.8</v>
      </c>
      <c r="AJ91" s="26">
        <f t="shared" si="19"/>
        <v>2.3400000000000003</v>
      </c>
      <c r="AK91" s="19">
        <f t="shared" si="20"/>
        <v>0.27999999999999997</v>
      </c>
      <c r="AL91" s="19">
        <v>0.2</v>
      </c>
      <c r="AM91" s="144">
        <f t="shared" si="21"/>
        <v>0.27999999999999997</v>
      </c>
      <c r="AN91" s="132"/>
      <c r="AO91" s="132"/>
      <c r="AP91" s="28">
        <f>ROUNDUP($AN$4*VLOOKUP($AO$4,Plant!$A$3:$F$22,6,0)*V91,0)</f>
        <v>20</v>
      </c>
      <c r="AQ91" s="28">
        <f>ROUNDUP($AN$4*VLOOKUP($AO$4,Plant!$A$3:$G$22,7,0)*Y91,0)</f>
        <v>63</v>
      </c>
      <c r="AR91" s="28">
        <f>ROUNDUP($AN$4*VLOOKUP($AO$4,Plant!$A$3:$F$22,6,0)*AB91,0)</f>
        <v>24</v>
      </c>
      <c r="AS91" s="28">
        <f>ROUNDUP($AN$4*VLOOKUP($AO$4,Plant!$A$3:$H$22,8,0)*AE91,0)</f>
        <v>124</v>
      </c>
      <c r="AT91" s="28">
        <f>ROUNDUP($AN$4*VLOOKUP($AO$4,Plant!$A$3:$D$22,4,0)*AH91,0)</f>
        <v>2</v>
      </c>
      <c r="AU91" s="28">
        <f>ROUNDUP($AN$4*VLOOKUP($AO$4,Plant!$A$3:$E$22,5,0)*AK91,0)</f>
        <v>2</v>
      </c>
      <c r="AW9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91*U91/VLOOKUP($AV$5,'19. Daily_paid_order'!$B$2:$C$41,2,0),0)</f>
        <v>4</v>
      </c>
    </row>
    <row r="92" spans="1:49" x14ac:dyDescent="0.25">
      <c r="A92" s="29" t="s">
        <v>52</v>
      </c>
      <c r="B92" s="18">
        <v>90</v>
      </c>
      <c r="C92" s="31">
        <v>6</v>
      </c>
      <c r="D92" s="3">
        <v>18</v>
      </c>
      <c r="E92" s="20">
        <v>3000</v>
      </c>
      <c r="F92" s="20">
        <v>6</v>
      </c>
      <c r="G92" s="31">
        <v>12</v>
      </c>
      <c r="H92" s="31">
        <v>12</v>
      </c>
      <c r="I92" s="32" t="s">
        <v>58</v>
      </c>
      <c r="J92" s="20">
        <v>5</v>
      </c>
      <c r="K92" s="20">
        <v>50</v>
      </c>
      <c r="L92" s="20">
        <v>30</v>
      </c>
      <c r="M92" s="20">
        <v>4</v>
      </c>
      <c r="N92" s="31">
        <v>51</v>
      </c>
      <c r="O92" s="23">
        <v>20</v>
      </c>
      <c r="P92" s="20">
        <v>80</v>
      </c>
      <c r="Q92" s="24">
        <v>6</v>
      </c>
      <c r="R92" s="7">
        <v>12</v>
      </c>
      <c r="S92" s="20">
        <v>0</v>
      </c>
      <c r="T92" s="20">
        <v>10</v>
      </c>
      <c r="U92" s="25">
        <v>0.7</v>
      </c>
      <c r="V92" s="19">
        <f t="shared" si="12"/>
        <v>2.04</v>
      </c>
      <c r="W92" s="26">
        <v>1.2</v>
      </c>
      <c r="X92" s="19">
        <f t="shared" si="22"/>
        <v>2.04</v>
      </c>
      <c r="Y92" s="19">
        <f t="shared" si="13"/>
        <v>3.3000000000000003</v>
      </c>
      <c r="Z92" s="19">
        <v>9.9</v>
      </c>
      <c r="AA92" s="19">
        <f t="shared" si="14"/>
        <v>3.3000000000000003</v>
      </c>
      <c r="AB92" s="19">
        <f t="shared" si="15"/>
        <v>2.52</v>
      </c>
      <c r="AC92" s="19">
        <v>1.4</v>
      </c>
      <c r="AD92" s="19">
        <f t="shared" si="23"/>
        <v>2.52</v>
      </c>
      <c r="AE92" s="19">
        <f t="shared" si="16"/>
        <v>4.76</v>
      </c>
      <c r="AF92" s="19">
        <v>11.9</v>
      </c>
      <c r="AG92" s="19">
        <f t="shared" si="17"/>
        <v>4.76</v>
      </c>
      <c r="AH92" s="26">
        <f t="shared" si="18"/>
        <v>1.8720000000000003</v>
      </c>
      <c r="AI92" s="19">
        <v>1.8</v>
      </c>
      <c r="AJ92" s="26">
        <f t="shared" si="19"/>
        <v>2.3400000000000003</v>
      </c>
      <c r="AK92" s="19">
        <f t="shared" si="20"/>
        <v>0.27999999999999997</v>
      </c>
      <c r="AL92" s="19">
        <v>0.2</v>
      </c>
      <c r="AM92" s="144">
        <f t="shared" si="21"/>
        <v>0.27999999999999997</v>
      </c>
      <c r="AN92" s="132"/>
      <c r="AO92" s="132"/>
      <c r="AP92" s="28">
        <f>ROUNDUP($AN$4*VLOOKUP($AO$4,Plant!$A$3:$F$22,6,0)*V92,0)</f>
        <v>20</v>
      </c>
      <c r="AQ92" s="28">
        <f>ROUNDUP($AN$4*VLOOKUP($AO$4,Plant!$A$3:$G$22,7,0)*Y92,0)</f>
        <v>63</v>
      </c>
      <c r="AR92" s="28">
        <f>ROUNDUP($AN$4*VLOOKUP($AO$4,Plant!$A$3:$F$22,6,0)*AB92,0)</f>
        <v>24</v>
      </c>
      <c r="AS92" s="28">
        <f>ROUNDUP($AN$4*VLOOKUP($AO$4,Plant!$A$3:$H$22,8,0)*AE92,0)</f>
        <v>124</v>
      </c>
      <c r="AT92" s="28">
        <f>ROUNDUP($AN$4*VLOOKUP($AO$4,Plant!$A$3:$D$22,4,0)*AH92,0)</f>
        <v>2</v>
      </c>
      <c r="AU92" s="28">
        <f>ROUNDUP($AN$4*VLOOKUP($AO$4,Plant!$A$3:$E$22,5,0)*AK92,0)</f>
        <v>2</v>
      </c>
      <c r="AW9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92*U92/VLOOKUP($AV$5,'19. Daily_paid_order'!$B$2:$C$41,2,0),0)</f>
        <v>4</v>
      </c>
    </row>
    <row r="93" spans="1:49" x14ac:dyDescent="0.25">
      <c r="A93" s="29" t="s">
        <v>52</v>
      </c>
      <c r="B93" s="30">
        <v>91</v>
      </c>
      <c r="C93" s="31">
        <v>6</v>
      </c>
      <c r="D93" s="3">
        <v>18</v>
      </c>
      <c r="E93" s="20">
        <v>3000</v>
      </c>
      <c r="F93" s="20">
        <v>6</v>
      </c>
      <c r="G93" s="31">
        <v>12</v>
      </c>
      <c r="H93" s="31">
        <v>12</v>
      </c>
      <c r="I93" s="32" t="s">
        <v>58</v>
      </c>
      <c r="J93" s="20">
        <v>5</v>
      </c>
      <c r="K93" s="20">
        <v>50</v>
      </c>
      <c r="L93" s="20">
        <v>30</v>
      </c>
      <c r="M93" s="20">
        <v>4</v>
      </c>
      <c r="N93" s="31">
        <v>51</v>
      </c>
      <c r="O93" s="23">
        <v>20</v>
      </c>
      <c r="P93" s="20">
        <v>80</v>
      </c>
      <c r="Q93" s="24">
        <v>6</v>
      </c>
      <c r="R93" s="7">
        <v>12</v>
      </c>
      <c r="S93" s="20">
        <v>0</v>
      </c>
      <c r="T93" s="20">
        <v>10</v>
      </c>
      <c r="U93" s="25">
        <v>0.7</v>
      </c>
      <c r="V93" s="19">
        <f t="shared" si="12"/>
        <v>2.04</v>
      </c>
      <c r="W93" s="26">
        <v>1.2</v>
      </c>
      <c r="X93" s="19">
        <f t="shared" si="22"/>
        <v>2.04</v>
      </c>
      <c r="Y93" s="19">
        <f t="shared" si="13"/>
        <v>3.3000000000000003</v>
      </c>
      <c r="Z93" s="19">
        <v>9.9</v>
      </c>
      <c r="AA93" s="19">
        <f t="shared" si="14"/>
        <v>3.3000000000000003</v>
      </c>
      <c r="AB93" s="19">
        <f t="shared" si="15"/>
        <v>2.52</v>
      </c>
      <c r="AC93" s="19">
        <v>1.4</v>
      </c>
      <c r="AD93" s="19">
        <f t="shared" si="23"/>
        <v>2.52</v>
      </c>
      <c r="AE93" s="19">
        <f t="shared" si="16"/>
        <v>4.76</v>
      </c>
      <c r="AF93" s="19">
        <v>11.9</v>
      </c>
      <c r="AG93" s="19">
        <f t="shared" si="17"/>
        <v>4.76</v>
      </c>
      <c r="AH93" s="26">
        <f t="shared" si="18"/>
        <v>1.8720000000000003</v>
      </c>
      <c r="AI93" s="19">
        <v>1.8</v>
      </c>
      <c r="AJ93" s="26">
        <f t="shared" si="19"/>
        <v>2.3400000000000003</v>
      </c>
      <c r="AK93" s="19">
        <f t="shared" si="20"/>
        <v>0.27999999999999997</v>
      </c>
      <c r="AL93" s="19">
        <v>0.2</v>
      </c>
      <c r="AM93" s="144">
        <f t="shared" si="21"/>
        <v>0.27999999999999997</v>
      </c>
      <c r="AN93" s="132"/>
      <c r="AO93" s="132"/>
      <c r="AP93" s="28">
        <f>ROUNDUP($AN$4*VLOOKUP($AO$4,Plant!$A$3:$F$22,6,0)*V93,0)</f>
        <v>20</v>
      </c>
      <c r="AQ93" s="28">
        <f>ROUNDUP($AN$4*VLOOKUP($AO$4,Plant!$A$3:$G$22,7,0)*Y93,0)</f>
        <v>63</v>
      </c>
      <c r="AR93" s="28">
        <f>ROUNDUP($AN$4*VLOOKUP($AO$4,Plant!$A$3:$F$22,6,0)*AB93,0)</f>
        <v>24</v>
      </c>
      <c r="AS93" s="28">
        <f>ROUNDUP($AN$4*VLOOKUP($AO$4,Plant!$A$3:$H$22,8,0)*AE93,0)</f>
        <v>124</v>
      </c>
      <c r="AT93" s="28">
        <f>ROUNDUP($AN$4*VLOOKUP($AO$4,Plant!$A$3:$D$22,4,0)*AH93,0)</f>
        <v>2</v>
      </c>
      <c r="AU93" s="28">
        <f>ROUNDUP($AN$4*VLOOKUP($AO$4,Plant!$A$3:$E$22,5,0)*AK93,0)</f>
        <v>2</v>
      </c>
      <c r="AW9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93*U93/VLOOKUP($AV$5,'19. Daily_paid_order'!$B$2:$C$41,2,0),0)</f>
        <v>4</v>
      </c>
    </row>
    <row r="94" spans="1:49" x14ac:dyDescent="0.25">
      <c r="A94" s="29" t="s">
        <v>52</v>
      </c>
      <c r="B94" s="18">
        <v>92</v>
      </c>
      <c r="C94" s="31">
        <v>6</v>
      </c>
      <c r="D94" s="3">
        <v>18</v>
      </c>
      <c r="E94" s="20">
        <v>3000</v>
      </c>
      <c r="F94" s="20">
        <v>6</v>
      </c>
      <c r="G94" s="31">
        <v>12</v>
      </c>
      <c r="H94" s="31">
        <v>12</v>
      </c>
      <c r="I94" s="32" t="s">
        <v>58</v>
      </c>
      <c r="J94" s="20">
        <v>5</v>
      </c>
      <c r="K94" s="20">
        <v>50</v>
      </c>
      <c r="L94" s="20">
        <v>30</v>
      </c>
      <c r="M94" s="20">
        <v>4</v>
      </c>
      <c r="N94" s="31">
        <v>51</v>
      </c>
      <c r="O94" s="23">
        <v>20</v>
      </c>
      <c r="P94" s="20">
        <v>80</v>
      </c>
      <c r="Q94" s="24">
        <v>6</v>
      </c>
      <c r="R94" s="7">
        <v>12</v>
      </c>
      <c r="S94" s="20">
        <v>0</v>
      </c>
      <c r="T94" s="20">
        <v>10</v>
      </c>
      <c r="U94" s="25">
        <v>0.7</v>
      </c>
      <c r="V94" s="19">
        <f t="shared" si="12"/>
        <v>2.04</v>
      </c>
      <c r="W94" s="26">
        <v>1.2</v>
      </c>
      <c r="X94" s="19">
        <f t="shared" si="22"/>
        <v>2.04</v>
      </c>
      <c r="Y94" s="19">
        <f t="shared" si="13"/>
        <v>3.3000000000000003</v>
      </c>
      <c r="Z94" s="19">
        <v>9.9</v>
      </c>
      <c r="AA94" s="19">
        <f t="shared" si="14"/>
        <v>3.3000000000000003</v>
      </c>
      <c r="AB94" s="19">
        <f t="shared" si="15"/>
        <v>2.52</v>
      </c>
      <c r="AC94" s="19">
        <v>1.4</v>
      </c>
      <c r="AD94" s="19">
        <f t="shared" si="23"/>
        <v>2.52</v>
      </c>
      <c r="AE94" s="19">
        <f t="shared" si="16"/>
        <v>4.76</v>
      </c>
      <c r="AF94" s="19">
        <v>11.9</v>
      </c>
      <c r="AG94" s="19">
        <f t="shared" si="17"/>
        <v>4.76</v>
      </c>
      <c r="AH94" s="26">
        <f t="shared" si="18"/>
        <v>1.8720000000000003</v>
      </c>
      <c r="AI94" s="19">
        <v>1.8</v>
      </c>
      <c r="AJ94" s="26">
        <f t="shared" si="19"/>
        <v>2.3400000000000003</v>
      </c>
      <c r="AK94" s="19">
        <f t="shared" si="20"/>
        <v>0.27999999999999997</v>
      </c>
      <c r="AL94" s="19">
        <v>0.2</v>
      </c>
      <c r="AM94" s="144">
        <f t="shared" si="21"/>
        <v>0.27999999999999997</v>
      </c>
      <c r="AN94" s="132"/>
      <c r="AO94" s="132"/>
      <c r="AP94" s="28">
        <f>ROUNDUP($AN$4*VLOOKUP($AO$4,Plant!$A$3:$F$22,6,0)*V94,0)</f>
        <v>20</v>
      </c>
      <c r="AQ94" s="28">
        <f>ROUNDUP($AN$4*VLOOKUP($AO$4,Plant!$A$3:$G$22,7,0)*Y94,0)</f>
        <v>63</v>
      </c>
      <c r="AR94" s="28">
        <f>ROUNDUP($AN$4*VLOOKUP($AO$4,Plant!$A$3:$F$22,6,0)*AB94,0)</f>
        <v>24</v>
      </c>
      <c r="AS94" s="28">
        <f>ROUNDUP($AN$4*VLOOKUP($AO$4,Plant!$A$3:$H$22,8,0)*AE94,0)</f>
        <v>124</v>
      </c>
      <c r="AT94" s="28">
        <f>ROUNDUP($AN$4*VLOOKUP($AO$4,Plant!$A$3:$D$22,4,0)*AH94,0)</f>
        <v>2</v>
      </c>
      <c r="AU94" s="28">
        <f>ROUNDUP($AN$4*VLOOKUP($AO$4,Plant!$A$3:$E$22,5,0)*AK94,0)</f>
        <v>2</v>
      </c>
      <c r="AW9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94*U94/VLOOKUP($AV$5,'19. Daily_paid_order'!$B$2:$C$41,2,0),0)</f>
        <v>4</v>
      </c>
    </row>
    <row r="95" spans="1:49" x14ac:dyDescent="0.25">
      <c r="A95" s="29" t="s">
        <v>52</v>
      </c>
      <c r="B95" s="30">
        <v>93</v>
      </c>
      <c r="C95" s="31">
        <v>6</v>
      </c>
      <c r="D95" s="3">
        <v>18</v>
      </c>
      <c r="E95" s="20">
        <v>3000</v>
      </c>
      <c r="F95" s="20">
        <v>6</v>
      </c>
      <c r="G95" s="31">
        <v>12</v>
      </c>
      <c r="H95" s="31">
        <v>12</v>
      </c>
      <c r="I95" s="32" t="s">
        <v>58</v>
      </c>
      <c r="J95" s="20">
        <v>5</v>
      </c>
      <c r="K95" s="20">
        <v>50</v>
      </c>
      <c r="L95" s="20">
        <v>30</v>
      </c>
      <c r="M95" s="20">
        <v>4</v>
      </c>
      <c r="N95" s="31">
        <v>51</v>
      </c>
      <c r="O95" s="23">
        <v>20</v>
      </c>
      <c r="P95" s="20">
        <v>80</v>
      </c>
      <c r="Q95" s="24">
        <v>6</v>
      </c>
      <c r="R95" s="7">
        <v>12</v>
      </c>
      <c r="S95" s="20">
        <v>0</v>
      </c>
      <c r="T95" s="20">
        <v>10</v>
      </c>
      <c r="U95" s="25">
        <v>0.7</v>
      </c>
      <c r="V95" s="19">
        <f t="shared" si="12"/>
        <v>2.04</v>
      </c>
      <c r="W95" s="26">
        <v>1.2</v>
      </c>
      <c r="X95" s="19">
        <f t="shared" si="22"/>
        <v>2.04</v>
      </c>
      <c r="Y95" s="19">
        <f t="shared" si="13"/>
        <v>3.3000000000000003</v>
      </c>
      <c r="Z95" s="19">
        <v>9.9</v>
      </c>
      <c r="AA95" s="19">
        <f t="shared" si="14"/>
        <v>3.3000000000000003</v>
      </c>
      <c r="AB95" s="19">
        <f t="shared" si="15"/>
        <v>2.52</v>
      </c>
      <c r="AC95" s="19">
        <v>1.4</v>
      </c>
      <c r="AD95" s="19">
        <f t="shared" si="23"/>
        <v>2.52</v>
      </c>
      <c r="AE95" s="19">
        <f t="shared" si="16"/>
        <v>4.76</v>
      </c>
      <c r="AF95" s="19">
        <v>11.9</v>
      </c>
      <c r="AG95" s="19">
        <f t="shared" si="17"/>
        <v>4.76</v>
      </c>
      <c r="AH95" s="26">
        <f t="shared" si="18"/>
        <v>1.768</v>
      </c>
      <c r="AI95" s="26">
        <v>1.7</v>
      </c>
      <c r="AJ95" s="26">
        <f t="shared" si="19"/>
        <v>2.21</v>
      </c>
      <c r="AK95" s="19">
        <f t="shared" si="20"/>
        <v>0.27999999999999997</v>
      </c>
      <c r="AL95" s="19">
        <v>0.2</v>
      </c>
      <c r="AM95" s="144">
        <f t="shared" si="21"/>
        <v>0.27999999999999997</v>
      </c>
      <c r="AN95" s="132"/>
      <c r="AO95" s="132"/>
      <c r="AP95" s="28">
        <f>ROUNDUP($AN$4*VLOOKUP($AO$4,Plant!$A$3:$F$22,6,0)*V95,0)</f>
        <v>20</v>
      </c>
      <c r="AQ95" s="28">
        <f>ROUNDUP($AN$4*VLOOKUP($AO$4,Plant!$A$3:$G$22,7,0)*Y95,0)</f>
        <v>63</v>
      </c>
      <c r="AR95" s="28">
        <f>ROUNDUP($AN$4*VLOOKUP($AO$4,Plant!$A$3:$F$22,6,0)*AB95,0)</f>
        <v>24</v>
      </c>
      <c r="AS95" s="28">
        <f>ROUNDUP($AN$4*VLOOKUP($AO$4,Plant!$A$3:$H$22,8,0)*AE95,0)</f>
        <v>124</v>
      </c>
      <c r="AT95" s="28">
        <f>ROUNDUP($AN$4*VLOOKUP($AO$4,Plant!$A$3:$D$22,4,0)*AH95,0)</f>
        <v>2</v>
      </c>
      <c r="AU95" s="28">
        <f>ROUNDUP($AN$4*VLOOKUP($AO$4,Plant!$A$3:$E$22,5,0)*AK95,0)</f>
        <v>2</v>
      </c>
      <c r="AW9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95*U95/VLOOKUP($AV$5,'19. Daily_paid_order'!$B$2:$C$41,2,0),0)</f>
        <v>4</v>
      </c>
    </row>
    <row r="96" spans="1:49" x14ac:dyDescent="0.25">
      <c r="A96" s="29" t="s">
        <v>52</v>
      </c>
      <c r="B96" s="18">
        <v>94</v>
      </c>
      <c r="C96" s="31">
        <v>6</v>
      </c>
      <c r="D96" s="3">
        <v>18</v>
      </c>
      <c r="E96" s="20">
        <v>3000</v>
      </c>
      <c r="F96" s="20">
        <v>6</v>
      </c>
      <c r="G96" s="31">
        <v>12</v>
      </c>
      <c r="H96" s="31">
        <v>12</v>
      </c>
      <c r="I96" s="32" t="s">
        <v>58</v>
      </c>
      <c r="J96" s="20">
        <v>5</v>
      </c>
      <c r="K96" s="20">
        <v>50</v>
      </c>
      <c r="L96" s="20">
        <v>30</v>
      </c>
      <c r="M96" s="20">
        <v>4</v>
      </c>
      <c r="N96" s="31">
        <v>51</v>
      </c>
      <c r="O96" s="23">
        <v>20</v>
      </c>
      <c r="P96" s="20">
        <v>80</v>
      </c>
      <c r="Q96" s="24">
        <v>6</v>
      </c>
      <c r="R96" s="7">
        <v>12</v>
      </c>
      <c r="S96" s="20">
        <v>0</v>
      </c>
      <c r="T96" s="20">
        <v>10</v>
      </c>
      <c r="U96" s="25">
        <v>0.7</v>
      </c>
      <c r="V96" s="19">
        <f t="shared" si="12"/>
        <v>2.04</v>
      </c>
      <c r="W96" s="26">
        <v>1.2</v>
      </c>
      <c r="X96" s="19">
        <f t="shared" si="22"/>
        <v>2.04</v>
      </c>
      <c r="Y96" s="19">
        <f t="shared" si="13"/>
        <v>3.3000000000000003</v>
      </c>
      <c r="Z96" s="19">
        <v>9.9</v>
      </c>
      <c r="AA96" s="19">
        <f t="shared" si="14"/>
        <v>3.3000000000000003</v>
      </c>
      <c r="AB96" s="19">
        <f t="shared" si="15"/>
        <v>2.52</v>
      </c>
      <c r="AC96" s="19">
        <v>1.4</v>
      </c>
      <c r="AD96" s="19">
        <f t="shared" si="23"/>
        <v>2.52</v>
      </c>
      <c r="AE96" s="19">
        <f t="shared" si="16"/>
        <v>4.76</v>
      </c>
      <c r="AF96" s="19">
        <v>11.9</v>
      </c>
      <c r="AG96" s="19">
        <f t="shared" si="17"/>
        <v>4.76</v>
      </c>
      <c r="AH96" s="26">
        <f t="shared" si="18"/>
        <v>1.768</v>
      </c>
      <c r="AI96" s="19">
        <v>1.7</v>
      </c>
      <c r="AJ96" s="26">
        <f t="shared" si="19"/>
        <v>2.21</v>
      </c>
      <c r="AK96" s="19">
        <f t="shared" si="20"/>
        <v>0.27999999999999997</v>
      </c>
      <c r="AL96" s="19">
        <v>0.2</v>
      </c>
      <c r="AM96" s="144">
        <f t="shared" si="21"/>
        <v>0.27999999999999997</v>
      </c>
      <c r="AN96" s="132"/>
      <c r="AO96" s="132"/>
      <c r="AP96" s="28">
        <f>ROUNDUP($AN$4*VLOOKUP($AO$4,Plant!$A$3:$F$22,6,0)*V96,0)</f>
        <v>20</v>
      </c>
      <c r="AQ96" s="28">
        <f>ROUNDUP($AN$4*VLOOKUP($AO$4,Plant!$A$3:$G$22,7,0)*Y96,0)</f>
        <v>63</v>
      </c>
      <c r="AR96" s="28">
        <f>ROUNDUP($AN$4*VLOOKUP($AO$4,Plant!$A$3:$F$22,6,0)*AB96,0)</f>
        <v>24</v>
      </c>
      <c r="AS96" s="28">
        <f>ROUNDUP($AN$4*VLOOKUP($AO$4,Plant!$A$3:$H$22,8,0)*AE96,0)</f>
        <v>124</v>
      </c>
      <c r="AT96" s="28">
        <f>ROUNDUP($AN$4*VLOOKUP($AO$4,Plant!$A$3:$D$22,4,0)*AH96,0)</f>
        <v>2</v>
      </c>
      <c r="AU96" s="28">
        <f>ROUNDUP($AN$4*VLOOKUP($AO$4,Plant!$A$3:$E$22,5,0)*AK96,0)</f>
        <v>2</v>
      </c>
      <c r="AW9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96*U96/VLOOKUP($AV$5,'19. Daily_paid_order'!$B$2:$C$41,2,0),0)</f>
        <v>4</v>
      </c>
    </row>
    <row r="97" spans="1:49" x14ac:dyDescent="0.25">
      <c r="A97" s="29" t="s">
        <v>52</v>
      </c>
      <c r="B97" s="30">
        <v>95</v>
      </c>
      <c r="C97" s="31">
        <v>6</v>
      </c>
      <c r="D97" s="3">
        <v>18</v>
      </c>
      <c r="E97" s="20">
        <v>3000</v>
      </c>
      <c r="F97" s="20">
        <v>6</v>
      </c>
      <c r="G97" s="31">
        <v>12</v>
      </c>
      <c r="H97" s="31">
        <v>12</v>
      </c>
      <c r="I97" s="32" t="s">
        <v>58</v>
      </c>
      <c r="J97" s="20">
        <v>5</v>
      </c>
      <c r="K97" s="20">
        <v>50</v>
      </c>
      <c r="L97" s="20">
        <v>30</v>
      </c>
      <c r="M97" s="20">
        <v>4</v>
      </c>
      <c r="N97" s="31">
        <v>54</v>
      </c>
      <c r="O97" s="23">
        <v>20</v>
      </c>
      <c r="P97" s="20">
        <v>80</v>
      </c>
      <c r="Q97" s="24">
        <v>6</v>
      </c>
      <c r="R97" s="7">
        <v>12</v>
      </c>
      <c r="S97" s="20">
        <v>0</v>
      </c>
      <c r="T97" s="20">
        <v>10</v>
      </c>
      <c r="U97" s="25">
        <v>0.7</v>
      </c>
      <c r="V97" s="19">
        <f t="shared" si="12"/>
        <v>2.04</v>
      </c>
      <c r="W97" s="26">
        <v>1.2</v>
      </c>
      <c r="X97" s="19">
        <f t="shared" si="22"/>
        <v>2.04</v>
      </c>
      <c r="Y97" s="19">
        <f t="shared" si="13"/>
        <v>3.3000000000000003</v>
      </c>
      <c r="Z97" s="19">
        <v>9.9</v>
      </c>
      <c r="AA97" s="19">
        <f t="shared" si="14"/>
        <v>3.3000000000000003</v>
      </c>
      <c r="AB97" s="19">
        <f t="shared" si="15"/>
        <v>2.52</v>
      </c>
      <c r="AC97" s="19">
        <v>1.4</v>
      </c>
      <c r="AD97" s="19">
        <f t="shared" si="23"/>
        <v>2.52</v>
      </c>
      <c r="AE97" s="19">
        <f t="shared" si="16"/>
        <v>4.76</v>
      </c>
      <c r="AF97" s="19">
        <v>11.9</v>
      </c>
      <c r="AG97" s="19">
        <f t="shared" si="17"/>
        <v>4.76</v>
      </c>
      <c r="AH97" s="26">
        <f t="shared" si="18"/>
        <v>1.768</v>
      </c>
      <c r="AI97" s="19">
        <v>1.7</v>
      </c>
      <c r="AJ97" s="26">
        <f t="shared" si="19"/>
        <v>2.21</v>
      </c>
      <c r="AK97" s="19">
        <f t="shared" si="20"/>
        <v>0.27999999999999997</v>
      </c>
      <c r="AL97" s="19">
        <v>0.2</v>
      </c>
      <c r="AM97" s="144">
        <f t="shared" si="21"/>
        <v>0.27999999999999997</v>
      </c>
      <c r="AN97" s="132"/>
      <c r="AO97" s="132"/>
      <c r="AP97" s="28">
        <f>ROUNDUP($AN$4*VLOOKUP($AO$4,Plant!$A$3:$F$22,6,0)*V97,0)</f>
        <v>20</v>
      </c>
      <c r="AQ97" s="28">
        <f>ROUNDUP($AN$4*VLOOKUP($AO$4,Plant!$A$3:$G$22,7,0)*Y97,0)</f>
        <v>63</v>
      </c>
      <c r="AR97" s="28">
        <f>ROUNDUP($AN$4*VLOOKUP($AO$4,Plant!$A$3:$F$22,6,0)*AB97,0)</f>
        <v>24</v>
      </c>
      <c r="AS97" s="28">
        <f>ROUNDUP($AN$4*VLOOKUP($AO$4,Plant!$A$3:$H$22,8,0)*AE97,0)</f>
        <v>124</v>
      </c>
      <c r="AT97" s="28">
        <f>ROUNDUP($AN$4*VLOOKUP($AO$4,Plant!$A$3:$D$22,4,0)*AH97,0)</f>
        <v>2</v>
      </c>
      <c r="AU97" s="28">
        <f>ROUNDUP($AN$4*VLOOKUP($AO$4,Plant!$A$3:$E$22,5,0)*AK97,0)</f>
        <v>2</v>
      </c>
      <c r="AW9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97*U97/VLOOKUP($AV$5,'19. Daily_paid_order'!$B$2:$C$41,2,0),0)</f>
        <v>4</v>
      </c>
    </row>
    <row r="98" spans="1:49" x14ac:dyDescent="0.25">
      <c r="A98" s="29" t="s">
        <v>52</v>
      </c>
      <c r="B98" s="18">
        <v>96</v>
      </c>
      <c r="C98" s="31">
        <v>6</v>
      </c>
      <c r="D98" s="3">
        <v>18</v>
      </c>
      <c r="E98" s="20">
        <v>3000</v>
      </c>
      <c r="F98" s="20">
        <v>6</v>
      </c>
      <c r="G98" s="31">
        <v>12</v>
      </c>
      <c r="H98" s="31">
        <v>12</v>
      </c>
      <c r="I98" s="32" t="s">
        <v>58</v>
      </c>
      <c r="J98" s="20">
        <v>5</v>
      </c>
      <c r="K98" s="20">
        <v>50</v>
      </c>
      <c r="L98" s="20">
        <v>30</v>
      </c>
      <c r="M98" s="20">
        <v>4</v>
      </c>
      <c r="N98" s="31">
        <v>54</v>
      </c>
      <c r="O98" s="23">
        <v>20</v>
      </c>
      <c r="P98" s="20">
        <v>80</v>
      </c>
      <c r="Q98" s="24">
        <v>6</v>
      </c>
      <c r="R98" s="7">
        <v>12</v>
      </c>
      <c r="S98" s="20">
        <v>0</v>
      </c>
      <c r="T98" s="20">
        <v>10</v>
      </c>
      <c r="U98" s="25">
        <v>0.7</v>
      </c>
      <c r="V98" s="19">
        <f t="shared" si="12"/>
        <v>2.04</v>
      </c>
      <c r="W98" s="26">
        <v>1.2</v>
      </c>
      <c r="X98" s="19">
        <f t="shared" si="22"/>
        <v>2.04</v>
      </c>
      <c r="Y98" s="19">
        <f t="shared" si="13"/>
        <v>3.3000000000000003</v>
      </c>
      <c r="Z98" s="19">
        <v>9.9</v>
      </c>
      <c r="AA98" s="19">
        <f t="shared" si="14"/>
        <v>3.3000000000000003</v>
      </c>
      <c r="AB98" s="19">
        <f t="shared" si="15"/>
        <v>2.52</v>
      </c>
      <c r="AC98" s="19">
        <v>1.4</v>
      </c>
      <c r="AD98" s="19">
        <f t="shared" si="23"/>
        <v>2.52</v>
      </c>
      <c r="AE98" s="19">
        <f t="shared" si="16"/>
        <v>4.76</v>
      </c>
      <c r="AF98" s="19">
        <v>11.9</v>
      </c>
      <c r="AG98" s="19">
        <f t="shared" si="17"/>
        <v>4.76</v>
      </c>
      <c r="AH98" s="26">
        <f t="shared" si="18"/>
        <v>1.6640000000000001</v>
      </c>
      <c r="AI98" s="26">
        <v>1.6</v>
      </c>
      <c r="AJ98" s="26">
        <f t="shared" si="19"/>
        <v>2.08</v>
      </c>
      <c r="AK98" s="19">
        <f t="shared" si="20"/>
        <v>0.27999999999999997</v>
      </c>
      <c r="AL98" s="19">
        <v>0.2</v>
      </c>
      <c r="AM98" s="144">
        <f t="shared" si="21"/>
        <v>0.27999999999999997</v>
      </c>
      <c r="AN98" s="132"/>
      <c r="AO98" s="132"/>
      <c r="AP98" s="28">
        <f>ROUNDUP($AN$4*VLOOKUP($AO$4,Plant!$A$3:$F$22,6,0)*V98,0)</f>
        <v>20</v>
      </c>
      <c r="AQ98" s="28">
        <f>ROUNDUP($AN$4*VLOOKUP($AO$4,Plant!$A$3:$G$22,7,0)*Y98,0)</f>
        <v>63</v>
      </c>
      <c r="AR98" s="28">
        <f>ROUNDUP($AN$4*VLOOKUP($AO$4,Plant!$A$3:$F$22,6,0)*AB98,0)</f>
        <v>24</v>
      </c>
      <c r="AS98" s="28">
        <f>ROUNDUP($AN$4*VLOOKUP($AO$4,Plant!$A$3:$H$22,8,0)*AE98,0)</f>
        <v>124</v>
      </c>
      <c r="AT98" s="28">
        <f>ROUNDUP($AN$4*VLOOKUP($AO$4,Plant!$A$3:$D$22,4,0)*AH98,0)</f>
        <v>2</v>
      </c>
      <c r="AU98" s="28">
        <f>ROUNDUP($AN$4*VLOOKUP($AO$4,Plant!$A$3:$E$22,5,0)*AK98,0)</f>
        <v>2</v>
      </c>
      <c r="AW9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98*U98/VLOOKUP($AV$5,'19. Daily_paid_order'!$B$2:$C$41,2,0),0)</f>
        <v>4</v>
      </c>
    </row>
    <row r="99" spans="1:49" x14ac:dyDescent="0.25">
      <c r="A99" s="29" t="s">
        <v>52</v>
      </c>
      <c r="B99" s="30">
        <v>97</v>
      </c>
      <c r="C99" s="31">
        <v>6</v>
      </c>
      <c r="D99" s="3">
        <v>18</v>
      </c>
      <c r="E99" s="20">
        <v>3000</v>
      </c>
      <c r="F99" s="20">
        <v>6</v>
      </c>
      <c r="G99" s="31">
        <v>12</v>
      </c>
      <c r="H99" s="31">
        <v>12</v>
      </c>
      <c r="I99" s="32" t="s">
        <v>58</v>
      </c>
      <c r="J99" s="20">
        <v>5</v>
      </c>
      <c r="K99" s="20">
        <v>50</v>
      </c>
      <c r="L99" s="20">
        <v>30</v>
      </c>
      <c r="M99" s="20">
        <v>4</v>
      </c>
      <c r="N99" s="31">
        <v>54</v>
      </c>
      <c r="O99" s="23">
        <v>20</v>
      </c>
      <c r="P99" s="20">
        <v>80</v>
      </c>
      <c r="Q99" s="24">
        <v>6</v>
      </c>
      <c r="R99" s="7">
        <v>12</v>
      </c>
      <c r="S99" s="20">
        <v>0</v>
      </c>
      <c r="T99" s="20">
        <v>10</v>
      </c>
      <c r="U99" s="25">
        <v>0.7</v>
      </c>
      <c r="V99" s="19">
        <f t="shared" si="12"/>
        <v>2.04</v>
      </c>
      <c r="W99" s="26">
        <v>1.2</v>
      </c>
      <c r="X99" s="19">
        <f t="shared" si="22"/>
        <v>2.04</v>
      </c>
      <c r="Y99" s="19">
        <f t="shared" si="13"/>
        <v>3.3000000000000003</v>
      </c>
      <c r="Z99" s="19">
        <v>9.9</v>
      </c>
      <c r="AA99" s="19">
        <f t="shared" si="14"/>
        <v>3.3000000000000003</v>
      </c>
      <c r="AB99" s="19">
        <f t="shared" si="15"/>
        <v>2.52</v>
      </c>
      <c r="AC99" s="19">
        <v>1.4</v>
      </c>
      <c r="AD99" s="19">
        <f t="shared" si="23"/>
        <v>2.52</v>
      </c>
      <c r="AE99" s="19">
        <f t="shared" si="16"/>
        <v>4.76</v>
      </c>
      <c r="AF99" s="19">
        <v>11.9</v>
      </c>
      <c r="AG99" s="19">
        <f t="shared" si="17"/>
        <v>4.76</v>
      </c>
      <c r="AH99" s="26">
        <f t="shared" si="18"/>
        <v>1.6640000000000001</v>
      </c>
      <c r="AI99" s="19">
        <v>1.6</v>
      </c>
      <c r="AJ99" s="26">
        <f t="shared" si="19"/>
        <v>2.08</v>
      </c>
      <c r="AK99" s="19">
        <f t="shared" si="20"/>
        <v>0.27999999999999997</v>
      </c>
      <c r="AL99" s="19">
        <v>0.2</v>
      </c>
      <c r="AM99" s="144">
        <f t="shared" si="21"/>
        <v>0.27999999999999997</v>
      </c>
      <c r="AN99" s="132"/>
      <c r="AO99" s="132"/>
      <c r="AP99" s="28">
        <f>ROUNDUP($AN$4*VLOOKUP($AO$4,Plant!$A$3:$F$22,6,0)*V99,0)</f>
        <v>20</v>
      </c>
      <c r="AQ99" s="28">
        <f>ROUNDUP($AN$4*VLOOKUP($AO$4,Plant!$A$3:$G$22,7,0)*Y99,0)</f>
        <v>63</v>
      </c>
      <c r="AR99" s="28">
        <f>ROUNDUP($AN$4*VLOOKUP($AO$4,Plant!$A$3:$F$22,6,0)*AB99,0)</f>
        <v>24</v>
      </c>
      <c r="AS99" s="28">
        <f>ROUNDUP($AN$4*VLOOKUP($AO$4,Plant!$A$3:$H$22,8,0)*AE99,0)</f>
        <v>124</v>
      </c>
      <c r="AT99" s="28">
        <f>ROUNDUP($AN$4*VLOOKUP($AO$4,Plant!$A$3:$D$22,4,0)*AH99,0)</f>
        <v>2</v>
      </c>
      <c r="AU99" s="28">
        <f>ROUNDUP($AN$4*VLOOKUP($AO$4,Plant!$A$3:$E$22,5,0)*AK99,0)</f>
        <v>2</v>
      </c>
      <c r="AW9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99*U99/VLOOKUP($AV$5,'19. Daily_paid_order'!$B$2:$C$41,2,0),0)</f>
        <v>4</v>
      </c>
    </row>
    <row r="100" spans="1:49" x14ac:dyDescent="0.25">
      <c r="A100" s="29" t="s">
        <v>52</v>
      </c>
      <c r="B100" s="18">
        <v>98</v>
      </c>
      <c r="C100" s="31">
        <v>6</v>
      </c>
      <c r="D100" s="3">
        <v>18</v>
      </c>
      <c r="E100" s="20">
        <v>3000</v>
      </c>
      <c r="F100" s="20">
        <v>6</v>
      </c>
      <c r="G100" s="31">
        <v>12</v>
      </c>
      <c r="H100" s="31">
        <v>12</v>
      </c>
      <c r="I100" s="32" t="s">
        <v>58</v>
      </c>
      <c r="J100" s="20">
        <v>5</v>
      </c>
      <c r="K100" s="20">
        <v>50</v>
      </c>
      <c r="L100" s="20">
        <v>30</v>
      </c>
      <c r="M100" s="20">
        <v>4</v>
      </c>
      <c r="N100" s="31">
        <v>54</v>
      </c>
      <c r="O100" s="23">
        <v>20</v>
      </c>
      <c r="P100" s="20">
        <v>80</v>
      </c>
      <c r="Q100" s="24">
        <v>6</v>
      </c>
      <c r="R100" s="7">
        <v>12</v>
      </c>
      <c r="S100" s="20">
        <v>0</v>
      </c>
      <c r="T100" s="20">
        <v>10</v>
      </c>
      <c r="U100" s="25">
        <v>0.7</v>
      </c>
      <c r="V100" s="19">
        <f t="shared" si="12"/>
        <v>2.04</v>
      </c>
      <c r="W100" s="26">
        <v>1.2</v>
      </c>
      <c r="X100" s="19">
        <f t="shared" si="22"/>
        <v>2.04</v>
      </c>
      <c r="Y100" s="19">
        <f t="shared" si="13"/>
        <v>3.3000000000000003</v>
      </c>
      <c r="Z100" s="19">
        <v>9.9</v>
      </c>
      <c r="AA100" s="19">
        <f t="shared" si="14"/>
        <v>3.3000000000000003</v>
      </c>
      <c r="AB100" s="19">
        <f t="shared" si="15"/>
        <v>2.52</v>
      </c>
      <c r="AC100" s="19">
        <v>1.4</v>
      </c>
      <c r="AD100" s="19">
        <f t="shared" si="23"/>
        <v>2.52</v>
      </c>
      <c r="AE100" s="19">
        <f t="shared" si="16"/>
        <v>4.76</v>
      </c>
      <c r="AF100" s="19">
        <v>11.9</v>
      </c>
      <c r="AG100" s="19">
        <f t="shared" si="17"/>
        <v>4.76</v>
      </c>
      <c r="AH100" s="26">
        <f t="shared" si="18"/>
        <v>1.6640000000000001</v>
      </c>
      <c r="AI100" s="19">
        <v>1.6</v>
      </c>
      <c r="AJ100" s="26">
        <f t="shared" si="19"/>
        <v>2.08</v>
      </c>
      <c r="AK100" s="19">
        <f t="shared" si="20"/>
        <v>0.27999999999999997</v>
      </c>
      <c r="AL100" s="19">
        <v>0.2</v>
      </c>
      <c r="AM100" s="144">
        <f t="shared" si="21"/>
        <v>0.27999999999999997</v>
      </c>
      <c r="AN100" s="132"/>
      <c r="AO100" s="132"/>
      <c r="AP100" s="28">
        <f>ROUNDUP($AN$4*VLOOKUP($AO$4,Plant!$A$3:$F$22,6,0)*V100,0)</f>
        <v>20</v>
      </c>
      <c r="AQ100" s="28">
        <f>ROUNDUP($AN$4*VLOOKUP($AO$4,Plant!$A$3:$G$22,7,0)*Y100,0)</f>
        <v>63</v>
      </c>
      <c r="AR100" s="28">
        <f>ROUNDUP($AN$4*VLOOKUP($AO$4,Plant!$A$3:$F$22,6,0)*AB100,0)</f>
        <v>24</v>
      </c>
      <c r="AS100" s="28">
        <f>ROUNDUP($AN$4*VLOOKUP($AO$4,Plant!$A$3:$H$22,8,0)*AE100,0)</f>
        <v>124</v>
      </c>
      <c r="AT100" s="28">
        <f>ROUNDUP($AN$4*VLOOKUP($AO$4,Plant!$A$3:$D$22,4,0)*AH100,0)</f>
        <v>2</v>
      </c>
      <c r="AU100" s="28">
        <f>ROUNDUP($AN$4*VLOOKUP($AO$4,Plant!$A$3:$E$22,5,0)*AK100,0)</f>
        <v>2</v>
      </c>
      <c r="AW10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100*U100/VLOOKUP($AV$5,'19. Daily_paid_order'!$B$2:$C$41,2,0),0)</f>
        <v>4</v>
      </c>
    </row>
    <row r="101" spans="1:49" x14ac:dyDescent="0.25">
      <c r="A101" s="29" t="s">
        <v>52</v>
      </c>
      <c r="B101" s="30">
        <v>99</v>
      </c>
      <c r="C101" s="31">
        <v>6</v>
      </c>
      <c r="D101" s="3">
        <v>18</v>
      </c>
      <c r="E101" s="20">
        <v>3000</v>
      </c>
      <c r="F101" s="20">
        <v>6</v>
      </c>
      <c r="G101" s="31">
        <v>12</v>
      </c>
      <c r="H101" s="31">
        <v>12</v>
      </c>
      <c r="I101" s="32" t="s">
        <v>58</v>
      </c>
      <c r="J101" s="20">
        <v>5</v>
      </c>
      <c r="K101" s="20">
        <v>50</v>
      </c>
      <c r="L101" s="20">
        <v>30</v>
      </c>
      <c r="M101" s="20">
        <v>4</v>
      </c>
      <c r="N101" s="31">
        <v>54</v>
      </c>
      <c r="O101" s="23">
        <v>20</v>
      </c>
      <c r="P101" s="20">
        <v>80</v>
      </c>
      <c r="Q101" s="24">
        <v>6</v>
      </c>
      <c r="R101" s="7">
        <v>12</v>
      </c>
      <c r="S101" s="20">
        <v>0</v>
      </c>
      <c r="T101" s="20">
        <v>10</v>
      </c>
      <c r="U101" s="25">
        <v>0.7</v>
      </c>
      <c r="V101" s="19">
        <f t="shared" si="12"/>
        <v>2.04</v>
      </c>
      <c r="W101" s="26">
        <v>1.2</v>
      </c>
      <c r="X101" s="19">
        <f t="shared" si="22"/>
        <v>2.04</v>
      </c>
      <c r="Y101" s="19">
        <f t="shared" si="13"/>
        <v>3.3000000000000003</v>
      </c>
      <c r="Z101" s="19">
        <v>9.9</v>
      </c>
      <c r="AA101" s="19">
        <f t="shared" si="14"/>
        <v>3.3000000000000003</v>
      </c>
      <c r="AB101" s="19">
        <f t="shared" si="15"/>
        <v>2.52</v>
      </c>
      <c r="AC101" s="19">
        <v>1.4</v>
      </c>
      <c r="AD101" s="19">
        <f t="shared" si="23"/>
        <v>2.52</v>
      </c>
      <c r="AE101" s="19">
        <f t="shared" si="16"/>
        <v>4.76</v>
      </c>
      <c r="AF101" s="19">
        <v>11.9</v>
      </c>
      <c r="AG101" s="19">
        <f t="shared" si="17"/>
        <v>4.76</v>
      </c>
      <c r="AH101" s="26">
        <f t="shared" si="18"/>
        <v>1.6640000000000001</v>
      </c>
      <c r="AI101" s="19">
        <v>1.6</v>
      </c>
      <c r="AJ101" s="26">
        <f t="shared" si="19"/>
        <v>2.08</v>
      </c>
      <c r="AK101" s="19">
        <f t="shared" si="20"/>
        <v>0.27999999999999997</v>
      </c>
      <c r="AL101" s="19">
        <v>0.2</v>
      </c>
      <c r="AM101" s="144">
        <f t="shared" si="21"/>
        <v>0.27999999999999997</v>
      </c>
      <c r="AN101" s="132"/>
      <c r="AO101" s="132"/>
      <c r="AP101" s="28">
        <f>ROUNDUP($AN$4*VLOOKUP($AO$4,Plant!$A$3:$F$22,6,0)*V101,0)</f>
        <v>20</v>
      </c>
      <c r="AQ101" s="28">
        <f>ROUNDUP($AN$4*VLOOKUP($AO$4,Plant!$A$3:$G$22,7,0)*Y101,0)</f>
        <v>63</v>
      </c>
      <c r="AR101" s="28">
        <f>ROUNDUP($AN$4*VLOOKUP($AO$4,Plant!$A$3:$F$22,6,0)*AB101,0)</f>
        <v>24</v>
      </c>
      <c r="AS101" s="28">
        <f>ROUNDUP($AN$4*VLOOKUP($AO$4,Plant!$A$3:$H$22,8,0)*AE101,0)</f>
        <v>124</v>
      </c>
      <c r="AT101" s="28">
        <f>ROUNDUP($AN$4*VLOOKUP($AO$4,Plant!$A$3:$D$22,4,0)*AH101,0)</f>
        <v>2</v>
      </c>
      <c r="AU101" s="28">
        <f>ROUNDUP($AN$4*VLOOKUP($AO$4,Plant!$A$3:$E$22,5,0)*AK101,0)</f>
        <v>2</v>
      </c>
      <c r="AW10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101*U101/VLOOKUP($AV$5,'19. Daily_paid_order'!$B$2:$C$41,2,0),0)</f>
        <v>4</v>
      </c>
    </row>
    <row r="102" spans="1:49" x14ac:dyDescent="0.25">
      <c r="A102" s="29" t="s">
        <v>52</v>
      </c>
      <c r="B102" s="18">
        <v>100</v>
      </c>
      <c r="C102" s="31">
        <v>6</v>
      </c>
      <c r="D102" s="3">
        <v>18</v>
      </c>
      <c r="E102" s="20">
        <v>3300</v>
      </c>
      <c r="F102" s="20">
        <v>6</v>
      </c>
      <c r="G102" s="31">
        <v>12</v>
      </c>
      <c r="H102" s="31">
        <v>12</v>
      </c>
      <c r="I102" s="32" t="s">
        <v>58</v>
      </c>
      <c r="J102" s="20">
        <v>5</v>
      </c>
      <c r="K102" s="20">
        <v>50</v>
      </c>
      <c r="L102" s="20">
        <v>30</v>
      </c>
      <c r="M102" s="20">
        <v>4</v>
      </c>
      <c r="N102" s="31">
        <v>54</v>
      </c>
      <c r="O102" s="23">
        <v>20</v>
      </c>
      <c r="P102" s="20">
        <v>80</v>
      </c>
      <c r="Q102" s="24">
        <v>6</v>
      </c>
      <c r="R102" s="7">
        <v>12</v>
      </c>
      <c r="S102" s="20">
        <v>0</v>
      </c>
      <c r="T102" s="20">
        <v>10</v>
      </c>
      <c r="U102" s="25">
        <v>0.7</v>
      </c>
      <c r="V102" s="19">
        <f t="shared" si="12"/>
        <v>2.04</v>
      </c>
      <c r="W102" s="26">
        <v>1.2</v>
      </c>
      <c r="X102" s="19">
        <f t="shared" si="22"/>
        <v>2.04</v>
      </c>
      <c r="Y102" s="19">
        <f t="shared" si="13"/>
        <v>3.3000000000000003</v>
      </c>
      <c r="Z102" s="19">
        <v>9.9</v>
      </c>
      <c r="AA102" s="19">
        <f t="shared" si="14"/>
        <v>3.3000000000000003</v>
      </c>
      <c r="AB102" s="19">
        <f t="shared" si="15"/>
        <v>2.52</v>
      </c>
      <c r="AC102" s="19">
        <v>1.4</v>
      </c>
      <c r="AD102" s="19">
        <f t="shared" si="23"/>
        <v>2.52</v>
      </c>
      <c r="AE102" s="19">
        <f t="shared" si="16"/>
        <v>4.76</v>
      </c>
      <c r="AF102" s="19">
        <v>11.9</v>
      </c>
      <c r="AG102" s="19">
        <f t="shared" si="17"/>
        <v>4.76</v>
      </c>
      <c r="AH102" s="26">
        <f t="shared" si="18"/>
        <v>1.6640000000000001</v>
      </c>
      <c r="AI102" s="19">
        <v>1.6</v>
      </c>
      <c r="AJ102" s="26">
        <f t="shared" si="19"/>
        <v>2.08</v>
      </c>
      <c r="AK102" s="19">
        <f t="shared" si="20"/>
        <v>0.27999999999999997</v>
      </c>
      <c r="AL102" s="19">
        <v>0.2</v>
      </c>
      <c r="AM102" s="144">
        <f t="shared" si="21"/>
        <v>0.27999999999999997</v>
      </c>
      <c r="AN102" s="132"/>
      <c r="AO102" s="132"/>
      <c r="AP102" s="28">
        <f>ROUNDUP($AN$4*VLOOKUP($AO$4,Plant!$A$3:$F$22,6,0)*V102,0)</f>
        <v>20</v>
      </c>
      <c r="AQ102" s="28">
        <f>ROUNDUP($AN$4*VLOOKUP($AO$4,Plant!$A$3:$G$22,7,0)*Y102,0)</f>
        <v>63</v>
      </c>
      <c r="AR102" s="28">
        <f>ROUNDUP($AN$4*VLOOKUP($AO$4,Plant!$A$3:$F$22,6,0)*AB102,0)</f>
        <v>24</v>
      </c>
      <c r="AS102" s="28">
        <f>ROUNDUP($AN$4*VLOOKUP($AO$4,Plant!$A$3:$H$22,8,0)*AE102,0)</f>
        <v>124</v>
      </c>
      <c r="AT102" s="28">
        <f>ROUNDUP($AN$4*VLOOKUP($AO$4,Plant!$A$3:$D$22,4,0)*AH102,0)</f>
        <v>2</v>
      </c>
      <c r="AU102" s="28">
        <f>ROUNDUP($AN$4*VLOOKUP($AO$4,Plant!$A$3:$E$22,5,0)*AK102,0)</f>
        <v>2</v>
      </c>
      <c r="AW10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102*U102/VLOOKUP($AV$5,'19. Daily_paid_order'!$B$2:$C$41,2,0),0)</f>
        <v>4</v>
      </c>
    </row>
    <row r="103" spans="1:49" x14ac:dyDescent="0.25">
      <c r="A103" s="29" t="s">
        <v>52</v>
      </c>
      <c r="B103" s="30">
        <v>101</v>
      </c>
      <c r="C103" s="31">
        <v>6</v>
      </c>
      <c r="D103" s="3">
        <v>18</v>
      </c>
      <c r="E103" s="20">
        <v>3300</v>
      </c>
      <c r="F103" s="20">
        <v>6</v>
      </c>
      <c r="G103" s="31">
        <v>12</v>
      </c>
      <c r="H103" s="31">
        <v>12</v>
      </c>
      <c r="I103" s="32" t="s">
        <v>58</v>
      </c>
      <c r="J103" s="20">
        <v>5</v>
      </c>
      <c r="K103" s="20">
        <v>50</v>
      </c>
      <c r="L103" s="20">
        <v>30</v>
      </c>
      <c r="M103" s="20">
        <v>4</v>
      </c>
      <c r="N103" s="31">
        <v>54</v>
      </c>
      <c r="O103" s="23">
        <v>20</v>
      </c>
      <c r="P103" s="20">
        <v>80</v>
      </c>
      <c r="Q103" s="24">
        <v>6</v>
      </c>
      <c r="R103" s="7">
        <v>12</v>
      </c>
      <c r="S103" s="20">
        <v>0</v>
      </c>
      <c r="T103" s="20">
        <v>10</v>
      </c>
      <c r="U103" s="25">
        <v>0.7</v>
      </c>
      <c r="V103" s="19">
        <f t="shared" si="12"/>
        <v>2.04</v>
      </c>
      <c r="W103" s="26">
        <v>1.2</v>
      </c>
      <c r="X103" s="19">
        <f t="shared" si="22"/>
        <v>2.04</v>
      </c>
      <c r="Y103" s="19">
        <f t="shared" si="13"/>
        <v>3.3000000000000003</v>
      </c>
      <c r="Z103" s="19">
        <v>9.9</v>
      </c>
      <c r="AA103" s="19">
        <f t="shared" si="14"/>
        <v>3.3000000000000003</v>
      </c>
      <c r="AB103" s="19">
        <f t="shared" si="15"/>
        <v>2.52</v>
      </c>
      <c r="AC103" s="19">
        <v>1.4</v>
      </c>
      <c r="AD103" s="19">
        <f t="shared" si="23"/>
        <v>2.52</v>
      </c>
      <c r="AE103" s="19">
        <f t="shared" si="16"/>
        <v>4.76</v>
      </c>
      <c r="AF103" s="19">
        <v>11.9</v>
      </c>
      <c r="AG103" s="19">
        <f t="shared" si="17"/>
        <v>4.76</v>
      </c>
      <c r="AH103" s="26">
        <f t="shared" si="18"/>
        <v>1.6640000000000001</v>
      </c>
      <c r="AI103" s="19">
        <v>1.6</v>
      </c>
      <c r="AJ103" s="26">
        <f t="shared" si="19"/>
        <v>2.08</v>
      </c>
      <c r="AK103" s="19">
        <f t="shared" si="20"/>
        <v>0.27999999999999997</v>
      </c>
      <c r="AL103" s="19">
        <v>0.2</v>
      </c>
      <c r="AM103" s="144">
        <f t="shared" si="21"/>
        <v>0.27999999999999997</v>
      </c>
      <c r="AN103" s="132"/>
      <c r="AO103" s="132"/>
      <c r="AP103" s="28">
        <f>ROUNDUP($AN$4*VLOOKUP($AO$4,Plant!$A$3:$F$22,6,0)*V103,0)</f>
        <v>20</v>
      </c>
      <c r="AQ103" s="28">
        <f>ROUNDUP($AN$4*VLOOKUP($AO$4,Plant!$A$3:$G$22,7,0)*Y103,0)</f>
        <v>63</v>
      </c>
      <c r="AR103" s="28">
        <f>ROUNDUP($AN$4*VLOOKUP($AO$4,Plant!$A$3:$F$22,6,0)*AB103,0)</f>
        <v>24</v>
      </c>
      <c r="AS103" s="28">
        <f>ROUNDUP($AN$4*VLOOKUP($AO$4,Plant!$A$3:$H$22,8,0)*AE103,0)</f>
        <v>124</v>
      </c>
      <c r="AT103" s="28">
        <f>ROUNDUP($AN$4*VLOOKUP($AO$4,Plant!$A$3:$D$22,4,0)*AH103,0)</f>
        <v>2</v>
      </c>
      <c r="AU103" s="28">
        <f>ROUNDUP($AN$4*VLOOKUP($AO$4,Plant!$A$3:$E$22,5,0)*AK103,0)</f>
        <v>2</v>
      </c>
      <c r="AW10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103*U103/VLOOKUP($AV$5,'19. Daily_paid_order'!$B$2:$C$41,2,0),0)</f>
        <v>4</v>
      </c>
    </row>
    <row r="104" spans="1:49" x14ac:dyDescent="0.25">
      <c r="A104" s="29" t="s">
        <v>52</v>
      </c>
      <c r="B104" s="18">
        <v>102</v>
      </c>
      <c r="C104" s="31">
        <v>6</v>
      </c>
      <c r="D104" s="3">
        <v>18</v>
      </c>
      <c r="E104" s="20">
        <v>3300</v>
      </c>
      <c r="F104" s="20">
        <v>6</v>
      </c>
      <c r="G104" s="31">
        <v>12</v>
      </c>
      <c r="H104" s="31">
        <v>14</v>
      </c>
      <c r="I104" s="32" t="s">
        <v>58</v>
      </c>
      <c r="J104" s="20">
        <v>5</v>
      </c>
      <c r="K104" s="20">
        <v>50</v>
      </c>
      <c r="L104" s="20">
        <v>30</v>
      </c>
      <c r="M104" s="20">
        <v>4</v>
      </c>
      <c r="N104" s="31">
        <v>54</v>
      </c>
      <c r="O104" s="23">
        <v>20</v>
      </c>
      <c r="P104" s="20">
        <v>80</v>
      </c>
      <c r="Q104" s="24">
        <v>6</v>
      </c>
      <c r="R104" s="7">
        <v>12</v>
      </c>
      <c r="S104" s="20">
        <v>0</v>
      </c>
      <c r="T104" s="20">
        <v>10</v>
      </c>
      <c r="U104" s="25">
        <v>0.7</v>
      </c>
      <c r="V104" s="19">
        <f t="shared" si="12"/>
        <v>2.04</v>
      </c>
      <c r="W104" s="26">
        <v>1.2</v>
      </c>
      <c r="X104" s="19">
        <f t="shared" si="22"/>
        <v>2.04</v>
      </c>
      <c r="Y104" s="19">
        <f t="shared" si="13"/>
        <v>3.3000000000000003</v>
      </c>
      <c r="Z104" s="19">
        <v>9.9</v>
      </c>
      <c r="AA104" s="19">
        <f t="shared" si="14"/>
        <v>3.3000000000000003</v>
      </c>
      <c r="AB104" s="19">
        <f t="shared" si="15"/>
        <v>2.52</v>
      </c>
      <c r="AC104" s="19">
        <v>1.4</v>
      </c>
      <c r="AD104" s="19">
        <f t="shared" si="23"/>
        <v>2.52</v>
      </c>
      <c r="AE104" s="19">
        <f t="shared" si="16"/>
        <v>4.76</v>
      </c>
      <c r="AF104" s="19">
        <v>11.9</v>
      </c>
      <c r="AG104" s="19">
        <f t="shared" si="17"/>
        <v>4.76</v>
      </c>
      <c r="AH104" s="26">
        <f t="shared" si="18"/>
        <v>1.6640000000000001</v>
      </c>
      <c r="AI104" s="19">
        <v>1.6</v>
      </c>
      <c r="AJ104" s="26">
        <f t="shared" si="19"/>
        <v>2.08</v>
      </c>
      <c r="AK104" s="19">
        <f t="shared" si="20"/>
        <v>0.27999999999999997</v>
      </c>
      <c r="AL104" s="19">
        <v>0.2</v>
      </c>
      <c r="AM104" s="144">
        <f t="shared" si="21"/>
        <v>0.27999999999999997</v>
      </c>
      <c r="AN104" s="132"/>
      <c r="AO104" s="132"/>
      <c r="AP104" s="28">
        <f>ROUNDUP($AN$4*VLOOKUP($AO$4,Plant!$A$3:$F$22,6,0)*V104,0)</f>
        <v>20</v>
      </c>
      <c r="AQ104" s="28">
        <f>ROUNDUP($AN$4*VLOOKUP($AO$4,Plant!$A$3:$G$22,7,0)*Y104,0)</f>
        <v>63</v>
      </c>
      <c r="AR104" s="28">
        <f>ROUNDUP($AN$4*VLOOKUP($AO$4,Plant!$A$3:$F$22,6,0)*AB104,0)</f>
        <v>24</v>
      </c>
      <c r="AS104" s="28">
        <f>ROUNDUP($AN$4*VLOOKUP($AO$4,Plant!$A$3:$H$22,8,0)*AE104,0)</f>
        <v>124</v>
      </c>
      <c r="AT104" s="28">
        <f>ROUNDUP($AN$4*VLOOKUP($AO$4,Plant!$A$3:$D$22,4,0)*AH104,0)</f>
        <v>2</v>
      </c>
      <c r="AU104" s="28">
        <f>ROUNDUP($AN$4*VLOOKUP($AO$4,Plant!$A$3:$E$22,5,0)*AK104,0)</f>
        <v>2</v>
      </c>
      <c r="AW10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104*U104/VLOOKUP($AV$5,'19. Daily_paid_order'!$B$2:$C$41,2,0),0)</f>
        <v>4</v>
      </c>
    </row>
    <row r="105" spans="1:49" x14ac:dyDescent="0.25">
      <c r="A105" s="29" t="s">
        <v>52</v>
      </c>
      <c r="B105" s="30">
        <v>103</v>
      </c>
      <c r="C105" s="31">
        <v>6</v>
      </c>
      <c r="D105" s="3">
        <v>18</v>
      </c>
      <c r="E105" s="20">
        <v>3300</v>
      </c>
      <c r="F105" s="20">
        <v>6</v>
      </c>
      <c r="G105" s="31">
        <v>12</v>
      </c>
      <c r="H105" s="31">
        <v>14</v>
      </c>
      <c r="I105" s="32" t="s">
        <v>58</v>
      </c>
      <c r="J105" s="20">
        <v>5</v>
      </c>
      <c r="K105" s="20">
        <v>50</v>
      </c>
      <c r="L105" s="20">
        <v>30</v>
      </c>
      <c r="M105" s="20">
        <v>4</v>
      </c>
      <c r="N105" s="31">
        <v>54</v>
      </c>
      <c r="O105" s="23">
        <v>20</v>
      </c>
      <c r="P105" s="20">
        <v>80</v>
      </c>
      <c r="Q105" s="24">
        <v>6</v>
      </c>
      <c r="R105" s="7">
        <v>12</v>
      </c>
      <c r="S105" s="20">
        <v>0</v>
      </c>
      <c r="T105" s="20">
        <v>10</v>
      </c>
      <c r="U105" s="25">
        <v>0.7</v>
      </c>
      <c r="V105" s="19">
        <f t="shared" si="12"/>
        <v>2.04</v>
      </c>
      <c r="W105" s="26">
        <v>1.2</v>
      </c>
      <c r="X105" s="19">
        <f t="shared" si="22"/>
        <v>2.04</v>
      </c>
      <c r="Y105" s="19">
        <f t="shared" si="13"/>
        <v>3.3000000000000003</v>
      </c>
      <c r="Z105" s="19">
        <v>9.9</v>
      </c>
      <c r="AA105" s="19">
        <f t="shared" si="14"/>
        <v>3.3000000000000003</v>
      </c>
      <c r="AB105" s="19">
        <f t="shared" si="15"/>
        <v>2.52</v>
      </c>
      <c r="AC105" s="19">
        <v>1.4</v>
      </c>
      <c r="AD105" s="19">
        <f t="shared" si="23"/>
        <v>2.52</v>
      </c>
      <c r="AE105" s="19">
        <f t="shared" si="16"/>
        <v>4.76</v>
      </c>
      <c r="AF105" s="19">
        <v>11.9</v>
      </c>
      <c r="AG105" s="19">
        <f t="shared" si="17"/>
        <v>4.76</v>
      </c>
      <c r="AH105" s="26">
        <f t="shared" si="18"/>
        <v>1.6640000000000001</v>
      </c>
      <c r="AI105" s="19">
        <v>1.6</v>
      </c>
      <c r="AJ105" s="26">
        <f t="shared" si="19"/>
        <v>2.08</v>
      </c>
      <c r="AK105" s="19">
        <f t="shared" si="20"/>
        <v>0.27999999999999997</v>
      </c>
      <c r="AL105" s="19">
        <v>0.2</v>
      </c>
      <c r="AM105" s="144">
        <f t="shared" si="21"/>
        <v>0.27999999999999997</v>
      </c>
      <c r="AN105" s="132"/>
      <c r="AO105" s="132"/>
      <c r="AP105" s="28">
        <f>ROUNDUP($AN$4*VLOOKUP($AO$4,Plant!$A$3:$F$22,6,0)*V105,0)</f>
        <v>20</v>
      </c>
      <c r="AQ105" s="28">
        <f>ROUNDUP($AN$4*VLOOKUP($AO$4,Plant!$A$3:$G$22,7,0)*Y105,0)</f>
        <v>63</v>
      </c>
      <c r="AR105" s="28">
        <f>ROUNDUP($AN$4*VLOOKUP($AO$4,Plant!$A$3:$F$22,6,0)*AB105,0)</f>
        <v>24</v>
      </c>
      <c r="AS105" s="28">
        <f>ROUNDUP($AN$4*VLOOKUP($AO$4,Plant!$A$3:$H$22,8,0)*AE105,0)</f>
        <v>124</v>
      </c>
      <c r="AT105" s="28">
        <f>ROUNDUP($AN$4*VLOOKUP($AO$4,Plant!$A$3:$D$22,4,0)*AH105,0)</f>
        <v>2</v>
      </c>
      <c r="AU105" s="28">
        <f>ROUNDUP($AN$4*VLOOKUP($AO$4,Plant!$A$3:$E$22,5,0)*AK105,0)</f>
        <v>2</v>
      </c>
      <c r="AW10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105*U105/VLOOKUP($AV$5,'19. Daily_paid_order'!$B$2:$C$41,2,0),0)</f>
        <v>4</v>
      </c>
    </row>
    <row r="106" spans="1:49" x14ac:dyDescent="0.25">
      <c r="A106" s="29" t="s">
        <v>52</v>
      </c>
      <c r="B106" s="18">
        <v>104</v>
      </c>
      <c r="C106" s="31">
        <v>6</v>
      </c>
      <c r="D106" s="3">
        <v>18</v>
      </c>
      <c r="E106" s="20">
        <v>3300</v>
      </c>
      <c r="F106" s="20">
        <v>6</v>
      </c>
      <c r="G106" s="31">
        <v>12</v>
      </c>
      <c r="H106" s="31">
        <v>14</v>
      </c>
      <c r="I106" s="32" t="s">
        <v>58</v>
      </c>
      <c r="J106" s="20">
        <v>5</v>
      </c>
      <c r="K106" s="20">
        <v>50</v>
      </c>
      <c r="L106" s="20">
        <v>30</v>
      </c>
      <c r="M106" s="20">
        <v>4</v>
      </c>
      <c r="N106" s="31">
        <v>54</v>
      </c>
      <c r="O106" s="23">
        <v>20</v>
      </c>
      <c r="P106" s="20">
        <v>80</v>
      </c>
      <c r="Q106" s="24">
        <v>6</v>
      </c>
      <c r="R106" s="7">
        <v>12</v>
      </c>
      <c r="S106" s="20">
        <v>0</v>
      </c>
      <c r="T106" s="20">
        <v>10</v>
      </c>
      <c r="U106" s="25">
        <v>0.7</v>
      </c>
      <c r="V106" s="19">
        <f t="shared" si="12"/>
        <v>2.04</v>
      </c>
      <c r="W106" s="26">
        <v>1.2</v>
      </c>
      <c r="X106" s="19">
        <f t="shared" si="22"/>
        <v>2.04</v>
      </c>
      <c r="Y106" s="19">
        <f t="shared" si="13"/>
        <v>3.3000000000000003</v>
      </c>
      <c r="Z106" s="19">
        <v>9.9</v>
      </c>
      <c r="AA106" s="19">
        <f t="shared" si="14"/>
        <v>3.3000000000000003</v>
      </c>
      <c r="AB106" s="19">
        <f t="shared" si="15"/>
        <v>2.52</v>
      </c>
      <c r="AC106" s="19">
        <v>1.4</v>
      </c>
      <c r="AD106" s="19">
        <f t="shared" si="23"/>
        <v>2.52</v>
      </c>
      <c r="AE106" s="19">
        <f t="shared" si="16"/>
        <v>4.76</v>
      </c>
      <c r="AF106" s="19">
        <v>11.9</v>
      </c>
      <c r="AG106" s="19">
        <f t="shared" si="17"/>
        <v>4.76</v>
      </c>
      <c r="AH106" s="26">
        <f t="shared" si="18"/>
        <v>1.6640000000000001</v>
      </c>
      <c r="AI106" s="19">
        <v>1.6</v>
      </c>
      <c r="AJ106" s="26">
        <f t="shared" si="19"/>
        <v>2.08</v>
      </c>
      <c r="AK106" s="19">
        <f t="shared" si="20"/>
        <v>0.27999999999999997</v>
      </c>
      <c r="AL106" s="19">
        <v>0.2</v>
      </c>
      <c r="AM106" s="144">
        <f t="shared" si="21"/>
        <v>0.27999999999999997</v>
      </c>
      <c r="AN106" s="132"/>
      <c r="AO106" s="132"/>
      <c r="AP106" s="28">
        <f>ROUNDUP($AN$4*VLOOKUP($AO$4,Plant!$A$3:$F$22,6,0)*V106,0)</f>
        <v>20</v>
      </c>
      <c r="AQ106" s="28">
        <f>ROUNDUP($AN$4*VLOOKUP($AO$4,Plant!$A$3:$G$22,7,0)*Y106,0)</f>
        <v>63</v>
      </c>
      <c r="AR106" s="28">
        <f>ROUNDUP($AN$4*VLOOKUP($AO$4,Plant!$A$3:$F$22,6,0)*AB106,0)</f>
        <v>24</v>
      </c>
      <c r="AS106" s="28">
        <f>ROUNDUP($AN$4*VLOOKUP($AO$4,Plant!$A$3:$H$22,8,0)*AE106,0)</f>
        <v>124</v>
      </c>
      <c r="AT106" s="28">
        <f>ROUNDUP($AN$4*VLOOKUP($AO$4,Plant!$A$3:$D$22,4,0)*AH106,0)</f>
        <v>2</v>
      </c>
      <c r="AU106" s="28">
        <f>ROUNDUP($AN$4*VLOOKUP($AO$4,Plant!$A$3:$E$22,5,0)*AK106,0)</f>
        <v>2</v>
      </c>
      <c r="AW10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106*U106/VLOOKUP($AV$5,'19. Daily_paid_order'!$B$2:$C$41,2,0),0)</f>
        <v>4</v>
      </c>
    </row>
    <row r="107" spans="1:49" x14ac:dyDescent="0.25">
      <c r="A107" s="29" t="s">
        <v>52</v>
      </c>
      <c r="B107" s="30">
        <v>105</v>
      </c>
      <c r="C107" s="31">
        <v>6</v>
      </c>
      <c r="D107" s="3">
        <v>18</v>
      </c>
      <c r="E107" s="20">
        <v>3300</v>
      </c>
      <c r="F107" s="20">
        <v>6</v>
      </c>
      <c r="G107" s="31">
        <v>12</v>
      </c>
      <c r="H107" s="31">
        <v>14</v>
      </c>
      <c r="I107" s="32" t="s">
        <v>58</v>
      </c>
      <c r="J107" s="20">
        <v>5</v>
      </c>
      <c r="K107" s="20">
        <v>50</v>
      </c>
      <c r="L107" s="20">
        <v>30</v>
      </c>
      <c r="M107" s="20">
        <v>4</v>
      </c>
      <c r="N107" s="31">
        <v>54</v>
      </c>
      <c r="O107" s="23">
        <v>20</v>
      </c>
      <c r="P107" s="20">
        <v>80</v>
      </c>
      <c r="Q107" s="24">
        <v>6</v>
      </c>
      <c r="R107" s="7">
        <v>12</v>
      </c>
      <c r="S107" s="20">
        <v>0</v>
      </c>
      <c r="T107" s="20">
        <v>10</v>
      </c>
      <c r="U107" s="25">
        <v>0.7</v>
      </c>
      <c r="V107" s="19">
        <f t="shared" si="12"/>
        <v>2.04</v>
      </c>
      <c r="W107" s="26">
        <v>1.2</v>
      </c>
      <c r="X107" s="19">
        <f t="shared" si="22"/>
        <v>2.04</v>
      </c>
      <c r="Y107" s="19">
        <f t="shared" si="13"/>
        <v>3.3000000000000003</v>
      </c>
      <c r="Z107" s="19">
        <v>9.9</v>
      </c>
      <c r="AA107" s="19">
        <f t="shared" si="14"/>
        <v>3.3000000000000003</v>
      </c>
      <c r="AB107" s="19">
        <f t="shared" si="15"/>
        <v>2.52</v>
      </c>
      <c r="AC107" s="19">
        <v>1.4</v>
      </c>
      <c r="AD107" s="19">
        <f t="shared" si="23"/>
        <v>2.52</v>
      </c>
      <c r="AE107" s="19">
        <f t="shared" si="16"/>
        <v>4.76</v>
      </c>
      <c r="AF107" s="19">
        <v>11.9</v>
      </c>
      <c r="AG107" s="19">
        <f t="shared" si="17"/>
        <v>4.76</v>
      </c>
      <c r="AH107" s="26">
        <f t="shared" si="18"/>
        <v>1.6640000000000001</v>
      </c>
      <c r="AI107" s="19">
        <v>1.6</v>
      </c>
      <c r="AJ107" s="26">
        <f t="shared" si="19"/>
        <v>2.08</v>
      </c>
      <c r="AK107" s="19">
        <f t="shared" si="20"/>
        <v>0.27999999999999997</v>
      </c>
      <c r="AL107" s="19">
        <v>0.2</v>
      </c>
      <c r="AM107" s="144">
        <f t="shared" si="21"/>
        <v>0.27999999999999997</v>
      </c>
      <c r="AN107" s="132"/>
      <c r="AO107" s="132"/>
      <c r="AP107" s="28">
        <f>ROUNDUP($AN$4*VLOOKUP($AO$4,Plant!$A$3:$F$22,6,0)*V107,0)</f>
        <v>20</v>
      </c>
      <c r="AQ107" s="28">
        <f>ROUNDUP($AN$4*VLOOKUP($AO$4,Plant!$A$3:$G$22,7,0)*Y107,0)</f>
        <v>63</v>
      </c>
      <c r="AR107" s="28">
        <f>ROUNDUP($AN$4*VLOOKUP($AO$4,Plant!$A$3:$F$22,6,0)*AB107,0)</f>
        <v>24</v>
      </c>
      <c r="AS107" s="28">
        <f>ROUNDUP($AN$4*VLOOKUP($AO$4,Plant!$A$3:$H$22,8,0)*AE107,0)</f>
        <v>124</v>
      </c>
      <c r="AT107" s="28">
        <f>ROUNDUP($AN$4*VLOOKUP($AO$4,Plant!$A$3:$D$22,4,0)*AH107,0)</f>
        <v>2</v>
      </c>
      <c r="AU107" s="28">
        <f>ROUNDUP($AN$4*VLOOKUP($AO$4,Plant!$A$3:$E$22,5,0)*AK107,0)</f>
        <v>2</v>
      </c>
      <c r="AW10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107*U107/VLOOKUP($AV$5,'19. Daily_paid_order'!$B$2:$C$41,2,0),0)</f>
        <v>4</v>
      </c>
    </row>
    <row r="108" spans="1:49" x14ac:dyDescent="0.25">
      <c r="A108" s="29" t="s">
        <v>52</v>
      </c>
      <c r="B108" s="18">
        <v>106</v>
      </c>
      <c r="C108" s="31">
        <v>6</v>
      </c>
      <c r="D108" s="3">
        <v>18</v>
      </c>
      <c r="E108" s="20">
        <v>3300</v>
      </c>
      <c r="F108" s="20">
        <v>6</v>
      </c>
      <c r="G108" s="31">
        <v>12</v>
      </c>
      <c r="H108" s="31">
        <v>14</v>
      </c>
      <c r="I108" s="32" t="s">
        <v>58</v>
      </c>
      <c r="J108" s="20">
        <v>5</v>
      </c>
      <c r="K108" s="20">
        <v>50</v>
      </c>
      <c r="L108" s="20">
        <v>30</v>
      </c>
      <c r="M108" s="20">
        <v>4</v>
      </c>
      <c r="N108" s="31">
        <v>54</v>
      </c>
      <c r="O108" s="23">
        <v>20</v>
      </c>
      <c r="P108" s="20">
        <v>80</v>
      </c>
      <c r="Q108" s="24">
        <v>6</v>
      </c>
      <c r="R108" s="7">
        <v>12</v>
      </c>
      <c r="S108" s="20">
        <v>0</v>
      </c>
      <c r="T108" s="20">
        <v>10</v>
      </c>
      <c r="U108" s="25">
        <v>0.7</v>
      </c>
      <c r="V108" s="19">
        <f t="shared" si="12"/>
        <v>2.04</v>
      </c>
      <c r="W108" s="26">
        <v>1.2</v>
      </c>
      <c r="X108" s="19">
        <f t="shared" si="22"/>
        <v>2.04</v>
      </c>
      <c r="Y108" s="19">
        <f t="shared" si="13"/>
        <v>3.3000000000000003</v>
      </c>
      <c r="Z108" s="19">
        <v>9.9</v>
      </c>
      <c r="AA108" s="19">
        <f t="shared" si="14"/>
        <v>3.3000000000000003</v>
      </c>
      <c r="AB108" s="19">
        <f t="shared" si="15"/>
        <v>2.52</v>
      </c>
      <c r="AC108" s="19">
        <v>1.4</v>
      </c>
      <c r="AD108" s="19">
        <f t="shared" si="23"/>
        <v>2.52</v>
      </c>
      <c r="AE108" s="19">
        <f t="shared" si="16"/>
        <v>4.76</v>
      </c>
      <c r="AF108" s="19">
        <v>11.9</v>
      </c>
      <c r="AG108" s="19">
        <f t="shared" si="17"/>
        <v>4.76</v>
      </c>
      <c r="AH108" s="26">
        <f t="shared" si="18"/>
        <v>1.6640000000000001</v>
      </c>
      <c r="AI108" s="19">
        <v>1.6</v>
      </c>
      <c r="AJ108" s="26">
        <f t="shared" si="19"/>
        <v>2.08</v>
      </c>
      <c r="AK108" s="19">
        <f t="shared" si="20"/>
        <v>0.27999999999999997</v>
      </c>
      <c r="AL108" s="19">
        <v>0.2</v>
      </c>
      <c r="AM108" s="144">
        <f t="shared" si="21"/>
        <v>0.27999999999999997</v>
      </c>
      <c r="AN108" s="132"/>
      <c r="AO108" s="132"/>
      <c r="AP108" s="28">
        <f>ROUNDUP($AN$4*VLOOKUP($AO$4,Plant!$A$3:$F$22,6,0)*V108,0)</f>
        <v>20</v>
      </c>
      <c r="AQ108" s="28">
        <f>ROUNDUP($AN$4*VLOOKUP($AO$4,Plant!$A$3:$G$22,7,0)*Y108,0)</f>
        <v>63</v>
      </c>
      <c r="AR108" s="28">
        <f>ROUNDUP($AN$4*VLOOKUP($AO$4,Plant!$A$3:$F$22,6,0)*AB108,0)</f>
        <v>24</v>
      </c>
      <c r="AS108" s="28">
        <f>ROUNDUP($AN$4*VLOOKUP($AO$4,Plant!$A$3:$H$22,8,0)*AE108,0)</f>
        <v>124</v>
      </c>
      <c r="AT108" s="28">
        <f>ROUNDUP($AN$4*VLOOKUP($AO$4,Plant!$A$3:$D$22,4,0)*AH108,0)</f>
        <v>2</v>
      </c>
      <c r="AU108" s="28">
        <f>ROUNDUP($AN$4*VLOOKUP($AO$4,Plant!$A$3:$E$22,5,0)*AK108,0)</f>
        <v>2</v>
      </c>
      <c r="AW10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108*U108/VLOOKUP($AV$5,'19. Daily_paid_order'!$B$2:$C$41,2,0),0)</f>
        <v>4</v>
      </c>
    </row>
    <row r="109" spans="1:49" x14ac:dyDescent="0.25">
      <c r="A109" s="29" t="s">
        <v>52</v>
      </c>
      <c r="B109" s="30">
        <v>107</v>
      </c>
      <c r="C109" s="31">
        <v>6</v>
      </c>
      <c r="D109" s="3">
        <v>18</v>
      </c>
      <c r="E109" s="20">
        <v>3300</v>
      </c>
      <c r="F109" s="20">
        <v>6</v>
      </c>
      <c r="G109" s="31">
        <v>12</v>
      </c>
      <c r="H109" s="31">
        <v>14</v>
      </c>
      <c r="I109" s="32" t="s">
        <v>58</v>
      </c>
      <c r="J109" s="20">
        <v>5</v>
      </c>
      <c r="K109" s="20">
        <v>50</v>
      </c>
      <c r="L109" s="20">
        <v>30</v>
      </c>
      <c r="M109" s="20">
        <v>4</v>
      </c>
      <c r="N109" s="31">
        <v>54</v>
      </c>
      <c r="O109" s="23">
        <v>20</v>
      </c>
      <c r="P109" s="20">
        <v>80</v>
      </c>
      <c r="Q109" s="24">
        <v>6</v>
      </c>
      <c r="R109" s="7">
        <v>12</v>
      </c>
      <c r="S109" s="20">
        <v>0</v>
      </c>
      <c r="T109" s="20">
        <v>10</v>
      </c>
      <c r="U109" s="25">
        <v>0.7</v>
      </c>
      <c r="V109" s="19">
        <f t="shared" si="12"/>
        <v>2.04</v>
      </c>
      <c r="W109" s="26">
        <v>1.2</v>
      </c>
      <c r="X109" s="19">
        <f t="shared" si="22"/>
        <v>2.04</v>
      </c>
      <c r="Y109" s="19">
        <f t="shared" si="13"/>
        <v>3.3000000000000003</v>
      </c>
      <c r="Z109" s="19">
        <v>9.9</v>
      </c>
      <c r="AA109" s="19">
        <f t="shared" si="14"/>
        <v>3.3000000000000003</v>
      </c>
      <c r="AB109" s="19">
        <f t="shared" si="15"/>
        <v>2.52</v>
      </c>
      <c r="AC109" s="19">
        <v>1.4</v>
      </c>
      <c r="AD109" s="19">
        <f t="shared" si="23"/>
        <v>2.52</v>
      </c>
      <c r="AE109" s="19">
        <f t="shared" si="16"/>
        <v>4.76</v>
      </c>
      <c r="AF109" s="19">
        <v>11.9</v>
      </c>
      <c r="AG109" s="19">
        <f t="shared" si="17"/>
        <v>4.76</v>
      </c>
      <c r="AH109" s="26">
        <f t="shared" si="18"/>
        <v>1.56</v>
      </c>
      <c r="AI109" s="26">
        <v>1.5</v>
      </c>
      <c r="AJ109" s="26">
        <f t="shared" si="19"/>
        <v>1.9500000000000002</v>
      </c>
      <c r="AK109" s="19">
        <f t="shared" si="20"/>
        <v>0.27999999999999997</v>
      </c>
      <c r="AL109" s="19">
        <v>0.2</v>
      </c>
      <c r="AM109" s="144">
        <f t="shared" si="21"/>
        <v>0.27999999999999997</v>
      </c>
      <c r="AN109" s="132"/>
      <c r="AO109" s="132"/>
      <c r="AP109" s="28">
        <f>ROUNDUP($AN$4*VLOOKUP($AO$4,Plant!$A$3:$F$22,6,0)*V109,0)</f>
        <v>20</v>
      </c>
      <c r="AQ109" s="28">
        <f>ROUNDUP($AN$4*VLOOKUP($AO$4,Plant!$A$3:$G$22,7,0)*Y109,0)</f>
        <v>63</v>
      </c>
      <c r="AR109" s="28">
        <f>ROUNDUP($AN$4*VLOOKUP($AO$4,Plant!$A$3:$F$22,6,0)*AB109,0)</f>
        <v>24</v>
      </c>
      <c r="AS109" s="28">
        <f>ROUNDUP($AN$4*VLOOKUP($AO$4,Plant!$A$3:$H$22,8,0)*AE109,0)</f>
        <v>124</v>
      </c>
      <c r="AT109" s="28">
        <f>ROUNDUP($AN$4*VLOOKUP($AO$4,Plant!$A$3:$D$22,4,0)*AH109,0)</f>
        <v>2</v>
      </c>
      <c r="AU109" s="28">
        <f>ROUNDUP($AN$4*VLOOKUP($AO$4,Plant!$A$3:$E$22,5,0)*AK109,0)</f>
        <v>2</v>
      </c>
      <c r="AW10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109*U109/VLOOKUP($AV$5,'19. Daily_paid_order'!$B$2:$C$41,2,0),0)</f>
        <v>4</v>
      </c>
    </row>
    <row r="110" spans="1:49" x14ac:dyDescent="0.25">
      <c r="A110" s="29" t="s">
        <v>52</v>
      </c>
      <c r="B110" s="18">
        <v>108</v>
      </c>
      <c r="C110" s="31">
        <v>6</v>
      </c>
      <c r="D110" s="3">
        <v>18</v>
      </c>
      <c r="E110" s="20">
        <v>3300</v>
      </c>
      <c r="F110" s="20">
        <v>6</v>
      </c>
      <c r="G110" s="31">
        <v>12</v>
      </c>
      <c r="H110" s="31">
        <v>14</v>
      </c>
      <c r="I110" s="32" t="s">
        <v>58</v>
      </c>
      <c r="J110" s="20">
        <v>5</v>
      </c>
      <c r="K110" s="20">
        <v>50</v>
      </c>
      <c r="L110" s="20">
        <v>30</v>
      </c>
      <c r="M110" s="20">
        <v>4</v>
      </c>
      <c r="N110" s="31">
        <v>54</v>
      </c>
      <c r="O110" s="23">
        <v>20</v>
      </c>
      <c r="P110" s="20">
        <v>80</v>
      </c>
      <c r="Q110" s="24">
        <v>6</v>
      </c>
      <c r="R110" s="7">
        <v>12</v>
      </c>
      <c r="S110" s="20">
        <v>0</v>
      </c>
      <c r="T110" s="20">
        <v>10</v>
      </c>
      <c r="U110" s="25">
        <v>0.7</v>
      </c>
      <c r="V110" s="19">
        <f t="shared" si="12"/>
        <v>2.04</v>
      </c>
      <c r="W110" s="26">
        <v>1.2</v>
      </c>
      <c r="X110" s="19">
        <f t="shared" si="22"/>
        <v>2.04</v>
      </c>
      <c r="Y110" s="19">
        <f t="shared" si="13"/>
        <v>3.3000000000000003</v>
      </c>
      <c r="Z110" s="19">
        <v>9.9</v>
      </c>
      <c r="AA110" s="19">
        <f t="shared" si="14"/>
        <v>3.3000000000000003</v>
      </c>
      <c r="AB110" s="19">
        <f t="shared" si="15"/>
        <v>2.52</v>
      </c>
      <c r="AC110" s="19">
        <v>1.4</v>
      </c>
      <c r="AD110" s="19">
        <f t="shared" si="23"/>
        <v>2.52</v>
      </c>
      <c r="AE110" s="19">
        <f t="shared" si="16"/>
        <v>4.76</v>
      </c>
      <c r="AF110" s="19">
        <v>11.9</v>
      </c>
      <c r="AG110" s="19">
        <f t="shared" si="17"/>
        <v>4.76</v>
      </c>
      <c r="AH110" s="26">
        <f t="shared" si="18"/>
        <v>1.56</v>
      </c>
      <c r="AI110" s="19">
        <v>1.5</v>
      </c>
      <c r="AJ110" s="26">
        <f t="shared" si="19"/>
        <v>1.9500000000000002</v>
      </c>
      <c r="AK110" s="19">
        <f t="shared" si="20"/>
        <v>0.27999999999999997</v>
      </c>
      <c r="AL110" s="19">
        <v>0.2</v>
      </c>
      <c r="AM110" s="144">
        <f t="shared" si="21"/>
        <v>0.27999999999999997</v>
      </c>
      <c r="AN110" s="132"/>
      <c r="AO110" s="132"/>
      <c r="AP110" s="28">
        <f>ROUNDUP($AN$4*VLOOKUP($AO$4,Plant!$A$3:$F$22,6,0)*V110,0)</f>
        <v>20</v>
      </c>
      <c r="AQ110" s="28">
        <f>ROUNDUP($AN$4*VLOOKUP($AO$4,Plant!$A$3:$G$22,7,0)*Y110,0)</f>
        <v>63</v>
      </c>
      <c r="AR110" s="28">
        <f>ROUNDUP($AN$4*VLOOKUP($AO$4,Plant!$A$3:$F$22,6,0)*AB110,0)</f>
        <v>24</v>
      </c>
      <c r="AS110" s="28">
        <f>ROUNDUP($AN$4*VLOOKUP($AO$4,Plant!$A$3:$H$22,8,0)*AE110,0)</f>
        <v>124</v>
      </c>
      <c r="AT110" s="28">
        <f>ROUNDUP($AN$4*VLOOKUP($AO$4,Plant!$A$3:$D$22,4,0)*AH110,0)</f>
        <v>2</v>
      </c>
      <c r="AU110" s="28">
        <f>ROUNDUP($AN$4*VLOOKUP($AO$4,Plant!$A$3:$E$22,5,0)*AK110,0)</f>
        <v>2</v>
      </c>
      <c r="AW11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110*U110/VLOOKUP($AV$5,'19. Daily_paid_order'!$B$2:$C$41,2,0),0)</f>
        <v>4</v>
      </c>
    </row>
    <row r="111" spans="1:49" x14ac:dyDescent="0.25">
      <c r="A111" s="29" t="s">
        <v>52</v>
      </c>
      <c r="B111" s="30">
        <v>109</v>
      </c>
      <c r="C111" s="31">
        <v>6</v>
      </c>
      <c r="D111" s="3">
        <v>18</v>
      </c>
      <c r="E111" s="20">
        <v>3300</v>
      </c>
      <c r="F111" s="20">
        <v>6</v>
      </c>
      <c r="G111" s="31">
        <v>12</v>
      </c>
      <c r="H111" s="31">
        <v>14</v>
      </c>
      <c r="I111" s="32" t="s">
        <v>58</v>
      </c>
      <c r="J111" s="20">
        <v>5</v>
      </c>
      <c r="K111" s="20">
        <v>50</v>
      </c>
      <c r="L111" s="20">
        <v>30</v>
      </c>
      <c r="M111" s="20">
        <v>4</v>
      </c>
      <c r="N111" s="31">
        <v>54</v>
      </c>
      <c r="O111" s="23">
        <v>20</v>
      </c>
      <c r="P111" s="20">
        <v>80</v>
      </c>
      <c r="Q111" s="24">
        <v>6</v>
      </c>
      <c r="R111" s="7">
        <v>12</v>
      </c>
      <c r="S111" s="20">
        <v>0</v>
      </c>
      <c r="T111" s="20">
        <v>10</v>
      </c>
      <c r="U111" s="25">
        <v>0.7</v>
      </c>
      <c r="V111" s="19">
        <f t="shared" si="12"/>
        <v>2.04</v>
      </c>
      <c r="W111" s="26">
        <v>1.2</v>
      </c>
      <c r="X111" s="19">
        <f t="shared" si="22"/>
        <v>2.04</v>
      </c>
      <c r="Y111" s="19">
        <f t="shared" si="13"/>
        <v>3.3000000000000003</v>
      </c>
      <c r="Z111" s="19">
        <v>9.9</v>
      </c>
      <c r="AA111" s="19">
        <f t="shared" si="14"/>
        <v>3.3000000000000003</v>
      </c>
      <c r="AB111" s="19">
        <f t="shared" si="15"/>
        <v>2.52</v>
      </c>
      <c r="AC111" s="19">
        <v>1.4</v>
      </c>
      <c r="AD111" s="19">
        <f t="shared" si="23"/>
        <v>2.52</v>
      </c>
      <c r="AE111" s="19">
        <f t="shared" si="16"/>
        <v>4.76</v>
      </c>
      <c r="AF111" s="19">
        <v>11.9</v>
      </c>
      <c r="AG111" s="19">
        <f t="shared" si="17"/>
        <v>4.76</v>
      </c>
      <c r="AH111" s="26">
        <f t="shared" si="18"/>
        <v>1.56</v>
      </c>
      <c r="AI111" s="19">
        <v>1.5</v>
      </c>
      <c r="AJ111" s="26">
        <f t="shared" si="19"/>
        <v>1.9500000000000002</v>
      </c>
      <c r="AK111" s="19">
        <f t="shared" si="20"/>
        <v>0.27999999999999997</v>
      </c>
      <c r="AL111" s="19">
        <v>0.2</v>
      </c>
      <c r="AM111" s="144">
        <f t="shared" si="21"/>
        <v>0.27999999999999997</v>
      </c>
      <c r="AN111" s="132"/>
      <c r="AO111" s="132"/>
      <c r="AP111" s="28">
        <f>ROUNDUP($AN$4*VLOOKUP($AO$4,Plant!$A$3:$F$22,6,0)*V111,0)</f>
        <v>20</v>
      </c>
      <c r="AQ111" s="28">
        <f>ROUNDUP($AN$4*VLOOKUP($AO$4,Plant!$A$3:$G$22,7,0)*Y111,0)</f>
        <v>63</v>
      </c>
      <c r="AR111" s="28">
        <f>ROUNDUP($AN$4*VLOOKUP($AO$4,Plant!$A$3:$F$22,6,0)*AB111,0)</f>
        <v>24</v>
      </c>
      <c r="AS111" s="28">
        <f>ROUNDUP($AN$4*VLOOKUP($AO$4,Plant!$A$3:$H$22,8,0)*AE111,0)</f>
        <v>124</v>
      </c>
      <c r="AT111" s="28">
        <f>ROUNDUP($AN$4*VLOOKUP($AO$4,Plant!$A$3:$D$22,4,0)*AH111,0)</f>
        <v>2</v>
      </c>
      <c r="AU111" s="28">
        <f>ROUNDUP($AN$4*VLOOKUP($AO$4,Plant!$A$3:$E$22,5,0)*AK111,0)</f>
        <v>2</v>
      </c>
      <c r="AW11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111*U111/VLOOKUP($AV$5,'19. Daily_paid_order'!$B$2:$C$41,2,0),0)</f>
        <v>4</v>
      </c>
    </row>
    <row r="112" spans="1:49" x14ac:dyDescent="0.25">
      <c r="A112" s="29" t="s">
        <v>52</v>
      </c>
      <c r="B112" s="18">
        <v>110</v>
      </c>
      <c r="C112" s="31">
        <v>6</v>
      </c>
      <c r="D112" s="3">
        <v>18</v>
      </c>
      <c r="E112" s="20">
        <v>3600</v>
      </c>
      <c r="F112" s="20">
        <v>6</v>
      </c>
      <c r="G112" s="31">
        <v>12</v>
      </c>
      <c r="H112" s="31">
        <v>14</v>
      </c>
      <c r="I112" s="32" t="s">
        <v>58</v>
      </c>
      <c r="J112" s="20">
        <v>5</v>
      </c>
      <c r="K112" s="20">
        <v>50</v>
      </c>
      <c r="L112" s="20">
        <v>30</v>
      </c>
      <c r="M112" s="20">
        <v>5</v>
      </c>
      <c r="N112" s="31">
        <v>54</v>
      </c>
      <c r="O112" s="23">
        <v>20</v>
      </c>
      <c r="P112" s="20">
        <v>80</v>
      </c>
      <c r="Q112" s="24">
        <v>6</v>
      </c>
      <c r="R112" s="7">
        <v>12</v>
      </c>
      <c r="S112" s="20">
        <v>0</v>
      </c>
      <c r="T112" s="20">
        <v>10</v>
      </c>
      <c r="U112" s="25">
        <v>0.7</v>
      </c>
      <c r="V112" s="19">
        <f t="shared" si="12"/>
        <v>2.04</v>
      </c>
      <c r="W112" s="26">
        <v>1.2</v>
      </c>
      <c r="X112" s="19">
        <f t="shared" si="22"/>
        <v>2.04</v>
      </c>
      <c r="Y112" s="19">
        <f t="shared" si="13"/>
        <v>3.3000000000000003</v>
      </c>
      <c r="Z112" s="19">
        <v>9.9</v>
      </c>
      <c r="AA112" s="19">
        <f t="shared" si="14"/>
        <v>3.3000000000000003</v>
      </c>
      <c r="AB112" s="19">
        <f t="shared" si="15"/>
        <v>2.52</v>
      </c>
      <c r="AC112" s="19">
        <v>1.4</v>
      </c>
      <c r="AD112" s="19">
        <f t="shared" si="23"/>
        <v>2.52</v>
      </c>
      <c r="AE112" s="19">
        <f t="shared" si="16"/>
        <v>4.76</v>
      </c>
      <c r="AF112" s="19">
        <v>11.9</v>
      </c>
      <c r="AG112" s="19">
        <f t="shared" si="17"/>
        <v>4.76</v>
      </c>
      <c r="AH112" s="26">
        <f t="shared" si="18"/>
        <v>1.56</v>
      </c>
      <c r="AI112" s="19">
        <v>1.5</v>
      </c>
      <c r="AJ112" s="26">
        <f t="shared" si="19"/>
        <v>1.9500000000000002</v>
      </c>
      <c r="AK112" s="19">
        <f t="shared" si="20"/>
        <v>0.27999999999999997</v>
      </c>
      <c r="AL112" s="19">
        <v>0.2</v>
      </c>
      <c r="AM112" s="144">
        <f t="shared" si="21"/>
        <v>0.27999999999999997</v>
      </c>
      <c r="AN112" s="132"/>
      <c r="AO112" s="132"/>
      <c r="AP112" s="28">
        <f>ROUNDUP($AN$4*VLOOKUP($AO$4,Plant!$A$3:$F$22,6,0)*V112,0)</f>
        <v>20</v>
      </c>
      <c r="AQ112" s="28">
        <f>ROUNDUP($AN$4*VLOOKUP($AO$4,Plant!$A$3:$G$22,7,0)*Y112,0)</f>
        <v>63</v>
      </c>
      <c r="AR112" s="28">
        <f>ROUNDUP($AN$4*VLOOKUP($AO$4,Plant!$A$3:$F$22,6,0)*AB112,0)</f>
        <v>24</v>
      </c>
      <c r="AS112" s="28">
        <f>ROUNDUP($AN$4*VLOOKUP($AO$4,Plant!$A$3:$H$22,8,0)*AE112,0)</f>
        <v>124</v>
      </c>
      <c r="AT112" s="28">
        <f>ROUNDUP($AN$4*VLOOKUP($AO$4,Plant!$A$3:$D$22,4,0)*AH112,0)</f>
        <v>2</v>
      </c>
      <c r="AU112" s="28">
        <f>ROUNDUP($AN$4*VLOOKUP($AO$4,Plant!$A$3:$E$22,5,0)*AK112,0)</f>
        <v>2</v>
      </c>
      <c r="AW11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112*U112/VLOOKUP($AV$5,'19. Daily_paid_order'!$B$2:$C$41,2,0),0)</f>
        <v>4</v>
      </c>
    </row>
    <row r="113" spans="1:49" x14ac:dyDescent="0.25">
      <c r="A113" s="29" t="s">
        <v>52</v>
      </c>
      <c r="B113" s="30">
        <v>111</v>
      </c>
      <c r="C113" s="31">
        <v>6</v>
      </c>
      <c r="D113" s="3">
        <v>18</v>
      </c>
      <c r="E113" s="20">
        <v>3600</v>
      </c>
      <c r="F113" s="20">
        <v>6</v>
      </c>
      <c r="G113" s="31">
        <v>12</v>
      </c>
      <c r="H113" s="31">
        <v>14</v>
      </c>
      <c r="I113" s="32" t="s">
        <v>58</v>
      </c>
      <c r="J113" s="20">
        <v>5</v>
      </c>
      <c r="K113" s="20">
        <v>50</v>
      </c>
      <c r="L113" s="20">
        <v>30</v>
      </c>
      <c r="M113" s="20">
        <v>5</v>
      </c>
      <c r="N113" s="31">
        <v>54</v>
      </c>
      <c r="O113" s="23">
        <v>20</v>
      </c>
      <c r="P113" s="20">
        <v>80</v>
      </c>
      <c r="Q113" s="24">
        <v>6</v>
      </c>
      <c r="R113" s="7">
        <v>12</v>
      </c>
      <c r="S113" s="20">
        <v>0</v>
      </c>
      <c r="T113" s="20">
        <v>10</v>
      </c>
      <c r="U113" s="25">
        <v>0.7</v>
      </c>
      <c r="V113" s="19">
        <f t="shared" si="12"/>
        <v>2.04</v>
      </c>
      <c r="W113" s="26">
        <v>1.2</v>
      </c>
      <c r="X113" s="19">
        <f t="shared" si="22"/>
        <v>2.04</v>
      </c>
      <c r="Y113" s="19">
        <f t="shared" si="13"/>
        <v>3.3000000000000003</v>
      </c>
      <c r="Z113" s="19">
        <v>9.9</v>
      </c>
      <c r="AA113" s="19">
        <f t="shared" si="14"/>
        <v>3.3000000000000003</v>
      </c>
      <c r="AB113" s="19">
        <f t="shared" si="15"/>
        <v>2.52</v>
      </c>
      <c r="AC113" s="19">
        <v>1.4</v>
      </c>
      <c r="AD113" s="19">
        <f t="shared" si="23"/>
        <v>2.52</v>
      </c>
      <c r="AE113" s="19">
        <f t="shared" si="16"/>
        <v>4.76</v>
      </c>
      <c r="AF113" s="19">
        <v>11.9</v>
      </c>
      <c r="AG113" s="19">
        <f t="shared" si="17"/>
        <v>4.76</v>
      </c>
      <c r="AH113" s="26">
        <f t="shared" si="18"/>
        <v>1.56</v>
      </c>
      <c r="AI113" s="19">
        <v>1.5</v>
      </c>
      <c r="AJ113" s="26">
        <f t="shared" si="19"/>
        <v>1.9500000000000002</v>
      </c>
      <c r="AK113" s="19">
        <f t="shared" si="20"/>
        <v>0.27999999999999997</v>
      </c>
      <c r="AL113" s="19">
        <v>0.2</v>
      </c>
      <c r="AM113" s="144">
        <f t="shared" si="21"/>
        <v>0.27999999999999997</v>
      </c>
      <c r="AN113" s="132"/>
      <c r="AO113" s="132"/>
      <c r="AP113" s="28">
        <f>ROUNDUP($AN$4*VLOOKUP($AO$4,Plant!$A$3:$F$22,6,0)*V113,0)</f>
        <v>20</v>
      </c>
      <c r="AQ113" s="28">
        <f>ROUNDUP($AN$4*VLOOKUP($AO$4,Plant!$A$3:$G$22,7,0)*Y113,0)</f>
        <v>63</v>
      </c>
      <c r="AR113" s="28">
        <f>ROUNDUP($AN$4*VLOOKUP($AO$4,Plant!$A$3:$F$22,6,0)*AB113,0)</f>
        <v>24</v>
      </c>
      <c r="AS113" s="28">
        <f>ROUNDUP($AN$4*VLOOKUP($AO$4,Plant!$A$3:$H$22,8,0)*AE113,0)</f>
        <v>124</v>
      </c>
      <c r="AT113" s="28">
        <f>ROUNDUP($AN$4*VLOOKUP($AO$4,Plant!$A$3:$D$22,4,0)*AH113,0)</f>
        <v>2</v>
      </c>
      <c r="AU113" s="28">
        <f>ROUNDUP($AN$4*VLOOKUP($AO$4,Plant!$A$3:$E$22,5,0)*AK113,0)</f>
        <v>2</v>
      </c>
      <c r="AW11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113*U113/VLOOKUP($AV$5,'19. Daily_paid_order'!$B$2:$C$41,2,0),0)</f>
        <v>4</v>
      </c>
    </row>
    <row r="114" spans="1:49" x14ac:dyDescent="0.25">
      <c r="A114" s="29" t="s">
        <v>52</v>
      </c>
      <c r="B114" s="18">
        <v>112</v>
      </c>
      <c r="C114" s="31">
        <v>6</v>
      </c>
      <c r="D114" s="3">
        <v>18</v>
      </c>
      <c r="E114" s="20">
        <v>3600</v>
      </c>
      <c r="F114" s="20">
        <v>6</v>
      </c>
      <c r="G114" s="31">
        <v>12</v>
      </c>
      <c r="H114" s="31">
        <v>14</v>
      </c>
      <c r="I114" s="32" t="s">
        <v>58</v>
      </c>
      <c r="J114" s="20">
        <v>5</v>
      </c>
      <c r="K114" s="20">
        <v>50</v>
      </c>
      <c r="L114" s="20">
        <v>30</v>
      </c>
      <c r="M114" s="20">
        <v>5</v>
      </c>
      <c r="N114" s="31">
        <v>54</v>
      </c>
      <c r="O114" s="23">
        <v>20</v>
      </c>
      <c r="P114" s="20">
        <v>80</v>
      </c>
      <c r="Q114" s="24">
        <v>6</v>
      </c>
      <c r="R114" s="7">
        <v>12</v>
      </c>
      <c r="S114" s="20">
        <v>0</v>
      </c>
      <c r="T114" s="20">
        <v>10</v>
      </c>
      <c r="U114" s="25">
        <v>0.7</v>
      </c>
      <c r="V114" s="19">
        <f t="shared" si="12"/>
        <v>2.04</v>
      </c>
      <c r="W114" s="26">
        <v>1.2</v>
      </c>
      <c r="X114" s="19">
        <f t="shared" si="22"/>
        <v>2.04</v>
      </c>
      <c r="Y114" s="19">
        <f t="shared" si="13"/>
        <v>3.3000000000000003</v>
      </c>
      <c r="Z114" s="19">
        <v>9.9</v>
      </c>
      <c r="AA114" s="19">
        <f t="shared" si="14"/>
        <v>3.3000000000000003</v>
      </c>
      <c r="AB114" s="19">
        <f t="shared" si="15"/>
        <v>2.52</v>
      </c>
      <c r="AC114" s="19">
        <v>1.4</v>
      </c>
      <c r="AD114" s="19">
        <f t="shared" si="23"/>
        <v>2.52</v>
      </c>
      <c r="AE114" s="19">
        <f t="shared" si="16"/>
        <v>4.76</v>
      </c>
      <c r="AF114" s="19">
        <v>11.9</v>
      </c>
      <c r="AG114" s="19">
        <f t="shared" si="17"/>
        <v>4.76</v>
      </c>
      <c r="AH114" s="26">
        <f t="shared" si="18"/>
        <v>1.56</v>
      </c>
      <c r="AI114" s="19">
        <v>1.5</v>
      </c>
      <c r="AJ114" s="26">
        <f t="shared" si="19"/>
        <v>1.9500000000000002</v>
      </c>
      <c r="AK114" s="19">
        <f t="shared" si="20"/>
        <v>0.27999999999999997</v>
      </c>
      <c r="AL114" s="19">
        <v>0.2</v>
      </c>
      <c r="AM114" s="144">
        <f t="shared" si="21"/>
        <v>0.27999999999999997</v>
      </c>
      <c r="AN114" s="132"/>
      <c r="AO114" s="132"/>
      <c r="AP114" s="28">
        <f>ROUNDUP($AN$4*VLOOKUP($AO$4,Plant!$A$3:$F$22,6,0)*V114,0)</f>
        <v>20</v>
      </c>
      <c r="AQ114" s="28">
        <f>ROUNDUP($AN$4*VLOOKUP($AO$4,Plant!$A$3:$G$22,7,0)*Y114,0)</f>
        <v>63</v>
      </c>
      <c r="AR114" s="28">
        <f>ROUNDUP($AN$4*VLOOKUP($AO$4,Plant!$A$3:$F$22,6,0)*AB114,0)</f>
        <v>24</v>
      </c>
      <c r="AS114" s="28">
        <f>ROUNDUP($AN$4*VLOOKUP($AO$4,Plant!$A$3:$H$22,8,0)*AE114,0)</f>
        <v>124</v>
      </c>
      <c r="AT114" s="28">
        <f>ROUNDUP($AN$4*VLOOKUP($AO$4,Plant!$A$3:$D$22,4,0)*AH114,0)</f>
        <v>2</v>
      </c>
      <c r="AU114" s="28">
        <f>ROUNDUP($AN$4*VLOOKUP($AO$4,Plant!$A$3:$E$22,5,0)*AK114,0)</f>
        <v>2</v>
      </c>
      <c r="AW11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114*U114/VLOOKUP($AV$5,'19. Daily_paid_order'!$B$2:$C$41,2,0),0)</f>
        <v>4</v>
      </c>
    </row>
    <row r="115" spans="1:49" x14ac:dyDescent="0.25">
      <c r="A115" s="29" t="s">
        <v>52</v>
      </c>
      <c r="B115" s="30">
        <v>113</v>
      </c>
      <c r="C115" s="31">
        <v>6</v>
      </c>
      <c r="D115" s="3">
        <v>18</v>
      </c>
      <c r="E115" s="20">
        <v>3600</v>
      </c>
      <c r="F115" s="20">
        <v>6</v>
      </c>
      <c r="G115" s="31">
        <v>12</v>
      </c>
      <c r="H115" s="31">
        <v>14</v>
      </c>
      <c r="I115" s="32" t="s">
        <v>58</v>
      </c>
      <c r="J115" s="20">
        <v>5</v>
      </c>
      <c r="K115" s="20">
        <v>50</v>
      </c>
      <c r="L115" s="20">
        <v>30</v>
      </c>
      <c r="M115" s="20">
        <v>5</v>
      </c>
      <c r="N115" s="31">
        <v>54</v>
      </c>
      <c r="O115" s="23">
        <v>20</v>
      </c>
      <c r="P115" s="20">
        <v>80</v>
      </c>
      <c r="Q115" s="24">
        <v>6</v>
      </c>
      <c r="R115" s="7">
        <v>12</v>
      </c>
      <c r="S115" s="20">
        <v>0</v>
      </c>
      <c r="T115" s="20">
        <v>10</v>
      </c>
      <c r="U115" s="25">
        <v>0.7</v>
      </c>
      <c r="V115" s="19">
        <f t="shared" si="12"/>
        <v>2.04</v>
      </c>
      <c r="W115" s="26">
        <v>1.2</v>
      </c>
      <c r="X115" s="19">
        <f t="shared" si="22"/>
        <v>2.04</v>
      </c>
      <c r="Y115" s="19">
        <f t="shared" si="13"/>
        <v>3.3000000000000003</v>
      </c>
      <c r="Z115" s="19">
        <v>9.9</v>
      </c>
      <c r="AA115" s="19">
        <f t="shared" si="14"/>
        <v>3.3000000000000003</v>
      </c>
      <c r="AB115" s="19">
        <f t="shared" si="15"/>
        <v>2.52</v>
      </c>
      <c r="AC115" s="19">
        <v>1.4</v>
      </c>
      <c r="AD115" s="19">
        <f t="shared" si="23"/>
        <v>2.52</v>
      </c>
      <c r="AE115" s="19">
        <f t="shared" si="16"/>
        <v>4.76</v>
      </c>
      <c r="AF115" s="19">
        <v>11.9</v>
      </c>
      <c r="AG115" s="19">
        <f t="shared" si="17"/>
        <v>4.76</v>
      </c>
      <c r="AH115" s="26">
        <f t="shared" si="18"/>
        <v>1.56</v>
      </c>
      <c r="AI115" s="19">
        <v>1.5</v>
      </c>
      <c r="AJ115" s="26">
        <f t="shared" si="19"/>
        <v>1.9500000000000002</v>
      </c>
      <c r="AK115" s="19">
        <f t="shared" si="20"/>
        <v>0.27999999999999997</v>
      </c>
      <c r="AL115" s="19">
        <v>0.2</v>
      </c>
      <c r="AM115" s="144">
        <f t="shared" si="21"/>
        <v>0.27999999999999997</v>
      </c>
      <c r="AN115" s="132"/>
      <c r="AO115" s="132"/>
      <c r="AP115" s="28">
        <f>ROUNDUP($AN$4*VLOOKUP($AO$4,Plant!$A$3:$F$22,6,0)*V115,0)</f>
        <v>20</v>
      </c>
      <c r="AQ115" s="28">
        <f>ROUNDUP($AN$4*VLOOKUP($AO$4,Plant!$A$3:$G$22,7,0)*Y115,0)</f>
        <v>63</v>
      </c>
      <c r="AR115" s="28">
        <f>ROUNDUP($AN$4*VLOOKUP($AO$4,Plant!$A$3:$F$22,6,0)*AB115,0)</f>
        <v>24</v>
      </c>
      <c r="AS115" s="28">
        <f>ROUNDUP($AN$4*VLOOKUP($AO$4,Plant!$A$3:$H$22,8,0)*AE115,0)</f>
        <v>124</v>
      </c>
      <c r="AT115" s="28">
        <f>ROUNDUP($AN$4*VLOOKUP($AO$4,Plant!$A$3:$D$22,4,0)*AH115,0)</f>
        <v>2</v>
      </c>
      <c r="AU115" s="28">
        <f>ROUNDUP($AN$4*VLOOKUP($AO$4,Plant!$A$3:$E$22,5,0)*AK115,0)</f>
        <v>2</v>
      </c>
      <c r="AW11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115*U115/VLOOKUP($AV$5,'19. Daily_paid_order'!$B$2:$C$41,2,0),0)</f>
        <v>4</v>
      </c>
    </row>
    <row r="116" spans="1:49" x14ac:dyDescent="0.25">
      <c r="A116" s="29" t="s">
        <v>52</v>
      </c>
      <c r="B116" s="18">
        <v>114</v>
      </c>
      <c r="C116" s="31">
        <v>6</v>
      </c>
      <c r="D116" s="3">
        <v>18</v>
      </c>
      <c r="E116" s="20">
        <v>3600</v>
      </c>
      <c r="F116" s="20">
        <v>6</v>
      </c>
      <c r="G116" s="31">
        <v>12</v>
      </c>
      <c r="H116" s="31">
        <v>14</v>
      </c>
      <c r="I116" s="32" t="s">
        <v>58</v>
      </c>
      <c r="J116" s="20">
        <v>5</v>
      </c>
      <c r="K116" s="20">
        <v>50</v>
      </c>
      <c r="L116" s="20">
        <v>30</v>
      </c>
      <c r="M116" s="20">
        <v>5</v>
      </c>
      <c r="N116" s="31">
        <v>54</v>
      </c>
      <c r="O116" s="23">
        <v>20</v>
      </c>
      <c r="P116" s="20">
        <v>80</v>
      </c>
      <c r="Q116" s="24">
        <v>6</v>
      </c>
      <c r="R116" s="7">
        <v>12</v>
      </c>
      <c r="S116" s="20">
        <v>0</v>
      </c>
      <c r="T116" s="20">
        <v>10</v>
      </c>
      <c r="U116" s="25">
        <v>0.7</v>
      </c>
      <c r="V116" s="19">
        <f t="shared" si="12"/>
        <v>2.04</v>
      </c>
      <c r="W116" s="26">
        <v>1.2</v>
      </c>
      <c r="X116" s="19">
        <f t="shared" si="22"/>
        <v>2.04</v>
      </c>
      <c r="Y116" s="19">
        <f t="shared" si="13"/>
        <v>3.3000000000000003</v>
      </c>
      <c r="Z116" s="19">
        <v>9.9</v>
      </c>
      <c r="AA116" s="19">
        <f t="shared" si="14"/>
        <v>3.3000000000000003</v>
      </c>
      <c r="AB116" s="19">
        <f t="shared" si="15"/>
        <v>2.52</v>
      </c>
      <c r="AC116" s="19">
        <v>1.4</v>
      </c>
      <c r="AD116" s="19">
        <f t="shared" si="23"/>
        <v>2.52</v>
      </c>
      <c r="AE116" s="19">
        <f t="shared" si="16"/>
        <v>4.76</v>
      </c>
      <c r="AF116" s="19">
        <v>11.9</v>
      </c>
      <c r="AG116" s="19">
        <f t="shared" si="17"/>
        <v>4.76</v>
      </c>
      <c r="AH116" s="26">
        <f t="shared" si="18"/>
        <v>1.56</v>
      </c>
      <c r="AI116" s="19">
        <v>1.5</v>
      </c>
      <c r="AJ116" s="26">
        <f t="shared" si="19"/>
        <v>1.9500000000000002</v>
      </c>
      <c r="AK116" s="19">
        <f t="shared" si="20"/>
        <v>0.27999999999999997</v>
      </c>
      <c r="AL116" s="19">
        <v>0.2</v>
      </c>
      <c r="AM116" s="144">
        <f t="shared" si="21"/>
        <v>0.27999999999999997</v>
      </c>
      <c r="AN116" s="132"/>
      <c r="AO116" s="132"/>
      <c r="AP116" s="28">
        <f>ROUNDUP($AN$4*VLOOKUP($AO$4,Plant!$A$3:$F$22,6,0)*V116,0)</f>
        <v>20</v>
      </c>
      <c r="AQ116" s="28">
        <f>ROUNDUP($AN$4*VLOOKUP($AO$4,Plant!$A$3:$G$22,7,0)*Y116,0)</f>
        <v>63</v>
      </c>
      <c r="AR116" s="28">
        <f>ROUNDUP($AN$4*VLOOKUP($AO$4,Plant!$A$3:$F$22,6,0)*AB116,0)</f>
        <v>24</v>
      </c>
      <c r="AS116" s="28">
        <f>ROUNDUP($AN$4*VLOOKUP($AO$4,Plant!$A$3:$H$22,8,0)*AE116,0)</f>
        <v>124</v>
      </c>
      <c r="AT116" s="28">
        <f>ROUNDUP($AN$4*VLOOKUP($AO$4,Plant!$A$3:$D$22,4,0)*AH116,0)</f>
        <v>2</v>
      </c>
      <c r="AU116" s="28">
        <f>ROUNDUP($AN$4*VLOOKUP($AO$4,Plant!$A$3:$E$22,5,0)*AK116,0)</f>
        <v>2</v>
      </c>
      <c r="AW11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116*U116/VLOOKUP($AV$5,'19. Daily_paid_order'!$B$2:$C$41,2,0),0)</f>
        <v>4</v>
      </c>
    </row>
    <row r="117" spans="1:49" x14ac:dyDescent="0.25">
      <c r="A117" s="29" t="s">
        <v>52</v>
      </c>
      <c r="B117" s="30">
        <v>115</v>
      </c>
      <c r="C117" s="31">
        <v>6</v>
      </c>
      <c r="D117" s="3">
        <v>18</v>
      </c>
      <c r="E117" s="20">
        <v>3600</v>
      </c>
      <c r="F117" s="20">
        <v>6</v>
      </c>
      <c r="G117" s="31">
        <v>12</v>
      </c>
      <c r="H117" s="31">
        <v>14</v>
      </c>
      <c r="I117" s="32" t="s">
        <v>58</v>
      </c>
      <c r="J117" s="20">
        <v>5</v>
      </c>
      <c r="K117" s="20">
        <v>50</v>
      </c>
      <c r="L117" s="20">
        <v>30</v>
      </c>
      <c r="M117" s="20">
        <v>5</v>
      </c>
      <c r="N117" s="31">
        <v>54</v>
      </c>
      <c r="O117" s="23">
        <v>20</v>
      </c>
      <c r="P117" s="20">
        <v>80</v>
      </c>
      <c r="Q117" s="24">
        <v>6</v>
      </c>
      <c r="R117" s="7">
        <v>12</v>
      </c>
      <c r="S117" s="20">
        <v>0</v>
      </c>
      <c r="T117" s="20">
        <v>10</v>
      </c>
      <c r="U117" s="25">
        <v>0.7</v>
      </c>
      <c r="V117" s="19">
        <f t="shared" si="12"/>
        <v>2.04</v>
      </c>
      <c r="W117" s="26">
        <v>1.2</v>
      </c>
      <c r="X117" s="19">
        <f t="shared" si="22"/>
        <v>2.04</v>
      </c>
      <c r="Y117" s="19">
        <f t="shared" si="13"/>
        <v>3.3000000000000003</v>
      </c>
      <c r="Z117" s="19">
        <v>9.9</v>
      </c>
      <c r="AA117" s="19">
        <f t="shared" si="14"/>
        <v>3.3000000000000003</v>
      </c>
      <c r="AB117" s="19">
        <f t="shared" si="15"/>
        <v>2.52</v>
      </c>
      <c r="AC117" s="19">
        <v>1.4</v>
      </c>
      <c r="AD117" s="19">
        <f t="shared" si="23"/>
        <v>2.52</v>
      </c>
      <c r="AE117" s="19">
        <f t="shared" si="16"/>
        <v>4.76</v>
      </c>
      <c r="AF117" s="19">
        <v>11.9</v>
      </c>
      <c r="AG117" s="19">
        <f t="shared" si="17"/>
        <v>4.76</v>
      </c>
      <c r="AH117" s="26">
        <f t="shared" si="18"/>
        <v>1.56</v>
      </c>
      <c r="AI117" s="19">
        <v>1.5</v>
      </c>
      <c r="AJ117" s="26">
        <f t="shared" si="19"/>
        <v>1.9500000000000002</v>
      </c>
      <c r="AK117" s="19">
        <f t="shared" si="20"/>
        <v>0.27999999999999997</v>
      </c>
      <c r="AL117" s="19">
        <v>0.2</v>
      </c>
      <c r="AM117" s="144">
        <f t="shared" si="21"/>
        <v>0.27999999999999997</v>
      </c>
      <c r="AN117" s="132"/>
      <c r="AO117" s="132"/>
      <c r="AP117" s="28">
        <f>ROUNDUP($AN$4*VLOOKUP($AO$4,Plant!$A$3:$F$22,6,0)*V117,0)</f>
        <v>20</v>
      </c>
      <c r="AQ117" s="28">
        <f>ROUNDUP($AN$4*VLOOKUP($AO$4,Plant!$A$3:$G$22,7,0)*Y117,0)</f>
        <v>63</v>
      </c>
      <c r="AR117" s="28">
        <f>ROUNDUP($AN$4*VLOOKUP($AO$4,Plant!$A$3:$F$22,6,0)*AB117,0)</f>
        <v>24</v>
      </c>
      <c r="AS117" s="28">
        <f>ROUNDUP($AN$4*VLOOKUP($AO$4,Plant!$A$3:$H$22,8,0)*AE117,0)</f>
        <v>124</v>
      </c>
      <c r="AT117" s="28">
        <f>ROUNDUP($AN$4*VLOOKUP($AO$4,Plant!$A$3:$D$22,4,0)*AH117,0)</f>
        <v>2</v>
      </c>
      <c r="AU117" s="28">
        <f>ROUNDUP($AN$4*VLOOKUP($AO$4,Plant!$A$3:$E$22,5,0)*AK117,0)</f>
        <v>2</v>
      </c>
      <c r="AW11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117*U117/VLOOKUP($AV$5,'19. Daily_paid_order'!$B$2:$C$41,2,0),0)</f>
        <v>4</v>
      </c>
    </row>
    <row r="118" spans="1:49" x14ac:dyDescent="0.25">
      <c r="A118" s="29" t="s">
        <v>52</v>
      </c>
      <c r="B118" s="18">
        <v>116</v>
      </c>
      <c r="C118" s="31">
        <v>6</v>
      </c>
      <c r="D118" s="3">
        <v>18</v>
      </c>
      <c r="E118" s="20">
        <v>3600</v>
      </c>
      <c r="F118" s="20">
        <v>6</v>
      </c>
      <c r="G118" s="31">
        <v>12</v>
      </c>
      <c r="H118" s="31">
        <v>14</v>
      </c>
      <c r="I118" s="32" t="s">
        <v>58</v>
      </c>
      <c r="J118" s="20">
        <v>5</v>
      </c>
      <c r="K118" s="20">
        <v>50</v>
      </c>
      <c r="L118" s="20">
        <v>30</v>
      </c>
      <c r="M118" s="20">
        <v>5</v>
      </c>
      <c r="N118" s="31">
        <v>54</v>
      </c>
      <c r="O118" s="23">
        <v>20</v>
      </c>
      <c r="P118" s="20">
        <v>80</v>
      </c>
      <c r="Q118" s="24">
        <v>6</v>
      </c>
      <c r="R118" s="7">
        <v>12</v>
      </c>
      <c r="S118" s="20">
        <v>0</v>
      </c>
      <c r="T118" s="20">
        <v>10</v>
      </c>
      <c r="U118" s="25">
        <v>0.7</v>
      </c>
      <c r="V118" s="19">
        <f t="shared" si="12"/>
        <v>2.04</v>
      </c>
      <c r="W118" s="26">
        <v>1.2</v>
      </c>
      <c r="X118" s="19">
        <f t="shared" si="22"/>
        <v>2.04</v>
      </c>
      <c r="Y118" s="19">
        <f t="shared" si="13"/>
        <v>3.3000000000000003</v>
      </c>
      <c r="Z118" s="19">
        <v>9.9</v>
      </c>
      <c r="AA118" s="19">
        <f t="shared" si="14"/>
        <v>3.3000000000000003</v>
      </c>
      <c r="AB118" s="19">
        <f t="shared" si="15"/>
        <v>2.52</v>
      </c>
      <c r="AC118" s="19">
        <v>1.4</v>
      </c>
      <c r="AD118" s="19">
        <f t="shared" si="23"/>
        <v>2.52</v>
      </c>
      <c r="AE118" s="19">
        <f t="shared" si="16"/>
        <v>4.76</v>
      </c>
      <c r="AF118" s="19">
        <v>11.9</v>
      </c>
      <c r="AG118" s="19">
        <f t="shared" si="17"/>
        <v>4.76</v>
      </c>
      <c r="AH118" s="26">
        <f t="shared" si="18"/>
        <v>1.56</v>
      </c>
      <c r="AI118" s="19">
        <v>1.5</v>
      </c>
      <c r="AJ118" s="26">
        <f t="shared" si="19"/>
        <v>1.9500000000000002</v>
      </c>
      <c r="AK118" s="19">
        <f t="shared" si="20"/>
        <v>0.27999999999999997</v>
      </c>
      <c r="AL118" s="19">
        <v>0.2</v>
      </c>
      <c r="AM118" s="144">
        <f t="shared" si="21"/>
        <v>0.27999999999999997</v>
      </c>
      <c r="AN118" s="132"/>
      <c r="AO118" s="132"/>
      <c r="AP118" s="28">
        <f>ROUNDUP($AN$4*VLOOKUP($AO$4,Plant!$A$3:$F$22,6,0)*V118,0)</f>
        <v>20</v>
      </c>
      <c r="AQ118" s="28">
        <f>ROUNDUP($AN$4*VLOOKUP($AO$4,Plant!$A$3:$G$22,7,0)*Y118,0)</f>
        <v>63</v>
      </c>
      <c r="AR118" s="28">
        <f>ROUNDUP($AN$4*VLOOKUP($AO$4,Plant!$A$3:$F$22,6,0)*AB118,0)</f>
        <v>24</v>
      </c>
      <c r="AS118" s="28">
        <f>ROUNDUP($AN$4*VLOOKUP($AO$4,Plant!$A$3:$H$22,8,0)*AE118,0)</f>
        <v>124</v>
      </c>
      <c r="AT118" s="28">
        <f>ROUNDUP($AN$4*VLOOKUP($AO$4,Plant!$A$3:$D$22,4,0)*AH118,0)</f>
        <v>2</v>
      </c>
      <c r="AU118" s="28">
        <f>ROUNDUP($AN$4*VLOOKUP($AO$4,Plant!$A$3:$E$22,5,0)*AK118,0)</f>
        <v>2</v>
      </c>
      <c r="AW11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118*U118/VLOOKUP($AV$5,'19. Daily_paid_order'!$B$2:$C$41,2,0),0)</f>
        <v>4</v>
      </c>
    </row>
    <row r="119" spans="1:49" x14ac:dyDescent="0.25">
      <c r="A119" s="29" t="s">
        <v>52</v>
      </c>
      <c r="B119" s="30">
        <v>117</v>
      </c>
      <c r="C119" s="31">
        <v>6</v>
      </c>
      <c r="D119" s="3">
        <v>18</v>
      </c>
      <c r="E119" s="20">
        <v>3600</v>
      </c>
      <c r="F119" s="20">
        <v>6</v>
      </c>
      <c r="G119" s="31">
        <v>12</v>
      </c>
      <c r="H119" s="31">
        <v>14</v>
      </c>
      <c r="I119" s="32" t="s">
        <v>58</v>
      </c>
      <c r="J119" s="20">
        <v>5</v>
      </c>
      <c r="K119" s="20">
        <v>50</v>
      </c>
      <c r="L119" s="20">
        <v>30</v>
      </c>
      <c r="M119" s="20">
        <v>5</v>
      </c>
      <c r="N119" s="31">
        <v>54</v>
      </c>
      <c r="O119" s="23">
        <v>20</v>
      </c>
      <c r="P119" s="20">
        <v>80</v>
      </c>
      <c r="Q119" s="24">
        <v>6</v>
      </c>
      <c r="R119" s="7">
        <v>12</v>
      </c>
      <c r="S119" s="20">
        <v>0</v>
      </c>
      <c r="T119" s="20">
        <v>10</v>
      </c>
      <c r="U119" s="25">
        <v>0.7</v>
      </c>
      <c r="V119" s="19">
        <f t="shared" si="12"/>
        <v>2.04</v>
      </c>
      <c r="W119" s="26">
        <v>1.2</v>
      </c>
      <c r="X119" s="19">
        <f t="shared" si="22"/>
        <v>2.04</v>
      </c>
      <c r="Y119" s="19">
        <f t="shared" si="13"/>
        <v>3.3000000000000003</v>
      </c>
      <c r="Z119" s="19">
        <v>9.9</v>
      </c>
      <c r="AA119" s="19">
        <f t="shared" si="14"/>
        <v>3.3000000000000003</v>
      </c>
      <c r="AB119" s="19">
        <f t="shared" si="15"/>
        <v>2.52</v>
      </c>
      <c r="AC119" s="19">
        <v>1.4</v>
      </c>
      <c r="AD119" s="19">
        <f t="shared" si="23"/>
        <v>2.52</v>
      </c>
      <c r="AE119" s="19">
        <f t="shared" si="16"/>
        <v>4.76</v>
      </c>
      <c r="AF119" s="19">
        <v>11.9</v>
      </c>
      <c r="AG119" s="19">
        <f t="shared" si="17"/>
        <v>4.76</v>
      </c>
      <c r="AH119" s="26">
        <f t="shared" si="18"/>
        <v>1.56</v>
      </c>
      <c r="AI119" s="19">
        <v>1.5</v>
      </c>
      <c r="AJ119" s="26">
        <f t="shared" si="19"/>
        <v>1.9500000000000002</v>
      </c>
      <c r="AK119" s="19">
        <f t="shared" si="20"/>
        <v>0.27999999999999997</v>
      </c>
      <c r="AL119" s="19">
        <v>0.2</v>
      </c>
      <c r="AM119" s="144">
        <f t="shared" si="21"/>
        <v>0.27999999999999997</v>
      </c>
      <c r="AN119" s="132"/>
      <c r="AO119" s="132"/>
      <c r="AP119" s="28">
        <f>ROUNDUP($AN$4*VLOOKUP($AO$4,Plant!$A$3:$F$22,6,0)*V119,0)</f>
        <v>20</v>
      </c>
      <c r="AQ119" s="28">
        <f>ROUNDUP($AN$4*VLOOKUP($AO$4,Plant!$A$3:$G$22,7,0)*Y119,0)</f>
        <v>63</v>
      </c>
      <c r="AR119" s="28">
        <f>ROUNDUP($AN$4*VLOOKUP($AO$4,Plant!$A$3:$F$22,6,0)*AB119,0)</f>
        <v>24</v>
      </c>
      <c r="AS119" s="28">
        <f>ROUNDUP($AN$4*VLOOKUP($AO$4,Plant!$A$3:$H$22,8,0)*AE119,0)</f>
        <v>124</v>
      </c>
      <c r="AT119" s="28">
        <f>ROUNDUP($AN$4*VLOOKUP($AO$4,Plant!$A$3:$D$22,4,0)*AH119,0)</f>
        <v>2</v>
      </c>
      <c r="AU119" s="28">
        <f>ROUNDUP($AN$4*VLOOKUP($AO$4,Plant!$A$3:$E$22,5,0)*AK119,0)</f>
        <v>2</v>
      </c>
      <c r="AW11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119*U119/VLOOKUP($AV$5,'19. Daily_paid_order'!$B$2:$C$41,2,0),0)</f>
        <v>4</v>
      </c>
    </row>
    <row r="120" spans="1:49" x14ac:dyDescent="0.25">
      <c r="A120" s="29" t="s">
        <v>52</v>
      </c>
      <c r="B120" s="18">
        <v>118</v>
      </c>
      <c r="C120" s="31">
        <v>6</v>
      </c>
      <c r="D120" s="3">
        <v>18</v>
      </c>
      <c r="E120" s="20">
        <v>3600</v>
      </c>
      <c r="F120" s="20">
        <v>6</v>
      </c>
      <c r="G120" s="31">
        <v>12</v>
      </c>
      <c r="H120" s="31">
        <v>14</v>
      </c>
      <c r="I120" s="32" t="s">
        <v>58</v>
      </c>
      <c r="J120" s="20">
        <v>5</v>
      </c>
      <c r="K120" s="20">
        <v>50</v>
      </c>
      <c r="L120" s="20">
        <v>30</v>
      </c>
      <c r="M120" s="20">
        <v>5</v>
      </c>
      <c r="N120" s="31">
        <v>54</v>
      </c>
      <c r="O120" s="23">
        <v>20</v>
      </c>
      <c r="P120" s="20">
        <v>80</v>
      </c>
      <c r="Q120" s="24">
        <v>6</v>
      </c>
      <c r="R120" s="7">
        <v>12</v>
      </c>
      <c r="S120" s="20">
        <v>0</v>
      </c>
      <c r="T120" s="20">
        <v>10</v>
      </c>
      <c r="U120" s="25">
        <v>0.7</v>
      </c>
      <c r="V120" s="19">
        <f t="shared" si="12"/>
        <v>2.04</v>
      </c>
      <c r="W120" s="26">
        <v>1.2</v>
      </c>
      <c r="X120" s="19">
        <f t="shared" si="22"/>
        <v>2.04</v>
      </c>
      <c r="Y120" s="19">
        <f t="shared" si="13"/>
        <v>3.3000000000000003</v>
      </c>
      <c r="Z120" s="19">
        <v>9.9</v>
      </c>
      <c r="AA120" s="19">
        <f t="shared" si="14"/>
        <v>3.3000000000000003</v>
      </c>
      <c r="AB120" s="19">
        <f t="shared" si="15"/>
        <v>2.52</v>
      </c>
      <c r="AC120" s="19">
        <v>1.4</v>
      </c>
      <c r="AD120" s="19">
        <f t="shared" si="23"/>
        <v>2.52</v>
      </c>
      <c r="AE120" s="19">
        <f t="shared" si="16"/>
        <v>4.76</v>
      </c>
      <c r="AF120" s="19">
        <v>11.9</v>
      </c>
      <c r="AG120" s="19">
        <f t="shared" si="17"/>
        <v>4.76</v>
      </c>
      <c r="AH120" s="26">
        <f t="shared" si="18"/>
        <v>1.456</v>
      </c>
      <c r="AI120" s="26">
        <v>1.4</v>
      </c>
      <c r="AJ120" s="26">
        <f t="shared" si="19"/>
        <v>1.8199999999999998</v>
      </c>
      <c r="AK120" s="19">
        <f t="shared" si="20"/>
        <v>0.27999999999999997</v>
      </c>
      <c r="AL120" s="19">
        <v>0.2</v>
      </c>
      <c r="AM120" s="144">
        <f t="shared" si="21"/>
        <v>0.27999999999999997</v>
      </c>
      <c r="AN120" s="132"/>
      <c r="AO120" s="132"/>
      <c r="AP120" s="28">
        <f>ROUNDUP($AN$4*VLOOKUP($AO$4,Plant!$A$3:$F$22,6,0)*V120,0)</f>
        <v>20</v>
      </c>
      <c r="AQ120" s="28">
        <f>ROUNDUP($AN$4*VLOOKUP($AO$4,Plant!$A$3:$G$22,7,0)*Y120,0)</f>
        <v>63</v>
      </c>
      <c r="AR120" s="28">
        <f>ROUNDUP($AN$4*VLOOKUP($AO$4,Plant!$A$3:$F$22,6,0)*AB120,0)</f>
        <v>24</v>
      </c>
      <c r="AS120" s="28">
        <f>ROUNDUP($AN$4*VLOOKUP($AO$4,Plant!$A$3:$H$22,8,0)*AE120,0)</f>
        <v>124</v>
      </c>
      <c r="AT120" s="28">
        <f>ROUNDUP($AN$4*VLOOKUP($AO$4,Plant!$A$3:$D$22,4,0)*AH120,0)</f>
        <v>2</v>
      </c>
      <c r="AU120" s="28">
        <f>ROUNDUP($AN$4*VLOOKUP($AO$4,Plant!$A$3:$E$22,5,0)*AK120,0)</f>
        <v>2</v>
      </c>
      <c r="AW12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120*U120/VLOOKUP($AV$5,'19. Daily_paid_order'!$B$2:$C$41,2,0),0)</f>
        <v>4</v>
      </c>
    </row>
    <row r="121" spans="1:49" x14ac:dyDescent="0.25">
      <c r="A121" s="29" t="s">
        <v>52</v>
      </c>
      <c r="B121" s="30">
        <v>119</v>
      </c>
      <c r="C121" s="31">
        <v>6</v>
      </c>
      <c r="D121" s="3">
        <v>18</v>
      </c>
      <c r="E121" s="20">
        <v>3600</v>
      </c>
      <c r="F121" s="20">
        <v>6</v>
      </c>
      <c r="G121" s="31">
        <v>12</v>
      </c>
      <c r="H121" s="31">
        <v>14</v>
      </c>
      <c r="I121" s="32" t="s">
        <v>58</v>
      </c>
      <c r="J121" s="20">
        <v>5</v>
      </c>
      <c r="K121" s="20">
        <v>50</v>
      </c>
      <c r="L121" s="20">
        <v>30</v>
      </c>
      <c r="M121" s="20">
        <v>5</v>
      </c>
      <c r="N121" s="31">
        <v>54</v>
      </c>
      <c r="O121" s="23">
        <v>20</v>
      </c>
      <c r="P121" s="20">
        <v>80</v>
      </c>
      <c r="Q121" s="24">
        <v>6</v>
      </c>
      <c r="R121" s="7">
        <v>12</v>
      </c>
      <c r="S121" s="20">
        <v>0</v>
      </c>
      <c r="T121" s="20">
        <v>10</v>
      </c>
      <c r="U121" s="25">
        <v>0.7</v>
      </c>
      <c r="V121" s="19">
        <f t="shared" si="12"/>
        <v>2.04</v>
      </c>
      <c r="W121" s="26">
        <v>1.2</v>
      </c>
      <c r="X121" s="19">
        <f t="shared" si="22"/>
        <v>2.04</v>
      </c>
      <c r="Y121" s="19">
        <f t="shared" si="13"/>
        <v>3.3000000000000003</v>
      </c>
      <c r="Z121" s="19">
        <v>9.9</v>
      </c>
      <c r="AA121" s="19">
        <f t="shared" si="14"/>
        <v>3.3000000000000003</v>
      </c>
      <c r="AB121" s="19">
        <f t="shared" si="15"/>
        <v>2.52</v>
      </c>
      <c r="AC121" s="19">
        <v>1.4</v>
      </c>
      <c r="AD121" s="19">
        <f t="shared" si="23"/>
        <v>2.52</v>
      </c>
      <c r="AE121" s="19">
        <f t="shared" si="16"/>
        <v>4.76</v>
      </c>
      <c r="AF121" s="19">
        <v>11.9</v>
      </c>
      <c r="AG121" s="19">
        <f t="shared" si="17"/>
        <v>4.76</v>
      </c>
      <c r="AH121" s="26">
        <f t="shared" si="18"/>
        <v>1.456</v>
      </c>
      <c r="AI121" s="19">
        <v>1.4</v>
      </c>
      <c r="AJ121" s="26">
        <f t="shared" si="19"/>
        <v>1.8199999999999998</v>
      </c>
      <c r="AK121" s="19">
        <f t="shared" si="20"/>
        <v>0.27999999999999997</v>
      </c>
      <c r="AL121" s="19">
        <v>0.2</v>
      </c>
      <c r="AM121" s="144">
        <f t="shared" si="21"/>
        <v>0.27999999999999997</v>
      </c>
      <c r="AN121" s="132"/>
      <c r="AO121" s="132"/>
      <c r="AP121" s="28">
        <f>ROUNDUP($AN$4*VLOOKUP($AO$4,Plant!$A$3:$F$22,6,0)*V121,0)</f>
        <v>20</v>
      </c>
      <c r="AQ121" s="28">
        <f>ROUNDUP($AN$4*VLOOKUP($AO$4,Plant!$A$3:$G$22,7,0)*Y121,0)</f>
        <v>63</v>
      </c>
      <c r="AR121" s="28">
        <f>ROUNDUP($AN$4*VLOOKUP($AO$4,Plant!$A$3:$F$22,6,0)*AB121,0)</f>
        <v>24</v>
      </c>
      <c r="AS121" s="28">
        <f>ROUNDUP($AN$4*VLOOKUP($AO$4,Plant!$A$3:$H$22,8,0)*AE121,0)</f>
        <v>124</v>
      </c>
      <c r="AT121" s="28">
        <f>ROUNDUP($AN$4*VLOOKUP($AO$4,Plant!$A$3:$D$22,4,0)*AH121,0)</f>
        <v>2</v>
      </c>
      <c r="AU121" s="28">
        <f>ROUNDUP($AN$4*VLOOKUP($AO$4,Plant!$A$3:$E$22,5,0)*AK121,0)</f>
        <v>2</v>
      </c>
      <c r="AW12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121*U121/VLOOKUP($AV$5,'19. Daily_paid_order'!$B$2:$C$41,2,0),0)</f>
        <v>4</v>
      </c>
    </row>
    <row r="122" spans="1:49" x14ac:dyDescent="0.25">
      <c r="A122" s="29" t="s">
        <v>52</v>
      </c>
      <c r="B122" s="18">
        <v>120</v>
      </c>
      <c r="C122" s="31">
        <v>6</v>
      </c>
      <c r="D122" s="3">
        <v>18</v>
      </c>
      <c r="E122" s="20">
        <v>3900</v>
      </c>
      <c r="F122" s="20">
        <v>6</v>
      </c>
      <c r="G122" s="31">
        <v>12</v>
      </c>
      <c r="H122" s="31">
        <v>14</v>
      </c>
      <c r="I122" s="32" t="s">
        <v>58</v>
      </c>
      <c r="J122" s="20">
        <v>5</v>
      </c>
      <c r="K122" s="20">
        <v>50</v>
      </c>
      <c r="L122" s="20">
        <v>30</v>
      </c>
      <c r="M122" s="20">
        <v>5</v>
      </c>
      <c r="N122" s="31">
        <v>54</v>
      </c>
      <c r="O122" s="23">
        <v>20</v>
      </c>
      <c r="P122" s="20">
        <v>80</v>
      </c>
      <c r="Q122" s="24">
        <v>6</v>
      </c>
      <c r="R122" s="7">
        <v>12</v>
      </c>
      <c r="S122" s="20">
        <v>0</v>
      </c>
      <c r="T122" s="20">
        <v>10</v>
      </c>
      <c r="U122" s="25">
        <v>0.7</v>
      </c>
      <c r="V122" s="19">
        <f t="shared" si="12"/>
        <v>2.04</v>
      </c>
      <c r="W122" s="26">
        <v>1.2</v>
      </c>
      <c r="X122" s="19">
        <f t="shared" si="22"/>
        <v>2.04</v>
      </c>
      <c r="Y122" s="19">
        <f t="shared" si="13"/>
        <v>3.3000000000000003</v>
      </c>
      <c r="Z122" s="19">
        <v>9.9</v>
      </c>
      <c r="AA122" s="19">
        <f t="shared" si="14"/>
        <v>3.3000000000000003</v>
      </c>
      <c r="AB122" s="19">
        <f t="shared" si="15"/>
        <v>2.52</v>
      </c>
      <c r="AC122" s="19">
        <v>1.4</v>
      </c>
      <c r="AD122" s="19">
        <f t="shared" si="23"/>
        <v>2.52</v>
      </c>
      <c r="AE122" s="19">
        <f t="shared" si="16"/>
        <v>4.76</v>
      </c>
      <c r="AF122" s="19">
        <v>11.9</v>
      </c>
      <c r="AG122" s="19">
        <f t="shared" si="17"/>
        <v>4.76</v>
      </c>
      <c r="AH122" s="26">
        <f t="shared" si="18"/>
        <v>1.456</v>
      </c>
      <c r="AI122" s="19">
        <v>1.4</v>
      </c>
      <c r="AJ122" s="26">
        <f t="shared" si="19"/>
        <v>1.8199999999999998</v>
      </c>
      <c r="AK122" s="19">
        <f t="shared" si="20"/>
        <v>0.27999999999999997</v>
      </c>
      <c r="AL122" s="19">
        <v>0.2</v>
      </c>
      <c r="AM122" s="144">
        <f t="shared" si="21"/>
        <v>0.27999999999999997</v>
      </c>
      <c r="AN122" s="132"/>
      <c r="AO122" s="132"/>
      <c r="AP122" s="28">
        <f>ROUNDUP($AN$4*VLOOKUP($AO$4,Plant!$A$3:$F$22,6,0)*V122,0)</f>
        <v>20</v>
      </c>
      <c r="AQ122" s="28">
        <f>ROUNDUP($AN$4*VLOOKUP($AO$4,Plant!$A$3:$G$22,7,0)*Y122,0)</f>
        <v>63</v>
      </c>
      <c r="AR122" s="28">
        <f>ROUNDUP($AN$4*VLOOKUP($AO$4,Plant!$A$3:$F$22,6,0)*AB122,0)</f>
        <v>24</v>
      </c>
      <c r="AS122" s="28">
        <f>ROUNDUP($AN$4*VLOOKUP($AO$4,Plant!$A$3:$H$22,8,0)*AE122,0)</f>
        <v>124</v>
      </c>
      <c r="AT122" s="28">
        <f>ROUNDUP($AN$4*VLOOKUP($AO$4,Plant!$A$3:$D$22,4,0)*AH122,0)</f>
        <v>2</v>
      </c>
      <c r="AU122" s="28">
        <f>ROUNDUP($AN$4*VLOOKUP($AO$4,Plant!$A$3:$E$22,5,0)*AK122,0)</f>
        <v>2</v>
      </c>
      <c r="AW12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122*U122/VLOOKUP($AV$5,'19. Daily_paid_order'!$B$2:$C$41,2,0),0)</f>
        <v>4</v>
      </c>
    </row>
    <row r="123" spans="1:49" x14ac:dyDescent="0.25">
      <c r="A123" s="29" t="s">
        <v>52</v>
      </c>
      <c r="B123" s="30">
        <v>121</v>
      </c>
      <c r="C123" s="31">
        <v>6</v>
      </c>
      <c r="D123" s="3">
        <v>18</v>
      </c>
      <c r="E123" s="20">
        <v>3900</v>
      </c>
      <c r="F123" s="20">
        <v>6</v>
      </c>
      <c r="G123" s="31">
        <v>12</v>
      </c>
      <c r="H123" s="31">
        <v>14</v>
      </c>
      <c r="I123" s="32" t="s">
        <v>58</v>
      </c>
      <c r="J123" s="20">
        <v>5</v>
      </c>
      <c r="K123" s="20">
        <v>50</v>
      </c>
      <c r="L123" s="20">
        <v>30</v>
      </c>
      <c r="M123" s="20">
        <v>5</v>
      </c>
      <c r="N123" s="31">
        <v>54</v>
      </c>
      <c r="O123" s="23">
        <v>20</v>
      </c>
      <c r="P123" s="20">
        <v>80</v>
      </c>
      <c r="Q123" s="24">
        <v>6</v>
      </c>
      <c r="R123" s="7">
        <v>12</v>
      </c>
      <c r="S123" s="20">
        <v>0</v>
      </c>
      <c r="T123" s="20">
        <v>10</v>
      </c>
      <c r="U123" s="33">
        <v>0.6</v>
      </c>
      <c r="V123" s="19">
        <f t="shared" si="12"/>
        <v>2.04</v>
      </c>
      <c r="W123" s="26">
        <v>1.2</v>
      </c>
      <c r="X123" s="19">
        <f t="shared" si="22"/>
        <v>2.04</v>
      </c>
      <c r="Y123" s="19">
        <f t="shared" si="13"/>
        <v>3.3000000000000003</v>
      </c>
      <c r="Z123" s="19">
        <v>9.9</v>
      </c>
      <c r="AA123" s="19">
        <f t="shared" si="14"/>
        <v>3.3000000000000003</v>
      </c>
      <c r="AB123" s="19">
        <f t="shared" si="15"/>
        <v>2.52</v>
      </c>
      <c r="AC123" s="19">
        <v>1.4</v>
      </c>
      <c r="AD123" s="19">
        <f t="shared" si="23"/>
        <v>2.52</v>
      </c>
      <c r="AE123" s="19">
        <f t="shared" si="16"/>
        <v>4.76</v>
      </c>
      <c r="AF123" s="19">
        <v>11.9</v>
      </c>
      <c r="AG123" s="19">
        <f t="shared" si="17"/>
        <v>4.76</v>
      </c>
      <c r="AH123" s="26">
        <f t="shared" si="18"/>
        <v>1.456</v>
      </c>
      <c r="AI123" s="19">
        <v>1.4</v>
      </c>
      <c r="AJ123" s="26">
        <f t="shared" si="19"/>
        <v>1.8199999999999998</v>
      </c>
      <c r="AK123" s="19">
        <f t="shared" si="20"/>
        <v>0.27999999999999997</v>
      </c>
      <c r="AL123" s="19">
        <v>0.2</v>
      </c>
      <c r="AM123" s="144">
        <f t="shared" si="21"/>
        <v>0.27999999999999997</v>
      </c>
      <c r="AN123" s="132"/>
      <c r="AO123" s="132"/>
      <c r="AP123" s="28">
        <f>ROUNDUP($AN$4*VLOOKUP($AO$4,Plant!$A$3:$F$22,6,0)*V123,0)</f>
        <v>20</v>
      </c>
      <c r="AQ123" s="28">
        <f>ROUNDUP($AN$4*VLOOKUP($AO$4,Plant!$A$3:$G$22,7,0)*Y123,0)</f>
        <v>63</v>
      </c>
      <c r="AR123" s="28">
        <f>ROUNDUP($AN$4*VLOOKUP($AO$4,Plant!$A$3:$F$22,6,0)*AB123,0)</f>
        <v>24</v>
      </c>
      <c r="AS123" s="28">
        <f>ROUNDUP($AN$4*VLOOKUP($AO$4,Plant!$A$3:$H$22,8,0)*AE123,0)</f>
        <v>124</v>
      </c>
      <c r="AT123" s="28">
        <f>ROUNDUP($AN$4*VLOOKUP($AO$4,Plant!$A$3:$D$22,4,0)*AH123,0)</f>
        <v>2</v>
      </c>
      <c r="AU123" s="28">
        <f>ROUNDUP($AN$4*VLOOKUP($AO$4,Plant!$A$3:$E$22,5,0)*AK123,0)</f>
        <v>2</v>
      </c>
      <c r="AW12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123*U123/VLOOKUP($AV$5,'19. Daily_paid_order'!$B$2:$C$41,2,0),0)</f>
        <v>4</v>
      </c>
    </row>
    <row r="124" spans="1:49" x14ac:dyDescent="0.25">
      <c r="A124" s="29" t="s">
        <v>52</v>
      </c>
      <c r="B124" s="18">
        <v>122</v>
      </c>
      <c r="C124" s="31">
        <v>6</v>
      </c>
      <c r="D124" s="3">
        <v>18</v>
      </c>
      <c r="E124" s="20">
        <v>3900</v>
      </c>
      <c r="F124" s="20">
        <v>6</v>
      </c>
      <c r="G124" s="31">
        <v>12</v>
      </c>
      <c r="H124" s="31">
        <v>14</v>
      </c>
      <c r="I124" s="32" t="s">
        <v>58</v>
      </c>
      <c r="J124" s="20">
        <v>5</v>
      </c>
      <c r="K124" s="20">
        <v>50</v>
      </c>
      <c r="L124" s="20">
        <v>30</v>
      </c>
      <c r="M124" s="20">
        <v>5</v>
      </c>
      <c r="N124" s="31">
        <v>54</v>
      </c>
      <c r="O124" s="23">
        <v>20</v>
      </c>
      <c r="P124" s="20">
        <v>80</v>
      </c>
      <c r="Q124" s="24">
        <v>6</v>
      </c>
      <c r="R124" s="7">
        <v>12</v>
      </c>
      <c r="S124" s="20">
        <v>0</v>
      </c>
      <c r="T124" s="20">
        <v>10</v>
      </c>
      <c r="U124" s="25">
        <v>0.6</v>
      </c>
      <c r="V124" s="19">
        <f t="shared" si="12"/>
        <v>2.04</v>
      </c>
      <c r="W124" s="26">
        <v>1.2</v>
      </c>
      <c r="X124" s="19">
        <f t="shared" si="22"/>
        <v>2.04</v>
      </c>
      <c r="Y124" s="19">
        <f t="shared" si="13"/>
        <v>3.3000000000000003</v>
      </c>
      <c r="Z124" s="19">
        <v>9.9</v>
      </c>
      <c r="AA124" s="19">
        <f t="shared" si="14"/>
        <v>3.3000000000000003</v>
      </c>
      <c r="AB124" s="19">
        <f t="shared" si="15"/>
        <v>2.52</v>
      </c>
      <c r="AC124" s="19">
        <v>1.4</v>
      </c>
      <c r="AD124" s="19">
        <f t="shared" si="23"/>
        <v>2.52</v>
      </c>
      <c r="AE124" s="19">
        <f t="shared" si="16"/>
        <v>4.76</v>
      </c>
      <c r="AF124" s="19">
        <v>11.9</v>
      </c>
      <c r="AG124" s="19">
        <f t="shared" si="17"/>
        <v>4.76</v>
      </c>
      <c r="AH124" s="26">
        <f t="shared" si="18"/>
        <v>1.456</v>
      </c>
      <c r="AI124" s="19">
        <v>1.4</v>
      </c>
      <c r="AJ124" s="26">
        <f t="shared" si="19"/>
        <v>1.8199999999999998</v>
      </c>
      <c r="AK124" s="19">
        <f t="shared" si="20"/>
        <v>0.27999999999999997</v>
      </c>
      <c r="AL124" s="19">
        <v>0.2</v>
      </c>
      <c r="AM124" s="144">
        <f t="shared" si="21"/>
        <v>0.27999999999999997</v>
      </c>
      <c r="AN124" s="132"/>
      <c r="AO124" s="132"/>
      <c r="AP124" s="28">
        <f>ROUNDUP($AN$4*VLOOKUP($AO$4,Plant!$A$3:$F$22,6,0)*V124,0)</f>
        <v>20</v>
      </c>
      <c r="AQ124" s="28">
        <f>ROUNDUP($AN$4*VLOOKUP($AO$4,Plant!$A$3:$G$22,7,0)*Y124,0)</f>
        <v>63</v>
      </c>
      <c r="AR124" s="28">
        <f>ROUNDUP($AN$4*VLOOKUP($AO$4,Plant!$A$3:$F$22,6,0)*AB124,0)</f>
        <v>24</v>
      </c>
      <c r="AS124" s="28">
        <f>ROUNDUP($AN$4*VLOOKUP($AO$4,Plant!$A$3:$H$22,8,0)*AE124,0)</f>
        <v>124</v>
      </c>
      <c r="AT124" s="28">
        <f>ROUNDUP($AN$4*VLOOKUP($AO$4,Plant!$A$3:$D$22,4,0)*AH124,0)</f>
        <v>2</v>
      </c>
      <c r="AU124" s="28">
        <f>ROUNDUP($AN$4*VLOOKUP($AO$4,Plant!$A$3:$E$22,5,0)*AK124,0)</f>
        <v>2</v>
      </c>
      <c r="AW12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124*U124/VLOOKUP($AV$5,'19. Daily_paid_order'!$B$2:$C$41,2,0),0)</f>
        <v>4</v>
      </c>
    </row>
    <row r="125" spans="1:49" x14ac:dyDescent="0.25">
      <c r="A125" s="29" t="s">
        <v>52</v>
      </c>
      <c r="B125" s="30">
        <v>123</v>
      </c>
      <c r="C125" s="31">
        <v>6</v>
      </c>
      <c r="D125" s="3">
        <v>18</v>
      </c>
      <c r="E125" s="20">
        <v>3900</v>
      </c>
      <c r="F125" s="20">
        <v>6</v>
      </c>
      <c r="G125" s="31">
        <v>12</v>
      </c>
      <c r="H125" s="31">
        <v>14</v>
      </c>
      <c r="I125" s="32" t="s">
        <v>58</v>
      </c>
      <c r="J125" s="20">
        <v>5</v>
      </c>
      <c r="K125" s="20">
        <v>50</v>
      </c>
      <c r="L125" s="20">
        <v>30</v>
      </c>
      <c r="M125" s="20">
        <v>5</v>
      </c>
      <c r="N125" s="31">
        <v>54</v>
      </c>
      <c r="O125" s="23">
        <v>20</v>
      </c>
      <c r="P125" s="20">
        <v>80</v>
      </c>
      <c r="Q125" s="24">
        <v>6</v>
      </c>
      <c r="R125" s="7">
        <v>12</v>
      </c>
      <c r="S125" s="20">
        <v>0</v>
      </c>
      <c r="T125" s="20">
        <v>10</v>
      </c>
      <c r="U125" s="25">
        <v>0.6</v>
      </c>
      <c r="V125" s="19">
        <f t="shared" si="12"/>
        <v>2.04</v>
      </c>
      <c r="W125" s="26">
        <v>1.2</v>
      </c>
      <c r="X125" s="19">
        <f t="shared" si="22"/>
        <v>2.04</v>
      </c>
      <c r="Y125" s="19">
        <f t="shared" si="13"/>
        <v>3.3000000000000003</v>
      </c>
      <c r="Z125" s="19">
        <v>9.9</v>
      </c>
      <c r="AA125" s="19">
        <f t="shared" si="14"/>
        <v>3.3000000000000003</v>
      </c>
      <c r="AB125" s="19">
        <f t="shared" si="15"/>
        <v>2.52</v>
      </c>
      <c r="AC125" s="19">
        <v>1.4</v>
      </c>
      <c r="AD125" s="19">
        <f t="shared" si="23"/>
        <v>2.52</v>
      </c>
      <c r="AE125" s="19">
        <f t="shared" si="16"/>
        <v>4.76</v>
      </c>
      <c r="AF125" s="19">
        <v>11.9</v>
      </c>
      <c r="AG125" s="19">
        <f t="shared" si="17"/>
        <v>4.76</v>
      </c>
      <c r="AH125" s="26">
        <f t="shared" si="18"/>
        <v>1.456</v>
      </c>
      <c r="AI125" s="19">
        <v>1.4</v>
      </c>
      <c r="AJ125" s="26">
        <f t="shared" si="19"/>
        <v>1.8199999999999998</v>
      </c>
      <c r="AK125" s="19">
        <f t="shared" si="20"/>
        <v>0.27999999999999997</v>
      </c>
      <c r="AL125" s="19">
        <v>0.2</v>
      </c>
      <c r="AM125" s="144">
        <f t="shared" si="21"/>
        <v>0.27999999999999997</v>
      </c>
      <c r="AN125" s="132"/>
      <c r="AO125" s="132"/>
      <c r="AP125" s="28">
        <f>ROUNDUP($AN$4*VLOOKUP($AO$4,Plant!$A$3:$F$22,6,0)*V125,0)</f>
        <v>20</v>
      </c>
      <c r="AQ125" s="28">
        <f>ROUNDUP($AN$4*VLOOKUP($AO$4,Plant!$A$3:$G$22,7,0)*Y125,0)</f>
        <v>63</v>
      </c>
      <c r="AR125" s="28">
        <f>ROUNDUP($AN$4*VLOOKUP($AO$4,Plant!$A$3:$F$22,6,0)*AB125,0)</f>
        <v>24</v>
      </c>
      <c r="AS125" s="28">
        <f>ROUNDUP($AN$4*VLOOKUP($AO$4,Plant!$A$3:$H$22,8,0)*AE125,0)</f>
        <v>124</v>
      </c>
      <c r="AT125" s="28">
        <f>ROUNDUP($AN$4*VLOOKUP($AO$4,Plant!$A$3:$D$22,4,0)*AH125,0)</f>
        <v>2</v>
      </c>
      <c r="AU125" s="28">
        <f>ROUNDUP($AN$4*VLOOKUP($AO$4,Plant!$A$3:$E$22,5,0)*AK125,0)</f>
        <v>2</v>
      </c>
      <c r="AW12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125*U125/VLOOKUP($AV$5,'19. Daily_paid_order'!$B$2:$C$41,2,0),0)</f>
        <v>4</v>
      </c>
    </row>
    <row r="126" spans="1:49" x14ac:dyDescent="0.25">
      <c r="A126" s="29" t="s">
        <v>52</v>
      </c>
      <c r="B126" s="18">
        <v>124</v>
      </c>
      <c r="C126" s="31">
        <v>6</v>
      </c>
      <c r="D126" s="3">
        <v>18</v>
      </c>
      <c r="E126" s="20">
        <v>3900</v>
      </c>
      <c r="F126" s="20">
        <v>6</v>
      </c>
      <c r="G126" s="31">
        <v>12</v>
      </c>
      <c r="H126" s="31">
        <v>14</v>
      </c>
      <c r="I126" s="32" t="s">
        <v>58</v>
      </c>
      <c r="J126" s="20">
        <v>5</v>
      </c>
      <c r="K126" s="20">
        <v>50</v>
      </c>
      <c r="L126" s="20">
        <v>30</v>
      </c>
      <c r="M126" s="20">
        <v>5</v>
      </c>
      <c r="N126" s="31">
        <v>54</v>
      </c>
      <c r="O126" s="23">
        <v>20</v>
      </c>
      <c r="P126" s="20">
        <v>80</v>
      </c>
      <c r="Q126" s="24">
        <v>6</v>
      </c>
      <c r="R126" s="7">
        <v>12</v>
      </c>
      <c r="S126" s="20">
        <v>0</v>
      </c>
      <c r="T126" s="20">
        <v>10</v>
      </c>
      <c r="U126" s="25">
        <v>0.6</v>
      </c>
      <c r="V126" s="19">
        <f t="shared" si="12"/>
        <v>2.04</v>
      </c>
      <c r="W126" s="26">
        <v>1.2</v>
      </c>
      <c r="X126" s="19">
        <f t="shared" si="22"/>
        <v>2.04</v>
      </c>
      <c r="Y126" s="19">
        <f t="shared" si="13"/>
        <v>3.3000000000000003</v>
      </c>
      <c r="Z126" s="19">
        <v>9.9</v>
      </c>
      <c r="AA126" s="19">
        <f t="shared" si="14"/>
        <v>3.3000000000000003</v>
      </c>
      <c r="AB126" s="19">
        <f t="shared" si="15"/>
        <v>2.52</v>
      </c>
      <c r="AC126" s="19">
        <v>1.4</v>
      </c>
      <c r="AD126" s="19">
        <f t="shared" si="23"/>
        <v>2.52</v>
      </c>
      <c r="AE126" s="19">
        <f t="shared" si="16"/>
        <v>4.76</v>
      </c>
      <c r="AF126" s="19">
        <v>11.9</v>
      </c>
      <c r="AG126" s="19">
        <f t="shared" si="17"/>
        <v>4.76</v>
      </c>
      <c r="AH126" s="26">
        <f t="shared" si="18"/>
        <v>1.456</v>
      </c>
      <c r="AI126" s="19">
        <v>1.4</v>
      </c>
      <c r="AJ126" s="26">
        <f t="shared" si="19"/>
        <v>1.8199999999999998</v>
      </c>
      <c r="AK126" s="19">
        <f t="shared" si="20"/>
        <v>0.27999999999999997</v>
      </c>
      <c r="AL126" s="19">
        <v>0.2</v>
      </c>
      <c r="AM126" s="144">
        <f t="shared" si="21"/>
        <v>0.27999999999999997</v>
      </c>
      <c r="AN126" s="132"/>
      <c r="AO126" s="132"/>
      <c r="AP126" s="28">
        <f>ROUNDUP($AN$4*VLOOKUP($AO$4,Plant!$A$3:$F$22,6,0)*V126,0)</f>
        <v>20</v>
      </c>
      <c r="AQ126" s="28">
        <f>ROUNDUP($AN$4*VLOOKUP($AO$4,Plant!$A$3:$G$22,7,0)*Y126,0)</f>
        <v>63</v>
      </c>
      <c r="AR126" s="28">
        <f>ROUNDUP($AN$4*VLOOKUP($AO$4,Plant!$A$3:$F$22,6,0)*AB126,0)</f>
        <v>24</v>
      </c>
      <c r="AS126" s="28">
        <f>ROUNDUP($AN$4*VLOOKUP($AO$4,Plant!$A$3:$H$22,8,0)*AE126,0)</f>
        <v>124</v>
      </c>
      <c r="AT126" s="28">
        <f>ROUNDUP($AN$4*VLOOKUP($AO$4,Plant!$A$3:$D$22,4,0)*AH126,0)</f>
        <v>2</v>
      </c>
      <c r="AU126" s="28">
        <f>ROUNDUP($AN$4*VLOOKUP($AO$4,Plant!$A$3:$E$22,5,0)*AK126,0)</f>
        <v>2</v>
      </c>
      <c r="AW12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126*U126/VLOOKUP($AV$5,'19. Daily_paid_order'!$B$2:$C$41,2,0),0)</f>
        <v>4</v>
      </c>
    </row>
    <row r="127" spans="1:49" x14ac:dyDescent="0.25">
      <c r="A127" s="29" t="s">
        <v>52</v>
      </c>
      <c r="B127" s="30">
        <v>125</v>
      </c>
      <c r="C127" s="31">
        <v>6</v>
      </c>
      <c r="D127" s="3">
        <v>18</v>
      </c>
      <c r="E127" s="20">
        <v>3900</v>
      </c>
      <c r="F127" s="20">
        <v>6</v>
      </c>
      <c r="G127" s="31">
        <v>12</v>
      </c>
      <c r="H127" s="31">
        <v>14</v>
      </c>
      <c r="I127" s="32" t="s">
        <v>58</v>
      </c>
      <c r="J127" s="20">
        <v>5</v>
      </c>
      <c r="K127" s="20">
        <v>50</v>
      </c>
      <c r="L127" s="20">
        <v>30</v>
      </c>
      <c r="M127" s="20">
        <v>5</v>
      </c>
      <c r="N127" s="31">
        <v>54</v>
      </c>
      <c r="O127" s="23">
        <v>20</v>
      </c>
      <c r="P127" s="20">
        <v>80</v>
      </c>
      <c r="Q127" s="24">
        <v>6</v>
      </c>
      <c r="R127" s="7">
        <v>12</v>
      </c>
      <c r="S127" s="20">
        <v>0</v>
      </c>
      <c r="T127" s="20">
        <v>10</v>
      </c>
      <c r="U127" s="25">
        <v>0.6</v>
      </c>
      <c r="V127" s="19">
        <f t="shared" si="12"/>
        <v>2.04</v>
      </c>
      <c r="W127" s="26">
        <v>1.2</v>
      </c>
      <c r="X127" s="19">
        <f t="shared" si="22"/>
        <v>2.04</v>
      </c>
      <c r="Y127" s="19">
        <f t="shared" si="13"/>
        <v>3.3000000000000003</v>
      </c>
      <c r="Z127" s="19">
        <v>9.9</v>
      </c>
      <c r="AA127" s="19">
        <f t="shared" si="14"/>
        <v>3.3000000000000003</v>
      </c>
      <c r="AB127" s="19">
        <f t="shared" si="15"/>
        <v>2.52</v>
      </c>
      <c r="AC127" s="19">
        <v>1.4</v>
      </c>
      <c r="AD127" s="19">
        <f t="shared" si="23"/>
        <v>2.52</v>
      </c>
      <c r="AE127" s="19">
        <f t="shared" si="16"/>
        <v>4.76</v>
      </c>
      <c r="AF127" s="19">
        <v>11.9</v>
      </c>
      <c r="AG127" s="19">
        <f t="shared" si="17"/>
        <v>4.76</v>
      </c>
      <c r="AH127" s="26">
        <f t="shared" si="18"/>
        <v>1.456</v>
      </c>
      <c r="AI127" s="19">
        <v>1.4</v>
      </c>
      <c r="AJ127" s="26">
        <f t="shared" si="19"/>
        <v>1.8199999999999998</v>
      </c>
      <c r="AK127" s="19">
        <f t="shared" si="20"/>
        <v>0.27999999999999997</v>
      </c>
      <c r="AL127" s="19">
        <v>0.2</v>
      </c>
      <c r="AM127" s="144">
        <f t="shared" si="21"/>
        <v>0.27999999999999997</v>
      </c>
      <c r="AN127" s="132"/>
      <c r="AO127" s="132"/>
      <c r="AP127" s="28">
        <f>ROUNDUP($AN$4*VLOOKUP($AO$4,Plant!$A$3:$F$22,6,0)*V127,0)</f>
        <v>20</v>
      </c>
      <c r="AQ127" s="28">
        <f>ROUNDUP($AN$4*VLOOKUP($AO$4,Plant!$A$3:$G$22,7,0)*Y127,0)</f>
        <v>63</v>
      </c>
      <c r="AR127" s="28">
        <f>ROUNDUP($AN$4*VLOOKUP($AO$4,Plant!$A$3:$F$22,6,0)*AB127,0)</f>
        <v>24</v>
      </c>
      <c r="AS127" s="28">
        <f>ROUNDUP($AN$4*VLOOKUP($AO$4,Plant!$A$3:$H$22,8,0)*AE127,0)</f>
        <v>124</v>
      </c>
      <c r="AT127" s="28">
        <f>ROUNDUP($AN$4*VLOOKUP($AO$4,Plant!$A$3:$D$22,4,0)*AH127,0)</f>
        <v>2</v>
      </c>
      <c r="AU127" s="28">
        <f>ROUNDUP($AN$4*VLOOKUP($AO$4,Plant!$A$3:$E$22,5,0)*AK127,0)</f>
        <v>2</v>
      </c>
      <c r="AW12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127*U127/VLOOKUP($AV$5,'19. Daily_paid_order'!$B$2:$C$41,2,0),0)</f>
        <v>4</v>
      </c>
    </row>
    <row r="128" spans="1:49" x14ac:dyDescent="0.25">
      <c r="A128" s="29" t="s">
        <v>52</v>
      </c>
      <c r="B128" s="18">
        <v>126</v>
      </c>
      <c r="C128" s="31">
        <v>6</v>
      </c>
      <c r="D128" s="3">
        <v>18</v>
      </c>
      <c r="E128" s="20">
        <v>3900</v>
      </c>
      <c r="F128" s="20">
        <v>6</v>
      </c>
      <c r="G128" s="31">
        <v>12</v>
      </c>
      <c r="H128" s="31">
        <v>14</v>
      </c>
      <c r="I128" s="32" t="s">
        <v>58</v>
      </c>
      <c r="J128" s="20">
        <v>5</v>
      </c>
      <c r="K128" s="20">
        <v>50</v>
      </c>
      <c r="L128" s="20">
        <v>30</v>
      </c>
      <c r="M128" s="20">
        <v>5</v>
      </c>
      <c r="N128" s="31">
        <v>54</v>
      </c>
      <c r="O128" s="23">
        <v>20</v>
      </c>
      <c r="P128" s="20">
        <v>80</v>
      </c>
      <c r="Q128" s="24">
        <v>6</v>
      </c>
      <c r="R128" s="7">
        <v>12</v>
      </c>
      <c r="S128" s="20">
        <v>0</v>
      </c>
      <c r="T128" s="20">
        <v>10</v>
      </c>
      <c r="U128" s="25">
        <v>0.6</v>
      </c>
      <c r="V128" s="19">
        <f t="shared" si="12"/>
        <v>2.04</v>
      </c>
      <c r="W128" s="26">
        <v>1.2</v>
      </c>
      <c r="X128" s="19">
        <f t="shared" si="22"/>
        <v>2.04</v>
      </c>
      <c r="Y128" s="19">
        <f t="shared" si="13"/>
        <v>3.3000000000000003</v>
      </c>
      <c r="Z128" s="19">
        <v>9.9</v>
      </c>
      <c r="AA128" s="19">
        <f t="shared" si="14"/>
        <v>3.3000000000000003</v>
      </c>
      <c r="AB128" s="19">
        <f t="shared" si="15"/>
        <v>2.52</v>
      </c>
      <c r="AC128" s="19">
        <v>1.4</v>
      </c>
      <c r="AD128" s="19">
        <f t="shared" si="23"/>
        <v>2.52</v>
      </c>
      <c r="AE128" s="19">
        <f t="shared" si="16"/>
        <v>4.76</v>
      </c>
      <c r="AF128" s="19">
        <v>11.9</v>
      </c>
      <c r="AG128" s="19">
        <f t="shared" si="17"/>
        <v>4.76</v>
      </c>
      <c r="AH128" s="26">
        <f t="shared" si="18"/>
        <v>1.456</v>
      </c>
      <c r="AI128" s="19">
        <v>1.4</v>
      </c>
      <c r="AJ128" s="26">
        <f t="shared" si="19"/>
        <v>1.8199999999999998</v>
      </c>
      <c r="AK128" s="19">
        <f t="shared" si="20"/>
        <v>0.27999999999999997</v>
      </c>
      <c r="AL128" s="19">
        <v>0.2</v>
      </c>
      <c r="AM128" s="144">
        <f t="shared" si="21"/>
        <v>0.27999999999999997</v>
      </c>
      <c r="AN128" s="132"/>
      <c r="AO128" s="132"/>
      <c r="AP128" s="28">
        <f>ROUNDUP($AN$4*VLOOKUP($AO$4,Plant!$A$3:$F$22,6,0)*V128,0)</f>
        <v>20</v>
      </c>
      <c r="AQ128" s="28">
        <f>ROUNDUP($AN$4*VLOOKUP($AO$4,Plant!$A$3:$G$22,7,0)*Y128,0)</f>
        <v>63</v>
      </c>
      <c r="AR128" s="28">
        <f>ROUNDUP($AN$4*VLOOKUP($AO$4,Plant!$A$3:$F$22,6,0)*AB128,0)</f>
        <v>24</v>
      </c>
      <c r="AS128" s="28">
        <f>ROUNDUP($AN$4*VLOOKUP($AO$4,Plant!$A$3:$H$22,8,0)*AE128,0)</f>
        <v>124</v>
      </c>
      <c r="AT128" s="28">
        <f>ROUNDUP($AN$4*VLOOKUP($AO$4,Plant!$A$3:$D$22,4,0)*AH128,0)</f>
        <v>2</v>
      </c>
      <c r="AU128" s="28">
        <f>ROUNDUP($AN$4*VLOOKUP($AO$4,Plant!$A$3:$E$22,5,0)*AK128,0)</f>
        <v>2</v>
      </c>
      <c r="AW12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128*U128/VLOOKUP($AV$5,'19. Daily_paid_order'!$B$2:$C$41,2,0),0)</f>
        <v>4</v>
      </c>
    </row>
    <row r="129" spans="1:49" x14ac:dyDescent="0.25">
      <c r="A129" s="29" t="s">
        <v>52</v>
      </c>
      <c r="B129" s="30">
        <v>127</v>
      </c>
      <c r="C129" s="31">
        <v>6</v>
      </c>
      <c r="D129" s="3">
        <v>18</v>
      </c>
      <c r="E129" s="20">
        <v>3900</v>
      </c>
      <c r="F129" s="20">
        <v>6</v>
      </c>
      <c r="G129" s="31">
        <v>12</v>
      </c>
      <c r="H129" s="31">
        <v>14</v>
      </c>
      <c r="I129" s="32" t="s">
        <v>58</v>
      </c>
      <c r="J129" s="20">
        <v>5</v>
      </c>
      <c r="K129" s="20">
        <v>50</v>
      </c>
      <c r="L129" s="20">
        <v>30</v>
      </c>
      <c r="M129" s="20">
        <v>5</v>
      </c>
      <c r="N129" s="31">
        <v>54</v>
      </c>
      <c r="O129" s="23">
        <v>20</v>
      </c>
      <c r="P129" s="20">
        <v>80</v>
      </c>
      <c r="Q129" s="24">
        <v>6</v>
      </c>
      <c r="R129" s="7">
        <v>12</v>
      </c>
      <c r="S129" s="20">
        <v>0</v>
      </c>
      <c r="T129" s="20">
        <v>10</v>
      </c>
      <c r="U129" s="25">
        <v>0.6</v>
      </c>
      <c r="V129" s="19">
        <f t="shared" si="12"/>
        <v>2.04</v>
      </c>
      <c r="W129" s="26">
        <v>1.2</v>
      </c>
      <c r="X129" s="19">
        <f t="shared" si="22"/>
        <v>2.04</v>
      </c>
      <c r="Y129" s="19">
        <f t="shared" si="13"/>
        <v>3.3000000000000003</v>
      </c>
      <c r="Z129" s="19">
        <v>9.9</v>
      </c>
      <c r="AA129" s="19">
        <f t="shared" si="14"/>
        <v>3.3000000000000003</v>
      </c>
      <c r="AB129" s="19">
        <f t="shared" si="15"/>
        <v>2.52</v>
      </c>
      <c r="AC129" s="19">
        <v>1.4</v>
      </c>
      <c r="AD129" s="19">
        <f t="shared" si="23"/>
        <v>2.52</v>
      </c>
      <c r="AE129" s="19">
        <f t="shared" si="16"/>
        <v>4.76</v>
      </c>
      <c r="AF129" s="19">
        <v>11.9</v>
      </c>
      <c r="AG129" s="19">
        <f t="shared" si="17"/>
        <v>4.76</v>
      </c>
      <c r="AH129" s="26">
        <f t="shared" si="18"/>
        <v>1.456</v>
      </c>
      <c r="AI129" s="19">
        <v>1.4</v>
      </c>
      <c r="AJ129" s="26">
        <f t="shared" si="19"/>
        <v>1.8199999999999998</v>
      </c>
      <c r="AK129" s="19">
        <f t="shared" si="20"/>
        <v>0.27999999999999997</v>
      </c>
      <c r="AL129" s="19">
        <v>0.2</v>
      </c>
      <c r="AM129" s="144">
        <f t="shared" si="21"/>
        <v>0.27999999999999997</v>
      </c>
      <c r="AN129" s="132"/>
      <c r="AO129" s="132"/>
      <c r="AP129" s="28">
        <f>ROUNDUP($AN$4*VLOOKUP($AO$4,Plant!$A$3:$F$22,6,0)*V129,0)</f>
        <v>20</v>
      </c>
      <c r="AQ129" s="28">
        <f>ROUNDUP($AN$4*VLOOKUP($AO$4,Plant!$A$3:$G$22,7,0)*Y129,0)</f>
        <v>63</v>
      </c>
      <c r="AR129" s="28">
        <f>ROUNDUP($AN$4*VLOOKUP($AO$4,Plant!$A$3:$F$22,6,0)*AB129,0)</f>
        <v>24</v>
      </c>
      <c r="AS129" s="28">
        <f>ROUNDUP($AN$4*VLOOKUP($AO$4,Plant!$A$3:$H$22,8,0)*AE129,0)</f>
        <v>124</v>
      </c>
      <c r="AT129" s="28">
        <f>ROUNDUP($AN$4*VLOOKUP($AO$4,Plant!$A$3:$D$22,4,0)*AH129,0)</f>
        <v>2</v>
      </c>
      <c r="AU129" s="28">
        <f>ROUNDUP($AN$4*VLOOKUP($AO$4,Plant!$A$3:$E$22,5,0)*AK129,0)</f>
        <v>2</v>
      </c>
      <c r="AW12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129*U129/VLOOKUP($AV$5,'19. Daily_paid_order'!$B$2:$C$41,2,0),0)</f>
        <v>4</v>
      </c>
    </row>
    <row r="130" spans="1:49" x14ac:dyDescent="0.25">
      <c r="A130" s="29" t="s">
        <v>52</v>
      </c>
      <c r="B130" s="18">
        <v>128</v>
      </c>
      <c r="C130" s="31">
        <v>6</v>
      </c>
      <c r="D130" s="3">
        <v>18</v>
      </c>
      <c r="E130" s="20">
        <v>3900</v>
      </c>
      <c r="F130" s="20">
        <v>6</v>
      </c>
      <c r="G130" s="31">
        <v>12</v>
      </c>
      <c r="H130" s="31">
        <v>14</v>
      </c>
      <c r="I130" s="32" t="s">
        <v>58</v>
      </c>
      <c r="J130" s="20">
        <v>5</v>
      </c>
      <c r="K130" s="20">
        <v>50</v>
      </c>
      <c r="L130" s="20">
        <v>30</v>
      </c>
      <c r="M130" s="20">
        <v>5</v>
      </c>
      <c r="N130" s="31">
        <v>54</v>
      </c>
      <c r="O130" s="23">
        <v>20</v>
      </c>
      <c r="P130" s="20">
        <v>80</v>
      </c>
      <c r="Q130" s="24">
        <v>6</v>
      </c>
      <c r="R130" s="7">
        <v>12</v>
      </c>
      <c r="S130" s="20">
        <v>0</v>
      </c>
      <c r="T130" s="20">
        <v>10</v>
      </c>
      <c r="U130" s="25">
        <v>0.6</v>
      </c>
      <c r="V130" s="19">
        <f t="shared" si="12"/>
        <v>2.04</v>
      </c>
      <c r="W130" s="26">
        <v>1.2</v>
      </c>
      <c r="X130" s="19">
        <f t="shared" si="22"/>
        <v>2.04</v>
      </c>
      <c r="Y130" s="19">
        <f t="shared" si="13"/>
        <v>3.3000000000000003</v>
      </c>
      <c r="Z130" s="19">
        <v>9.9</v>
      </c>
      <c r="AA130" s="19">
        <f t="shared" si="14"/>
        <v>3.3000000000000003</v>
      </c>
      <c r="AB130" s="19">
        <f t="shared" si="15"/>
        <v>2.52</v>
      </c>
      <c r="AC130" s="19">
        <v>1.4</v>
      </c>
      <c r="AD130" s="19">
        <f t="shared" si="23"/>
        <v>2.52</v>
      </c>
      <c r="AE130" s="19">
        <f t="shared" si="16"/>
        <v>4.76</v>
      </c>
      <c r="AF130" s="19">
        <v>11.9</v>
      </c>
      <c r="AG130" s="19">
        <f t="shared" si="17"/>
        <v>4.76</v>
      </c>
      <c r="AH130" s="26">
        <f t="shared" si="18"/>
        <v>1.456</v>
      </c>
      <c r="AI130" s="19">
        <v>1.4</v>
      </c>
      <c r="AJ130" s="26">
        <f t="shared" si="19"/>
        <v>1.8199999999999998</v>
      </c>
      <c r="AK130" s="19">
        <f t="shared" si="20"/>
        <v>0.13999999999999999</v>
      </c>
      <c r="AL130" s="26">
        <v>0.1</v>
      </c>
      <c r="AM130" s="144">
        <f t="shared" si="21"/>
        <v>0.13999999999999999</v>
      </c>
      <c r="AN130" s="132"/>
      <c r="AO130" s="132"/>
      <c r="AP130" s="28">
        <f>ROUNDUP($AN$4*VLOOKUP($AO$4,Plant!$A$3:$F$22,6,0)*V130,0)</f>
        <v>20</v>
      </c>
      <c r="AQ130" s="28">
        <f>ROUNDUP($AN$4*VLOOKUP($AO$4,Plant!$A$3:$G$22,7,0)*Y130,0)</f>
        <v>63</v>
      </c>
      <c r="AR130" s="28">
        <f>ROUNDUP($AN$4*VLOOKUP($AO$4,Plant!$A$3:$F$22,6,0)*AB130,0)</f>
        <v>24</v>
      </c>
      <c r="AS130" s="28">
        <f>ROUNDUP($AN$4*VLOOKUP($AO$4,Plant!$A$3:$H$22,8,0)*AE130,0)</f>
        <v>124</v>
      </c>
      <c r="AT130" s="28">
        <f>ROUNDUP($AN$4*VLOOKUP($AO$4,Plant!$A$3:$D$22,4,0)*AH130,0)</f>
        <v>2</v>
      </c>
      <c r="AU130" s="28">
        <f>ROUNDUP($AN$4*VLOOKUP($AO$4,Plant!$A$3:$E$22,5,0)*AK130,0)</f>
        <v>1</v>
      </c>
      <c r="AW13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130*U130/VLOOKUP($AV$5,'19. Daily_paid_order'!$B$2:$C$41,2,0),0)</f>
        <v>4</v>
      </c>
    </row>
    <row r="131" spans="1:49" x14ac:dyDescent="0.25">
      <c r="A131" s="29" t="s">
        <v>52</v>
      </c>
      <c r="B131" s="30">
        <v>129</v>
      </c>
      <c r="C131" s="31">
        <v>6</v>
      </c>
      <c r="D131" s="3">
        <v>18</v>
      </c>
      <c r="E131" s="20">
        <v>3900</v>
      </c>
      <c r="F131" s="20">
        <v>6</v>
      </c>
      <c r="G131" s="31">
        <v>12</v>
      </c>
      <c r="H131" s="31">
        <v>14</v>
      </c>
      <c r="I131" s="32" t="s">
        <v>58</v>
      </c>
      <c r="J131" s="20">
        <v>5</v>
      </c>
      <c r="K131" s="20">
        <v>50</v>
      </c>
      <c r="L131" s="20">
        <v>30</v>
      </c>
      <c r="M131" s="20">
        <v>5</v>
      </c>
      <c r="N131" s="31">
        <v>54</v>
      </c>
      <c r="O131" s="23">
        <v>20</v>
      </c>
      <c r="P131" s="20">
        <v>80</v>
      </c>
      <c r="Q131" s="24">
        <v>6</v>
      </c>
      <c r="R131" s="7">
        <v>12</v>
      </c>
      <c r="S131" s="20">
        <v>0</v>
      </c>
      <c r="T131" s="20">
        <v>10</v>
      </c>
      <c r="U131" s="25">
        <v>0.6</v>
      </c>
      <c r="V131" s="19">
        <f t="shared" ref="V131:V194" si="24">X131</f>
        <v>2.04</v>
      </c>
      <c r="W131" s="26">
        <v>1.2</v>
      </c>
      <c r="X131" s="19">
        <f t="shared" si="22"/>
        <v>2.04</v>
      </c>
      <c r="Y131" s="19">
        <f t="shared" ref="Y131:Y194" si="25">AA131</f>
        <v>3.3000000000000003</v>
      </c>
      <c r="Z131" s="19">
        <v>9.9</v>
      </c>
      <c r="AA131" s="19">
        <f t="shared" ref="AA131:AA194" si="26">Z131/3</f>
        <v>3.3000000000000003</v>
      </c>
      <c r="AB131" s="19">
        <f t="shared" ref="AB131:AB194" si="27">AD131</f>
        <v>2.52</v>
      </c>
      <c r="AC131" s="19">
        <v>1.4</v>
      </c>
      <c r="AD131" s="19">
        <f t="shared" si="23"/>
        <v>2.52</v>
      </c>
      <c r="AE131" s="19">
        <f t="shared" ref="AE131:AE194" si="28">AG131</f>
        <v>4.76</v>
      </c>
      <c r="AF131" s="19">
        <v>11.9</v>
      </c>
      <c r="AG131" s="19">
        <f t="shared" ref="AG131:AG194" si="29">AF131/2.5</f>
        <v>4.76</v>
      </c>
      <c r="AH131" s="26">
        <f t="shared" ref="AH131:AH194" si="30">AJ131-AJ131*20%</f>
        <v>1.456</v>
      </c>
      <c r="AI131" s="19">
        <v>1.4</v>
      </c>
      <c r="AJ131" s="26">
        <f t="shared" ref="AJ131:AJ194" si="31">AI131*1.3</f>
        <v>1.8199999999999998</v>
      </c>
      <c r="AK131" s="19">
        <f t="shared" ref="AK131:AK194" si="32">AM131</f>
        <v>0.13999999999999999</v>
      </c>
      <c r="AL131" s="19">
        <v>0.1</v>
      </c>
      <c r="AM131" s="144">
        <f t="shared" ref="AM131:AM194" si="33">AL131*2*0.7</f>
        <v>0.13999999999999999</v>
      </c>
      <c r="AN131" s="132"/>
      <c r="AO131" s="132"/>
      <c r="AP131" s="28">
        <f>ROUNDUP($AN$4*VLOOKUP($AO$4,Plant!$A$3:$F$22,6,0)*V131,0)</f>
        <v>20</v>
      </c>
      <c r="AQ131" s="28">
        <f>ROUNDUP($AN$4*VLOOKUP($AO$4,Plant!$A$3:$G$22,7,0)*Y131,0)</f>
        <v>63</v>
      </c>
      <c r="AR131" s="28">
        <f>ROUNDUP($AN$4*VLOOKUP($AO$4,Plant!$A$3:$F$22,6,0)*AB131,0)</f>
        <v>24</v>
      </c>
      <c r="AS131" s="28">
        <f>ROUNDUP($AN$4*VLOOKUP($AO$4,Plant!$A$3:$H$22,8,0)*AE131,0)</f>
        <v>124</v>
      </c>
      <c r="AT131" s="28">
        <f>ROUNDUP($AN$4*VLOOKUP($AO$4,Plant!$A$3:$D$22,4,0)*AH131,0)</f>
        <v>2</v>
      </c>
      <c r="AU131" s="28">
        <f>ROUNDUP($AN$4*VLOOKUP($AO$4,Plant!$A$3:$E$22,5,0)*AK131,0)</f>
        <v>1</v>
      </c>
      <c r="AW13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131*U131/VLOOKUP($AV$5,'19. Daily_paid_order'!$B$2:$C$41,2,0),0)</f>
        <v>4</v>
      </c>
    </row>
    <row r="132" spans="1:49" x14ac:dyDescent="0.25">
      <c r="A132" s="29" t="s">
        <v>52</v>
      </c>
      <c r="B132" s="18">
        <v>130</v>
      </c>
      <c r="C132" s="31">
        <v>6</v>
      </c>
      <c r="D132" s="3">
        <v>18</v>
      </c>
      <c r="E132" s="20">
        <v>4200</v>
      </c>
      <c r="F132" s="20">
        <v>6</v>
      </c>
      <c r="G132" s="31">
        <v>12</v>
      </c>
      <c r="H132" s="31">
        <v>14</v>
      </c>
      <c r="I132" s="32" t="s">
        <v>58</v>
      </c>
      <c r="J132" s="20">
        <v>5</v>
      </c>
      <c r="K132" s="20">
        <v>50</v>
      </c>
      <c r="L132" s="20">
        <v>30</v>
      </c>
      <c r="M132" s="20">
        <v>5</v>
      </c>
      <c r="N132" s="31">
        <v>54</v>
      </c>
      <c r="O132" s="23">
        <v>20</v>
      </c>
      <c r="P132" s="20">
        <v>80</v>
      </c>
      <c r="Q132" s="24">
        <v>6</v>
      </c>
      <c r="R132" s="7">
        <v>12</v>
      </c>
      <c r="S132" s="20">
        <v>0</v>
      </c>
      <c r="T132" s="20">
        <v>10</v>
      </c>
      <c r="U132" s="25">
        <v>0.6</v>
      </c>
      <c r="V132" s="19">
        <f t="shared" si="24"/>
        <v>2.04</v>
      </c>
      <c r="W132" s="26">
        <v>1.2</v>
      </c>
      <c r="X132" s="19">
        <f t="shared" ref="X132:X195" si="34">W132*1.7</f>
        <v>2.04</v>
      </c>
      <c r="Y132" s="19">
        <f t="shared" si="25"/>
        <v>3.3000000000000003</v>
      </c>
      <c r="Z132" s="19">
        <v>9.9</v>
      </c>
      <c r="AA132" s="19">
        <f t="shared" si="26"/>
        <v>3.3000000000000003</v>
      </c>
      <c r="AB132" s="19">
        <f t="shared" si="27"/>
        <v>2.52</v>
      </c>
      <c r="AC132" s="19">
        <v>1.4</v>
      </c>
      <c r="AD132" s="19">
        <f t="shared" ref="AD132:AD195" si="35">AC132*1.8</f>
        <v>2.52</v>
      </c>
      <c r="AE132" s="19">
        <f t="shared" si="28"/>
        <v>4.76</v>
      </c>
      <c r="AF132" s="19">
        <v>11.9</v>
      </c>
      <c r="AG132" s="19">
        <f t="shared" si="29"/>
        <v>4.76</v>
      </c>
      <c r="AH132" s="26">
        <f t="shared" si="30"/>
        <v>1.456</v>
      </c>
      <c r="AI132" s="19">
        <v>1.4</v>
      </c>
      <c r="AJ132" s="26">
        <f t="shared" si="31"/>
        <v>1.8199999999999998</v>
      </c>
      <c r="AK132" s="19">
        <f t="shared" si="32"/>
        <v>0.13999999999999999</v>
      </c>
      <c r="AL132" s="19">
        <v>0.1</v>
      </c>
      <c r="AM132" s="144">
        <f t="shared" si="33"/>
        <v>0.13999999999999999</v>
      </c>
      <c r="AN132" s="132"/>
      <c r="AO132" s="132"/>
      <c r="AP132" s="28">
        <f>ROUNDUP($AN$4*VLOOKUP($AO$4,Plant!$A$3:$F$22,6,0)*V132,0)</f>
        <v>20</v>
      </c>
      <c r="AQ132" s="28">
        <f>ROUNDUP($AN$4*VLOOKUP($AO$4,Plant!$A$3:$G$22,7,0)*Y132,0)</f>
        <v>63</v>
      </c>
      <c r="AR132" s="28">
        <f>ROUNDUP($AN$4*VLOOKUP($AO$4,Plant!$A$3:$F$22,6,0)*AB132,0)</f>
        <v>24</v>
      </c>
      <c r="AS132" s="28">
        <f>ROUNDUP($AN$4*VLOOKUP($AO$4,Plant!$A$3:$H$22,8,0)*AE132,0)</f>
        <v>124</v>
      </c>
      <c r="AT132" s="28">
        <f>ROUNDUP($AN$4*VLOOKUP($AO$4,Plant!$A$3:$D$22,4,0)*AH132,0)</f>
        <v>2</v>
      </c>
      <c r="AU132" s="28">
        <f>ROUNDUP($AN$4*VLOOKUP($AO$4,Plant!$A$3:$E$22,5,0)*AK132,0)</f>
        <v>1</v>
      </c>
      <c r="AW13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132*U132/VLOOKUP($AV$5,'19. Daily_paid_order'!$B$2:$C$41,2,0),0)</f>
        <v>4</v>
      </c>
    </row>
    <row r="133" spans="1:49" x14ac:dyDescent="0.25">
      <c r="A133" s="29" t="s">
        <v>52</v>
      </c>
      <c r="B133" s="30">
        <v>131</v>
      </c>
      <c r="C133" s="31">
        <v>6</v>
      </c>
      <c r="D133" s="3">
        <v>18</v>
      </c>
      <c r="E133" s="20">
        <v>4200</v>
      </c>
      <c r="F133" s="20">
        <v>6</v>
      </c>
      <c r="G133" s="31">
        <v>12</v>
      </c>
      <c r="H133" s="31">
        <v>14</v>
      </c>
      <c r="I133" s="32" t="s">
        <v>58</v>
      </c>
      <c r="J133" s="20">
        <v>5</v>
      </c>
      <c r="K133" s="20">
        <v>50</v>
      </c>
      <c r="L133" s="20">
        <v>30</v>
      </c>
      <c r="M133" s="20">
        <v>5</v>
      </c>
      <c r="N133" s="31">
        <v>54</v>
      </c>
      <c r="O133" s="23">
        <v>20</v>
      </c>
      <c r="P133" s="20">
        <v>80</v>
      </c>
      <c r="Q133" s="24">
        <v>6</v>
      </c>
      <c r="R133" s="7">
        <v>12</v>
      </c>
      <c r="S133" s="20">
        <v>0</v>
      </c>
      <c r="T133" s="20">
        <v>10</v>
      </c>
      <c r="U133" s="25">
        <v>0.6</v>
      </c>
      <c r="V133" s="19">
        <f t="shared" si="24"/>
        <v>2.04</v>
      </c>
      <c r="W133" s="26">
        <v>1.2</v>
      </c>
      <c r="X133" s="19">
        <f t="shared" si="34"/>
        <v>2.04</v>
      </c>
      <c r="Y133" s="19">
        <f t="shared" si="25"/>
        <v>3.3000000000000003</v>
      </c>
      <c r="Z133" s="19">
        <v>9.9</v>
      </c>
      <c r="AA133" s="19">
        <f t="shared" si="26"/>
        <v>3.3000000000000003</v>
      </c>
      <c r="AB133" s="19">
        <f t="shared" si="27"/>
        <v>2.52</v>
      </c>
      <c r="AC133" s="19">
        <v>1.4</v>
      </c>
      <c r="AD133" s="19">
        <f t="shared" si="35"/>
        <v>2.52</v>
      </c>
      <c r="AE133" s="19">
        <f t="shared" si="28"/>
        <v>4.76</v>
      </c>
      <c r="AF133" s="19">
        <v>11.9</v>
      </c>
      <c r="AG133" s="19">
        <f t="shared" si="29"/>
        <v>4.76</v>
      </c>
      <c r="AH133" s="26">
        <f t="shared" si="30"/>
        <v>1.456</v>
      </c>
      <c r="AI133" s="19">
        <v>1.4</v>
      </c>
      <c r="AJ133" s="26">
        <f t="shared" si="31"/>
        <v>1.8199999999999998</v>
      </c>
      <c r="AK133" s="19">
        <f t="shared" si="32"/>
        <v>0.13999999999999999</v>
      </c>
      <c r="AL133" s="19">
        <v>0.1</v>
      </c>
      <c r="AM133" s="144">
        <f t="shared" si="33"/>
        <v>0.13999999999999999</v>
      </c>
      <c r="AN133" s="132"/>
      <c r="AO133" s="132"/>
      <c r="AP133" s="28">
        <f>ROUNDUP($AN$4*VLOOKUP($AO$4,Plant!$A$3:$F$22,6,0)*V133,0)</f>
        <v>20</v>
      </c>
      <c r="AQ133" s="28">
        <f>ROUNDUP($AN$4*VLOOKUP($AO$4,Plant!$A$3:$G$22,7,0)*Y133,0)</f>
        <v>63</v>
      </c>
      <c r="AR133" s="28">
        <f>ROUNDUP($AN$4*VLOOKUP($AO$4,Plant!$A$3:$F$22,6,0)*AB133,0)</f>
        <v>24</v>
      </c>
      <c r="AS133" s="28">
        <f>ROUNDUP($AN$4*VLOOKUP($AO$4,Plant!$A$3:$H$22,8,0)*AE133,0)</f>
        <v>124</v>
      </c>
      <c r="AT133" s="28">
        <f>ROUNDUP($AN$4*VLOOKUP($AO$4,Plant!$A$3:$D$22,4,0)*AH133,0)</f>
        <v>2</v>
      </c>
      <c r="AU133" s="28">
        <f>ROUNDUP($AN$4*VLOOKUP($AO$4,Plant!$A$3:$E$22,5,0)*AK133,0)</f>
        <v>1</v>
      </c>
      <c r="AW13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133*U133/VLOOKUP($AV$5,'19. Daily_paid_order'!$B$2:$C$41,2,0),0)</f>
        <v>4</v>
      </c>
    </row>
    <row r="134" spans="1:49" x14ac:dyDescent="0.25">
      <c r="A134" s="29" t="s">
        <v>52</v>
      </c>
      <c r="B134" s="18">
        <v>132</v>
      </c>
      <c r="C134" s="31">
        <v>6</v>
      </c>
      <c r="D134" s="3">
        <v>18</v>
      </c>
      <c r="E134" s="20">
        <v>4200</v>
      </c>
      <c r="F134" s="20">
        <v>6</v>
      </c>
      <c r="G134" s="31">
        <v>12</v>
      </c>
      <c r="H134" s="31">
        <v>14</v>
      </c>
      <c r="I134" s="32" t="s">
        <v>58</v>
      </c>
      <c r="J134" s="20">
        <v>5</v>
      </c>
      <c r="K134" s="20">
        <v>50</v>
      </c>
      <c r="L134" s="20">
        <v>30</v>
      </c>
      <c r="M134" s="20">
        <v>5</v>
      </c>
      <c r="N134" s="31">
        <v>54</v>
      </c>
      <c r="O134" s="23">
        <v>20</v>
      </c>
      <c r="P134" s="20">
        <v>80</v>
      </c>
      <c r="Q134" s="24">
        <v>6</v>
      </c>
      <c r="R134" s="7">
        <v>12</v>
      </c>
      <c r="S134" s="20">
        <v>0</v>
      </c>
      <c r="T134" s="20">
        <v>10</v>
      </c>
      <c r="U134" s="25">
        <v>0.6</v>
      </c>
      <c r="V134" s="19">
        <f t="shared" si="24"/>
        <v>2.04</v>
      </c>
      <c r="W134" s="26">
        <v>1.2</v>
      </c>
      <c r="X134" s="19">
        <f t="shared" si="34"/>
        <v>2.04</v>
      </c>
      <c r="Y134" s="19">
        <f t="shared" si="25"/>
        <v>3.3000000000000003</v>
      </c>
      <c r="Z134" s="19">
        <v>9.9</v>
      </c>
      <c r="AA134" s="19">
        <f t="shared" si="26"/>
        <v>3.3000000000000003</v>
      </c>
      <c r="AB134" s="19">
        <f t="shared" si="27"/>
        <v>2.52</v>
      </c>
      <c r="AC134" s="19">
        <v>1.4</v>
      </c>
      <c r="AD134" s="19">
        <f t="shared" si="35"/>
        <v>2.52</v>
      </c>
      <c r="AE134" s="19">
        <f t="shared" si="28"/>
        <v>4.76</v>
      </c>
      <c r="AF134" s="19">
        <v>11.9</v>
      </c>
      <c r="AG134" s="19">
        <f t="shared" si="29"/>
        <v>4.76</v>
      </c>
      <c r="AH134" s="26">
        <f t="shared" si="30"/>
        <v>1.456</v>
      </c>
      <c r="AI134" s="19">
        <v>1.4</v>
      </c>
      <c r="AJ134" s="26">
        <f t="shared" si="31"/>
        <v>1.8199999999999998</v>
      </c>
      <c r="AK134" s="19">
        <f t="shared" si="32"/>
        <v>0.13999999999999999</v>
      </c>
      <c r="AL134" s="19">
        <v>0.1</v>
      </c>
      <c r="AM134" s="144">
        <f t="shared" si="33"/>
        <v>0.13999999999999999</v>
      </c>
      <c r="AN134" s="132"/>
      <c r="AO134" s="132"/>
      <c r="AP134" s="28">
        <f>ROUNDUP($AN$4*VLOOKUP($AO$4,Plant!$A$3:$F$22,6,0)*V134,0)</f>
        <v>20</v>
      </c>
      <c r="AQ134" s="28">
        <f>ROUNDUP($AN$4*VLOOKUP($AO$4,Plant!$A$3:$G$22,7,0)*Y134,0)</f>
        <v>63</v>
      </c>
      <c r="AR134" s="28">
        <f>ROUNDUP($AN$4*VLOOKUP($AO$4,Plant!$A$3:$F$22,6,0)*AB134,0)</f>
        <v>24</v>
      </c>
      <c r="AS134" s="28">
        <f>ROUNDUP($AN$4*VLOOKUP($AO$4,Plant!$A$3:$H$22,8,0)*AE134,0)</f>
        <v>124</v>
      </c>
      <c r="AT134" s="28">
        <f>ROUNDUP($AN$4*VLOOKUP($AO$4,Plant!$A$3:$D$22,4,0)*AH134,0)</f>
        <v>2</v>
      </c>
      <c r="AU134" s="28">
        <f>ROUNDUP($AN$4*VLOOKUP($AO$4,Plant!$A$3:$E$22,5,0)*AK134,0)</f>
        <v>1</v>
      </c>
      <c r="AW13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134*U134/VLOOKUP($AV$5,'19. Daily_paid_order'!$B$2:$C$41,2,0),0)</f>
        <v>4</v>
      </c>
    </row>
    <row r="135" spans="1:49" x14ac:dyDescent="0.25">
      <c r="A135" s="29" t="s">
        <v>52</v>
      </c>
      <c r="B135" s="30">
        <v>133</v>
      </c>
      <c r="C135" s="31">
        <v>6</v>
      </c>
      <c r="D135" s="3">
        <v>18</v>
      </c>
      <c r="E135" s="20">
        <v>4200</v>
      </c>
      <c r="F135" s="20">
        <v>6</v>
      </c>
      <c r="G135" s="31">
        <v>12</v>
      </c>
      <c r="H135" s="31">
        <v>14</v>
      </c>
      <c r="I135" s="32" t="s">
        <v>58</v>
      </c>
      <c r="J135" s="20">
        <v>5</v>
      </c>
      <c r="K135" s="20">
        <v>50</v>
      </c>
      <c r="L135" s="20">
        <v>30</v>
      </c>
      <c r="M135" s="20">
        <v>5</v>
      </c>
      <c r="N135" s="31">
        <v>54</v>
      </c>
      <c r="O135" s="23">
        <v>20</v>
      </c>
      <c r="P135" s="20">
        <v>80</v>
      </c>
      <c r="Q135" s="24">
        <v>6</v>
      </c>
      <c r="R135" s="7">
        <v>12</v>
      </c>
      <c r="S135" s="20">
        <v>0</v>
      </c>
      <c r="T135" s="20">
        <v>10</v>
      </c>
      <c r="U135" s="25">
        <v>0.6</v>
      </c>
      <c r="V135" s="19">
        <f t="shared" si="24"/>
        <v>2.04</v>
      </c>
      <c r="W135" s="26">
        <v>1.2</v>
      </c>
      <c r="X135" s="19">
        <f t="shared" si="34"/>
        <v>2.04</v>
      </c>
      <c r="Y135" s="19">
        <f t="shared" si="25"/>
        <v>3.3000000000000003</v>
      </c>
      <c r="Z135" s="19">
        <v>9.9</v>
      </c>
      <c r="AA135" s="19">
        <f t="shared" si="26"/>
        <v>3.3000000000000003</v>
      </c>
      <c r="AB135" s="19">
        <f t="shared" si="27"/>
        <v>2.52</v>
      </c>
      <c r="AC135" s="19">
        <v>1.4</v>
      </c>
      <c r="AD135" s="19">
        <f t="shared" si="35"/>
        <v>2.52</v>
      </c>
      <c r="AE135" s="19">
        <f t="shared" si="28"/>
        <v>4.76</v>
      </c>
      <c r="AF135" s="19">
        <v>11.9</v>
      </c>
      <c r="AG135" s="19">
        <f t="shared" si="29"/>
        <v>4.76</v>
      </c>
      <c r="AH135" s="26">
        <f t="shared" si="30"/>
        <v>1.456</v>
      </c>
      <c r="AI135" s="19">
        <v>1.4</v>
      </c>
      <c r="AJ135" s="26">
        <f t="shared" si="31"/>
        <v>1.8199999999999998</v>
      </c>
      <c r="AK135" s="19">
        <f t="shared" si="32"/>
        <v>0.13999999999999999</v>
      </c>
      <c r="AL135" s="19">
        <v>0.1</v>
      </c>
      <c r="AM135" s="144">
        <f t="shared" si="33"/>
        <v>0.13999999999999999</v>
      </c>
      <c r="AN135" s="132"/>
      <c r="AO135" s="132"/>
      <c r="AP135" s="28">
        <f>ROUNDUP($AN$4*VLOOKUP($AO$4,Plant!$A$3:$F$22,6,0)*V135,0)</f>
        <v>20</v>
      </c>
      <c r="AQ135" s="28">
        <f>ROUNDUP($AN$4*VLOOKUP($AO$4,Plant!$A$3:$G$22,7,0)*Y135,0)</f>
        <v>63</v>
      </c>
      <c r="AR135" s="28">
        <f>ROUNDUP($AN$4*VLOOKUP($AO$4,Plant!$A$3:$F$22,6,0)*AB135,0)</f>
        <v>24</v>
      </c>
      <c r="AS135" s="28">
        <f>ROUNDUP($AN$4*VLOOKUP($AO$4,Plant!$A$3:$H$22,8,0)*AE135,0)</f>
        <v>124</v>
      </c>
      <c r="AT135" s="28">
        <f>ROUNDUP($AN$4*VLOOKUP($AO$4,Plant!$A$3:$D$22,4,0)*AH135,0)</f>
        <v>2</v>
      </c>
      <c r="AU135" s="28">
        <f>ROUNDUP($AN$4*VLOOKUP($AO$4,Plant!$A$3:$E$22,5,0)*AK135,0)</f>
        <v>1</v>
      </c>
      <c r="AW13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135*U135/VLOOKUP($AV$5,'19. Daily_paid_order'!$B$2:$C$41,2,0),0)</f>
        <v>4</v>
      </c>
    </row>
    <row r="136" spans="1:49" x14ac:dyDescent="0.25">
      <c r="A136" s="29" t="s">
        <v>52</v>
      </c>
      <c r="B136" s="18">
        <v>134</v>
      </c>
      <c r="C136" s="31">
        <v>6</v>
      </c>
      <c r="D136" s="3">
        <v>18</v>
      </c>
      <c r="E136" s="20">
        <v>4200</v>
      </c>
      <c r="F136" s="20">
        <v>6</v>
      </c>
      <c r="G136" s="31">
        <v>12</v>
      </c>
      <c r="H136" s="31">
        <v>14</v>
      </c>
      <c r="I136" s="32" t="s">
        <v>58</v>
      </c>
      <c r="J136" s="20">
        <v>5</v>
      </c>
      <c r="K136" s="20">
        <v>50</v>
      </c>
      <c r="L136" s="20">
        <v>30</v>
      </c>
      <c r="M136" s="20">
        <v>5</v>
      </c>
      <c r="N136" s="31">
        <v>54</v>
      </c>
      <c r="O136" s="23">
        <v>20</v>
      </c>
      <c r="P136" s="20">
        <v>80</v>
      </c>
      <c r="Q136" s="24">
        <v>6</v>
      </c>
      <c r="R136" s="7">
        <v>12</v>
      </c>
      <c r="S136" s="20">
        <v>0</v>
      </c>
      <c r="T136" s="20">
        <v>10</v>
      </c>
      <c r="U136" s="25">
        <v>0.6</v>
      </c>
      <c r="V136" s="19">
        <f t="shared" si="24"/>
        <v>2.04</v>
      </c>
      <c r="W136" s="26">
        <v>1.2</v>
      </c>
      <c r="X136" s="19">
        <f t="shared" si="34"/>
        <v>2.04</v>
      </c>
      <c r="Y136" s="19">
        <f t="shared" si="25"/>
        <v>3.3000000000000003</v>
      </c>
      <c r="Z136" s="19">
        <v>9.9</v>
      </c>
      <c r="AA136" s="19">
        <f t="shared" si="26"/>
        <v>3.3000000000000003</v>
      </c>
      <c r="AB136" s="19">
        <f t="shared" si="27"/>
        <v>2.52</v>
      </c>
      <c r="AC136" s="19">
        <v>1.4</v>
      </c>
      <c r="AD136" s="19">
        <f t="shared" si="35"/>
        <v>2.52</v>
      </c>
      <c r="AE136" s="19">
        <f t="shared" si="28"/>
        <v>4.76</v>
      </c>
      <c r="AF136" s="19">
        <v>11.9</v>
      </c>
      <c r="AG136" s="19">
        <f t="shared" si="29"/>
        <v>4.76</v>
      </c>
      <c r="AH136" s="26">
        <f t="shared" si="30"/>
        <v>1.456</v>
      </c>
      <c r="AI136" s="19">
        <v>1.4</v>
      </c>
      <c r="AJ136" s="26">
        <f t="shared" si="31"/>
        <v>1.8199999999999998</v>
      </c>
      <c r="AK136" s="19">
        <f t="shared" si="32"/>
        <v>0.13999999999999999</v>
      </c>
      <c r="AL136" s="19">
        <v>0.1</v>
      </c>
      <c r="AM136" s="144">
        <f t="shared" si="33"/>
        <v>0.13999999999999999</v>
      </c>
      <c r="AN136" s="132"/>
      <c r="AO136" s="132"/>
      <c r="AP136" s="28">
        <f>ROUNDUP($AN$4*VLOOKUP($AO$4,Plant!$A$3:$F$22,6,0)*V136,0)</f>
        <v>20</v>
      </c>
      <c r="AQ136" s="28">
        <f>ROUNDUP($AN$4*VLOOKUP($AO$4,Plant!$A$3:$G$22,7,0)*Y136,0)</f>
        <v>63</v>
      </c>
      <c r="AR136" s="28">
        <f>ROUNDUP($AN$4*VLOOKUP($AO$4,Plant!$A$3:$F$22,6,0)*AB136,0)</f>
        <v>24</v>
      </c>
      <c r="AS136" s="28">
        <f>ROUNDUP($AN$4*VLOOKUP($AO$4,Plant!$A$3:$H$22,8,0)*AE136,0)</f>
        <v>124</v>
      </c>
      <c r="AT136" s="28">
        <f>ROUNDUP($AN$4*VLOOKUP($AO$4,Plant!$A$3:$D$22,4,0)*AH136,0)</f>
        <v>2</v>
      </c>
      <c r="AU136" s="28">
        <f>ROUNDUP($AN$4*VLOOKUP($AO$4,Plant!$A$3:$E$22,5,0)*AK136,0)</f>
        <v>1</v>
      </c>
      <c r="AW13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136*U136/VLOOKUP($AV$5,'19. Daily_paid_order'!$B$2:$C$41,2,0),0)</f>
        <v>4</v>
      </c>
    </row>
    <row r="137" spans="1:49" x14ac:dyDescent="0.25">
      <c r="A137" s="29" t="s">
        <v>52</v>
      </c>
      <c r="B137" s="30">
        <v>135</v>
      </c>
      <c r="C137" s="31">
        <v>6</v>
      </c>
      <c r="D137" s="3">
        <v>18</v>
      </c>
      <c r="E137" s="20">
        <v>4200</v>
      </c>
      <c r="F137" s="20">
        <v>6</v>
      </c>
      <c r="G137" s="31">
        <v>12</v>
      </c>
      <c r="H137" s="31">
        <v>14</v>
      </c>
      <c r="I137" s="32" t="s">
        <v>58</v>
      </c>
      <c r="J137" s="20">
        <v>5</v>
      </c>
      <c r="K137" s="20">
        <v>50</v>
      </c>
      <c r="L137" s="20">
        <v>30</v>
      </c>
      <c r="M137" s="20">
        <v>5</v>
      </c>
      <c r="N137" s="31">
        <v>54</v>
      </c>
      <c r="O137" s="23">
        <v>20</v>
      </c>
      <c r="P137" s="20">
        <v>80</v>
      </c>
      <c r="Q137" s="24">
        <v>6</v>
      </c>
      <c r="R137" s="7">
        <v>12</v>
      </c>
      <c r="S137" s="20">
        <v>0</v>
      </c>
      <c r="T137" s="20">
        <v>10</v>
      </c>
      <c r="U137" s="25">
        <v>0.6</v>
      </c>
      <c r="V137" s="19">
        <f t="shared" si="24"/>
        <v>2.04</v>
      </c>
      <c r="W137" s="26">
        <v>1.2</v>
      </c>
      <c r="X137" s="19">
        <f t="shared" si="34"/>
        <v>2.04</v>
      </c>
      <c r="Y137" s="19">
        <f t="shared" si="25"/>
        <v>3.3000000000000003</v>
      </c>
      <c r="Z137" s="19">
        <v>9.9</v>
      </c>
      <c r="AA137" s="19">
        <f t="shared" si="26"/>
        <v>3.3000000000000003</v>
      </c>
      <c r="AB137" s="19">
        <f t="shared" si="27"/>
        <v>2.52</v>
      </c>
      <c r="AC137" s="19">
        <v>1.4</v>
      </c>
      <c r="AD137" s="19">
        <f t="shared" si="35"/>
        <v>2.52</v>
      </c>
      <c r="AE137" s="19">
        <f t="shared" si="28"/>
        <v>4.76</v>
      </c>
      <c r="AF137" s="19">
        <v>11.9</v>
      </c>
      <c r="AG137" s="19">
        <f t="shared" si="29"/>
        <v>4.76</v>
      </c>
      <c r="AH137" s="26">
        <f t="shared" si="30"/>
        <v>1.456</v>
      </c>
      <c r="AI137" s="19">
        <v>1.4</v>
      </c>
      <c r="AJ137" s="26">
        <f t="shared" si="31"/>
        <v>1.8199999999999998</v>
      </c>
      <c r="AK137" s="19">
        <f t="shared" si="32"/>
        <v>0.13999999999999999</v>
      </c>
      <c r="AL137" s="19">
        <v>0.1</v>
      </c>
      <c r="AM137" s="144">
        <f t="shared" si="33"/>
        <v>0.13999999999999999</v>
      </c>
      <c r="AN137" s="132"/>
      <c r="AO137" s="132"/>
      <c r="AP137" s="28">
        <f>ROUNDUP($AN$4*VLOOKUP($AO$4,Plant!$A$3:$F$22,6,0)*V137,0)</f>
        <v>20</v>
      </c>
      <c r="AQ137" s="28">
        <f>ROUNDUP($AN$4*VLOOKUP($AO$4,Plant!$A$3:$G$22,7,0)*Y137,0)</f>
        <v>63</v>
      </c>
      <c r="AR137" s="28">
        <f>ROUNDUP($AN$4*VLOOKUP($AO$4,Plant!$A$3:$F$22,6,0)*AB137,0)</f>
        <v>24</v>
      </c>
      <c r="AS137" s="28">
        <f>ROUNDUP($AN$4*VLOOKUP($AO$4,Plant!$A$3:$H$22,8,0)*AE137,0)</f>
        <v>124</v>
      </c>
      <c r="AT137" s="28">
        <f>ROUNDUP($AN$4*VLOOKUP($AO$4,Plant!$A$3:$D$22,4,0)*AH137,0)</f>
        <v>2</v>
      </c>
      <c r="AU137" s="28">
        <f>ROUNDUP($AN$4*VLOOKUP($AO$4,Plant!$A$3:$E$22,5,0)*AK137,0)</f>
        <v>1</v>
      </c>
      <c r="AW13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137*U137/VLOOKUP($AV$5,'19. Daily_paid_order'!$B$2:$C$41,2,0),0)</f>
        <v>4</v>
      </c>
    </row>
    <row r="138" spans="1:49" x14ac:dyDescent="0.25">
      <c r="A138" s="29" t="s">
        <v>52</v>
      </c>
      <c r="B138" s="18">
        <v>136</v>
      </c>
      <c r="C138" s="31">
        <v>6</v>
      </c>
      <c r="D138" s="3">
        <v>18</v>
      </c>
      <c r="E138" s="20">
        <v>4200</v>
      </c>
      <c r="F138" s="20">
        <v>6</v>
      </c>
      <c r="G138" s="31">
        <v>12</v>
      </c>
      <c r="H138" s="31">
        <v>14</v>
      </c>
      <c r="I138" s="32" t="s">
        <v>58</v>
      </c>
      <c r="J138" s="20">
        <v>5</v>
      </c>
      <c r="K138" s="20">
        <v>50</v>
      </c>
      <c r="L138" s="20">
        <v>30</v>
      </c>
      <c r="M138" s="20">
        <v>5</v>
      </c>
      <c r="N138" s="31">
        <v>54</v>
      </c>
      <c r="O138" s="23">
        <v>20</v>
      </c>
      <c r="P138" s="20">
        <v>80</v>
      </c>
      <c r="Q138" s="24">
        <v>6</v>
      </c>
      <c r="R138" s="7">
        <v>12</v>
      </c>
      <c r="S138" s="20">
        <v>0</v>
      </c>
      <c r="T138" s="20">
        <v>10</v>
      </c>
      <c r="U138" s="25">
        <v>0.6</v>
      </c>
      <c r="V138" s="19">
        <f t="shared" si="24"/>
        <v>2.04</v>
      </c>
      <c r="W138" s="26">
        <v>1.2</v>
      </c>
      <c r="X138" s="19">
        <f t="shared" si="34"/>
        <v>2.04</v>
      </c>
      <c r="Y138" s="19">
        <f t="shared" si="25"/>
        <v>3.3000000000000003</v>
      </c>
      <c r="Z138" s="19">
        <v>9.9</v>
      </c>
      <c r="AA138" s="19">
        <f t="shared" si="26"/>
        <v>3.3000000000000003</v>
      </c>
      <c r="AB138" s="19">
        <f t="shared" si="27"/>
        <v>2.52</v>
      </c>
      <c r="AC138" s="19">
        <v>1.4</v>
      </c>
      <c r="AD138" s="19">
        <f t="shared" si="35"/>
        <v>2.52</v>
      </c>
      <c r="AE138" s="19">
        <f t="shared" si="28"/>
        <v>4.76</v>
      </c>
      <c r="AF138" s="19">
        <v>11.9</v>
      </c>
      <c r="AG138" s="19">
        <f t="shared" si="29"/>
        <v>4.76</v>
      </c>
      <c r="AH138" s="26">
        <f t="shared" si="30"/>
        <v>1.456</v>
      </c>
      <c r="AI138" s="19">
        <v>1.4</v>
      </c>
      <c r="AJ138" s="26">
        <f t="shared" si="31"/>
        <v>1.8199999999999998</v>
      </c>
      <c r="AK138" s="19">
        <f t="shared" si="32"/>
        <v>0.13999999999999999</v>
      </c>
      <c r="AL138" s="19">
        <v>0.1</v>
      </c>
      <c r="AM138" s="144">
        <f t="shared" si="33"/>
        <v>0.13999999999999999</v>
      </c>
      <c r="AN138" s="132"/>
      <c r="AO138" s="132"/>
      <c r="AP138" s="28">
        <f>ROUNDUP($AN$4*VLOOKUP($AO$4,Plant!$A$3:$F$22,6,0)*V138,0)</f>
        <v>20</v>
      </c>
      <c r="AQ138" s="28">
        <f>ROUNDUP($AN$4*VLOOKUP($AO$4,Plant!$A$3:$G$22,7,0)*Y138,0)</f>
        <v>63</v>
      </c>
      <c r="AR138" s="28">
        <f>ROUNDUP($AN$4*VLOOKUP($AO$4,Plant!$A$3:$F$22,6,0)*AB138,0)</f>
        <v>24</v>
      </c>
      <c r="AS138" s="28">
        <f>ROUNDUP($AN$4*VLOOKUP($AO$4,Plant!$A$3:$H$22,8,0)*AE138,0)</f>
        <v>124</v>
      </c>
      <c r="AT138" s="28">
        <f>ROUNDUP($AN$4*VLOOKUP($AO$4,Plant!$A$3:$D$22,4,0)*AH138,0)</f>
        <v>2</v>
      </c>
      <c r="AU138" s="28">
        <f>ROUNDUP($AN$4*VLOOKUP($AO$4,Plant!$A$3:$E$22,5,0)*AK138,0)</f>
        <v>1</v>
      </c>
      <c r="AW13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138*U138/VLOOKUP($AV$5,'19. Daily_paid_order'!$B$2:$C$41,2,0),0)</f>
        <v>4</v>
      </c>
    </row>
    <row r="139" spans="1:49" x14ac:dyDescent="0.25">
      <c r="A139" s="29" t="s">
        <v>52</v>
      </c>
      <c r="B139" s="30">
        <v>137</v>
      </c>
      <c r="C139" s="31">
        <v>6</v>
      </c>
      <c r="D139" s="3">
        <v>18</v>
      </c>
      <c r="E139" s="20">
        <v>4200</v>
      </c>
      <c r="F139" s="20">
        <v>6</v>
      </c>
      <c r="G139" s="31">
        <v>12</v>
      </c>
      <c r="H139" s="31">
        <v>14</v>
      </c>
      <c r="I139" s="32" t="s">
        <v>58</v>
      </c>
      <c r="J139" s="20">
        <v>5</v>
      </c>
      <c r="K139" s="20">
        <v>50</v>
      </c>
      <c r="L139" s="20">
        <v>30</v>
      </c>
      <c r="M139" s="20">
        <v>5</v>
      </c>
      <c r="N139" s="31">
        <v>54</v>
      </c>
      <c r="O139" s="23">
        <v>20</v>
      </c>
      <c r="P139" s="20">
        <v>80</v>
      </c>
      <c r="Q139" s="24">
        <v>6</v>
      </c>
      <c r="R139" s="7">
        <v>12</v>
      </c>
      <c r="S139" s="20">
        <v>0</v>
      </c>
      <c r="T139" s="20">
        <v>10</v>
      </c>
      <c r="U139" s="25">
        <v>0.6</v>
      </c>
      <c r="V139" s="19">
        <f t="shared" si="24"/>
        <v>2.04</v>
      </c>
      <c r="W139" s="26">
        <v>1.2</v>
      </c>
      <c r="X139" s="19">
        <f t="shared" si="34"/>
        <v>2.04</v>
      </c>
      <c r="Y139" s="19">
        <f t="shared" si="25"/>
        <v>3.3000000000000003</v>
      </c>
      <c r="Z139" s="19">
        <v>9.9</v>
      </c>
      <c r="AA139" s="19">
        <f t="shared" si="26"/>
        <v>3.3000000000000003</v>
      </c>
      <c r="AB139" s="19">
        <f t="shared" si="27"/>
        <v>2.52</v>
      </c>
      <c r="AC139" s="19">
        <v>1.4</v>
      </c>
      <c r="AD139" s="19">
        <f t="shared" si="35"/>
        <v>2.52</v>
      </c>
      <c r="AE139" s="19">
        <f t="shared" si="28"/>
        <v>4.76</v>
      </c>
      <c r="AF139" s="19">
        <v>11.9</v>
      </c>
      <c r="AG139" s="19">
        <f t="shared" si="29"/>
        <v>4.76</v>
      </c>
      <c r="AH139" s="26">
        <f t="shared" si="30"/>
        <v>1.456</v>
      </c>
      <c r="AI139" s="19">
        <v>1.4</v>
      </c>
      <c r="AJ139" s="26">
        <f t="shared" si="31"/>
        <v>1.8199999999999998</v>
      </c>
      <c r="AK139" s="19">
        <f t="shared" si="32"/>
        <v>0.13999999999999999</v>
      </c>
      <c r="AL139" s="19">
        <v>0.1</v>
      </c>
      <c r="AM139" s="144">
        <f t="shared" si="33"/>
        <v>0.13999999999999999</v>
      </c>
      <c r="AN139" s="132"/>
      <c r="AO139" s="132"/>
      <c r="AP139" s="28">
        <f>ROUNDUP($AN$4*VLOOKUP($AO$4,Plant!$A$3:$F$22,6,0)*V139,0)</f>
        <v>20</v>
      </c>
      <c r="AQ139" s="28">
        <f>ROUNDUP($AN$4*VLOOKUP($AO$4,Plant!$A$3:$G$22,7,0)*Y139,0)</f>
        <v>63</v>
      </c>
      <c r="AR139" s="28">
        <f>ROUNDUP($AN$4*VLOOKUP($AO$4,Plant!$A$3:$F$22,6,0)*AB139,0)</f>
        <v>24</v>
      </c>
      <c r="AS139" s="28">
        <f>ROUNDUP($AN$4*VLOOKUP($AO$4,Plant!$A$3:$H$22,8,0)*AE139,0)</f>
        <v>124</v>
      </c>
      <c r="AT139" s="28">
        <f>ROUNDUP($AN$4*VLOOKUP($AO$4,Plant!$A$3:$D$22,4,0)*AH139,0)</f>
        <v>2</v>
      </c>
      <c r="AU139" s="28">
        <f>ROUNDUP($AN$4*VLOOKUP($AO$4,Plant!$A$3:$E$22,5,0)*AK139,0)</f>
        <v>1</v>
      </c>
      <c r="AW13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139*U139/VLOOKUP($AV$5,'19. Daily_paid_order'!$B$2:$C$41,2,0),0)</f>
        <v>4</v>
      </c>
    </row>
    <row r="140" spans="1:49" x14ac:dyDescent="0.25">
      <c r="A140" s="29" t="s">
        <v>52</v>
      </c>
      <c r="B140" s="18">
        <v>138</v>
      </c>
      <c r="C140" s="31">
        <v>6</v>
      </c>
      <c r="D140" s="3">
        <v>18</v>
      </c>
      <c r="E140" s="20">
        <v>4200</v>
      </c>
      <c r="F140" s="20">
        <v>6</v>
      </c>
      <c r="G140" s="31">
        <v>12</v>
      </c>
      <c r="H140" s="31">
        <v>14</v>
      </c>
      <c r="I140" s="32" t="s">
        <v>58</v>
      </c>
      <c r="J140" s="20">
        <v>5</v>
      </c>
      <c r="K140" s="20">
        <v>50</v>
      </c>
      <c r="L140" s="20">
        <v>30</v>
      </c>
      <c r="M140" s="20">
        <v>5</v>
      </c>
      <c r="N140" s="31">
        <v>54</v>
      </c>
      <c r="O140" s="23">
        <v>20</v>
      </c>
      <c r="P140" s="20">
        <v>80</v>
      </c>
      <c r="Q140" s="24">
        <v>6</v>
      </c>
      <c r="R140" s="7">
        <v>12</v>
      </c>
      <c r="S140" s="20">
        <v>0</v>
      </c>
      <c r="T140" s="20">
        <v>10</v>
      </c>
      <c r="U140" s="25">
        <v>0.6</v>
      </c>
      <c r="V140" s="19">
        <f t="shared" si="24"/>
        <v>2.04</v>
      </c>
      <c r="W140" s="26">
        <v>1.2</v>
      </c>
      <c r="X140" s="19">
        <f t="shared" si="34"/>
        <v>2.04</v>
      </c>
      <c r="Y140" s="19">
        <f t="shared" si="25"/>
        <v>3.3000000000000003</v>
      </c>
      <c r="Z140" s="19">
        <v>9.9</v>
      </c>
      <c r="AA140" s="19">
        <f t="shared" si="26"/>
        <v>3.3000000000000003</v>
      </c>
      <c r="AB140" s="19">
        <f t="shared" si="27"/>
        <v>2.52</v>
      </c>
      <c r="AC140" s="19">
        <v>1.4</v>
      </c>
      <c r="AD140" s="19">
        <f t="shared" si="35"/>
        <v>2.52</v>
      </c>
      <c r="AE140" s="19">
        <f t="shared" si="28"/>
        <v>4.76</v>
      </c>
      <c r="AF140" s="19">
        <v>11.9</v>
      </c>
      <c r="AG140" s="19">
        <f t="shared" si="29"/>
        <v>4.76</v>
      </c>
      <c r="AH140" s="26">
        <f t="shared" si="30"/>
        <v>1.456</v>
      </c>
      <c r="AI140" s="19">
        <v>1.4</v>
      </c>
      <c r="AJ140" s="26">
        <f t="shared" si="31"/>
        <v>1.8199999999999998</v>
      </c>
      <c r="AK140" s="19">
        <f t="shared" si="32"/>
        <v>0.13999999999999999</v>
      </c>
      <c r="AL140" s="19">
        <v>0.1</v>
      </c>
      <c r="AM140" s="144">
        <f t="shared" si="33"/>
        <v>0.13999999999999999</v>
      </c>
      <c r="AN140" s="132"/>
      <c r="AO140" s="132"/>
      <c r="AP140" s="28">
        <f>ROUNDUP($AN$4*VLOOKUP($AO$4,Plant!$A$3:$F$22,6,0)*V140,0)</f>
        <v>20</v>
      </c>
      <c r="AQ140" s="28">
        <f>ROUNDUP($AN$4*VLOOKUP($AO$4,Plant!$A$3:$G$22,7,0)*Y140,0)</f>
        <v>63</v>
      </c>
      <c r="AR140" s="28">
        <f>ROUNDUP($AN$4*VLOOKUP($AO$4,Plant!$A$3:$F$22,6,0)*AB140,0)</f>
        <v>24</v>
      </c>
      <c r="AS140" s="28">
        <f>ROUNDUP($AN$4*VLOOKUP($AO$4,Plant!$A$3:$H$22,8,0)*AE140,0)</f>
        <v>124</v>
      </c>
      <c r="AT140" s="28">
        <f>ROUNDUP($AN$4*VLOOKUP($AO$4,Plant!$A$3:$D$22,4,0)*AH140,0)</f>
        <v>2</v>
      </c>
      <c r="AU140" s="28">
        <f>ROUNDUP($AN$4*VLOOKUP($AO$4,Plant!$A$3:$E$22,5,0)*AK140,0)</f>
        <v>1</v>
      </c>
      <c r="AW14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140*U140/VLOOKUP($AV$5,'19. Daily_paid_order'!$B$2:$C$41,2,0),0)</f>
        <v>4</v>
      </c>
    </row>
    <row r="141" spans="1:49" x14ac:dyDescent="0.25">
      <c r="A141" s="29" t="s">
        <v>52</v>
      </c>
      <c r="B141" s="30">
        <v>139</v>
      </c>
      <c r="C141" s="31">
        <v>6</v>
      </c>
      <c r="D141" s="3">
        <v>18</v>
      </c>
      <c r="E141" s="20">
        <v>4200</v>
      </c>
      <c r="F141" s="20">
        <v>6</v>
      </c>
      <c r="G141" s="31">
        <v>12</v>
      </c>
      <c r="H141" s="31">
        <v>14</v>
      </c>
      <c r="I141" s="32" t="s">
        <v>58</v>
      </c>
      <c r="J141" s="20">
        <v>5</v>
      </c>
      <c r="K141" s="20">
        <v>50</v>
      </c>
      <c r="L141" s="20">
        <v>30</v>
      </c>
      <c r="M141" s="20">
        <v>5</v>
      </c>
      <c r="N141" s="31">
        <v>54</v>
      </c>
      <c r="O141" s="23">
        <v>20</v>
      </c>
      <c r="P141" s="20">
        <v>80</v>
      </c>
      <c r="Q141" s="24">
        <v>6</v>
      </c>
      <c r="R141" s="7">
        <v>12</v>
      </c>
      <c r="S141" s="20">
        <v>0</v>
      </c>
      <c r="T141" s="20">
        <v>10</v>
      </c>
      <c r="U141" s="25">
        <v>0.6</v>
      </c>
      <c r="V141" s="19">
        <f t="shared" si="24"/>
        <v>2.04</v>
      </c>
      <c r="W141" s="26">
        <v>1.2</v>
      </c>
      <c r="X141" s="19">
        <f t="shared" si="34"/>
        <v>2.04</v>
      </c>
      <c r="Y141" s="19">
        <f t="shared" si="25"/>
        <v>3.3000000000000003</v>
      </c>
      <c r="Z141" s="19">
        <v>9.9</v>
      </c>
      <c r="AA141" s="19">
        <f t="shared" si="26"/>
        <v>3.3000000000000003</v>
      </c>
      <c r="AB141" s="19">
        <f t="shared" si="27"/>
        <v>2.52</v>
      </c>
      <c r="AC141" s="19">
        <v>1.4</v>
      </c>
      <c r="AD141" s="19">
        <f t="shared" si="35"/>
        <v>2.52</v>
      </c>
      <c r="AE141" s="19">
        <f t="shared" si="28"/>
        <v>4.76</v>
      </c>
      <c r="AF141" s="19">
        <v>11.9</v>
      </c>
      <c r="AG141" s="19">
        <f t="shared" si="29"/>
        <v>4.76</v>
      </c>
      <c r="AH141" s="26">
        <f t="shared" si="30"/>
        <v>1.456</v>
      </c>
      <c r="AI141" s="19">
        <v>1.4</v>
      </c>
      <c r="AJ141" s="26">
        <f t="shared" si="31"/>
        <v>1.8199999999999998</v>
      </c>
      <c r="AK141" s="19">
        <f t="shared" si="32"/>
        <v>0.13999999999999999</v>
      </c>
      <c r="AL141" s="19">
        <v>0.1</v>
      </c>
      <c r="AM141" s="144">
        <f t="shared" si="33"/>
        <v>0.13999999999999999</v>
      </c>
      <c r="AN141" s="132"/>
      <c r="AO141" s="132"/>
      <c r="AP141" s="28">
        <f>ROUNDUP($AN$4*VLOOKUP($AO$4,Plant!$A$3:$F$22,6,0)*V141,0)</f>
        <v>20</v>
      </c>
      <c r="AQ141" s="28">
        <f>ROUNDUP($AN$4*VLOOKUP($AO$4,Plant!$A$3:$G$22,7,0)*Y141,0)</f>
        <v>63</v>
      </c>
      <c r="AR141" s="28">
        <f>ROUNDUP($AN$4*VLOOKUP($AO$4,Plant!$A$3:$F$22,6,0)*AB141,0)</f>
        <v>24</v>
      </c>
      <c r="AS141" s="28">
        <f>ROUNDUP($AN$4*VLOOKUP($AO$4,Plant!$A$3:$H$22,8,0)*AE141,0)</f>
        <v>124</v>
      </c>
      <c r="AT141" s="28">
        <f>ROUNDUP($AN$4*VLOOKUP($AO$4,Plant!$A$3:$D$22,4,0)*AH141,0)</f>
        <v>2</v>
      </c>
      <c r="AU141" s="28">
        <f>ROUNDUP($AN$4*VLOOKUP($AO$4,Plant!$A$3:$E$22,5,0)*AK141,0)</f>
        <v>1</v>
      </c>
      <c r="AW14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141*U141/VLOOKUP($AV$5,'19. Daily_paid_order'!$B$2:$C$41,2,0),0)</f>
        <v>4</v>
      </c>
    </row>
    <row r="142" spans="1:49" x14ac:dyDescent="0.25">
      <c r="A142" s="29" t="s">
        <v>52</v>
      </c>
      <c r="B142" s="18">
        <v>140</v>
      </c>
      <c r="C142" s="31">
        <v>6</v>
      </c>
      <c r="D142" s="3">
        <v>18</v>
      </c>
      <c r="E142" s="20">
        <v>4500</v>
      </c>
      <c r="F142" s="20">
        <v>6</v>
      </c>
      <c r="G142" s="31">
        <v>12</v>
      </c>
      <c r="H142" s="31">
        <v>14</v>
      </c>
      <c r="I142" s="32" t="s">
        <v>58</v>
      </c>
      <c r="J142" s="20">
        <v>5</v>
      </c>
      <c r="K142" s="20">
        <v>50</v>
      </c>
      <c r="L142" s="20">
        <v>30</v>
      </c>
      <c r="M142" s="20">
        <v>5</v>
      </c>
      <c r="N142" s="31">
        <v>54</v>
      </c>
      <c r="O142" s="23">
        <v>20</v>
      </c>
      <c r="P142" s="20">
        <v>80</v>
      </c>
      <c r="Q142" s="24">
        <v>6</v>
      </c>
      <c r="R142" s="7">
        <v>12</v>
      </c>
      <c r="S142" s="20">
        <v>0</v>
      </c>
      <c r="T142" s="20">
        <v>10</v>
      </c>
      <c r="U142" s="25">
        <v>0.6</v>
      </c>
      <c r="V142" s="19">
        <f t="shared" si="24"/>
        <v>2.04</v>
      </c>
      <c r="W142" s="26">
        <v>1.2</v>
      </c>
      <c r="X142" s="19">
        <f t="shared" si="34"/>
        <v>2.04</v>
      </c>
      <c r="Y142" s="19">
        <f t="shared" si="25"/>
        <v>3.3000000000000003</v>
      </c>
      <c r="Z142" s="19">
        <v>9.9</v>
      </c>
      <c r="AA142" s="19">
        <f t="shared" si="26"/>
        <v>3.3000000000000003</v>
      </c>
      <c r="AB142" s="19">
        <f t="shared" si="27"/>
        <v>2.52</v>
      </c>
      <c r="AC142" s="19">
        <v>1.4</v>
      </c>
      <c r="AD142" s="19">
        <f t="shared" si="35"/>
        <v>2.52</v>
      </c>
      <c r="AE142" s="19">
        <f t="shared" si="28"/>
        <v>4.76</v>
      </c>
      <c r="AF142" s="19">
        <v>11.9</v>
      </c>
      <c r="AG142" s="19">
        <f t="shared" si="29"/>
        <v>4.76</v>
      </c>
      <c r="AH142" s="26">
        <f t="shared" si="30"/>
        <v>1.456</v>
      </c>
      <c r="AI142" s="19">
        <v>1.4</v>
      </c>
      <c r="AJ142" s="26">
        <f t="shared" si="31"/>
        <v>1.8199999999999998</v>
      </c>
      <c r="AK142" s="19">
        <f t="shared" si="32"/>
        <v>0.13999999999999999</v>
      </c>
      <c r="AL142" s="19">
        <v>0.1</v>
      </c>
      <c r="AM142" s="144">
        <f t="shared" si="33"/>
        <v>0.13999999999999999</v>
      </c>
      <c r="AN142" s="132"/>
      <c r="AO142" s="132"/>
      <c r="AP142" s="28">
        <f>ROUNDUP($AN$4*VLOOKUP($AO$4,Plant!$A$3:$F$22,6,0)*V142,0)</f>
        <v>20</v>
      </c>
      <c r="AQ142" s="28">
        <f>ROUNDUP($AN$4*VLOOKUP($AO$4,Plant!$A$3:$G$22,7,0)*Y142,0)</f>
        <v>63</v>
      </c>
      <c r="AR142" s="28">
        <f>ROUNDUP($AN$4*VLOOKUP($AO$4,Plant!$A$3:$F$22,6,0)*AB142,0)</f>
        <v>24</v>
      </c>
      <c r="AS142" s="28">
        <f>ROUNDUP($AN$4*VLOOKUP($AO$4,Plant!$A$3:$H$22,8,0)*AE142,0)</f>
        <v>124</v>
      </c>
      <c r="AT142" s="28">
        <f>ROUNDUP($AN$4*VLOOKUP($AO$4,Plant!$A$3:$D$22,4,0)*AH142,0)</f>
        <v>2</v>
      </c>
      <c r="AU142" s="28">
        <f>ROUNDUP($AN$4*VLOOKUP($AO$4,Plant!$A$3:$E$22,5,0)*AK142,0)</f>
        <v>1</v>
      </c>
      <c r="AW14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142*U142/VLOOKUP($AV$5,'19. Daily_paid_order'!$B$2:$C$41,2,0),0)</f>
        <v>4</v>
      </c>
    </row>
    <row r="143" spans="1:49" x14ac:dyDescent="0.25">
      <c r="A143" s="29" t="s">
        <v>52</v>
      </c>
      <c r="B143" s="30">
        <v>141</v>
      </c>
      <c r="C143" s="31">
        <v>6</v>
      </c>
      <c r="D143" s="3">
        <v>18</v>
      </c>
      <c r="E143" s="20">
        <v>4500</v>
      </c>
      <c r="F143" s="20">
        <v>6</v>
      </c>
      <c r="G143" s="31">
        <v>12</v>
      </c>
      <c r="H143" s="31">
        <v>14</v>
      </c>
      <c r="I143" s="32" t="s">
        <v>58</v>
      </c>
      <c r="J143" s="20">
        <v>5</v>
      </c>
      <c r="K143" s="20">
        <v>50</v>
      </c>
      <c r="L143" s="20">
        <v>30</v>
      </c>
      <c r="M143" s="20">
        <v>5</v>
      </c>
      <c r="N143" s="31">
        <v>54</v>
      </c>
      <c r="O143" s="23">
        <v>20</v>
      </c>
      <c r="P143" s="20">
        <v>80</v>
      </c>
      <c r="Q143" s="24">
        <v>6</v>
      </c>
      <c r="R143" s="7">
        <v>12</v>
      </c>
      <c r="S143" s="20">
        <v>0</v>
      </c>
      <c r="T143" s="20">
        <v>10</v>
      </c>
      <c r="U143" s="25">
        <v>0.6</v>
      </c>
      <c r="V143" s="19">
        <f t="shared" si="24"/>
        <v>2.04</v>
      </c>
      <c r="W143" s="26">
        <v>1.2</v>
      </c>
      <c r="X143" s="19">
        <f t="shared" si="34"/>
        <v>2.04</v>
      </c>
      <c r="Y143" s="19">
        <f t="shared" si="25"/>
        <v>3.3000000000000003</v>
      </c>
      <c r="Z143" s="19">
        <v>9.9</v>
      </c>
      <c r="AA143" s="19">
        <f t="shared" si="26"/>
        <v>3.3000000000000003</v>
      </c>
      <c r="AB143" s="19">
        <f t="shared" si="27"/>
        <v>2.52</v>
      </c>
      <c r="AC143" s="19">
        <v>1.4</v>
      </c>
      <c r="AD143" s="19">
        <f t="shared" si="35"/>
        <v>2.52</v>
      </c>
      <c r="AE143" s="19">
        <f t="shared" si="28"/>
        <v>4.76</v>
      </c>
      <c r="AF143" s="19">
        <v>11.9</v>
      </c>
      <c r="AG143" s="19">
        <f t="shared" si="29"/>
        <v>4.76</v>
      </c>
      <c r="AH143" s="26">
        <f t="shared" si="30"/>
        <v>1.3520000000000001</v>
      </c>
      <c r="AI143" s="26">
        <v>1.3</v>
      </c>
      <c r="AJ143" s="26">
        <f t="shared" si="31"/>
        <v>1.6900000000000002</v>
      </c>
      <c r="AK143" s="19">
        <f t="shared" si="32"/>
        <v>0.13999999999999999</v>
      </c>
      <c r="AL143" s="19">
        <v>0.1</v>
      </c>
      <c r="AM143" s="144">
        <f t="shared" si="33"/>
        <v>0.13999999999999999</v>
      </c>
      <c r="AN143" s="132"/>
      <c r="AO143" s="132"/>
      <c r="AP143" s="28">
        <f>ROUNDUP($AN$4*VLOOKUP($AO$4,Plant!$A$3:$F$22,6,0)*V143,0)</f>
        <v>20</v>
      </c>
      <c r="AQ143" s="28">
        <f>ROUNDUP($AN$4*VLOOKUP($AO$4,Plant!$A$3:$G$22,7,0)*Y143,0)</f>
        <v>63</v>
      </c>
      <c r="AR143" s="28">
        <f>ROUNDUP($AN$4*VLOOKUP($AO$4,Plant!$A$3:$F$22,6,0)*AB143,0)</f>
        <v>24</v>
      </c>
      <c r="AS143" s="28">
        <f>ROUNDUP($AN$4*VLOOKUP($AO$4,Plant!$A$3:$H$22,8,0)*AE143,0)</f>
        <v>124</v>
      </c>
      <c r="AT143" s="28">
        <f>ROUNDUP($AN$4*VLOOKUP($AO$4,Plant!$A$3:$D$22,4,0)*AH143,0)</f>
        <v>2</v>
      </c>
      <c r="AU143" s="28">
        <f>ROUNDUP($AN$4*VLOOKUP($AO$4,Plant!$A$3:$E$22,5,0)*AK143,0)</f>
        <v>1</v>
      </c>
      <c r="AW14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143*U143/VLOOKUP($AV$5,'19. Daily_paid_order'!$B$2:$C$41,2,0),0)</f>
        <v>4</v>
      </c>
    </row>
    <row r="144" spans="1:49" x14ac:dyDescent="0.25">
      <c r="A144" s="29" t="s">
        <v>52</v>
      </c>
      <c r="B144" s="18">
        <v>142</v>
      </c>
      <c r="C144" s="31">
        <v>6</v>
      </c>
      <c r="D144" s="3">
        <v>18</v>
      </c>
      <c r="E144" s="20">
        <v>4500</v>
      </c>
      <c r="F144" s="20">
        <v>6</v>
      </c>
      <c r="G144" s="31">
        <v>12</v>
      </c>
      <c r="H144" s="31">
        <v>14</v>
      </c>
      <c r="I144" s="32" t="s">
        <v>58</v>
      </c>
      <c r="J144" s="20">
        <v>5</v>
      </c>
      <c r="K144" s="20">
        <v>50</v>
      </c>
      <c r="L144" s="20">
        <v>30</v>
      </c>
      <c r="M144" s="20">
        <v>5</v>
      </c>
      <c r="N144" s="31">
        <v>54</v>
      </c>
      <c r="O144" s="23">
        <v>20</v>
      </c>
      <c r="P144" s="20">
        <v>80</v>
      </c>
      <c r="Q144" s="24">
        <v>6</v>
      </c>
      <c r="R144" s="7">
        <v>12</v>
      </c>
      <c r="S144" s="20">
        <v>0</v>
      </c>
      <c r="T144" s="20">
        <v>10</v>
      </c>
      <c r="U144" s="25">
        <v>0.6</v>
      </c>
      <c r="V144" s="19">
        <f t="shared" si="24"/>
        <v>2.04</v>
      </c>
      <c r="W144" s="26">
        <v>1.2</v>
      </c>
      <c r="X144" s="19">
        <f t="shared" si="34"/>
        <v>2.04</v>
      </c>
      <c r="Y144" s="19">
        <f t="shared" si="25"/>
        <v>3.3000000000000003</v>
      </c>
      <c r="Z144" s="19">
        <v>9.9</v>
      </c>
      <c r="AA144" s="19">
        <f t="shared" si="26"/>
        <v>3.3000000000000003</v>
      </c>
      <c r="AB144" s="19">
        <f t="shared" si="27"/>
        <v>2.52</v>
      </c>
      <c r="AC144" s="19">
        <v>1.4</v>
      </c>
      <c r="AD144" s="19">
        <f t="shared" si="35"/>
        <v>2.52</v>
      </c>
      <c r="AE144" s="19">
        <f t="shared" si="28"/>
        <v>4.76</v>
      </c>
      <c r="AF144" s="19">
        <v>11.9</v>
      </c>
      <c r="AG144" s="19">
        <f t="shared" si="29"/>
        <v>4.76</v>
      </c>
      <c r="AH144" s="26">
        <f t="shared" si="30"/>
        <v>1.3520000000000001</v>
      </c>
      <c r="AI144" s="19">
        <v>1.3</v>
      </c>
      <c r="AJ144" s="26">
        <f t="shared" si="31"/>
        <v>1.6900000000000002</v>
      </c>
      <c r="AK144" s="19">
        <f t="shared" si="32"/>
        <v>0.13999999999999999</v>
      </c>
      <c r="AL144" s="19">
        <v>0.1</v>
      </c>
      <c r="AM144" s="144">
        <f t="shared" si="33"/>
        <v>0.13999999999999999</v>
      </c>
      <c r="AN144" s="132"/>
      <c r="AO144" s="132"/>
      <c r="AP144" s="28">
        <f>ROUNDUP($AN$4*VLOOKUP($AO$4,Plant!$A$3:$F$22,6,0)*V144,0)</f>
        <v>20</v>
      </c>
      <c r="AQ144" s="28">
        <f>ROUNDUP($AN$4*VLOOKUP($AO$4,Plant!$A$3:$G$22,7,0)*Y144,0)</f>
        <v>63</v>
      </c>
      <c r="AR144" s="28">
        <f>ROUNDUP($AN$4*VLOOKUP($AO$4,Plant!$A$3:$F$22,6,0)*AB144,0)</f>
        <v>24</v>
      </c>
      <c r="AS144" s="28">
        <f>ROUNDUP($AN$4*VLOOKUP($AO$4,Plant!$A$3:$H$22,8,0)*AE144,0)</f>
        <v>124</v>
      </c>
      <c r="AT144" s="28">
        <f>ROUNDUP($AN$4*VLOOKUP($AO$4,Plant!$A$3:$D$22,4,0)*AH144,0)</f>
        <v>2</v>
      </c>
      <c r="AU144" s="28">
        <f>ROUNDUP($AN$4*VLOOKUP($AO$4,Plant!$A$3:$E$22,5,0)*AK144,0)</f>
        <v>1</v>
      </c>
      <c r="AW14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144*U144/VLOOKUP($AV$5,'19. Daily_paid_order'!$B$2:$C$41,2,0),0)</f>
        <v>4</v>
      </c>
    </row>
    <row r="145" spans="1:49" x14ac:dyDescent="0.25">
      <c r="A145" s="29" t="s">
        <v>52</v>
      </c>
      <c r="B145" s="30">
        <v>143</v>
      </c>
      <c r="C145" s="31">
        <v>6</v>
      </c>
      <c r="D145" s="3">
        <v>18</v>
      </c>
      <c r="E145" s="20">
        <v>4500</v>
      </c>
      <c r="F145" s="20">
        <v>6</v>
      </c>
      <c r="G145" s="31">
        <v>12</v>
      </c>
      <c r="H145" s="31">
        <v>14</v>
      </c>
      <c r="I145" s="32" t="s">
        <v>58</v>
      </c>
      <c r="J145" s="20">
        <v>5</v>
      </c>
      <c r="K145" s="20">
        <v>50</v>
      </c>
      <c r="L145" s="20">
        <v>30</v>
      </c>
      <c r="M145" s="20">
        <v>5</v>
      </c>
      <c r="N145" s="31">
        <v>54</v>
      </c>
      <c r="O145" s="23">
        <v>20</v>
      </c>
      <c r="P145" s="20">
        <v>80</v>
      </c>
      <c r="Q145" s="24">
        <v>6</v>
      </c>
      <c r="R145" s="7">
        <v>12</v>
      </c>
      <c r="S145" s="20">
        <v>0</v>
      </c>
      <c r="T145" s="20">
        <v>10</v>
      </c>
      <c r="U145" s="25">
        <v>0.6</v>
      </c>
      <c r="V145" s="19">
        <f t="shared" si="24"/>
        <v>2.04</v>
      </c>
      <c r="W145" s="26">
        <v>1.2</v>
      </c>
      <c r="X145" s="19">
        <f t="shared" si="34"/>
        <v>2.04</v>
      </c>
      <c r="Y145" s="19">
        <f t="shared" si="25"/>
        <v>3.3000000000000003</v>
      </c>
      <c r="Z145" s="19">
        <v>9.9</v>
      </c>
      <c r="AA145" s="19">
        <f t="shared" si="26"/>
        <v>3.3000000000000003</v>
      </c>
      <c r="AB145" s="19">
        <f t="shared" si="27"/>
        <v>2.52</v>
      </c>
      <c r="AC145" s="19">
        <v>1.4</v>
      </c>
      <c r="AD145" s="19">
        <f t="shared" si="35"/>
        <v>2.52</v>
      </c>
      <c r="AE145" s="19">
        <f t="shared" si="28"/>
        <v>4.76</v>
      </c>
      <c r="AF145" s="19">
        <v>11.9</v>
      </c>
      <c r="AG145" s="19">
        <f t="shared" si="29"/>
        <v>4.76</v>
      </c>
      <c r="AH145" s="26">
        <f t="shared" si="30"/>
        <v>1.3520000000000001</v>
      </c>
      <c r="AI145" s="19">
        <v>1.3</v>
      </c>
      <c r="AJ145" s="26">
        <f t="shared" si="31"/>
        <v>1.6900000000000002</v>
      </c>
      <c r="AK145" s="19">
        <f t="shared" si="32"/>
        <v>0.13999999999999999</v>
      </c>
      <c r="AL145" s="19">
        <v>0.1</v>
      </c>
      <c r="AM145" s="144">
        <f t="shared" si="33"/>
        <v>0.13999999999999999</v>
      </c>
      <c r="AN145" s="132"/>
      <c r="AO145" s="132"/>
      <c r="AP145" s="28">
        <f>ROUNDUP($AN$4*VLOOKUP($AO$4,Plant!$A$3:$F$22,6,0)*V145,0)</f>
        <v>20</v>
      </c>
      <c r="AQ145" s="28">
        <f>ROUNDUP($AN$4*VLOOKUP($AO$4,Plant!$A$3:$G$22,7,0)*Y145,0)</f>
        <v>63</v>
      </c>
      <c r="AR145" s="28">
        <f>ROUNDUP($AN$4*VLOOKUP($AO$4,Plant!$A$3:$F$22,6,0)*AB145,0)</f>
        <v>24</v>
      </c>
      <c r="AS145" s="28">
        <f>ROUNDUP($AN$4*VLOOKUP($AO$4,Plant!$A$3:$H$22,8,0)*AE145,0)</f>
        <v>124</v>
      </c>
      <c r="AT145" s="28">
        <f>ROUNDUP($AN$4*VLOOKUP($AO$4,Plant!$A$3:$D$22,4,0)*AH145,0)</f>
        <v>2</v>
      </c>
      <c r="AU145" s="28">
        <f>ROUNDUP($AN$4*VLOOKUP($AO$4,Plant!$A$3:$E$22,5,0)*AK145,0)</f>
        <v>1</v>
      </c>
      <c r="AW14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145*U145/VLOOKUP($AV$5,'19. Daily_paid_order'!$B$2:$C$41,2,0),0)</f>
        <v>4</v>
      </c>
    </row>
    <row r="146" spans="1:49" x14ac:dyDescent="0.25">
      <c r="A146" s="29" t="s">
        <v>52</v>
      </c>
      <c r="B146" s="18">
        <v>144</v>
      </c>
      <c r="C146" s="31">
        <v>6</v>
      </c>
      <c r="D146" s="3">
        <v>18</v>
      </c>
      <c r="E146" s="20">
        <v>4500</v>
      </c>
      <c r="F146" s="20">
        <v>6</v>
      </c>
      <c r="G146" s="31">
        <v>12</v>
      </c>
      <c r="H146" s="31">
        <v>14</v>
      </c>
      <c r="I146" s="32" t="s">
        <v>58</v>
      </c>
      <c r="J146" s="20">
        <v>5</v>
      </c>
      <c r="K146" s="20">
        <v>50</v>
      </c>
      <c r="L146" s="20">
        <v>30</v>
      </c>
      <c r="M146" s="20">
        <v>5</v>
      </c>
      <c r="N146" s="31">
        <v>54</v>
      </c>
      <c r="O146" s="23">
        <v>20</v>
      </c>
      <c r="P146" s="20">
        <v>80</v>
      </c>
      <c r="Q146" s="24">
        <v>6</v>
      </c>
      <c r="R146" s="7">
        <v>12</v>
      </c>
      <c r="S146" s="20">
        <v>0</v>
      </c>
      <c r="T146" s="20">
        <v>10</v>
      </c>
      <c r="U146" s="25">
        <v>0.6</v>
      </c>
      <c r="V146" s="19">
        <f t="shared" si="24"/>
        <v>2.04</v>
      </c>
      <c r="W146" s="26">
        <v>1.2</v>
      </c>
      <c r="X146" s="19">
        <f t="shared" si="34"/>
        <v>2.04</v>
      </c>
      <c r="Y146" s="19">
        <f t="shared" si="25"/>
        <v>3.3000000000000003</v>
      </c>
      <c r="Z146" s="19">
        <v>9.9</v>
      </c>
      <c r="AA146" s="19">
        <f t="shared" si="26"/>
        <v>3.3000000000000003</v>
      </c>
      <c r="AB146" s="19">
        <f t="shared" si="27"/>
        <v>2.52</v>
      </c>
      <c r="AC146" s="19">
        <v>1.4</v>
      </c>
      <c r="AD146" s="19">
        <f t="shared" si="35"/>
        <v>2.52</v>
      </c>
      <c r="AE146" s="19">
        <f t="shared" si="28"/>
        <v>4.76</v>
      </c>
      <c r="AF146" s="19">
        <v>11.9</v>
      </c>
      <c r="AG146" s="19">
        <f t="shared" si="29"/>
        <v>4.76</v>
      </c>
      <c r="AH146" s="26">
        <f t="shared" si="30"/>
        <v>1.3520000000000001</v>
      </c>
      <c r="AI146" s="19">
        <v>1.3</v>
      </c>
      <c r="AJ146" s="26">
        <f t="shared" si="31"/>
        <v>1.6900000000000002</v>
      </c>
      <c r="AK146" s="19">
        <f t="shared" si="32"/>
        <v>0.13999999999999999</v>
      </c>
      <c r="AL146" s="19">
        <v>0.1</v>
      </c>
      <c r="AM146" s="144">
        <f t="shared" si="33"/>
        <v>0.13999999999999999</v>
      </c>
      <c r="AN146" s="132"/>
      <c r="AO146" s="132"/>
      <c r="AP146" s="28">
        <f>ROUNDUP($AN$4*VLOOKUP($AO$4,Plant!$A$3:$F$22,6,0)*V146,0)</f>
        <v>20</v>
      </c>
      <c r="AQ146" s="28">
        <f>ROUNDUP($AN$4*VLOOKUP($AO$4,Plant!$A$3:$G$22,7,0)*Y146,0)</f>
        <v>63</v>
      </c>
      <c r="AR146" s="28">
        <f>ROUNDUP($AN$4*VLOOKUP($AO$4,Plant!$A$3:$F$22,6,0)*AB146,0)</f>
        <v>24</v>
      </c>
      <c r="AS146" s="28">
        <f>ROUNDUP($AN$4*VLOOKUP($AO$4,Plant!$A$3:$H$22,8,0)*AE146,0)</f>
        <v>124</v>
      </c>
      <c r="AT146" s="28">
        <f>ROUNDUP($AN$4*VLOOKUP($AO$4,Plant!$A$3:$D$22,4,0)*AH146,0)</f>
        <v>2</v>
      </c>
      <c r="AU146" s="28">
        <f>ROUNDUP($AN$4*VLOOKUP($AO$4,Plant!$A$3:$E$22,5,0)*AK146,0)</f>
        <v>1</v>
      </c>
      <c r="AW14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146*U146/VLOOKUP($AV$5,'19. Daily_paid_order'!$B$2:$C$41,2,0),0)</f>
        <v>4</v>
      </c>
    </row>
    <row r="147" spans="1:49" x14ac:dyDescent="0.25">
      <c r="A147" s="29" t="s">
        <v>52</v>
      </c>
      <c r="B147" s="30">
        <v>145</v>
      </c>
      <c r="C147" s="31">
        <v>6</v>
      </c>
      <c r="D147" s="3">
        <v>18</v>
      </c>
      <c r="E147" s="20">
        <v>4500</v>
      </c>
      <c r="F147" s="20">
        <v>6</v>
      </c>
      <c r="G147" s="31">
        <v>12</v>
      </c>
      <c r="H147" s="31">
        <v>14</v>
      </c>
      <c r="I147" s="32" t="s">
        <v>58</v>
      </c>
      <c r="J147" s="20">
        <v>5</v>
      </c>
      <c r="K147" s="20">
        <v>50</v>
      </c>
      <c r="L147" s="20">
        <v>30</v>
      </c>
      <c r="M147" s="20">
        <v>5</v>
      </c>
      <c r="N147" s="31">
        <v>54</v>
      </c>
      <c r="O147" s="23">
        <v>20</v>
      </c>
      <c r="P147" s="20">
        <v>80</v>
      </c>
      <c r="Q147" s="24">
        <v>6</v>
      </c>
      <c r="R147" s="7">
        <v>12</v>
      </c>
      <c r="S147" s="20">
        <v>0</v>
      </c>
      <c r="T147" s="20">
        <v>10</v>
      </c>
      <c r="U147" s="25">
        <v>0.6</v>
      </c>
      <c r="V147" s="19">
        <f t="shared" si="24"/>
        <v>2.04</v>
      </c>
      <c r="W147" s="26">
        <v>1.2</v>
      </c>
      <c r="X147" s="19">
        <f t="shared" si="34"/>
        <v>2.04</v>
      </c>
      <c r="Y147" s="19">
        <f t="shared" si="25"/>
        <v>3.3000000000000003</v>
      </c>
      <c r="Z147" s="19">
        <v>9.9</v>
      </c>
      <c r="AA147" s="19">
        <f t="shared" si="26"/>
        <v>3.3000000000000003</v>
      </c>
      <c r="AB147" s="19">
        <f t="shared" si="27"/>
        <v>2.52</v>
      </c>
      <c r="AC147" s="19">
        <v>1.4</v>
      </c>
      <c r="AD147" s="19">
        <f t="shared" si="35"/>
        <v>2.52</v>
      </c>
      <c r="AE147" s="19">
        <f t="shared" si="28"/>
        <v>4.76</v>
      </c>
      <c r="AF147" s="19">
        <v>11.9</v>
      </c>
      <c r="AG147" s="19">
        <f t="shared" si="29"/>
        <v>4.76</v>
      </c>
      <c r="AH147" s="26">
        <f t="shared" si="30"/>
        <v>1.3520000000000001</v>
      </c>
      <c r="AI147" s="19">
        <v>1.3</v>
      </c>
      <c r="AJ147" s="26">
        <f t="shared" si="31"/>
        <v>1.6900000000000002</v>
      </c>
      <c r="AK147" s="19">
        <f t="shared" si="32"/>
        <v>0.13999999999999999</v>
      </c>
      <c r="AL147" s="19">
        <v>0.1</v>
      </c>
      <c r="AM147" s="144">
        <f t="shared" si="33"/>
        <v>0.13999999999999999</v>
      </c>
      <c r="AN147" s="132"/>
      <c r="AO147" s="132"/>
      <c r="AP147" s="28">
        <f>ROUNDUP($AN$4*VLOOKUP($AO$4,Plant!$A$3:$F$22,6,0)*V147,0)</f>
        <v>20</v>
      </c>
      <c r="AQ147" s="28">
        <f>ROUNDUP($AN$4*VLOOKUP($AO$4,Plant!$A$3:$G$22,7,0)*Y147,0)</f>
        <v>63</v>
      </c>
      <c r="AR147" s="28">
        <f>ROUNDUP($AN$4*VLOOKUP($AO$4,Plant!$A$3:$F$22,6,0)*AB147,0)</f>
        <v>24</v>
      </c>
      <c r="AS147" s="28">
        <f>ROUNDUP($AN$4*VLOOKUP($AO$4,Plant!$A$3:$H$22,8,0)*AE147,0)</f>
        <v>124</v>
      </c>
      <c r="AT147" s="28">
        <f>ROUNDUP($AN$4*VLOOKUP($AO$4,Plant!$A$3:$D$22,4,0)*AH147,0)</f>
        <v>2</v>
      </c>
      <c r="AU147" s="28">
        <f>ROUNDUP($AN$4*VLOOKUP($AO$4,Plant!$A$3:$E$22,5,0)*AK147,0)</f>
        <v>1</v>
      </c>
      <c r="AW14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147*U147/VLOOKUP($AV$5,'19. Daily_paid_order'!$B$2:$C$41,2,0),0)</f>
        <v>4</v>
      </c>
    </row>
    <row r="148" spans="1:49" x14ac:dyDescent="0.25">
      <c r="A148" s="29" t="s">
        <v>52</v>
      </c>
      <c r="B148" s="18">
        <v>146</v>
      </c>
      <c r="C148" s="31">
        <v>6</v>
      </c>
      <c r="D148" s="3">
        <v>18</v>
      </c>
      <c r="E148" s="20">
        <v>4500</v>
      </c>
      <c r="F148" s="20">
        <v>6</v>
      </c>
      <c r="G148" s="31">
        <v>12</v>
      </c>
      <c r="H148" s="31">
        <v>14</v>
      </c>
      <c r="I148" s="32" t="s">
        <v>58</v>
      </c>
      <c r="J148" s="20">
        <v>5</v>
      </c>
      <c r="K148" s="20">
        <v>50</v>
      </c>
      <c r="L148" s="20">
        <v>30</v>
      </c>
      <c r="M148" s="20">
        <v>5</v>
      </c>
      <c r="N148" s="31">
        <v>54</v>
      </c>
      <c r="O148" s="23">
        <v>20</v>
      </c>
      <c r="P148" s="20">
        <v>80</v>
      </c>
      <c r="Q148" s="24">
        <v>6</v>
      </c>
      <c r="R148" s="7">
        <v>12</v>
      </c>
      <c r="S148" s="20">
        <v>0</v>
      </c>
      <c r="T148" s="20">
        <v>10</v>
      </c>
      <c r="U148" s="25">
        <v>0.6</v>
      </c>
      <c r="V148" s="19">
        <f t="shared" si="24"/>
        <v>2.04</v>
      </c>
      <c r="W148" s="26">
        <v>1.2</v>
      </c>
      <c r="X148" s="19">
        <f t="shared" si="34"/>
        <v>2.04</v>
      </c>
      <c r="Y148" s="19">
        <f t="shared" si="25"/>
        <v>3.3000000000000003</v>
      </c>
      <c r="Z148" s="19">
        <v>9.9</v>
      </c>
      <c r="AA148" s="19">
        <f t="shared" si="26"/>
        <v>3.3000000000000003</v>
      </c>
      <c r="AB148" s="19">
        <f t="shared" si="27"/>
        <v>2.52</v>
      </c>
      <c r="AC148" s="19">
        <v>1.4</v>
      </c>
      <c r="AD148" s="19">
        <f t="shared" si="35"/>
        <v>2.52</v>
      </c>
      <c r="AE148" s="19">
        <f t="shared" si="28"/>
        <v>4.76</v>
      </c>
      <c r="AF148" s="19">
        <v>11.9</v>
      </c>
      <c r="AG148" s="19">
        <f t="shared" si="29"/>
        <v>4.76</v>
      </c>
      <c r="AH148" s="26">
        <f t="shared" si="30"/>
        <v>1.3520000000000001</v>
      </c>
      <c r="AI148" s="19">
        <v>1.3</v>
      </c>
      <c r="AJ148" s="26">
        <f t="shared" si="31"/>
        <v>1.6900000000000002</v>
      </c>
      <c r="AK148" s="19">
        <f t="shared" si="32"/>
        <v>0.13999999999999999</v>
      </c>
      <c r="AL148" s="19">
        <v>0.1</v>
      </c>
      <c r="AM148" s="144">
        <f t="shared" si="33"/>
        <v>0.13999999999999999</v>
      </c>
      <c r="AN148" s="132"/>
      <c r="AO148" s="132"/>
      <c r="AP148" s="28">
        <f>ROUNDUP($AN$4*VLOOKUP($AO$4,Plant!$A$3:$F$22,6,0)*V148,0)</f>
        <v>20</v>
      </c>
      <c r="AQ148" s="28">
        <f>ROUNDUP($AN$4*VLOOKUP($AO$4,Plant!$A$3:$G$22,7,0)*Y148,0)</f>
        <v>63</v>
      </c>
      <c r="AR148" s="28">
        <f>ROUNDUP($AN$4*VLOOKUP($AO$4,Plant!$A$3:$F$22,6,0)*AB148,0)</f>
        <v>24</v>
      </c>
      <c r="AS148" s="28">
        <f>ROUNDUP($AN$4*VLOOKUP($AO$4,Plant!$A$3:$H$22,8,0)*AE148,0)</f>
        <v>124</v>
      </c>
      <c r="AT148" s="28">
        <f>ROUNDUP($AN$4*VLOOKUP($AO$4,Plant!$A$3:$D$22,4,0)*AH148,0)</f>
        <v>2</v>
      </c>
      <c r="AU148" s="28">
        <f>ROUNDUP($AN$4*VLOOKUP($AO$4,Plant!$A$3:$E$22,5,0)*AK148,0)</f>
        <v>1</v>
      </c>
      <c r="AW14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148*U148/VLOOKUP($AV$5,'19. Daily_paid_order'!$B$2:$C$41,2,0),0)</f>
        <v>4</v>
      </c>
    </row>
    <row r="149" spans="1:49" x14ac:dyDescent="0.25">
      <c r="A149" s="29" t="s">
        <v>52</v>
      </c>
      <c r="B149" s="30">
        <v>147</v>
      </c>
      <c r="C149" s="31">
        <v>6</v>
      </c>
      <c r="D149" s="3">
        <v>18</v>
      </c>
      <c r="E149" s="20">
        <v>4500</v>
      </c>
      <c r="F149" s="20">
        <v>6</v>
      </c>
      <c r="G149" s="31">
        <v>12</v>
      </c>
      <c r="H149" s="31">
        <v>14</v>
      </c>
      <c r="I149" s="32" t="s">
        <v>58</v>
      </c>
      <c r="J149" s="20">
        <v>5</v>
      </c>
      <c r="K149" s="20">
        <v>50</v>
      </c>
      <c r="L149" s="20">
        <v>30</v>
      </c>
      <c r="M149" s="20">
        <v>5</v>
      </c>
      <c r="N149" s="31">
        <v>54</v>
      </c>
      <c r="O149" s="23">
        <v>20</v>
      </c>
      <c r="P149" s="20">
        <v>80</v>
      </c>
      <c r="Q149" s="24">
        <v>6</v>
      </c>
      <c r="R149" s="7">
        <v>12</v>
      </c>
      <c r="S149" s="20">
        <v>0</v>
      </c>
      <c r="T149" s="20">
        <v>10</v>
      </c>
      <c r="U149" s="25">
        <v>0.6</v>
      </c>
      <c r="V149" s="19">
        <f t="shared" si="24"/>
        <v>2.04</v>
      </c>
      <c r="W149" s="26">
        <v>1.2</v>
      </c>
      <c r="X149" s="19">
        <f t="shared" si="34"/>
        <v>2.04</v>
      </c>
      <c r="Y149" s="19">
        <f t="shared" si="25"/>
        <v>3.3000000000000003</v>
      </c>
      <c r="Z149" s="19">
        <v>9.9</v>
      </c>
      <c r="AA149" s="19">
        <f t="shared" si="26"/>
        <v>3.3000000000000003</v>
      </c>
      <c r="AB149" s="19">
        <f t="shared" si="27"/>
        <v>2.52</v>
      </c>
      <c r="AC149" s="19">
        <v>1.4</v>
      </c>
      <c r="AD149" s="19">
        <f t="shared" si="35"/>
        <v>2.52</v>
      </c>
      <c r="AE149" s="19">
        <f t="shared" si="28"/>
        <v>4.76</v>
      </c>
      <c r="AF149" s="19">
        <v>11.9</v>
      </c>
      <c r="AG149" s="19">
        <f t="shared" si="29"/>
        <v>4.76</v>
      </c>
      <c r="AH149" s="26">
        <f t="shared" si="30"/>
        <v>1.3520000000000001</v>
      </c>
      <c r="AI149" s="19">
        <v>1.3</v>
      </c>
      <c r="AJ149" s="26">
        <f t="shared" si="31"/>
        <v>1.6900000000000002</v>
      </c>
      <c r="AK149" s="19">
        <f t="shared" si="32"/>
        <v>0.13999999999999999</v>
      </c>
      <c r="AL149" s="19">
        <v>0.1</v>
      </c>
      <c r="AM149" s="144">
        <f t="shared" si="33"/>
        <v>0.13999999999999999</v>
      </c>
      <c r="AN149" s="132"/>
      <c r="AO149" s="132"/>
      <c r="AP149" s="28">
        <f>ROUNDUP($AN$4*VLOOKUP($AO$4,Plant!$A$3:$F$22,6,0)*V149,0)</f>
        <v>20</v>
      </c>
      <c r="AQ149" s="28">
        <f>ROUNDUP($AN$4*VLOOKUP($AO$4,Plant!$A$3:$G$22,7,0)*Y149,0)</f>
        <v>63</v>
      </c>
      <c r="AR149" s="28">
        <f>ROUNDUP($AN$4*VLOOKUP($AO$4,Plant!$A$3:$F$22,6,0)*AB149,0)</f>
        <v>24</v>
      </c>
      <c r="AS149" s="28">
        <f>ROUNDUP($AN$4*VLOOKUP($AO$4,Plant!$A$3:$H$22,8,0)*AE149,0)</f>
        <v>124</v>
      </c>
      <c r="AT149" s="28">
        <f>ROUNDUP($AN$4*VLOOKUP($AO$4,Plant!$A$3:$D$22,4,0)*AH149,0)</f>
        <v>2</v>
      </c>
      <c r="AU149" s="28">
        <f>ROUNDUP($AN$4*VLOOKUP($AO$4,Plant!$A$3:$E$22,5,0)*AK149,0)</f>
        <v>1</v>
      </c>
      <c r="AW14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149*U149/VLOOKUP($AV$5,'19. Daily_paid_order'!$B$2:$C$41,2,0),0)</f>
        <v>4</v>
      </c>
    </row>
    <row r="150" spans="1:49" x14ac:dyDescent="0.25">
      <c r="A150" s="29" t="s">
        <v>52</v>
      </c>
      <c r="B150" s="18">
        <v>148</v>
      </c>
      <c r="C150" s="31">
        <v>6</v>
      </c>
      <c r="D150" s="3">
        <v>18</v>
      </c>
      <c r="E150" s="20">
        <v>4500</v>
      </c>
      <c r="F150" s="20">
        <v>6</v>
      </c>
      <c r="G150" s="31">
        <v>12</v>
      </c>
      <c r="H150" s="31">
        <v>14</v>
      </c>
      <c r="I150" s="32" t="s">
        <v>58</v>
      </c>
      <c r="J150" s="20">
        <v>5</v>
      </c>
      <c r="K150" s="20">
        <v>50</v>
      </c>
      <c r="L150" s="20">
        <v>30</v>
      </c>
      <c r="M150" s="20">
        <v>5</v>
      </c>
      <c r="N150" s="31">
        <v>54</v>
      </c>
      <c r="O150" s="23">
        <v>20</v>
      </c>
      <c r="P150" s="20">
        <v>80</v>
      </c>
      <c r="Q150" s="24">
        <v>6</v>
      </c>
      <c r="R150" s="7">
        <v>12</v>
      </c>
      <c r="S150" s="20">
        <v>0</v>
      </c>
      <c r="T150" s="20">
        <v>10</v>
      </c>
      <c r="U150" s="25">
        <v>0.6</v>
      </c>
      <c r="V150" s="19">
        <f t="shared" si="24"/>
        <v>2.04</v>
      </c>
      <c r="W150" s="26">
        <v>1.2</v>
      </c>
      <c r="X150" s="19">
        <f t="shared" si="34"/>
        <v>2.04</v>
      </c>
      <c r="Y150" s="19">
        <f t="shared" si="25"/>
        <v>3.3000000000000003</v>
      </c>
      <c r="Z150" s="19">
        <v>9.9</v>
      </c>
      <c r="AA150" s="19">
        <f t="shared" si="26"/>
        <v>3.3000000000000003</v>
      </c>
      <c r="AB150" s="19">
        <f t="shared" si="27"/>
        <v>2.52</v>
      </c>
      <c r="AC150" s="19">
        <v>1.4</v>
      </c>
      <c r="AD150" s="19">
        <f t="shared" si="35"/>
        <v>2.52</v>
      </c>
      <c r="AE150" s="19">
        <f t="shared" si="28"/>
        <v>4.76</v>
      </c>
      <c r="AF150" s="19">
        <v>11.9</v>
      </c>
      <c r="AG150" s="19">
        <f t="shared" si="29"/>
        <v>4.76</v>
      </c>
      <c r="AH150" s="26">
        <f t="shared" si="30"/>
        <v>1.3520000000000001</v>
      </c>
      <c r="AI150" s="19">
        <v>1.3</v>
      </c>
      <c r="AJ150" s="26">
        <f t="shared" si="31"/>
        <v>1.6900000000000002</v>
      </c>
      <c r="AK150" s="19">
        <f t="shared" si="32"/>
        <v>0.13999999999999999</v>
      </c>
      <c r="AL150" s="19">
        <v>0.1</v>
      </c>
      <c r="AM150" s="144">
        <f t="shared" si="33"/>
        <v>0.13999999999999999</v>
      </c>
      <c r="AN150" s="132"/>
      <c r="AO150" s="132"/>
      <c r="AP150" s="28">
        <f>ROUNDUP($AN$4*VLOOKUP($AO$4,Plant!$A$3:$F$22,6,0)*V150,0)</f>
        <v>20</v>
      </c>
      <c r="AQ150" s="28">
        <f>ROUNDUP($AN$4*VLOOKUP($AO$4,Plant!$A$3:$G$22,7,0)*Y150,0)</f>
        <v>63</v>
      </c>
      <c r="AR150" s="28">
        <f>ROUNDUP($AN$4*VLOOKUP($AO$4,Plant!$A$3:$F$22,6,0)*AB150,0)</f>
        <v>24</v>
      </c>
      <c r="AS150" s="28">
        <f>ROUNDUP($AN$4*VLOOKUP($AO$4,Plant!$A$3:$H$22,8,0)*AE150,0)</f>
        <v>124</v>
      </c>
      <c r="AT150" s="28">
        <f>ROUNDUP($AN$4*VLOOKUP($AO$4,Plant!$A$3:$D$22,4,0)*AH150,0)</f>
        <v>2</v>
      </c>
      <c r="AU150" s="28">
        <f>ROUNDUP($AN$4*VLOOKUP($AO$4,Plant!$A$3:$E$22,5,0)*AK150,0)</f>
        <v>1</v>
      </c>
      <c r="AW15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150*U150/VLOOKUP($AV$5,'19. Daily_paid_order'!$B$2:$C$41,2,0),0)</f>
        <v>4</v>
      </c>
    </row>
    <row r="151" spans="1:49" x14ac:dyDescent="0.25">
      <c r="A151" s="29" t="s">
        <v>52</v>
      </c>
      <c r="B151" s="30">
        <v>149</v>
      </c>
      <c r="C151" s="31">
        <v>6</v>
      </c>
      <c r="D151" s="3">
        <v>18</v>
      </c>
      <c r="E151" s="20">
        <v>4500</v>
      </c>
      <c r="F151" s="20">
        <v>6</v>
      </c>
      <c r="G151" s="31">
        <v>12</v>
      </c>
      <c r="H151" s="31">
        <v>14</v>
      </c>
      <c r="I151" s="32" t="s">
        <v>58</v>
      </c>
      <c r="J151" s="20">
        <v>5</v>
      </c>
      <c r="K151" s="20">
        <v>50</v>
      </c>
      <c r="L151" s="20">
        <v>30</v>
      </c>
      <c r="M151" s="20">
        <v>5</v>
      </c>
      <c r="N151" s="31">
        <v>54</v>
      </c>
      <c r="O151" s="23">
        <v>20</v>
      </c>
      <c r="P151" s="20">
        <v>80</v>
      </c>
      <c r="Q151" s="24">
        <v>6</v>
      </c>
      <c r="R151" s="7">
        <v>12</v>
      </c>
      <c r="S151" s="20">
        <v>0</v>
      </c>
      <c r="T151" s="20">
        <v>10</v>
      </c>
      <c r="U151" s="25">
        <v>0.6</v>
      </c>
      <c r="V151" s="19">
        <f t="shared" si="24"/>
        <v>2.04</v>
      </c>
      <c r="W151" s="26">
        <v>1.2</v>
      </c>
      <c r="X151" s="19">
        <f t="shared" si="34"/>
        <v>2.04</v>
      </c>
      <c r="Y151" s="19">
        <f t="shared" si="25"/>
        <v>3.3000000000000003</v>
      </c>
      <c r="Z151" s="19">
        <v>9.9</v>
      </c>
      <c r="AA151" s="19">
        <f t="shared" si="26"/>
        <v>3.3000000000000003</v>
      </c>
      <c r="AB151" s="19">
        <f t="shared" si="27"/>
        <v>2.52</v>
      </c>
      <c r="AC151" s="19">
        <v>1.4</v>
      </c>
      <c r="AD151" s="19">
        <f t="shared" si="35"/>
        <v>2.52</v>
      </c>
      <c r="AE151" s="19">
        <f t="shared" si="28"/>
        <v>4.76</v>
      </c>
      <c r="AF151" s="19">
        <v>11.9</v>
      </c>
      <c r="AG151" s="19">
        <f t="shared" si="29"/>
        <v>4.76</v>
      </c>
      <c r="AH151" s="26">
        <f t="shared" si="30"/>
        <v>1.3520000000000001</v>
      </c>
      <c r="AI151" s="19">
        <v>1.3</v>
      </c>
      <c r="AJ151" s="26">
        <f t="shared" si="31"/>
        <v>1.6900000000000002</v>
      </c>
      <c r="AK151" s="19">
        <f t="shared" si="32"/>
        <v>0.13999999999999999</v>
      </c>
      <c r="AL151" s="19">
        <v>0.1</v>
      </c>
      <c r="AM151" s="144">
        <f t="shared" si="33"/>
        <v>0.13999999999999999</v>
      </c>
      <c r="AN151" s="132"/>
      <c r="AO151" s="132"/>
      <c r="AP151" s="28">
        <f>ROUNDUP($AN$4*VLOOKUP($AO$4,Plant!$A$3:$F$22,6,0)*V151,0)</f>
        <v>20</v>
      </c>
      <c r="AQ151" s="28">
        <f>ROUNDUP($AN$4*VLOOKUP($AO$4,Plant!$A$3:$G$22,7,0)*Y151,0)</f>
        <v>63</v>
      </c>
      <c r="AR151" s="28">
        <f>ROUNDUP($AN$4*VLOOKUP($AO$4,Plant!$A$3:$F$22,6,0)*AB151,0)</f>
        <v>24</v>
      </c>
      <c r="AS151" s="28">
        <f>ROUNDUP($AN$4*VLOOKUP($AO$4,Plant!$A$3:$H$22,8,0)*AE151,0)</f>
        <v>124</v>
      </c>
      <c r="AT151" s="28">
        <f>ROUNDUP($AN$4*VLOOKUP($AO$4,Plant!$A$3:$D$22,4,0)*AH151,0)</f>
        <v>2</v>
      </c>
      <c r="AU151" s="28">
        <f>ROUNDUP($AN$4*VLOOKUP($AO$4,Plant!$A$3:$E$22,5,0)*AK151,0)</f>
        <v>1</v>
      </c>
      <c r="AW15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151*U151/VLOOKUP($AV$5,'19. Daily_paid_order'!$B$2:$C$41,2,0),0)</f>
        <v>4</v>
      </c>
    </row>
    <row r="152" spans="1:49" x14ac:dyDescent="0.25">
      <c r="A152" s="29" t="s">
        <v>52</v>
      </c>
      <c r="B152" s="18">
        <v>150</v>
      </c>
      <c r="C152" s="31">
        <v>6</v>
      </c>
      <c r="D152" s="3">
        <v>19</v>
      </c>
      <c r="E152" s="20">
        <v>4800</v>
      </c>
      <c r="F152" s="20">
        <v>6</v>
      </c>
      <c r="G152" s="31">
        <v>12</v>
      </c>
      <c r="H152" s="31">
        <v>16</v>
      </c>
      <c r="I152" s="32" t="s">
        <v>58</v>
      </c>
      <c r="J152" s="20">
        <v>5</v>
      </c>
      <c r="K152" s="20">
        <v>50</v>
      </c>
      <c r="L152" s="20">
        <v>30</v>
      </c>
      <c r="M152" s="20">
        <v>5</v>
      </c>
      <c r="N152" s="31">
        <v>54</v>
      </c>
      <c r="O152" s="23">
        <v>20</v>
      </c>
      <c r="P152" s="20">
        <v>80</v>
      </c>
      <c r="Q152" s="24">
        <v>6</v>
      </c>
      <c r="R152" s="7">
        <v>12</v>
      </c>
      <c r="S152" s="20">
        <v>0</v>
      </c>
      <c r="T152" s="20">
        <v>10</v>
      </c>
      <c r="U152" s="25">
        <v>0.6</v>
      </c>
      <c r="V152" s="19">
        <f t="shared" si="24"/>
        <v>2.04</v>
      </c>
      <c r="W152" s="26">
        <v>1.2</v>
      </c>
      <c r="X152" s="19">
        <f t="shared" si="34"/>
        <v>2.04</v>
      </c>
      <c r="Y152" s="19">
        <f t="shared" si="25"/>
        <v>3.3000000000000003</v>
      </c>
      <c r="Z152" s="19">
        <v>9.9</v>
      </c>
      <c r="AA152" s="19">
        <f t="shared" si="26"/>
        <v>3.3000000000000003</v>
      </c>
      <c r="AB152" s="19">
        <f t="shared" si="27"/>
        <v>2.52</v>
      </c>
      <c r="AC152" s="19">
        <v>1.4</v>
      </c>
      <c r="AD152" s="19">
        <f t="shared" si="35"/>
        <v>2.52</v>
      </c>
      <c r="AE152" s="19">
        <f t="shared" si="28"/>
        <v>4.76</v>
      </c>
      <c r="AF152" s="19">
        <v>11.9</v>
      </c>
      <c r="AG152" s="19">
        <f t="shared" si="29"/>
        <v>4.76</v>
      </c>
      <c r="AH152" s="26">
        <f t="shared" si="30"/>
        <v>1.3520000000000001</v>
      </c>
      <c r="AI152" s="19">
        <v>1.3</v>
      </c>
      <c r="AJ152" s="26">
        <f t="shared" si="31"/>
        <v>1.6900000000000002</v>
      </c>
      <c r="AK152" s="19">
        <f t="shared" si="32"/>
        <v>0.13999999999999999</v>
      </c>
      <c r="AL152" s="19">
        <v>0.1</v>
      </c>
      <c r="AM152" s="144">
        <f t="shared" si="33"/>
        <v>0.13999999999999999</v>
      </c>
      <c r="AN152" s="132"/>
      <c r="AO152" s="132"/>
      <c r="AP152" s="28">
        <f>ROUNDUP($AN$4*VLOOKUP($AO$4,Plant!$A$3:$F$22,6,0)*V152,0)</f>
        <v>20</v>
      </c>
      <c r="AQ152" s="28">
        <f>ROUNDUP($AN$4*VLOOKUP($AO$4,Plant!$A$3:$G$22,7,0)*Y152,0)</f>
        <v>63</v>
      </c>
      <c r="AR152" s="28">
        <f>ROUNDUP($AN$4*VLOOKUP($AO$4,Plant!$A$3:$F$22,6,0)*AB152,0)</f>
        <v>24</v>
      </c>
      <c r="AS152" s="28">
        <f>ROUNDUP($AN$4*VLOOKUP($AO$4,Plant!$A$3:$H$22,8,0)*AE152,0)</f>
        <v>124</v>
      </c>
      <c r="AT152" s="28">
        <f>ROUNDUP($AN$4*VLOOKUP($AO$4,Plant!$A$3:$D$22,4,0)*AH152,0)</f>
        <v>2</v>
      </c>
      <c r="AU152" s="28">
        <f>ROUNDUP($AN$4*VLOOKUP($AO$4,Plant!$A$3:$E$22,5,0)*AK152,0)</f>
        <v>1</v>
      </c>
      <c r="AW15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152*U152/VLOOKUP($AV$5,'19. Daily_paid_order'!$B$2:$C$41,2,0),0)</f>
        <v>4</v>
      </c>
    </row>
    <row r="153" spans="1:49" x14ac:dyDescent="0.25">
      <c r="A153" s="29" t="s">
        <v>52</v>
      </c>
      <c r="B153" s="30">
        <v>151</v>
      </c>
      <c r="C153" s="31">
        <v>7</v>
      </c>
      <c r="D153" s="3">
        <v>19</v>
      </c>
      <c r="E153" s="20">
        <v>4800</v>
      </c>
      <c r="F153" s="20">
        <v>6</v>
      </c>
      <c r="G153" s="31">
        <v>14</v>
      </c>
      <c r="H153" s="31">
        <v>16</v>
      </c>
      <c r="I153" s="32" t="s">
        <v>58</v>
      </c>
      <c r="J153" s="20">
        <v>5</v>
      </c>
      <c r="K153" s="20">
        <v>50</v>
      </c>
      <c r="L153" s="20">
        <v>30</v>
      </c>
      <c r="M153" s="20">
        <v>5</v>
      </c>
      <c r="N153" s="31">
        <v>54</v>
      </c>
      <c r="O153" s="23">
        <v>20</v>
      </c>
      <c r="P153" s="20">
        <v>80</v>
      </c>
      <c r="Q153" s="24">
        <v>6</v>
      </c>
      <c r="R153" s="7">
        <v>12</v>
      </c>
      <c r="S153" s="20">
        <v>0</v>
      </c>
      <c r="T153" s="20">
        <v>10</v>
      </c>
      <c r="U153" s="25">
        <v>0.6</v>
      </c>
      <c r="V153" s="19">
        <f t="shared" si="24"/>
        <v>2.5499999999999998</v>
      </c>
      <c r="W153" s="26">
        <v>1.5</v>
      </c>
      <c r="X153" s="19">
        <f t="shared" si="34"/>
        <v>2.5499999999999998</v>
      </c>
      <c r="Y153" s="19">
        <f t="shared" si="25"/>
        <v>3.3000000000000003</v>
      </c>
      <c r="Z153" s="19">
        <v>9.9</v>
      </c>
      <c r="AA153" s="19">
        <f t="shared" si="26"/>
        <v>3.3000000000000003</v>
      </c>
      <c r="AB153" s="19">
        <f t="shared" si="27"/>
        <v>2.3400000000000003</v>
      </c>
      <c r="AC153" s="19">
        <v>1.3</v>
      </c>
      <c r="AD153" s="19">
        <f t="shared" si="35"/>
        <v>2.3400000000000003</v>
      </c>
      <c r="AE153" s="19">
        <f t="shared" si="28"/>
        <v>4.76</v>
      </c>
      <c r="AF153" s="19">
        <v>11.9</v>
      </c>
      <c r="AG153" s="19">
        <f t="shared" si="29"/>
        <v>4.76</v>
      </c>
      <c r="AH153" s="26">
        <f t="shared" si="30"/>
        <v>1.3520000000000001</v>
      </c>
      <c r="AI153" s="19">
        <v>1.3</v>
      </c>
      <c r="AJ153" s="26">
        <f t="shared" si="31"/>
        <v>1.6900000000000002</v>
      </c>
      <c r="AK153" s="19">
        <f t="shared" si="32"/>
        <v>0.13999999999999999</v>
      </c>
      <c r="AL153" s="19">
        <v>0.1</v>
      </c>
      <c r="AM153" s="144">
        <f t="shared" si="33"/>
        <v>0.13999999999999999</v>
      </c>
      <c r="AN153" s="132"/>
      <c r="AO153" s="132"/>
      <c r="AP153" s="28">
        <f>ROUNDUP($AN$4*VLOOKUP($AO$4,Plant!$A$3:$F$22,6,0)*V153,0)</f>
        <v>25</v>
      </c>
      <c r="AQ153" s="28">
        <f>ROUNDUP($AN$4*VLOOKUP($AO$4,Plant!$A$3:$G$22,7,0)*Y153,0)</f>
        <v>63</v>
      </c>
      <c r="AR153" s="28">
        <f>ROUNDUP($AN$4*VLOOKUP($AO$4,Plant!$A$3:$F$22,6,0)*AB153,0)</f>
        <v>23</v>
      </c>
      <c r="AS153" s="28">
        <f>ROUNDUP($AN$4*VLOOKUP($AO$4,Plant!$A$3:$H$22,8,0)*AE153,0)</f>
        <v>124</v>
      </c>
      <c r="AT153" s="28">
        <f>ROUNDUP($AN$4*VLOOKUP($AO$4,Plant!$A$3:$D$22,4,0)*AH153,0)</f>
        <v>2</v>
      </c>
      <c r="AU153" s="28">
        <f>ROUNDUP($AN$4*VLOOKUP($AO$4,Plant!$A$3:$E$22,5,0)*AK153,0)</f>
        <v>1</v>
      </c>
      <c r="AW15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153*U153/VLOOKUP($AV$5,'19. Daily_paid_order'!$B$2:$C$41,2,0),0)</f>
        <v>4</v>
      </c>
    </row>
    <row r="154" spans="1:49" x14ac:dyDescent="0.25">
      <c r="A154" s="29" t="s">
        <v>52</v>
      </c>
      <c r="B154" s="18">
        <v>152</v>
      </c>
      <c r="C154" s="31">
        <v>7</v>
      </c>
      <c r="D154" s="3">
        <v>19</v>
      </c>
      <c r="E154" s="20">
        <v>4800</v>
      </c>
      <c r="F154" s="20">
        <v>6</v>
      </c>
      <c r="G154" s="31">
        <v>14</v>
      </c>
      <c r="H154" s="31">
        <v>16</v>
      </c>
      <c r="I154" s="32" t="s">
        <v>58</v>
      </c>
      <c r="J154" s="20">
        <v>5</v>
      </c>
      <c r="K154" s="20">
        <v>50</v>
      </c>
      <c r="L154" s="20">
        <v>30</v>
      </c>
      <c r="M154" s="20">
        <v>5</v>
      </c>
      <c r="N154" s="31">
        <v>54</v>
      </c>
      <c r="O154" s="23">
        <v>20</v>
      </c>
      <c r="P154" s="20">
        <v>80</v>
      </c>
      <c r="Q154" s="24">
        <v>6</v>
      </c>
      <c r="R154" s="7">
        <v>12</v>
      </c>
      <c r="S154" s="20">
        <v>0</v>
      </c>
      <c r="T154" s="20">
        <v>10</v>
      </c>
      <c r="U154" s="25">
        <v>0.6</v>
      </c>
      <c r="V154" s="19">
        <f t="shared" si="24"/>
        <v>2.5499999999999998</v>
      </c>
      <c r="W154" s="26">
        <v>1.5</v>
      </c>
      <c r="X154" s="19">
        <f t="shared" si="34"/>
        <v>2.5499999999999998</v>
      </c>
      <c r="Y154" s="19">
        <f t="shared" si="25"/>
        <v>3.3000000000000003</v>
      </c>
      <c r="Z154" s="19">
        <v>9.9</v>
      </c>
      <c r="AA154" s="19">
        <f t="shared" si="26"/>
        <v>3.3000000000000003</v>
      </c>
      <c r="AB154" s="19">
        <f t="shared" si="27"/>
        <v>2.3400000000000003</v>
      </c>
      <c r="AC154" s="19">
        <v>1.3</v>
      </c>
      <c r="AD154" s="19">
        <f t="shared" si="35"/>
        <v>2.3400000000000003</v>
      </c>
      <c r="AE154" s="19">
        <f t="shared" si="28"/>
        <v>4.76</v>
      </c>
      <c r="AF154" s="19">
        <v>11.9</v>
      </c>
      <c r="AG154" s="19">
        <f t="shared" si="29"/>
        <v>4.76</v>
      </c>
      <c r="AH154" s="26">
        <f t="shared" si="30"/>
        <v>1.248</v>
      </c>
      <c r="AI154" s="19">
        <v>1.2</v>
      </c>
      <c r="AJ154" s="26">
        <f t="shared" si="31"/>
        <v>1.56</v>
      </c>
      <c r="AK154" s="19">
        <f t="shared" si="32"/>
        <v>0.13999999999999999</v>
      </c>
      <c r="AL154" s="19">
        <v>0.1</v>
      </c>
      <c r="AM154" s="144">
        <f t="shared" si="33"/>
        <v>0.13999999999999999</v>
      </c>
      <c r="AN154" s="132"/>
      <c r="AO154" s="132"/>
      <c r="AP154" s="28">
        <f>ROUNDUP($AN$4*VLOOKUP($AO$4,Plant!$A$3:$F$22,6,0)*V154,0)</f>
        <v>25</v>
      </c>
      <c r="AQ154" s="28">
        <f>ROUNDUP($AN$4*VLOOKUP($AO$4,Plant!$A$3:$G$22,7,0)*Y154,0)</f>
        <v>63</v>
      </c>
      <c r="AR154" s="28">
        <f>ROUNDUP($AN$4*VLOOKUP($AO$4,Plant!$A$3:$F$22,6,0)*AB154,0)</f>
        <v>23</v>
      </c>
      <c r="AS154" s="28">
        <f>ROUNDUP($AN$4*VLOOKUP($AO$4,Plant!$A$3:$H$22,8,0)*AE154,0)</f>
        <v>124</v>
      </c>
      <c r="AT154" s="28">
        <f>ROUNDUP($AN$4*VLOOKUP($AO$4,Plant!$A$3:$D$22,4,0)*AH154,0)</f>
        <v>2</v>
      </c>
      <c r="AU154" s="28">
        <f>ROUNDUP($AN$4*VLOOKUP($AO$4,Plant!$A$3:$E$22,5,0)*AK154,0)</f>
        <v>1</v>
      </c>
      <c r="AW15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154*U154/VLOOKUP($AV$5,'19. Daily_paid_order'!$B$2:$C$41,2,0),0)</f>
        <v>4</v>
      </c>
    </row>
    <row r="155" spans="1:49" x14ac:dyDescent="0.25">
      <c r="A155" s="29" t="s">
        <v>52</v>
      </c>
      <c r="B155" s="18">
        <v>153</v>
      </c>
      <c r="C155" s="31">
        <v>7</v>
      </c>
      <c r="D155" s="3">
        <v>19</v>
      </c>
      <c r="E155" s="20">
        <v>4800</v>
      </c>
      <c r="F155" s="20">
        <v>6</v>
      </c>
      <c r="G155" s="31">
        <v>14</v>
      </c>
      <c r="H155" s="31">
        <v>16</v>
      </c>
      <c r="I155" s="32" t="s">
        <v>58</v>
      </c>
      <c r="J155" s="20">
        <v>5</v>
      </c>
      <c r="K155" s="20">
        <v>50</v>
      </c>
      <c r="L155" s="20">
        <v>30</v>
      </c>
      <c r="M155" s="20">
        <v>5</v>
      </c>
      <c r="N155" s="31">
        <v>54</v>
      </c>
      <c r="O155" s="23">
        <v>20</v>
      </c>
      <c r="P155" s="20">
        <v>80</v>
      </c>
      <c r="Q155" s="24">
        <v>6</v>
      </c>
      <c r="R155" s="7">
        <v>12</v>
      </c>
      <c r="S155" s="20">
        <v>0</v>
      </c>
      <c r="T155" s="20">
        <v>10</v>
      </c>
      <c r="U155" s="25">
        <v>0.6</v>
      </c>
      <c r="V155" s="19">
        <f t="shared" si="24"/>
        <v>2.5499999999999998</v>
      </c>
      <c r="W155" s="26">
        <v>1.5</v>
      </c>
      <c r="X155" s="19">
        <f t="shared" si="34"/>
        <v>2.5499999999999998</v>
      </c>
      <c r="Y155" s="19">
        <f t="shared" si="25"/>
        <v>3.3000000000000003</v>
      </c>
      <c r="Z155" s="19">
        <v>9.9</v>
      </c>
      <c r="AA155" s="19">
        <f t="shared" si="26"/>
        <v>3.3000000000000003</v>
      </c>
      <c r="AB155" s="19">
        <f t="shared" si="27"/>
        <v>2.3400000000000003</v>
      </c>
      <c r="AC155" s="19">
        <v>1.3</v>
      </c>
      <c r="AD155" s="19">
        <f t="shared" si="35"/>
        <v>2.3400000000000003</v>
      </c>
      <c r="AE155" s="19">
        <f t="shared" si="28"/>
        <v>4.76</v>
      </c>
      <c r="AF155" s="19">
        <v>11.9</v>
      </c>
      <c r="AG155" s="19">
        <f t="shared" si="29"/>
        <v>4.76</v>
      </c>
      <c r="AH155" s="26">
        <f t="shared" si="30"/>
        <v>1.1440000000000001</v>
      </c>
      <c r="AI155" s="19">
        <v>1.1000000000000001</v>
      </c>
      <c r="AJ155" s="26">
        <f t="shared" si="31"/>
        <v>1.4300000000000002</v>
      </c>
      <c r="AK155" s="19">
        <f t="shared" si="32"/>
        <v>0.13999999999999999</v>
      </c>
      <c r="AL155" s="19">
        <v>0.1</v>
      </c>
      <c r="AM155" s="144">
        <f t="shared" si="33"/>
        <v>0.13999999999999999</v>
      </c>
      <c r="AN155" s="132"/>
      <c r="AO155" s="132"/>
      <c r="AP155" s="28">
        <f>ROUNDUP($AN$4*VLOOKUP($AO$4,Plant!$A$3:$F$22,6,0)*V155,0)</f>
        <v>25</v>
      </c>
      <c r="AQ155" s="28">
        <f>ROUNDUP($AN$4*VLOOKUP($AO$4,Plant!$A$3:$G$22,7,0)*Y155,0)</f>
        <v>63</v>
      </c>
      <c r="AR155" s="28">
        <f>ROUNDUP($AN$4*VLOOKUP($AO$4,Plant!$A$3:$F$22,6,0)*AB155,0)</f>
        <v>23</v>
      </c>
      <c r="AS155" s="28">
        <f>ROUNDUP($AN$4*VLOOKUP($AO$4,Plant!$A$3:$H$22,8,0)*AE155,0)</f>
        <v>124</v>
      </c>
      <c r="AT155" s="28">
        <f>ROUNDUP($AN$4*VLOOKUP($AO$4,Plant!$A$3:$D$22,4,0)*AH155,0)</f>
        <v>2</v>
      </c>
      <c r="AU155" s="28">
        <f>ROUNDUP($AN$4*VLOOKUP($AO$4,Plant!$A$3:$E$22,5,0)*AK155,0)</f>
        <v>1</v>
      </c>
      <c r="AW15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155*U155/VLOOKUP($AV$5,'19. Daily_paid_order'!$B$2:$C$41,2,0),0)</f>
        <v>4</v>
      </c>
    </row>
    <row r="156" spans="1:49" x14ac:dyDescent="0.25">
      <c r="A156" s="29" t="s">
        <v>52</v>
      </c>
      <c r="B156" s="30">
        <v>154</v>
      </c>
      <c r="C156" s="31">
        <v>7</v>
      </c>
      <c r="D156" s="3">
        <v>19</v>
      </c>
      <c r="E156" s="20">
        <v>4800</v>
      </c>
      <c r="F156" s="20">
        <v>6</v>
      </c>
      <c r="G156" s="31">
        <v>14</v>
      </c>
      <c r="H156" s="31">
        <v>16</v>
      </c>
      <c r="I156" s="32" t="s">
        <v>58</v>
      </c>
      <c r="J156" s="20">
        <v>5</v>
      </c>
      <c r="K156" s="20">
        <v>50</v>
      </c>
      <c r="L156" s="20">
        <v>30</v>
      </c>
      <c r="M156" s="20">
        <v>5</v>
      </c>
      <c r="N156" s="31">
        <v>54</v>
      </c>
      <c r="O156" s="23">
        <v>20</v>
      </c>
      <c r="P156" s="20">
        <v>80</v>
      </c>
      <c r="Q156" s="24">
        <v>6</v>
      </c>
      <c r="R156" s="7">
        <v>12</v>
      </c>
      <c r="S156" s="20">
        <v>0</v>
      </c>
      <c r="T156" s="20">
        <v>10</v>
      </c>
      <c r="U156" s="25">
        <v>0.6</v>
      </c>
      <c r="V156" s="19">
        <f t="shared" si="24"/>
        <v>2.5499999999999998</v>
      </c>
      <c r="W156" s="26">
        <v>1.5</v>
      </c>
      <c r="X156" s="19">
        <f t="shared" si="34"/>
        <v>2.5499999999999998</v>
      </c>
      <c r="Y156" s="19">
        <f t="shared" si="25"/>
        <v>3.3000000000000003</v>
      </c>
      <c r="Z156" s="19">
        <v>9.9</v>
      </c>
      <c r="AA156" s="19">
        <f t="shared" si="26"/>
        <v>3.3000000000000003</v>
      </c>
      <c r="AB156" s="19">
        <f t="shared" si="27"/>
        <v>2.3400000000000003</v>
      </c>
      <c r="AC156" s="19">
        <v>1.3</v>
      </c>
      <c r="AD156" s="19">
        <f t="shared" si="35"/>
        <v>2.3400000000000003</v>
      </c>
      <c r="AE156" s="19">
        <f t="shared" si="28"/>
        <v>4.76</v>
      </c>
      <c r="AF156" s="19">
        <v>11.9</v>
      </c>
      <c r="AG156" s="19">
        <f t="shared" si="29"/>
        <v>4.76</v>
      </c>
      <c r="AH156" s="26">
        <f t="shared" si="30"/>
        <v>1.1440000000000001</v>
      </c>
      <c r="AI156" s="19">
        <v>1.1000000000000001</v>
      </c>
      <c r="AJ156" s="26">
        <f t="shared" si="31"/>
        <v>1.4300000000000002</v>
      </c>
      <c r="AK156" s="19">
        <f t="shared" si="32"/>
        <v>0.13999999999999999</v>
      </c>
      <c r="AL156" s="19">
        <v>0.1</v>
      </c>
      <c r="AM156" s="144">
        <f t="shared" si="33"/>
        <v>0.13999999999999999</v>
      </c>
      <c r="AN156" s="132"/>
      <c r="AO156" s="132"/>
      <c r="AP156" s="28">
        <f>ROUNDUP($AN$4*VLOOKUP($AO$4,Plant!$A$3:$F$22,6,0)*V156,0)</f>
        <v>25</v>
      </c>
      <c r="AQ156" s="28">
        <f>ROUNDUP($AN$4*VLOOKUP($AO$4,Plant!$A$3:$G$22,7,0)*Y156,0)</f>
        <v>63</v>
      </c>
      <c r="AR156" s="28">
        <f>ROUNDUP($AN$4*VLOOKUP($AO$4,Plant!$A$3:$F$22,6,0)*AB156,0)</f>
        <v>23</v>
      </c>
      <c r="AS156" s="28">
        <f>ROUNDUP($AN$4*VLOOKUP($AO$4,Plant!$A$3:$H$22,8,0)*AE156,0)</f>
        <v>124</v>
      </c>
      <c r="AT156" s="28">
        <f>ROUNDUP($AN$4*VLOOKUP($AO$4,Plant!$A$3:$D$22,4,0)*AH156,0)</f>
        <v>2</v>
      </c>
      <c r="AU156" s="28">
        <f>ROUNDUP($AN$4*VLOOKUP($AO$4,Plant!$A$3:$E$22,5,0)*AK156,0)</f>
        <v>1</v>
      </c>
      <c r="AW15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156*U156/VLOOKUP($AV$5,'19. Daily_paid_order'!$B$2:$C$41,2,0),0)</f>
        <v>4</v>
      </c>
    </row>
    <row r="157" spans="1:49" x14ac:dyDescent="0.25">
      <c r="A157" s="29" t="s">
        <v>52</v>
      </c>
      <c r="B157" s="18">
        <v>155</v>
      </c>
      <c r="C157" s="31">
        <v>7</v>
      </c>
      <c r="D157" s="3">
        <v>19</v>
      </c>
      <c r="E157" s="20">
        <v>4800</v>
      </c>
      <c r="F157" s="20">
        <v>6</v>
      </c>
      <c r="G157" s="31">
        <v>14</v>
      </c>
      <c r="H157" s="31">
        <v>16</v>
      </c>
      <c r="I157" s="32" t="s">
        <v>58</v>
      </c>
      <c r="J157" s="20">
        <v>5</v>
      </c>
      <c r="K157" s="20">
        <v>50</v>
      </c>
      <c r="L157" s="20">
        <v>30</v>
      </c>
      <c r="M157" s="20">
        <v>5</v>
      </c>
      <c r="N157" s="31">
        <v>54</v>
      </c>
      <c r="O157" s="23">
        <v>20</v>
      </c>
      <c r="P157" s="20">
        <v>80</v>
      </c>
      <c r="Q157" s="24">
        <v>6</v>
      </c>
      <c r="R157" s="7">
        <v>12</v>
      </c>
      <c r="S157" s="20">
        <v>0</v>
      </c>
      <c r="T157" s="20">
        <v>10</v>
      </c>
      <c r="U157" s="25">
        <v>0.6</v>
      </c>
      <c r="V157" s="19">
        <f t="shared" si="24"/>
        <v>2.5499999999999998</v>
      </c>
      <c r="W157" s="26">
        <v>1.5</v>
      </c>
      <c r="X157" s="19">
        <f t="shared" si="34"/>
        <v>2.5499999999999998</v>
      </c>
      <c r="Y157" s="19">
        <f t="shared" si="25"/>
        <v>3.3000000000000003</v>
      </c>
      <c r="Z157" s="19">
        <v>9.9</v>
      </c>
      <c r="AA157" s="19">
        <f t="shared" si="26"/>
        <v>3.3000000000000003</v>
      </c>
      <c r="AB157" s="19">
        <f t="shared" si="27"/>
        <v>2.3400000000000003</v>
      </c>
      <c r="AC157" s="19">
        <v>1.3</v>
      </c>
      <c r="AD157" s="19">
        <f t="shared" si="35"/>
        <v>2.3400000000000003</v>
      </c>
      <c r="AE157" s="19">
        <f t="shared" si="28"/>
        <v>4.76</v>
      </c>
      <c r="AF157" s="19">
        <v>11.9</v>
      </c>
      <c r="AG157" s="19">
        <f t="shared" si="29"/>
        <v>4.76</v>
      </c>
      <c r="AH157" s="26">
        <f t="shared" si="30"/>
        <v>1.1440000000000001</v>
      </c>
      <c r="AI157" s="19">
        <v>1.1000000000000001</v>
      </c>
      <c r="AJ157" s="26">
        <f t="shared" si="31"/>
        <v>1.4300000000000002</v>
      </c>
      <c r="AK157" s="19">
        <f t="shared" si="32"/>
        <v>0.13999999999999999</v>
      </c>
      <c r="AL157" s="19">
        <v>0.1</v>
      </c>
      <c r="AM157" s="144">
        <f t="shared" si="33"/>
        <v>0.13999999999999999</v>
      </c>
      <c r="AN157" s="132"/>
      <c r="AO157" s="132"/>
      <c r="AP157" s="28">
        <f>ROUNDUP($AN$4*VLOOKUP($AO$4,Plant!$A$3:$F$22,6,0)*V157,0)</f>
        <v>25</v>
      </c>
      <c r="AQ157" s="28">
        <f>ROUNDUP($AN$4*VLOOKUP($AO$4,Plant!$A$3:$G$22,7,0)*Y157,0)</f>
        <v>63</v>
      </c>
      <c r="AR157" s="28">
        <f>ROUNDUP($AN$4*VLOOKUP($AO$4,Plant!$A$3:$F$22,6,0)*AB157,0)</f>
        <v>23</v>
      </c>
      <c r="AS157" s="28">
        <f>ROUNDUP($AN$4*VLOOKUP($AO$4,Plant!$A$3:$H$22,8,0)*AE157,0)</f>
        <v>124</v>
      </c>
      <c r="AT157" s="28">
        <f>ROUNDUP($AN$4*VLOOKUP($AO$4,Plant!$A$3:$D$22,4,0)*AH157,0)</f>
        <v>2</v>
      </c>
      <c r="AU157" s="28">
        <f>ROUNDUP($AN$4*VLOOKUP($AO$4,Plant!$A$3:$E$22,5,0)*AK157,0)</f>
        <v>1</v>
      </c>
      <c r="AW15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157*U157/VLOOKUP($AV$5,'19. Daily_paid_order'!$B$2:$C$41,2,0),0)</f>
        <v>4</v>
      </c>
    </row>
    <row r="158" spans="1:49" x14ac:dyDescent="0.25">
      <c r="A158" s="29" t="s">
        <v>52</v>
      </c>
      <c r="B158" s="30">
        <v>156</v>
      </c>
      <c r="C158" s="31">
        <v>7</v>
      </c>
      <c r="D158" s="3">
        <v>19</v>
      </c>
      <c r="E158" s="20">
        <v>4800</v>
      </c>
      <c r="F158" s="20">
        <v>6</v>
      </c>
      <c r="G158" s="31">
        <v>14</v>
      </c>
      <c r="H158" s="31">
        <v>16</v>
      </c>
      <c r="I158" s="32" t="s">
        <v>58</v>
      </c>
      <c r="J158" s="20">
        <v>5</v>
      </c>
      <c r="K158" s="20">
        <v>50</v>
      </c>
      <c r="L158" s="20">
        <v>30</v>
      </c>
      <c r="M158" s="20">
        <v>5</v>
      </c>
      <c r="N158" s="31">
        <v>54</v>
      </c>
      <c r="O158" s="23">
        <v>20</v>
      </c>
      <c r="P158" s="20">
        <v>80</v>
      </c>
      <c r="Q158" s="24">
        <v>6</v>
      </c>
      <c r="R158" s="7">
        <v>12</v>
      </c>
      <c r="S158" s="20">
        <v>0</v>
      </c>
      <c r="T158" s="20">
        <v>10</v>
      </c>
      <c r="U158" s="25">
        <v>0.6</v>
      </c>
      <c r="V158" s="19">
        <f t="shared" si="24"/>
        <v>2.5499999999999998</v>
      </c>
      <c r="W158" s="26">
        <v>1.5</v>
      </c>
      <c r="X158" s="19">
        <f t="shared" si="34"/>
        <v>2.5499999999999998</v>
      </c>
      <c r="Y158" s="19">
        <f t="shared" si="25"/>
        <v>3.3000000000000003</v>
      </c>
      <c r="Z158" s="19">
        <v>9.9</v>
      </c>
      <c r="AA158" s="19">
        <f t="shared" si="26"/>
        <v>3.3000000000000003</v>
      </c>
      <c r="AB158" s="19">
        <f t="shared" si="27"/>
        <v>2.3400000000000003</v>
      </c>
      <c r="AC158" s="19">
        <v>1.3</v>
      </c>
      <c r="AD158" s="19">
        <f t="shared" si="35"/>
        <v>2.3400000000000003</v>
      </c>
      <c r="AE158" s="19">
        <f t="shared" si="28"/>
        <v>4.76</v>
      </c>
      <c r="AF158" s="19">
        <v>11.9</v>
      </c>
      <c r="AG158" s="19">
        <f t="shared" si="29"/>
        <v>4.76</v>
      </c>
      <c r="AH158" s="26">
        <f t="shared" si="30"/>
        <v>1.1440000000000001</v>
      </c>
      <c r="AI158" s="19">
        <v>1.1000000000000001</v>
      </c>
      <c r="AJ158" s="26">
        <f t="shared" si="31"/>
        <v>1.4300000000000002</v>
      </c>
      <c r="AK158" s="19">
        <f t="shared" si="32"/>
        <v>0.13999999999999999</v>
      </c>
      <c r="AL158" s="19">
        <v>0.1</v>
      </c>
      <c r="AM158" s="144">
        <f t="shared" si="33"/>
        <v>0.13999999999999999</v>
      </c>
      <c r="AN158" s="132"/>
      <c r="AO158" s="132"/>
      <c r="AP158" s="28">
        <f>ROUNDUP($AN$4*VLOOKUP($AO$4,Plant!$A$3:$F$22,6,0)*V158,0)</f>
        <v>25</v>
      </c>
      <c r="AQ158" s="28">
        <f>ROUNDUP($AN$4*VLOOKUP($AO$4,Plant!$A$3:$G$22,7,0)*Y158,0)</f>
        <v>63</v>
      </c>
      <c r="AR158" s="28">
        <f>ROUNDUP($AN$4*VLOOKUP($AO$4,Plant!$A$3:$F$22,6,0)*AB158,0)</f>
        <v>23</v>
      </c>
      <c r="AS158" s="28">
        <f>ROUNDUP($AN$4*VLOOKUP($AO$4,Plant!$A$3:$H$22,8,0)*AE158,0)</f>
        <v>124</v>
      </c>
      <c r="AT158" s="28">
        <f>ROUNDUP($AN$4*VLOOKUP($AO$4,Plant!$A$3:$D$22,4,0)*AH158,0)</f>
        <v>2</v>
      </c>
      <c r="AU158" s="28">
        <f>ROUNDUP($AN$4*VLOOKUP($AO$4,Plant!$A$3:$E$22,5,0)*AK158,0)</f>
        <v>1</v>
      </c>
      <c r="AW15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158*U158/VLOOKUP($AV$5,'19. Daily_paid_order'!$B$2:$C$41,2,0),0)</f>
        <v>4</v>
      </c>
    </row>
    <row r="159" spans="1:49" x14ac:dyDescent="0.25">
      <c r="A159" s="29" t="s">
        <v>52</v>
      </c>
      <c r="B159" s="18">
        <v>157</v>
      </c>
      <c r="C159" s="31">
        <v>7</v>
      </c>
      <c r="D159" s="3">
        <v>19</v>
      </c>
      <c r="E159" s="20">
        <v>4800</v>
      </c>
      <c r="F159" s="20">
        <v>6</v>
      </c>
      <c r="G159" s="31">
        <v>14</v>
      </c>
      <c r="H159" s="31">
        <v>16</v>
      </c>
      <c r="I159" s="32" t="s">
        <v>58</v>
      </c>
      <c r="J159" s="20">
        <v>5</v>
      </c>
      <c r="K159" s="20">
        <v>50</v>
      </c>
      <c r="L159" s="20">
        <v>30</v>
      </c>
      <c r="M159" s="20">
        <v>5</v>
      </c>
      <c r="N159" s="31">
        <v>54</v>
      </c>
      <c r="O159" s="23">
        <v>20</v>
      </c>
      <c r="P159" s="20">
        <v>80</v>
      </c>
      <c r="Q159" s="24">
        <v>6</v>
      </c>
      <c r="R159" s="7">
        <v>12</v>
      </c>
      <c r="S159" s="20">
        <v>0</v>
      </c>
      <c r="T159" s="20">
        <v>10</v>
      </c>
      <c r="U159" s="25">
        <v>0.6</v>
      </c>
      <c r="V159" s="19">
        <f t="shared" si="24"/>
        <v>2.5499999999999998</v>
      </c>
      <c r="W159" s="26">
        <v>1.5</v>
      </c>
      <c r="X159" s="19">
        <f t="shared" si="34"/>
        <v>2.5499999999999998</v>
      </c>
      <c r="Y159" s="19">
        <f t="shared" si="25"/>
        <v>3.3000000000000003</v>
      </c>
      <c r="Z159" s="19">
        <v>9.9</v>
      </c>
      <c r="AA159" s="19">
        <f t="shared" si="26"/>
        <v>3.3000000000000003</v>
      </c>
      <c r="AB159" s="19">
        <f t="shared" si="27"/>
        <v>2.3400000000000003</v>
      </c>
      <c r="AC159" s="19">
        <v>1.3</v>
      </c>
      <c r="AD159" s="19">
        <f t="shared" si="35"/>
        <v>2.3400000000000003</v>
      </c>
      <c r="AE159" s="19">
        <f t="shared" si="28"/>
        <v>4.76</v>
      </c>
      <c r="AF159" s="19">
        <v>11.9</v>
      </c>
      <c r="AG159" s="19">
        <f t="shared" si="29"/>
        <v>4.76</v>
      </c>
      <c r="AH159" s="26">
        <f t="shared" si="30"/>
        <v>1.1440000000000001</v>
      </c>
      <c r="AI159" s="19">
        <v>1.1000000000000001</v>
      </c>
      <c r="AJ159" s="26">
        <f t="shared" si="31"/>
        <v>1.4300000000000002</v>
      </c>
      <c r="AK159" s="19">
        <f t="shared" si="32"/>
        <v>0.13999999999999999</v>
      </c>
      <c r="AL159" s="19">
        <v>0.1</v>
      </c>
      <c r="AM159" s="144">
        <f t="shared" si="33"/>
        <v>0.13999999999999999</v>
      </c>
      <c r="AN159" s="132"/>
      <c r="AO159" s="132"/>
      <c r="AP159" s="28">
        <f>ROUNDUP($AN$4*VLOOKUP($AO$4,Plant!$A$3:$F$22,6,0)*V159,0)</f>
        <v>25</v>
      </c>
      <c r="AQ159" s="28">
        <f>ROUNDUP($AN$4*VLOOKUP($AO$4,Plant!$A$3:$G$22,7,0)*Y159,0)</f>
        <v>63</v>
      </c>
      <c r="AR159" s="28">
        <f>ROUNDUP($AN$4*VLOOKUP($AO$4,Plant!$A$3:$F$22,6,0)*AB159,0)</f>
        <v>23</v>
      </c>
      <c r="AS159" s="28">
        <f>ROUNDUP($AN$4*VLOOKUP($AO$4,Plant!$A$3:$H$22,8,0)*AE159,0)</f>
        <v>124</v>
      </c>
      <c r="AT159" s="28">
        <f>ROUNDUP($AN$4*VLOOKUP($AO$4,Plant!$A$3:$D$22,4,0)*AH159,0)</f>
        <v>2</v>
      </c>
      <c r="AU159" s="28">
        <f>ROUNDUP($AN$4*VLOOKUP($AO$4,Plant!$A$3:$E$22,5,0)*AK159,0)</f>
        <v>1</v>
      </c>
      <c r="AW15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159*U159/VLOOKUP($AV$5,'19. Daily_paid_order'!$B$2:$C$41,2,0),0)</f>
        <v>4</v>
      </c>
    </row>
    <row r="160" spans="1:49" x14ac:dyDescent="0.25">
      <c r="A160" s="29" t="s">
        <v>52</v>
      </c>
      <c r="B160" s="30">
        <v>158</v>
      </c>
      <c r="C160" s="31">
        <v>7</v>
      </c>
      <c r="D160" s="3">
        <v>19</v>
      </c>
      <c r="E160" s="20">
        <v>4800</v>
      </c>
      <c r="F160" s="20">
        <v>6</v>
      </c>
      <c r="G160" s="31">
        <v>14</v>
      </c>
      <c r="H160" s="31">
        <v>16</v>
      </c>
      <c r="I160" s="32" t="s">
        <v>58</v>
      </c>
      <c r="J160" s="20">
        <v>5</v>
      </c>
      <c r="K160" s="20">
        <v>50</v>
      </c>
      <c r="L160" s="20">
        <v>30</v>
      </c>
      <c r="M160" s="20">
        <v>5</v>
      </c>
      <c r="N160" s="31">
        <v>54</v>
      </c>
      <c r="O160" s="23">
        <v>20</v>
      </c>
      <c r="P160" s="20">
        <v>80</v>
      </c>
      <c r="Q160" s="24">
        <v>6</v>
      </c>
      <c r="R160" s="7">
        <v>12</v>
      </c>
      <c r="S160" s="20">
        <v>0</v>
      </c>
      <c r="T160" s="20">
        <v>10</v>
      </c>
      <c r="U160" s="25">
        <v>0.6</v>
      </c>
      <c r="V160" s="19">
        <f t="shared" si="24"/>
        <v>2.5499999999999998</v>
      </c>
      <c r="W160" s="26">
        <v>1.5</v>
      </c>
      <c r="X160" s="19">
        <f t="shared" si="34"/>
        <v>2.5499999999999998</v>
      </c>
      <c r="Y160" s="19">
        <f t="shared" si="25"/>
        <v>3.3000000000000003</v>
      </c>
      <c r="Z160" s="19">
        <v>9.9</v>
      </c>
      <c r="AA160" s="19">
        <f t="shared" si="26"/>
        <v>3.3000000000000003</v>
      </c>
      <c r="AB160" s="19">
        <f t="shared" si="27"/>
        <v>2.3400000000000003</v>
      </c>
      <c r="AC160" s="19">
        <v>1.3</v>
      </c>
      <c r="AD160" s="19">
        <f t="shared" si="35"/>
        <v>2.3400000000000003</v>
      </c>
      <c r="AE160" s="19">
        <f t="shared" si="28"/>
        <v>4.76</v>
      </c>
      <c r="AF160" s="19">
        <v>11.9</v>
      </c>
      <c r="AG160" s="19">
        <f t="shared" si="29"/>
        <v>4.76</v>
      </c>
      <c r="AH160" s="26">
        <f t="shared" si="30"/>
        <v>1.1440000000000001</v>
      </c>
      <c r="AI160" s="19">
        <v>1.1000000000000001</v>
      </c>
      <c r="AJ160" s="26">
        <f t="shared" si="31"/>
        <v>1.4300000000000002</v>
      </c>
      <c r="AK160" s="19">
        <f t="shared" si="32"/>
        <v>0.13999999999999999</v>
      </c>
      <c r="AL160" s="19">
        <v>0.1</v>
      </c>
      <c r="AM160" s="144">
        <f t="shared" si="33"/>
        <v>0.13999999999999999</v>
      </c>
      <c r="AN160" s="132"/>
      <c r="AO160" s="132"/>
      <c r="AP160" s="28">
        <f>ROUNDUP($AN$4*VLOOKUP($AO$4,Plant!$A$3:$F$22,6,0)*V160,0)</f>
        <v>25</v>
      </c>
      <c r="AQ160" s="28">
        <f>ROUNDUP($AN$4*VLOOKUP($AO$4,Plant!$A$3:$G$22,7,0)*Y160,0)</f>
        <v>63</v>
      </c>
      <c r="AR160" s="28">
        <f>ROUNDUP($AN$4*VLOOKUP($AO$4,Plant!$A$3:$F$22,6,0)*AB160,0)</f>
        <v>23</v>
      </c>
      <c r="AS160" s="28">
        <f>ROUNDUP($AN$4*VLOOKUP($AO$4,Plant!$A$3:$H$22,8,0)*AE160,0)</f>
        <v>124</v>
      </c>
      <c r="AT160" s="28">
        <f>ROUNDUP($AN$4*VLOOKUP($AO$4,Plant!$A$3:$D$22,4,0)*AH160,0)</f>
        <v>2</v>
      </c>
      <c r="AU160" s="28">
        <f>ROUNDUP($AN$4*VLOOKUP($AO$4,Plant!$A$3:$E$22,5,0)*AK160,0)</f>
        <v>1</v>
      </c>
      <c r="AW16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160*U160/VLOOKUP($AV$5,'19. Daily_paid_order'!$B$2:$C$41,2,0),0)</f>
        <v>4</v>
      </c>
    </row>
    <row r="161" spans="1:49" x14ac:dyDescent="0.25">
      <c r="A161" s="29" t="s">
        <v>52</v>
      </c>
      <c r="B161" s="18">
        <v>159</v>
      </c>
      <c r="C161" s="31">
        <v>7</v>
      </c>
      <c r="D161" s="3">
        <v>19</v>
      </c>
      <c r="E161" s="20">
        <v>4800</v>
      </c>
      <c r="F161" s="20">
        <v>6</v>
      </c>
      <c r="G161" s="31">
        <v>14</v>
      </c>
      <c r="H161" s="31">
        <v>16</v>
      </c>
      <c r="I161" s="32" t="s">
        <v>58</v>
      </c>
      <c r="J161" s="20">
        <v>5</v>
      </c>
      <c r="K161" s="20">
        <v>50</v>
      </c>
      <c r="L161" s="20">
        <v>30</v>
      </c>
      <c r="M161" s="20">
        <v>5</v>
      </c>
      <c r="N161" s="31">
        <v>54</v>
      </c>
      <c r="O161" s="23">
        <v>20</v>
      </c>
      <c r="P161" s="20">
        <v>80</v>
      </c>
      <c r="Q161" s="24">
        <v>6</v>
      </c>
      <c r="R161" s="7">
        <v>12</v>
      </c>
      <c r="S161" s="20">
        <v>0</v>
      </c>
      <c r="T161" s="20">
        <v>10</v>
      </c>
      <c r="U161" s="25">
        <v>0.6</v>
      </c>
      <c r="V161" s="19">
        <f t="shared" si="24"/>
        <v>2.5499999999999998</v>
      </c>
      <c r="W161" s="26">
        <v>1.5</v>
      </c>
      <c r="X161" s="19">
        <f t="shared" si="34"/>
        <v>2.5499999999999998</v>
      </c>
      <c r="Y161" s="19">
        <f t="shared" si="25"/>
        <v>3.3000000000000003</v>
      </c>
      <c r="Z161" s="19">
        <v>9.9</v>
      </c>
      <c r="AA161" s="19">
        <f t="shared" si="26"/>
        <v>3.3000000000000003</v>
      </c>
      <c r="AB161" s="19">
        <f t="shared" si="27"/>
        <v>2.3400000000000003</v>
      </c>
      <c r="AC161" s="19">
        <v>1.3</v>
      </c>
      <c r="AD161" s="19">
        <f t="shared" si="35"/>
        <v>2.3400000000000003</v>
      </c>
      <c r="AE161" s="19">
        <f t="shared" si="28"/>
        <v>4.76</v>
      </c>
      <c r="AF161" s="19">
        <v>11.9</v>
      </c>
      <c r="AG161" s="19">
        <f t="shared" si="29"/>
        <v>4.76</v>
      </c>
      <c r="AH161" s="26">
        <f t="shared" si="30"/>
        <v>1.1440000000000001</v>
      </c>
      <c r="AI161" s="19">
        <v>1.1000000000000001</v>
      </c>
      <c r="AJ161" s="26">
        <f t="shared" si="31"/>
        <v>1.4300000000000002</v>
      </c>
      <c r="AK161" s="19">
        <f t="shared" si="32"/>
        <v>0.13999999999999999</v>
      </c>
      <c r="AL161" s="19">
        <v>0.1</v>
      </c>
      <c r="AM161" s="144">
        <f t="shared" si="33"/>
        <v>0.13999999999999999</v>
      </c>
      <c r="AN161" s="132"/>
      <c r="AO161" s="132"/>
      <c r="AP161" s="28">
        <f>ROUNDUP($AN$4*VLOOKUP($AO$4,Plant!$A$3:$F$22,6,0)*V161,0)</f>
        <v>25</v>
      </c>
      <c r="AQ161" s="28">
        <f>ROUNDUP($AN$4*VLOOKUP($AO$4,Plant!$A$3:$G$22,7,0)*Y161,0)</f>
        <v>63</v>
      </c>
      <c r="AR161" s="28">
        <f>ROUNDUP($AN$4*VLOOKUP($AO$4,Plant!$A$3:$F$22,6,0)*AB161,0)</f>
        <v>23</v>
      </c>
      <c r="AS161" s="28">
        <f>ROUNDUP($AN$4*VLOOKUP($AO$4,Plant!$A$3:$H$22,8,0)*AE161,0)</f>
        <v>124</v>
      </c>
      <c r="AT161" s="28">
        <f>ROUNDUP($AN$4*VLOOKUP($AO$4,Plant!$A$3:$D$22,4,0)*AH161,0)</f>
        <v>2</v>
      </c>
      <c r="AU161" s="28">
        <f>ROUNDUP($AN$4*VLOOKUP($AO$4,Plant!$A$3:$E$22,5,0)*AK161,0)</f>
        <v>1</v>
      </c>
      <c r="AW16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161*U161/VLOOKUP($AV$5,'19. Daily_paid_order'!$B$2:$C$41,2,0),0)</f>
        <v>4</v>
      </c>
    </row>
    <row r="162" spans="1:49" x14ac:dyDescent="0.25">
      <c r="A162" s="29" t="s">
        <v>52</v>
      </c>
      <c r="B162" s="30">
        <v>160</v>
      </c>
      <c r="C162" s="31">
        <v>7</v>
      </c>
      <c r="D162" s="3">
        <v>19</v>
      </c>
      <c r="E162" s="20">
        <v>5100</v>
      </c>
      <c r="F162" s="20">
        <v>6</v>
      </c>
      <c r="G162" s="31">
        <v>14</v>
      </c>
      <c r="H162" s="31">
        <v>16</v>
      </c>
      <c r="I162" s="32" t="s">
        <v>58</v>
      </c>
      <c r="J162" s="20">
        <v>5</v>
      </c>
      <c r="K162" s="20">
        <v>50</v>
      </c>
      <c r="L162" s="20">
        <v>30</v>
      </c>
      <c r="M162" s="20">
        <v>5</v>
      </c>
      <c r="N162" s="31">
        <v>54</v>
      </c>
      <c r="O162" s="23">
        <v>20</v>
      </c>
      <c r="P162" s="20">
        <v>80</v>
      </c>
      <c r="Q162" s="24">
        <v>6</v>
      </c>
      <c r="R162" s="7">
        <v>12</v>
      </c>
      <c r="S162" s="20">
        <v>0</v>
      </c>
      <c r="T162" s="20">
        <v>10</v>
      </c>
      <c r="U162" s="25">
        <v>0.6</v>
      </c>
      <c r="V162" s="19">
        <f t="shared" si="24"/>
        <v>2.5499999999999998</v>
      </c>
      <c r="W162" s="26">
        <v>1.5</v>
      </c>
      <c r="X162" s="19">
        <f t="shared" si="34"/>
        <v>2.5499999999999998</v>
      </c>
      <c r="Y162" s="19">
        <f t="shared" si="25"/>
        <v>3.3000000000000003</v>
      </c>
      <c r="Z162" s="19">
        <v>9.9</v>
      </c>
      <c r="AA162" s="19">
        <f t="shared" si="26"/>
        <v>3.3000000000000003</v>
      </c>
      <c r="AB162" s="19">
        <f t="shared" si="27"/>
        <v>2.3400000000000003</v>
      </c>
      <c r="AC162" s="19">
        <v>1.3</v>
      </c>
      <c r="AD162" s="19">
        <f t="shared" si="35"/>
        <v>2.3400000000000003</v>
      </c>
      <c r="AE162" s="19">
        <f t="shared" si="28"/>
        <v>4.76</v>
      </c>
      <c r="AF162" s="19">
        <v>11.9</v>
      </c>
      <c r="AG162" s="19">
        <f t="shared" si="29"/>
        <v>4.76</v>
      </c>
      <c r="AH162" s="26">
        <f t="shared" si="30"/>
        <v>1.1440000000000001</v>
      </c>
      <c r="AI162" s="19">
        <v>1.1000000000000001</v>
      </c>
      <c r="AJ162" s="26">
        <f t="shared" si="31"/>
        <v>1.4300000000000002</v>
      </c>
      <c r="AK162" s="19">
        <f t="shared" si="32"/>
        <v>0.13999999999999999</v>
      </c>
      <c r="AL162" s="19">
        <v>0.1</v>
      </c>
      <c r="AM162" s="144">
        <f t="shared" si="33"/>
        <v>0.13999999999999999</v>
      </c>
      <c r="AN162" s="132"/>
      <c r="AO162" s="132"/>
      <c r="AP162" s="28">
        <f>ROUNDUP($AN$4*VLOOKUP($AO$4,Plant!$A$3:$F$22,6,0)*V162,0)</f>
        <v>25</v>
      </c>
      <c r="AQ162" s="28">
        <f>ROUNDUP($AN$4*VLOOKUP($AO$4,Plant!$A$3:$G$22,7,0)*Y162,0)</f>
        <v>63</v>
      </c>
      <c r="AR162" s="28">
        <f>ROUNDUP($AN$4*VLOOKUP($AO$4,Plant!$A$3:$F$22,6,0)*AB162,0)</f>
        <v>23</v>
      </c>
      <c r="AS162" s="28">
        <f>ROUNDUP($AN$4*VLOOKUP($AO$4,Plant!$A$3:$H$22,8,0)*AE162,0)</f>
        <v>124</v>
      </c>
      <c r="AT162" s="28">
        <f>ROUNDUP($AN$4*VLOOKUP($AO$4,Plant!$A$3:$D$22,4,0)*AH162,0)</f>
        <v>2</v>
      </c>
      <c r="AU162" s="28">
        <f>ROUNDUP($AN$4*VLOOKUP($AO$4,Plant!$A$3:$E$22,5,0)*AK162,0)</f>
        <v>1</v>
      </c>
      <c r="AW16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162*U162/VLOOKUP($AV$5,'19. Daily_paid_order'!$B$2:$C$41,2,0),0)</f>
        <v>4</v>
      </c>
    </row>
    <row r="163" spans="1:49" x14ac:dyDescent="0.25">
      <c r="A163" s="29" t="s">
        <v>52</v>
      </c>
      <c r="B163" s="18">
        <v>161</v>
      </c>
      <c r="C163" s="31">
        <v>7</v>
      </c>
      <c r="D163" s="3">
        <v>19</v>
      </c>
      <c r="E163" s="20">
        <v>5100</v>
      </c>
      <c r="F163" s="20">
        <v>6</v>
      </c>
      <c r="G163" s="31">
        <v>14</v>
      </c>
      <c r="H163" s="31">
        <v>16</v>
      </c>
      <c r="I163" s="32" t="s">
        <v>58</v>
      </c>
      <c r="J163" s="20">
        <v>5</v>
      </c>
      <c r="K163" s="20">
        <v>50</v>
      </c>
      <c r="L163" s="20">
        <v>30</v>
      </c>
      <c r="M163" s="20">
        <v>5</v>
      </c>
      <c r="N163" s="31">
        <v>54</v>
      </c>
      <c r="O163" s="23">
        <v>20</v>
      </c>
      <c r="P163" s="20">
        <v>80</v>
      </c>
      <c r="Q163" s="24">
        <v>6</v>
      </c>
      <c r="R163" s="7">
        <v>12</v>
      </c>
      <c r="S163" s="20">
        <v>0</v>
      </c>
      <c r="T163" s="20">
        <v>10</v>
      </c>
      <c r="U163" s="25">
        <v>0.6</v>
      </c>
      <c r="V163" s="19">
        <f t="shared" si="24"/>
        <v>2.5499999999999998</v>
      </c>
      <c r="W163" s="26">
        <v>1.5</v>
      </c>
      <c r="X163" s="19">
        <f t="shared" si="34"/>
        <v>2.5499999999999998</v>
      </c>
      <c r="Y163" s="19">
        <f t="shared" si="25"/>
        <v>3.3000000000000003</v>
      </c>
      <c r="Z163" s="19">
        <v>9.9</v>
      </c>
      <c r="AA163" s="19">
        <f t="shared" si="26"/>
        <v>3.3000000000000003</v>
      </c>
      <c r="AB163" s="19">
        <f t="shared" si="27"/>
        <v>2.3400000000000003</v>
      </c>
      <c r="AC163" s="19">
        <v>1.3</v>
      </c>
      <c r="AD163" s="19">
        <f t="shared" si="35"/>
        <v>2.3400000000000003</v>
      </c>
      <c r="AE163" s="19">
        <f t="shared" si="28"/>
        <v>4.76</v>
      </c>
      <c r="AF163" s="19">
        <v>11.9</v>
      </c>
      <c r="AG163" s="19">
        <f t="shared" si="29"/>
        <v>4.76</v>
      </c>
      <c r="AH163" s="26">
        <f t="shared" si="30"/>
        <v>1.1440000000000001</v>
      </c>
      <c r="AI163" s="19">
        <v>1.1000000000000001</v>
      </c>
      <c r="AJ163" s="26">
        <f t="shared" si="31"/>
        <v>1.4300000000000002</v>
      </c>
      <c r="AK163" s="19">
        <f t="shared" si="32"/>
        <v>0.13999999999999999</v>
      </c>
      <c r="AL163" s="19">
        <v>0.1</v>
      </c>
      <c r="AM163" s="144">
        <f t="shared" si="33"/>
        <v>0.13999999999999999</v>
      </c>
      <c r="AN163" s="132"/>
      <c r="AO163" s="132"/>
      <c r="AP163" s="28">
        <f>ROUNDUP($AN$4*VLOOKUP($AO$4,Plant!$A$3:$F$22,6,0)*V163,0)</f>
        <v>25</v>
      </c>
      <c r="AQ163" s="28">
        <f>ROUNDUP($AN$4*VLOOKUP($AO$4,Plant!$A$3:$G$22,7,0)*Y163,0)</f>
        <v>63</v>
      </c>
      <c r="AR163" s="28">
        <f>ROUNDUP($AN$4*VLOOKUP($AO$4,Plant!$A$3:$F$22,6,0)*AB163,0)</f>
        <v>23</v>
      </c>
      <c r="AS163" s="28">
        <f>ROUNDUP($AN$4*VLOOKUP($AO$4,Plant!$A$3:$H$22,8,0)*AE163,0)</f>
        <v>124</v>
      </c>
      <c r="AT163" s="28">
        <f>ROUNDUP($AN$4*VLOOKUP($AO$4,Plant!$A$3:$D$22,4,0)*AH163,0)</f>
        <v>2</v>
      </c>
      <c r="AU163" s="28">
        <f>ROUNDUP($AN$4*VLOOKUP($AO$4,Plant!$A$3:$E$22,5,0)*AK163,0)</f>
        <v>1</v>
      </c>
      <c r="AW16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163*U163/VLOOKUP($AV$5,'19. Daily_paid_order'!$B$2:$C$41,2,0),0)</f>
        <v>4</v>
      </c>
    </row>
    <row r="164" spans="1:49" x14ac:dyDescent="0.25">
      <c r="A164" s="29" t="s">
        <v>52</v>
      </c>
      <c r="B164" s="30">
        <v>162</v>
      </c>
      <c r="C164" s="31">
        <v>7</v>
      </c>
      <c r="D164" s="3">
        <v>19</v>
      </c>
      <c r="E164" s="20">
        <v>5100</v>
      </c>
      <c r="F164" s="20">
        <v>6</v>
      </c>
      <c r="G164" s="31">
        <v>14</v>
      </c>
      <c r="H164" s="31">
        <v>16</v>
      </c>
      <c r="I164" s="32" t="s">
        <v>58</v>
      </c>
      <c r="J164" s="20">
        <v>5</v>
      </c>
      <c r="K164" s="20">
        <v>50</v>
      </c>
      <c r="L164" s="20">
        <v>30</v>
      </c>
      <c r="M164" s="20">
        <v>5</v>
      </c>
      <c r="N164" s="31">
        <v>54</v>
      </c>
      <c r="O164" s="23">
        <v>20</v>
      </c>
      <c r="P164" s="20">
        <v>80</v>
      </c>
      <c r="Q164" s="24">
        <v>6</v>
      </c>
      <c r="R164" s="7">
        <v>12</v>
      </c>
      <c r="S164" s="20">
        <v>0</v>
      </c>
      <c r="T164" s="20">
        <v>10</v>
      </c>
      <c r="U164" s="25">
        <v>0.6</v>
      </c>
      <c r="V164" s="19">
        <f t="shared" si="24"/>
        <v>2.5499999999999998</v>
      </c>
      <c r="W164" s="26">
        <v>1.5</v>
      </c>
      <c r="X164" s="19">
        <f t="shared" si="34"/>
        <v>2.5499999999999998</v>
      </c>
      <c r="Y164" s="19">
        <f t="shared" si="25"/>
        <v>3.3000000000000003</v>
      </c>
      <c r="Z164" s="19">
        <v>9.9</v>
      </c>
      <c r="AA164" s="19">
        <f t="shared" si="26"/>
        <v>3.3000000000000003</v>
      </c>
      <c r="AB164" s="19">
        <f t="shared" si="27"/>
        <v>2.3400000000000003</v>
      </c>
      <c r="AC164" s="19">
        <v>1.3</v>
      </c>
      <c r="AD164" s="19">
        <f t="shared" si="35"/>
        <v>2.3400000000000003</v>
      </c>
      <c r="AE164" s="19">
        <f t="shared" si="28"/>
        <v>4.76</v>
      </c>
      <c r="AF164" s="19">
        <v>11.9</v>
      </c>
      <c r="AG164" s="19">
        <f t="shared" si="29"/>
        <v>4.76</v>
      </c>
      <c r="AH164" s="26">
        <f t="shared" si="30"/>
        <v>1.1440000000000001</v>
      </c>
      <c r="AI164" s="19">
        <v>1.1000000000000001</v>
      </c>
      <c r="AJ164" s="26">
        <f t="shared" si="31"/>
        <v>1.4300000000000002</v>
      </c>
      <c r="AK164" s="19">
        <f t="shared" si="32"/>
        <v>0.13999999999999999</v>
      </c>
      <c r="AL164" s="19">
        <v>0.1</v>
      </c>
      <c r="AM164" s="144">
        <f t="shared" si="33"/>
        <v>0.13999999999999999</v>
      </c>
      <c r="AN164" s="132"/>
      <c r="AO164" s="132"/>
      <c r="AP164" s="28">
        <f>ROUNDUP($AN$4*VLOOKUP($AO$4,Plant!$A$3:$F$22,6,0)*V164,0)</f>
        <v>25</v>
      </c>
      <c r="AQ164" s="28">
        <f>ROUNDUP($AN$4*VLOOKUP($AO$4,Plant!$A$3:$G$22,7,0)*Y164,0)</f>
        <v>63</v>
      </c>
      <c r="AR164" s="28">
        <f>ROUNDUP($AN$4*VLOOKUP($AO$4,Plant!$A$3:$F$22,6,0)*AB164,0)</f>
        <v>23</v>
      </c>
      <c r="AS164" s="28">
        <f>ROUNDUP($AN$4*VLOOKUP($AO$4,Plant!$A$3:$H$22,8,0)*AE164,0)</f>
        <v>124</v>
      </c>
      <c r="AT164" s="28">
        <f>ROUNDUP($AN$4*VLOOKUP($AO$4,Plant!$A$3:$D$22,4,0)*AH164,0)</f>
        <v>2</v>
      </c>
      <c r="AU164" s="28">
        <f>ROUNDUP($AN$4*VLOOKUP($AO$4,Plant!$A$3:$E$22,5,0)*AK164,0)</f>
        <v>1</v>
      </c>
      <c r="AW16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164*U164/VLOOKUP($AV$5,'19. Daily_paid_order'!$B$2:$C$41,2,0),0)</f>
        <v>4</v>
      </c>
    </row>
    <row r="165" spans="1:49" x14ac:dyDescent="0.25">
      <c r="A165" s="29" t="s">
        <v>52</v>
      </c>
      <c r="B165" s="18">
        <v>163</v>
      </c>
      <c r="C165" s="31">
        <v>7</v>
      </c>
      <c r="D165" s="3">
        <v>19</v>
      </c>
      <c r="E165" s="20">
        <v>5100</v>
      </c>
      <c r="F165" s="20">
        <v>6</v>
      </c>
      <c r="G165" s="31">
        <v>14</v>
      </c>
      <c r="H165" s="31">
        <v>16</v>
      </c>
      <c r="I165" s="32" t="s">
        <v>58</v>
      </c>
      <c r="J165" s="20">
        <v>5</v>
      </c>
      <c r="K165" s="20">
        <v>50</v>
      </c>
      <c r="L165" s="20">
        <v>30</v>
      </c>
      <c r="M165" s="20">
        <v>5</v>
      </c>
      <c r="N165" s="31">
        <v>54</v>
      </c>
      <c r="O165" s="23">
        <v>20</v>
      </c>
      <c r="P165" s="20">
        <v>80</v>
      </c>
      <c r="Q165" s="24">
        <v>6</v>
      </c>
      <c r="R165" s="7">
        <v>12</v>
      </c>
      <c r="S165" s="20">
        <v>0</v>
      </c>
      <c r="T165" s="20">
        <v>10</v>
      </c>
      <c r="U165" s="25">
        <v>0.6</v>
      </c>
      <c r="V165" s="19">
        <f t="shared" si="24"/>
        <v>2.5499999999999998</v>
      </c>
      <c r="W165" s="26">
        <v>1.5</v>
      </c>
      <c r="X165" s="19">
        <f t="shared" si="34"/>
        <v>2.5499999999999998</v>
      </c>
      <c r="Y165" s="19">
        <f t="shared" si="25"/>
        <v>3.3000000000000003</v>
      </c>
      <c r="Z165" s="19">
        <v>9.9</v>
      </c>
      <c r="AA165" s="19">
        <f t="shared" si="26"/>
        <v>3.3000000000000003</v>
      </c>
      <c r="AB165" s="19">
        <f t="shared" si="27"/>
        <v>2.3400000000000003</v>
      </c>
      <c r="AC165" s="19">
        <v>1.3</v>
      </c>
      <c r="AD165" s="19">
        <f t="shared" si="35"/>
        <v>2.3400000000000003</v>
      </c>
      <c r="AE165" s="19">
        <f t="shared" si="28"/>
        <v>4.76</v>
      </c>
      <c r="AF165" s="19">
        <v>11.9</v>
      </c>
      <c r="AG165" s="19">
        <f t="shared" si="29"/>
        <v>4.76</v>
      </c>
      <c r="AH165" s="26">
        <f t="shared" si="30"/>
        <v>1.1440000000000001</v>
      </c>
      <c r="AI165" s="19">
        <v>1.1000000000000001</v>
      </c>
      <c r="AJ165" s="26">
        <f t="shared" si="31"/>
        <v>1.4300000000000002</v>
      </c>
      <c r="AK165" s="19">
        <f t="shared" si="32"/>
        <v>0.13999999999999999</v>
      </c>
      <c r="AL165" s="19">
        <v>0.1</v>
      </c>
      <c r="AM165" s="144">
        <f t="shared" si="33"/>
        <v>0.13999999999999999</v>
      </c>
      <c r="AN165" s="132"/>
      <c r="AO165" s="132"/>
      <c r="AP165" s="28">
        <f>ROUNDUP($AN$4*VLOOKUP($AO$4,Plant!$A$3:$F$22,6,0)*V165,0)</f>
        <v>25</v>
      </c>
      <c r="AQ165" s="28">
        <f>ROUNDUP($AN$4*VLOOKUP($AO$4,Plant!$A$3:$G$22,7,0)*Y165,0)</f>
        <v>63</v>
      </c>
      <c r="AR165" s="28">
        <f>ROUNDUP($AN$4*VLOOKUP($AO$4,Plant!$A$3:$F$22,6,0)*AB165,0)</f>
        <v>23</v>
      </c>
      <c r="AS165" s="28">
        <f>ROUNDUP($AN$4*VLOOKUP($AO$4,Plant!$A$3:$H$22,8,0)*AE165,0)</f>
        <v>124</v>
      </c>
      <c r="AT165" s="28">
        <f>ROUNDUP($AN$4*VLOOKUP($AO$4,Plant!$A$3:$D$22,4,0)*AH165,0)</f>
        <v>2</v>
      </c>
      <c r="AU165" s="28">
        <f>ROUNDUP($AN$4*VLOOKUP($AO$4,Plant!$A$3:$E$22,5,0)*AK165,0)</f>
        <v>1</v>
      </c>
      <c r="AW16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165*U165/VLOOKUP($AV$5,'19. Daily_paid_order'!$B$2:$C$41,2,0),0)</f>
        <v>4</v>
      </c>
    </row>
    <row r="166" spans="1:49" x14ac:dyDescent="0.25">
      <c r="A166" s="29" t="s">
        <v>52</v>
      </c>
      <c r="B166" s="30">
        <v>164</v>
      </c>
      <c r="C166" s="31">
        <v>7</v>
      </c>
      <c r="D166" s="3">
        <v>19</v>
      </c>
      <c r="E166" s="20">
        <v>5100</v>
      </c>
      <c r="F166" s="20">
        <v>6</v>
      </c>
      <c r="G166" s="31">
        <v>14</v>
      </c>
      <c r="H166" s="31">
        <v>16</v>
      </c>
      <c r="I166" s="32" t="s">
        <v>58</v>
      </c>
      <c r="J166" s="20">
        <v>5</v>
      </c>
      <c r="K166" s="20">
        <v>50</v>
      </c>
      <c r="L166" s="20">
        <v>30</v>
      </c>
      <c r="M166" s="20">
        <v>5</v>
      </c>
      <c r="N166" s="31">
        <v>54</v>
      </c>
      <c r="O166" s="23">
        <v>20</v>
      </c>
      <c r="P166" s="20">
        <v>80</v>
      </c>
      <c r="Q166" s="24">
        <v>6</v>
      </c>
      <c r="R166" s="7">
        <v>12</v>
      </c>
      <c r="S166" s="20">
        <v>0</v>
      </c>
      <c r="T166" s="20">
        <v>10</v>
      </c>
      <c r="U166" s="25">
        <v>0.6</v>
      </c>
      <c r="V166" s="19">
        <f t="shared" si="24"/>
        <v>2.5499999999999998</v>
      </c>
      <c r="W166" s="26">
        <v>1.5</v>
      </c>
      <c r="X166" s="19">
        <f t="shared" si="34"/>
        <v>2.5499999999999998</v>
      </c>
      <c r="Y166" s="19">
        <f t="shared" si="25"/>
        <v>3.3000000000000003</v>
      </c>
      <c r="Z166" s="19">
        <v>9.9</v>
      </c>
      <c r="AA166" s="19">
        <f t="shared" si="26"/>
        <v>3.3000000000000003</v>
      </c>
      <c r="AB166" s="19">
        <f t="shared" si="27"/>
        <v>2.3400000000000003</v>
      </c>
      <c r="AC166" s="19">
        <v>1.3</v>
      </c>
      <c r="AD166" s="19">
        <f t="shared" si="35"/>
        <v>2.3400000000000003</v>
      </c>
      <c r="AE166" s="19">
        <f t="shared" si="28"/>
        <v>4.76</v>
      </c>
      <c r="AF166" s="19">
        <v>11.9</v>
      </c>
      <c r="AG166" s="19">
        <f t="shared" si="29"/>
        <v>4.76</v>
      </c>
      <c r="AH166" s="26">
        <f t="shared" si="30"/>
        <v>1.1440000000000001</v>
      </c>
      <c r="AI166" s="19">
        <v>1.1000000000000001</v>
      </c>
      <c r="AJ166" s="26">
        <f t="shared" si="31"/>
        <v>1.4300000000000002</v>
      </c>
      <c r="AK166" s="19">
        <f t="shared" si="32"/>
        <v>0.13999999999999999</v>
      </c>
      <c r="AL166" s="19">
        <v>0.1</v>
      </c>
      <c r="AM166" s="144">
        <f t="shared" si="33"/>
        <v>0.13999999999999999</v>
      </c>
      <c r="AN166" s="132"/>
      <c r="AO166" s="132"/>
      <c r="AP166" s="28">
        <f>ROUNDUP($AN$4*VLOOKUP($AO$4,Plant!$A$3:$F$22,6,0)*V166,0)</f>
        <v>25</v>
      </c>
      <c r="AQ166" s="28">
        <f>ROUNDUP($AN$4*VLOOKUP($AO$4,Plant!$A$3:$G$22,7,0)*Y166,0)</f>
        <v>63</v>
      </c>
      <c r="AR166" s="28">
        <f>ROUNDUP($AN$4*VLOOKUP($AO$4,Plant!$A$3:$F$22,6,0)*AB166,0)</f>
        <v>23</v>
      </c>
      <c r="AS166" s="28">
        <f>ROUNDUP($AN$4*VLOOKUP($AO$4,Plant!$A$3:$H$22,8,0)*AE166,0)</f>
        <v>124</v>
      </c>
      <c r="AT166" s="28">
        <f>ROUNDUP($AN$4*VLOOKUP($AO$4,Plant!$A$3:$D$22,4,0)*AH166,0)</f>
        <v>2</v>
      </c>
      <c r="AU166" s="28">
        <f>ROUNDUP($AN$4*VLOOKUP($AO$4,Plant!$A$3:$E$22,5,0)*AK166,0)</f>
        <v>1</v>
      </c>
      <c r="AW16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166*U166/VLOOKUP($AV$5,'19. Daily_paid_order'!$B$2:$C$41,2,0),0)</f>
        <v>4</v>
      </c>
    </row>
    <row r="167" spans="1:49" x14ac:dyDescent="0.25">
      <c r="A167" s="29" t="s">
        <v>52</v>
      </c>
      <c r="B167" s="18">
        <v>165</v>
      </c>
      <c r="C167" s="31">
        <v>7</v>
      </c>
      <c r="D167" s="3">
        <v>19</v>
      </c>
      <c r="E167" s="20">
        <v>5100</v>
      </c>
      <c r="F167" s="20">
        <v>6</v>
      </c>
      <c r="G167" s="31">
        <v>14</v>
      </c>
      <c r="H167" s="31">
        <v>16</v>
      </c>
      <c r="I167" s="32" t="s">
        <v>58</v>
      </c>
      <c r="J167" s="20">
        <v>5</v>
      </c>
      <c r="K167" s="20">
        <v>50</v>
      </c>
      <c r="L167" s="20">
        <v>30</v>
      </c>
      <c r="M167" s="20">
        <v>5</v>
      </c>
      <c r="N167" s="31">
        <v>54</v>
      </c>
      <c r="O167" s="23">
        <v>20</v>
      </c>
      <c r="P167" s="20">
        <v>80</v>
      </c>
      <c r="Q167" s="24">
        <v>6</v>
      </c>
      <c r="R167" s="7">
        <v>12</v>
      </c>
      <c r="S167" s="20">
        <v>0</v>
      </c>
      <c r="T167" s="20">
        <v>10</v>
      </c>
      <c r="U167" s="25">
        <v>0.6</v>
      </c>
      <c r="V167" s="19">
        <f t="shared" si="24"/>
        <v>2.5499999999999998</v>
      </c>
      <c r="W167" s="26">
        <v>1.5</v>
      </c>
      <c r="X167" s="19">
        <f t="shared" si="34"/>
        <v>2.5499999999999998</v>
      </c>
      <c r="Y167" s="19">
        <f t="shared" si="25"/>
        <v>3.3000000000000003</v>
      </c>
      <c r="Z167" s="19">
        <v>9.9</v>
      </c>
      <c r="AA167" s="19">
        <f t="shared" si="26"/>
        <v>3.3000000000000003</v>
      </c>
      <c r="AB167" s="19">
        <f t="shared" si="27"/>
        <v>2.3400000000000003</v>
      </c>
      <c r="AC167" s="19">
        <v>1.3</v>
      </c>
      <c r="AD167" s="19">
        <f t="shared" si="35"/>
        <v>2.3400000000000003</v>
      </c>
      <c r="AE167" s="19">
        <f t="shared" si="28"/>
        <v>4.76</v>
      </c>
      <c r="AF167" s="19">
        <v>11.9</v>
      </c>
      <c r="AG167" s="19">
        <f t="shared" si="29"/>
        <v>4.76</v>
      </c>
      <c r="AH167" s="26">
        <f t="shared" si="30"/>
        <v>1.1440000000000001</v>
      </c>
      <c r="AI167" s="19">
        <v>1.1000000000000001</v>
      </c>
      <c r="AJ167" s="26">
        <f t="shared" si="31"/>
        <v>1.4300000000000002</v>
      </c>
      <c r="AK167" s="19">
        <f t="shared" si="32"/>
        <v>0.13999999999999999</v>
      </c>
      <c r="AL167" s="19">
        <v>0.1</v>
      </c>
      <c r="AM167" s="144">
        <f t="shared" si="33"/>
        <v>0.13999999999999999</v>
      </c>
      <c r="AN167" s="132"/>
      <c r="AO167" s="132"/>
      <c r="AP167" s="28">
        <f>ROUNDUP($AN$4*VLOOKUP($AO$4,Plant!$A$3:$F$22,6,0)*V167,0)</f>
        <v>25</v>
      </c>
      <c r="AQ167" s="28">
        <f>ROUNDUP($AN$4*VLOOKUP($AO$4,Plant!$A$3:$G$22,7,0)*Y167,0)</f>
        <v>63</v>
      </c>
      <c r="AR167" s="28">
        <f>ROUNDUP($AN$4*VLOOKUP($AO$4,Plant!$A$3:$F$22,6,0)*AB167,0)</f>
        <v>23</v>
      </c>
      <c r="AS167" s="28">
        <f>ROUNDUP($AN$4*VLOOKUP($AO$4,Plant!$A$3:$H$22,8,0)*AE167,0)</f>
        <v>124</v>
      </c>
      <c r="AT167" s="28">
        <f>ROUNDUP($AN$4*VLOOKUP($AO$4,Plant!$A$3:$D$22,4,0)*AH167,0)</f>
        <v>2</v>
      </c>
      <c r="AU167" s="28">
        <f>ROUNDUP($AN$4*VLOOKUP($AO$4,Plant!$A$3:$E$22,5,0)*AK167,0)</f>
        <v>1</v>
      </c>
      <c r="AW16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167*U167/VLOOKUP($AV$5,'19. Daily_paid_order'!$B$2:$C$41,2,0),0)</f>
        <v>4</v>
      </c>
    </row>
    <row r="168" spans="1:49" x14ac:dyDescent="0.25">
      <c r="A168" s="29" t="s">
        <v>52</v>
      </c>
      <c r="B168" s="30">
        <v>166</v>
      </c>
      <c r="C168" s="31">
        <v>7</v>
      </c>
      <c r="D168" s="3">
        <v>19</v>
      </c>
      <c r="E168" s="20">
        <v>5100</v>
      </c>
      <c r="F168" s="20">
        <v>6</v>
      </c>
      <c r="G168" s="31">
        <v>14</v>
      </c>
      <c r="H168" s="31">
        <v>16</v>
      </c>
      <c r="I168" s="32" t="s">
        <v>58</v>
      </c>
      <c r="J168" s="20">
        <v>5</v>
      </c>
      <c r="K168" s="20">
        <v>50</v>
      </c>
      <c r="L168" s="20">
        <v>30</v>
      </c>
      <c r="M168" s="20">
        <v>5</v>
      </c>
      <c r="N168" s="31">
        <v>54</v>
      </c>
      <c r="O168" s="23">
        <v>20</v>
      </c>
      <c r="P168" s="20">
        <v>80</v>
      </c>
      <c r="Q168" s="24">
        <v>6</v>
      </c>
      <c r="R168" s="7">
        <v>12</v>
      </c>
      <c r="S168" s="20">
        <v>0</v>
      </c>
      <c r="T168" s="20">
        <v>10</v>
      </c>
      <c r="U168" s="25">
        <v>0.6</v>
      </c>
      <c r="V168" s="19">
        <f t="shared" si="24"/>
        <v>2.5499999999999998</v>
      </c>
      <c r="W168" s="26">
        <v>1.5</v>
      </c>
      <c r="X168" s="19">
        <f t="shared" si="34"/>
        <v>2.5499999999999998</v>
      </c>
      <c r="Y168" s="19">
        <f t="shared" si="25"/>
        <v>3.3000000000000003</v>
      </c>
      <c r="Z168" s="19">
        <v>9.9</v>
      </c>
      <c r="AA168" s="19">
        <f t="shared" si="26"/>
        <v>3.3000000000000003</v>
      </c>
      <c r="AB168" s="19">
        <f t="shared" si="27"/>
        <v>2.3400000000000003</v>
      </c>
      <c r="AC168" s="19">
        <v>1.3</v>
      </c>
      <c r="AD168" s="19">
        <f t="shared" si="35"/>
        <v>2.3400000000000003</v>
      </c>
      <c r="AE168" s="19">
        <f t="shared" si="28"/>
        <v>4.76</v>
      </c>
      <c r="AF168" s="19">
        <v>11.9</v>
      </c>
      <c r="AG168" s="19">
        <f t="shared" si="29"/>
        <v>4.76</v>
      </c>
      <c r="AH168" s="26">
        <f t="shared" si="30"/>
        <v>1.1440000000000001</v>
      </c>
      <c r="AI168" s="19">
        <v>1.1000000000000001</v>
      </c>
      <c r="AJ168" s="26">
        <f t="shared" si="31"/>
        <v>1.4300000000000002</v>
      </c>
      <c r="AK168" s="19">
        <f t="shared" si="32"/>
        <v>0.13999999999999999</v>
      </c>
      <c r="AL168" s="19">
        <v>0.1</v>
      </c>
      <c r="AM168" s="144">
        <f t="shared" si="33"/>
        <v>0.13999999999999999</v>
      </c>
      <c r="AN168" s="132"/>
      <c r="AO168" s="132"/>
      <c r="AP168" s="28">
        <f>ROUNDUP($AN$4*VLOOKUP($AO$4,Plant!$A$3:$F$22,6,0)*V168,0)</f>
        <v>25</v>
      </c>
      <c r="AQ168" s="28">
        <f>ROUNDUP($AN$4*VLOOKUP($AO$4,Plant!$A$3:$G$22,7,0)*Y168,0)</f>
        <v>63</v>
      </c>
      <c r="AR168" s="28">
        <f>ROUNDUP($AN$4*VLOOKUP($AO$4,Plant!$A$3:$F$22,6,0)*AB168,0)</f>
        <v>23</v>
      </c>
      <c r="AS168" s="28">
        <f>ROUNDUP($AN$4*VLOOKUP($AO$4,Plant!$A$3:$H$22,8,0)*AE168,0)</f>
        <v>124</v>
      </c>
      <c r="AT168" s="28">
        <f>ROUNDUP($AN$4*VLOOKUP($AO$4,Plant!$A$3:$D$22,4,0)*AH168,0)</f>
        <v>2</v>
      </c>
      <c r="AU168" s="28">
        <f>ROUNDUP($AN$4*VLOOKUP($AO$4,Plant!$A$3:$E$22,5,0)*AK168,0)</f>
        <v>1</v>
      </c>
      <c r="AW16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168*U168/VLOOKUP($AV$5,'19. Daily_paid_order'!$B$2:$C$41,2,0),0)</f>
        <v>4</v>
      </c>
    </row>
    <row r="169" spans="1:49" x14ac:dyDescent="0.25">
      <c r="A169" s="29" t="s">
        <v>52</v>
      </c>
      <c r="B169" s="18">
        <v>167</v>
      </c>
      <c r="C169" s="31">
        <v>7</v>
      </c>
      <c r="D169" s="3">
        <v>19</v>
      </c>
      <c r="E169" s="20">
        <v>5100</v>
      </c>
      <c r="F169" s="20">
        <v>6</v>
      </c>
      <c r="G169" s="31">
        <v>14</v>
      </c>
      <c r="H169" s="31">
        <v>16</v>
      </c>
      <c r="I169" s="32" t="s">
        <v>58</v>
      </c>
      <c r="J169" s="20">
        <v>5</v>
      </c>
      <c r="K169" s="20">
        <v>50</v>
      </c>
      <c r="L169" s="20">
        <v>30</v>
      </c>
      <c r="M169" s="20">
        <v>5</v>
      </c>
      <c r="N169" s="31">
        <v>54</v>
      </c>
      <c r="O169" s="23">
        <v>20</v>
      </c>
      <c r="P169" s="20">
        <v>80</v>
      </c>
      <c r="Q169" s="24">
        <v>6</v>
      </c>
      <c r="R169" s="7">
        <v>12</v>
      </c>
      <c r="S169" s="20">
        <v>0</v>
      </c>
      <c r="T169" s="20">
        <v>10</v>
      </c>
      <c r="U169" s="25">
        <v>0.6</v>
      </c>
      <c r="V169" s="19">
        <f t="shared" si="24"/>
        <v>2.5499999999999998</v>
      </c>
      <c r="W169" s="26">
        <v>1.5</v>
      </c>
      <c r="X169" s="19">
        <f t="shared" si="34"/>
        <v>2.5499999999999998</v>
      </c>
      <c r="Y169" s="19">
        <f t="shared" si="25"/>
        <v>3.3000000000000003</v>
      </c>
      <c r="Z169" s="19">
        <v>9.9</v>
      </c>
      <c r="AA169" s="19">
        <f t="shared" si="26"/>
        <v>3.3000000000000003</v>
      </c>
      <c r="AB169" s="19">
        <f t="shared" si="27"/>
        <v>2.3400000000000003</v>
      </c>
      <c r="AC169" s="19">
        <v>1.3</v>
      </c>
      <c r="AD169" s="19">
        <f t="shared" si="35"/>
        <v>2.3400000000000003</v>
      </c>
      <c r="AE169" s="19">
        <f t="shared" si="28"/>
        <v>4.76</v>
      </c>
      <c r="AF169" s="19">
        <v>11.9</v>
      </c>
      <c r="AG169" s="19">
        <f t="shared" si="29"/>
        <v>4.76</v>
      </c>
      <c r="AH169" s="26">
        <f t="shared" si="30"/>
        <v>1.1440000000000001</v>
      </c>
      <c r="AI169" s="19">
        <v>1.1000000000000001</v>
      </c>
      <c r="AJ169" s="26">
        <f t="shared" si="31"/>
        <v>1.4300000000000002</v>
      </c>
      <c r="AK169" s="19">
        <f t="shared" si="32"/>
        <v>0.13999999999999999</v>
      </c>
      <c r="AL169" s="19">
        <v>0.1</v>
      </c>
      <c r="AM169" s="144">
        <f t="shared" si="33"/>
        <v>0.13999999999999999</v>
      </c>
      <c r="AN169" s="132"/>
      <c r="AO169" s="132"/>
      <c r="AP169" s="28">
        <f>ROUNDUP($AN$4*VLOOKUP($AO$4,Plant!$A$3:$F$22,6,0)*V169,0)</f>
        <v>25</v>
      </c>
      <c r="AQ169" s="28">
        <f>ROUNDUP($AN$4*VLOOKUP($AO$4,Plant!$A$3:$G$22,7,0)*Y169,0)</f>
        <v>63</v>
      </c>
      <c r="AR169" s="28">
        <f>ROUNDUP($AN$4*VLOOKUP($AO$4,Plant!$A$3:$F$22,6,0)*AB169,0)</f>
        <v>23</v>
      </c>
      <c r="AS169" s="28">
        <f>ROUNDUP($AN$4*VLOOKUP($AO$4,Plant!$A$3:$H$22,8,0)*AE169,0)</f>
        <v>124</v>
      </c>
      <c r="AT169" s="28">
        <f>ROUNDUP($AN$4*VLOOKUP($AO$4,Plant!$A$3:$D$22,4,0)*AH169,0)</f>
        <v>2</v>
      </c>
      <c r="AU169" s="28">
        <f>ROUNDUP($AN$4*VLOOKUP($AO$4,Plant!$A$3:$E$22,5,0)*AK169,0)</f>
        <v>1</v>
      </c>
      <c r="AW16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169*U169/VLOOKUP($AV$5,'19. Daily_paid_order'!$B$2:$C$41,2,0),0)</f>
        <v>4</v>
      </c>
    </row>
    <row r="170" spans="1:49" x14ac:dyDescent="0.25">
      <c r="A170" s="29" t="s">
        <v>52</v>
      </c>
      <c r="B170" s="30">
        <v>168</v>
      </c>
      <c r="C170" s="31">
        <v>7</v>
      </c>
      <c r="D170" s="3">
        <v>19</v>
      </c>
      <c r="E170" s="20">
        <v>5100</v>
      </c>
      <c r="F170" s="20">
        <v>6</v>
      </c>
      <c r="G170" s="31">
        <v>14</v>
      </c>
      <c r="H170" s="31">
        <v>16</v>
      </c>
      <c r="I170" s="32" t="s">
        <v>58</v>
      </c>
      <c r="J170" s="20">
        <v>5</v>
      </c>
      <c r="K170" s="20">
        <v>50</v>
      </c>
      <c r="L170" s="20">
        <v>30</v>
      </c>
      <c r="M170" s="20">
        <v>5</v>
      </c>
      <c r="N170" s="31">
        <v>54</v>
      </c>
      <c r="O170" s="23">
        <v>20</v>
      </c>
      <c r="P170" s="20">
        <v>80</v>
      </c>
      <c r="Q170" s="24">
        <v>6</v>
      </c>
      <c r="R170" s="7">
        <v>12</v>
      </c>
      <c r="S170" s="20">
        <v>0</v>
      </c>
      <c r="T170" s="20">
        <v>10</v>
      </c>
      <c r="U170" s="25">
        <v>0.6</v>
      </c>
      <c r="V170" s="19">
        <f t="shared" si="24"/>
        <v>2.5499999999999998</v>
      </c>
      <c r="W170" s="26">
        <v>1.5</v>
      </c>
      <c r="X170" s="19">
        <f t="shared" si="34"/>
        <v>2.5499999999999998</v>
      </c>
      <c r="Y170" s="19">
        <f t="shared" si="25"/>
        <v>3.3000000000000003</v>
      </c>
      <c r="Z170" s="19">
        <v>9.9</v>
      </c>
      <c r="AA170" s="19">
        <f t="shared" si="26"/>
        <v>3.3000000000000003</v>
      </c>
      <c r="AB170" s="19">
        <f t="shared" si="27"/>
        <v>2.3400000000000003</v>
      </c>
      <c r="AC170" s="19">
        <v>1.3</v>
      </c>
      <c r="AD170" s="19">
        <f t="shared" si="35"/>
        <v>2.3400000000000003</v>
      </c>
      <c r="AE170" s="19">
        <f t="shared" si="28"/>
        <v>4.76</v>
      </c>
      <c r="AF170" s="19">
        <v>11.9</v>
      </c>
      <c r="AG170" s="19">
        <f t="shared" si="29"/>
        <v>4.76</v>
      </c>
      <c r="AH170" s="26">
        <f t="shared" si="30"/>
        <v>1.1440000000000001</v>
      </c>
      <c r="AI170" s="19">
        <v>1.1000000000000001</v>
      </c>
      <c r="AJ170" s="26">
        <f t="shared" si="31"/>
        <v>1.4300000000000002</v>
      </c>
      <c r="AK170" s="19">
        <f t="shared" si="32"/>
        <v>0.13999999999999999</v>
      </c>
      <c r="AL170" s="19">
        <v>0.1</v>
      </c>
      <c r="AM170" s="144">
        <f t="shared" si="33"/>
        <v>0.13999999999999999</v>
      </c>
      <c r="AN170" s="132"/>
      <c r="AO170" s="132"/>
      <c r="AP170" s="28">
        <f>ROUNDUP($AN$4*VLOOKUP($AO$4,Plant!$A$3:$F$22,6,0)*V170,0)</f>
        <v>25</v>
      </c>
      <c r="AQ170" s="28">
        <f>ROUNDUP($AN$4*VLOOKUP($AO$4,Plant!$A$3:$G$22,7,0)*Y170,0)</f>
        <v>63</v>
      </c>
      <c r="AR170" s="28">
        <f>ROUNDUP($AN$4*VLOOKUP($AO$4,Plant!$A$3:$F$22,6,0)*AB170,0)</f>
        <v>23</v>
      </c>
      <c r="AS170" s="28">
        <f>ROUNDUP($AN$4*VLOOKUP($AO$4,Plant!$A$3:$H$22,8,0)*AE170,0)</f>
        <v>124</v>
      </c>
      <c r="AT170" s="28">
        <f>ROUNDUP($AN$4*VLOOKUP($AO$4,Plant!$A$3:$D$22,4,0)*AH170,0)</f>
        <v>2</v>
      </c>
      <c r="AU170" s="28">
        <f>ROUNDUP($AN$4*VLOOKUP($AO$4,Plant!$A$3:$E$22,5,0)*AK170,0)</f>
        <v>1</v>
      </c>
      <c r="AW17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170*U170/VLOOKUP($AV$5,'19. Daily_paid_order'!$B$2:$C$41,2,0),0)</f>
        <v>4</v>
      </c>
    </row>
    <row r="171" spans="1:49" x14ac:dyDescent="0.25">
      <c r="A171" s="29" t="s">
        <v>52</v>
      </c>
      <c r="B171" s="18">
        <v>169</v>
      </c>
      <c r="C171" s="31">
        <v>7</v>
      </c>
      <c r="D171" s="3">
        <v>19</v>
      </c>
      <c r="E171" s="20">
        <v>5100</v>
      </c>
      <c r="F171" s="20">
        <v>6</v>
      </c>
      <c r="G171" s="31">
        <v>14</v>
      </c>
      <c r="H171" s="31">
        <v>16</v>
      </c>
      <c r="I171" s="32" t="s">
        <v>58</v>
      </c>
      <c r="J171" s="20">
        <v>5</v>
      </c>
      <c r="K171" s="20">
        <v>50</v>
      </c>
      <c r="L171" s="20">
        <v>30</v>
      </c>
      <c r="M171" s="20">
        <v>5</v>
      </c>
      <c r="N171" s="31">
        <v>54</v>
      </c>
      <c r="O171" s="23">
        <v>20</v>
      </c>
      <c r="P171" s="20">
        <v>80</v>
      </c>
      <c r="Q171" s="24">
        <v>6</v>
      </c>
      <c r="R171" s="7">
        <v>12</v>
      </c>
      <c r="S171" s="20">
        <v>0</v>
      </c>
      <c r="T171" s="20">
        <v>10</v>
      </c>
      <c r="U171" s="25">
        <v>0.6</v>
      </c>
      <c r="V171" s="19">
        <f t="shared" si="24"/>
        <v>2.5499999999999998</v>
      </c>
      <c r="W171" s="26">
        <v>1.5</v>
      </c>
      <c r="X171" s="19">
        <f t="shared" si="34"/>
        <v>2.5499999999999998</v>
      </c>
      <c r="Y171" s="19">
        <f t="shared" si="25"/>
        <v>3.3000000000000003</v>
      </c>
      <c r="Z171" s="19">
        <v>9.9</v>
      </c>
      <c r="AA171" s="19">
        <f t="shared" si="26"/>
        <v>3.3000000000000003</v>
      </c>
      <c r="AB171" s="19">
        <f t="shared" si="27"/>
        <v>2.3400000000000003</v>
      </c>
      <c r="AC171" s="19">
        <v>1.3</v>
      </c>
      <c r="AD171" s="19">
        <f t="shared" si="35"/>
        <v>2.3400000000000003</v>
      </c>
      <c r="AE171" s="19">
        <f t="shared" si="28"/>
        <v>4.76</v>
      </c>
      <c r="AF171" s="19">
        <v>11.9</v>
      </c>
      <c r="AG171" s="19">
        <f t="shared" si="29"/>
        <v>4.76</v>
      </c>
      <c r="AH171" s="26">
        <f t="shared" si="30"/>
        <v>1.1440000000000001</v>
      </c>
      <c r="AI171" s="19">
        <v>1.1000000000000001</v>
      </c>
      <c r="AJ171" s="26">
        <f t="shared" si="31"/>
        <v>1.4300000000000002</v>
      </c>
      <c r="AK171" s="19">
        <f t="shared" si="32"/>
        <v>0.13999999999999999</v>
      </c>
      <c r="AL171" s="19">
        <v>0.1</v>
      </c>
      <c r="AM171" s="144">
        <f t="shared" si="33"/>
        <v>0.13999999999999999</v>
      </c>
      <c r="AN171" s="132"/>
      <c r="AO171" s="132"/>
      <c r="AP171" s="28">
        <f>ROUNDUP($AN$4*VLOOKUP($AO$4,Plant!$A$3:$F$22,6,0)*V171,0)</f>
        <v>25</v>
      </c>
      <c r="AQ171" s="28">
        <f>ROUNDUP($AN$4*VLOOKUP($AO$4,Plant!$A$3:$G$22,7,0)*Y171,0)</f>
        <v>63</v>
      </c>
      <c r="AR171" s="28">
        <f>ROUNDUP($AN$4*VLOOKUP($AO$4,Plant!$A$3:$F$22,6,0)*AB171,0)</f>
        <v>23</v>
      </c>
      <c r="AS171" s="28">
        <f>ROUNDUP($AN$4*VLOOKUP($AO$4,Plant!$A$3:$H$22,8,0)*AE171,0)</f>
        <v>124</v>
      </c>
      <c r="AT171" s="28">
        <f>ROUNDUP($AN$4*VLOOKUP($AO$4,Plant!$A$3:$D$22,4,0)*AH171,0)</f>
        <v>2</v>
      </c>
      <c r="AU171" s="28">
        <f>ROUNDUP($AN$4*VLOOKUP($AO$4,Plant!$A$3:$E$22,5,0)*AK171,0)</f>
        <v>1</v>
      </c>
      <c r="AW17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171*U171/VLOOKUP($AV$5,'19. Daily_paid_order'!$B$2:$C$41,2,0),0)</f>
        <v>4</v>
      </c>
    </row>
    <row r="172" spans="1:49" x14ac:dyDescent="0.25">
      <c r="A172" s="29" t="s">
        <v>52</v>
      </c>
      <c r="B172" s="30">
        <v>170</v>
      </c>
      <c r="C172" s="31">
        <v>7</v>
      </c>
      <c r="D172" s="3">
        <v>19</v>
      </c>
      <c r="E172" s="20">
        <v>5100</v>
      </c>
      <c r="F172" s="20">
        <v>6</v>
      </c>
      <c r="G172" s="31">
        <v>14</v>
      </c>
      <c r="H172" s="31">
        <v>16</v>
      </c>
      <c r="I172" s="32" t="s">
        <v>58</v>
      </c>
      <c r="J172" s="20">
        <v>5</v>
      </c>
      <c r="K172" s="20">
        <v>50</v>
      </c>
      <c r="L172" s="20">
        <v>30</v>
      </c>
      <c r="M172" s="20">
        <v>5</v>
      </c>
      <c r="N172" s="31">
        <v>54</v>
      </c>
      <c r="O172" s="23">
        <v>20</v>
      </c>
      <c r="P172" s="20">
        <v>80</v>
      </c>
      <c r="Q172" s="24">
        <v>6</v>
      </c>
      <c r="R172" s="7">
        <v>12</v>
      </c>
      <c r="S172" s="20">
        <v>0</v>
      </c>
      <c r="T172" s="20">
        <v>10</v>
      </c>
      <c r="U172" s="25">
        <v>0.6</v>
      </c>
      <c r="V172" s="19">
        <f t="shared" si="24"/>
        <v>2.5499999999999998</v>
      </c>
      <c r="W172" s="26">
        <v>1.5</v>
      </c>
      <c r="X172" s="19">
        <f t="shared" si="34"/>
        <v>2.5499999999999998</v>
      </c>
      <c r="Y172" s="19">
        <f t="shared" si="25"/>
        <v>3.3000000000000003</v>
      </c>
      <c r="Z172" s="19">
        <v>9.9</v>
      </c>
      <c r="AA172" s="19">
        <f t="shared" si="26"/>
        <v>3.3000000000000003</v>
      </c>
      <c r="AB172" s="19">
        <f t="shared" si="27"/>
        <v>2.3400000000000003</v>
      </c>
      <c r="AC172" s="19">
        <v>1.3</v>
      </c>
      <c r="AD172" s="19">
        <f t="shared" si="35"/>
        <v>2.3400000000000003</v>
      </c>
      <c r="AE172" s="19">
        <f t="shared" si="28"/>
        <v>4.76</v>
      </c>
      <c r="AF172" s="19">
        <v>11.9</v>
      </c>
      <c r="AG172" s="19">
        <f t="shared" si="29"/>
        <v>4.76</v>
      </c>
      <c r="AH172" s="26">
        <f t="shared" si="30"/>
        <v>1.1440000000000001</v>
      </c>
      <c r="AI172" s="19">
        <v>1.1000000000000001</v>
      </c>
      <c r="AJ172" s="26">
        <f t="shared" si="31"/>
        <v>1.4300000000000002</v>
      </c>
      <c r="AK172" s="19">
        <f t="shared" si="32"/>
        <v>0.13999999999999999</v>
      </c>
      <c r="AL172" s="19">
        <v>0.1</v>
      </c>
      <c r="AM172" s="144">
        <f t="shared" si="33"/>
        <v>0.13999999999999999</v>
      </c>
      <c r="AN172" s="132"/>
      <c r="AO172" s="132"/>
      <c r="AP172" s="28">
        <f>ROUNDUP($AN$4*VLOOKUP($AO$4,Plant!$A$3:$F$22,6,0)*V172,0)</f>
        <v>25</v>
      </c>
      <c r="AQ172" s="28">
        <f>ROUNDUP($AN$4*VLOOKUP($AO$4,Plant!$A$3:$G$22,7,0)*Y172,0)</f>
        <v>63</v>
      </c>
      <c r="AR172" s="28">
        <f>ROUNDUP($AN$4*VLOOKUP($AO$4,Plant!$A$3:$F$22,6,0)*AB172,0)</f>
        <v>23</v>
      </c>
      <c r="AS172" s="28">
        <f>ROUNDUP($AN$4*VLOOKUP($AO$4,Plant!$A$3:$H$22,8,0)*AE172,0)</f>
        <v>124</v>
      </c>
      <c r="AT172" s="28">
        <f>ROUNDUP($AN$4*VLOOKUP($AO$4,Plant!$A$3:$D$22,4,0)*AH172,0)</f>
        <v>2</v>
      </c>
      <c r="AU172" s="28">
        <f>ROUNDUP($AN$4*VLOOKUP($AO$4,Plant!$A$3:$E$22,5,0)*AK172,0)</f>
        <v>1</v>
      </c>
      <c r="AW17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172*U172/VLOOKUP($AV$5,'19. Daily_paid_order'!$B$2:$C$41,2,0),0)</f>
        <v>4</v>
      </c>
    </row>
    <row r="173" spans="1:49" x14ac:dyDescent="0.25">
      <c r="A173" s="29" t="s">
        <v>52</v>
      </c>
      <c r="B173" s="18">
        <v>171</v>
      </c>
      <c r="C173" s="31">
        <v>7</v>
      </c>
      <c r="D173" s="3">
        <v>19</v>
      </c>
      <c r="E173" s="20">
        <v>5100</v>
      </c>
      <c r="F173" s="20">
        <v>6</v>
      </c>
      <c r="G173" s="31">
        <v>14</v>
      </c>
      <c r="H173" s="31">
        <v>16</v>
      </c>
      <c r="I173" s="32" t="s">
        <v>58</v>
      </c>
      <c r="J173" s="20">
        <v>5</v>
      </c>
      <c r="K173" s="20">
        <v>50</v>
      </c>
      <c r="L173" s="20">
        <v>30</v>
      </c>
      <c r="M173" s="20">
        <v>5</v>
      </c>
      <c r="N173" s="31">
        <v>54</v>
      </c>
      <c r="O173" s="23">
        <v>20</v>
      </c>
      <c r="P173" s="20">
        <v>80</v>
      </c>
      <c r="Q173" s="24">
        <v>6</v>
      </c>
      <c r="R173" s="7">
        <v>12</v>
      </c>
      <c r="S173" s="20">
        <v>0</v>
      </c>
      <c r="T173" s="20">
        <v>10</v>
      </c>
      <c r="U173" s="25">
        <v>0.6</v>
      </c>
      <c r="V173" s="19">
        <f t="shared" si="24"/>
        <v>2.5499999999999998</v>
      </c>
      <c r="W173" s="26">
        <v>1.5</v>
      </c>
      <c r="X173" s="19">
        <f t="shared" si="34"/>
        <v>2.5499999999999998</v>
      </c>
      <c r="Y173" s="19">
        <f t="shared" si="25"/>
        <v>3.3000000000000003</v>
      </c>
      <c r="Z173" s="19">
        <v>9.9</v>
      </c>
      <c r="AA173" s="19">
        <f t="shared" si="26"/>
        <v>3.3000000000000003</v>
      </c>
      <c r="AB173" s="19">
        <f t="shared" si="27"/>
        <v>2.3400000000000003</v>
      </c>
      <c r="AC173" s="19">
        <v>1.3</v>
      </c>
      <c r="AD173" s="19">
        <f t="shared" si="35"/>
        <v>2.3400000000000003</v>
      </c>
      <c r="AE173" s="19">
        <f t="shared" si="28"/>
        <v>4.76</v>
      </c>
      <c r="AF173" s="19">
        <v>11.9</v>
      </c>
      <c r="AG173" s="19">
        <f t="shared" si="29"/>
        <v>4.76</v>
      </c>
      <c r="AH173" s="26">
        <f t="shared" si="30"/>
        <v>1.1440000000000001</v>
      </c>
      <c r="AI173" s="19">
        <v>1.1000000000000001</v>
      </c>
      <c r="AJ173" s="26">
        <f t="shared" si="31"/>
        <v>1.4300000000000002</v>
      </c>
      <c r="AK173" s="19">
        <f t="shared" si="32"/>
        <v>0.13999999999999999</v>
      </c>
      <c r="AL173" s="19">
        <v>0.1</v>
      </c>
      <c r="AM173" s="144">
        <f t="shared" si="33"/>
        <v>0.13999999999999999</v>
      </c>
      <c r="AN173" s="132"/>
      <c r="AO173" s="132"/>
      <c r="AP173" s="28">
        <f>ROUNDUP($AN$4*VLOOKUP($AO$4,Plant!$A$3:$F$22,6,0)*V173,0)</f>
        <v>25</v>
      </c>
      <c r="AQ173" s="28">
        <f>ROUNDUP($AN$4*VLOOKUP($AO$4,Plant!$A$3:$G$22,7,0)*Y173,0)</f>
        <v>63</v>
      </c>
      <c r="AR173" s="28">
        <f>ROUNDUP($AN$4*VLOOKUP($AO$4,Plant!$A$3:$F$22,6,0)*AB173,0)</f>
        <v>23</v>
      </c>
      <c r="AS173" s="28">
        <f>ROUNDUP($AN$4*VLOOKUP($AO$4,Plant!$A$3:$H$22,8,0)*AE173,0)</f>
        <v>124</v>
      </c>
      <c r="AT173" s="28">
        <f>ROUNDUP($AN$4*VLOOKUP($AO$4,Plant!$A$3:$D$22,4,0)*AH173,0)</f>
        <v>2</v>
      </c>
      <c r="AU173" s="28">
        <f>ROUNDUP($AN$4*VLOOKUP($AO$4,Plant!$A$3:$E$22,5,0)*AK173,0)</f>
        <v>1</v>
      </c>
      <c r="AW17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173*U173/VLOOKUP($AV$5,'19. Daily_paid_order'!$B$2:$C$41,2,0),0)</f>
        <v>4</v>
      </c>
    </row>
    <row r="174" spans="1:49" x14ac:dyDescent="0.25">
      <c r="A174" s="29" t="s">
        <v>52</v>
      </c>
      <c r="B174" s="30">
        <v>172</v>
      </c>
      <c r="C174" s="31">
        <v>7</v>
      </c>
      <c r="D174" s="3">
        <v>19</v>
      </c>
      <c r="E174" s="20">
        <v>5100</v>
      </c>
      <c r="F174" s="20">
        <v>6</v>
      </c>
      <c r="G174" s="31">
        <v>14</v>
      </c>
      <c r="H174" s="31">
        <v>16</v>
      </c>
      <c r="I174" s="32" t="s">
        <v>58</v>
      </c>
      <c r="J174" s="20">
        <v>5</v>
      </c>
      <c r="K174" s="20">
        <v>50</v>
      </c>
      <c r="L174" s="20">
        <v>30</v>
      </c>
      <c r="M174" s="20">
        <v>5</v>
      </c>
      <c r="N174" s="31">
        <v>54</v>
      </c>
      <c r="O174" s="23">
        <v>20</v>
      </c>
      <c r="P174" s="20">
        <v>80</v>
      </c>
      <c r="Q174" s="24">
        <v>6</v>
      </c>
      <c r="R174" s="7">
        <v>12</v>
      </c>
      <c r="S174" s="20">
        <v>0</v>
      </c>
      <c r="T174" s="20">
        <v>10</v>
      </c>
      <c r="U174" s="25">
        <v>0.6</v>
      </c>
      <c r="V174" s="19">
        <f t="shared" si="24"/>
        <v>2.5499999999999998</v>
      </c>
      <c r="W174" s="26">
        <v>1.5</v>
      </c>
      <c r="X174" s="19">
        <f t="shared" si="34"/>
        <v>2.5499999999999998</v>
      </c>
      <c r="Y174" s="19">
        <f t="shared" si="25"/>
        <v>3.3000000000000003</v>
      </c>
      <c r="Z174" s="19">
        <v>9.9</v>
      </c>
      <c r="AA174" s="19">
        <f t="shared" si="26"/>
        <v>3.3000000000000003</v>
      </c>
      <c r="AB174" s="19">
        <f t="shared" si="27"/>
        <v>2.3400000000000003</v>
      </c>
      <c r="AC174" s="19">
        <v>1.3</v>
      </c>
      <c r="AD174" s="19">
        <f t="shared" si="35"/>
        <v>2.3400000000000003</v>
      </c>
      <c r="AE174" s="19">
        <f t="shared" si="28"/>
        <v>4.76</v>
      </c>
      <c r="AF174" s="19">
        <v>11.9</v>
      </c>
      <c r="AG174" s="19">
        <f t="shared" si="29"/>
        <v>4.76</v>
      </c>
      <c r="AH174" s="26">
        <f t="shared" si="30"/>
        <v>1.1440000000000001</v>
      </c>
      <c r="AI174" s="19">
        <v>1.1000000000000001</v>
      </c>
      <c r="AJ174" s="26">
        <f t="shared" si="31"/>
        <v>1.4300000000000002</v>
      </c>
      <c r="AK174" s="19">
        <f t="shared" si="32"/>
        <v>0.13999999999999999</v>
      </c>
      <c r="AL174" s="19">
        <v>0.1</v>
      </c>
      <c r="AM174" s="144">
        <f t="shared" si="33"/>
        <v>0.13999999999999999</v>
      </c>
      <c r="AN174" s="132"/>
      <c r="AO174" s="132"/>
      <c r="AP174" s="28">
        <f>ROUNDUP($AN$4*VLOOKUP($AO$4,Plant!$A$3:$F$22,6,0)*V174,0)</f>
        <v>25</v>
      </c>
      <c r="AQ174" s="28">
        <f>ROUNDUP($AN$4*VLOOKUP($AO$4,Plant!$A$3:$G$22,7,0)*Y174,0)</f>
        <v>63</v>
      </c>
      <c r="AR174" s="28">
        <f>ROUNDUP($AN$4*VLOOKUP($AO$4,Plant!$A$3:$F$22,6,0)*AB174,0)</f>
        <v>23</v>
      </c>
      <c r="AS174" s="28">
        <f>ROUNDUP($AN$4*VLOOKUP($AO$4,Plant!$A$3:$H$22,8,0)*AE174,0)</f>
        <v>124</v>
      </c>
      <c r="AT174" s="28">
        <f>ROUNDUP($AN$4*VLOOKUP($AO$4,Plant!$A$3:$D$22,4,0)*AH174,0)</f>
        <v>2</v>
      </c>
      <c r="AU174" s="28">
        <f>ROUNDUP($AN$4*VLOOKUP($AO$4,Plant!$A$3:$E$22,5,0)*AK174,0)</f>
        <v>1</v>
      </c>
      <c r="AW17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174*U174/VLOOKUP($AV$5,'19. Daily_paid_order'!$B$2:$C$41,2,0),0)</f>
        <v>4</v>
      </c>
    </row>
    <row r="175" spans="1:49" x14ac:dyDescent="0.25">
      <c r="A175" s="29" t="s">
        <v>52</v>
      </c>
      <c r="B175" s="18">
        <v>173</v>
      </c>
      <c r="C175" s="31">
        <v>7</v>
      </c>
      <c r="D175" s="3">
        <v>19</v>
      </c>
      <c r="E175" s="20">
        <v>5100</v>
      </c>
      <c r="F175" s="20">
        <v>6</v>
      </c>
      <c r="G175" s="31">
        <v>14</v>
      </c>
      <c r="H175" s="31">
        <v>16</v>
      </c>
      <c r="I175" s="32" t="s">
        <v>58</v>
      </c>
      <c r="J175" s="20">
        <v>5</v>
      </c>
      <c r="K175" s="20">
        <v>50</v>
      </c>
      <c r="L175" s="20">
        <v>30</v>
      </c>
      <c r="M175" s="20">
        <v>5</v>
      </c>
      <c r="N175" s="31">
        <v>54</v>
      </c>
      <c r="O175" s="23">
        <v>20</v>
      </c>
      <c r="P175" s="20">
        <v>80</v>
      </c>
      <c r="Q175" s="24">
        <v>6</v>
      </c>
      <c r="R175" s="7">
        <v>12</v>
      </c>
      <c r="S175" s="20">
        <v>0</v>
      </c>
      <c r="T175" s="20">
        <v>10</v>
      </c>
      <c r="U175" s="25">
        <v>0.6</v>
      </c>
      <c r="V175" s="19">
        <f t="shared" si="24"/>
        <v>2.5499999999999998</v>
      </c>
      <c r="W175" s="26">
        <v>1.5</v>
      </c>
      <c r="X175" s="19">
        <f t="shared" si="34"/>
        <v>2.5499999999999998</v>
      </c>
      <c r="Y175" s="19">
        <f t="shared" si="25"/>
        <v>3.3000000000000003</v>
      </c>
      <c r="Z175" s="19">
        <v>9.9</v>
      </c>
      <c r="AA175" s="19">
        <f t="shared" si="26"/>
        <v>3.3000000000000003</v>
      </c>
      <c r="AB175" s="19">
        <f t="shared" si="27"/>
        <v>2.3400000000000003</v>
      </c>
      <c r="AC175" s="19">
        <v>1.3</v>
      </c>
      <c r="AD175" s="19">
        <f t="shared" si="35"/>
        <v>2.3400000000000003</v>
      </c>
      <c r="AE175" s="19">
        <f t="shared" si="28"/>
        <v>4.76</v>
      </c>
      <c r="AF175" s="19">
        <v>11.9</v>
      </c>
      <c r="AG175" s="19">
        <f t="shared" si="29"/>
        <v>4.76</v>
      </c>
      <c r="AH175" s="26">
        <f t="shared" si="30"/>
        <v>1.1440000000000001</v>
      </c>
      <c r="AI175" s="19">
        <v>1.1000000000000001</v>
      </c>
      <c r="AJ175" s="26">
        <f t="shared" si="31"/>
        <v>1.4300000000000002</v>
      </c>
      <c r="AK175" s="19">
        <f t="shared" si="32"/>
        <v>0.13999999999999999</v>
      </c>
      <c r="AL175" s="19">
        <v>0.1</v>
      </c>
      <c r="AM175" s="144">
        <f t="shared" si="33"/>
        <v>0.13999999999999999</v>
      </c>
      <c r="AN175" s="132"/>
      <c r="AO175" s="132"/>
      <c r="AP175" s="28">
        <f>ROUNDUP($AN$4*VLOOKUP($AO$4,Plant!$A$3:$F$22,6,0)*V175,0)</f>
        <v>25</v>
      </c>
      <c r="AQ175" s="28">
        <f>ROUNDUP($AN$4*VLOOKUP($AO$4,Plant!$A$3:$G$22,7,0)*Y175,0)</f>
        <v>63</v>
      </c>
      <c r="AR175" s="28">
        <f>ROUNDUP($AN$4*VLOOKUP($AO$4,Plant!$A$3:$F$22,6,0)*AB175,0)</f>
        <v>23</v>
      </c>
      <c r="AS175" s="28">
        <f>ROUNDUP($AN$4*VLOOKUP($AO$4,Plant!$A$3:$H$22,8,0)*AE175,0)</f>
        <v>124</v>
      </c>
      <c r="AT175" s="28">
        <f>ROUNDUP($AN$4*VLOOKUP($AO$4,Plant!$A$3:$D$22,4,0)*AH175,0)</f>
        <v>2</v>
      </c>
      <c r="AU175" s="28">
        <f>ROUNDUP($AN$4*VLOOKUP($AO$4,Plant!$A$3:$E$22,5,0)*AK175,0)</f>
        <v>1</v>
      </c>
      <c r="AW17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175*U175/VLOOKUP($AV$5,'19. Daily_paid_order'!$B$2:$C$41,2,0),0)</f>
        <v>4</v>
      </c>
    </row>
    <row r="176" spans="1:49" x14ac:dyDescent="0.25">
      <c r="A176" s="29" t="s">
        <v>52</v>
      </c>
      <c r="B176" s="30">
        <v>174</v>
      </c>
      <c r="C176" s="31">
        <v>7</v>
      </c>
      <c r="D176" s="3">
        <v>19</v>
      </c>
      <c r="E176" s="20">
        <v>5100</v>
      </c>
      <c r="F176" s="20">
        <v>6</v>
      </c>
      <c r="G176" s="31">
        <v>14</v>
      </c>
      <c r="H176" s="31">
        <v>16</v>
      </c>
      <c r="I176" s="32" t="s">
        <v>58</v>
      </c>
      <c r="J176" s="20">
        <v>5</v>
      </c>
      <c r="K176" s="20">
        <v>50</v>
      </c>
      <c r="L176" s="20">
        <v>30</v>
      </c>
      <c r="M176" s="20">
        <v>5</v>
      </c>
      <c r="N176" s="31">
        <v>54</v>
      </c>
      <c r="O176" s="23">
        <v>20</v>
      </c>
      <c r="P176" s="20">
        <v>80</v>
      </c>
      <c r="Q176" s="24">
        <v>6</v>
      </c>
      <c r="R176" s="7">
        <v>12</v>
      </c>
      <c r="S176" s="20">
        <v>0</v>
      </c>
      <c r="T176" s="20">
        <v>10</v>
      </c>
      <c r="U176" s="25">
        <v>0.6</v>
      </c>
      <c r="V176" s="19">
        <f t="shared" si="24"/>
        <v>2.5499999999999998</v>
      </c>
      <c r="W176" s="26">
        <v>1.5</v>
      </c>
      <c r="X176" s="19">
        <f t="shared" si="34"/>
        <v>2.5499999999999998</v>
      </c>
      <c r="Y176" s="19">
        <f t="shared" si="25"/>
        <v>3.3000000000000003</v>
      </c>
      <c r="Z176" s="19">
        <v>9.9</v>
      </c>
      <c r="AA176" s="19">
        <f t="shared" si="26"/>
        <v>3.3000000000000003</v>
      </c>
      <c r="AB176" s="19">
        <f t="shared" si="27"/>
        <v>2.3400000000000003</v>
      </c>
      <c r="AC176" s="19">
        <v>1.3</v>
      </c>
      <c r="AD176" s="19">
        <f t="shared" si="35"/>
        <v>2.3400000000000003</v>
      </c>
      <c r="AE176" s="19">
        <f t="shared" si="28"/>
        <v>4.76</v>
      </c>
      <c r="AF176" s="19">
        <v>11.9</v>
      </c>
      <c r="AG176" s="19">
        <f t="shared" si="29"/>
        <v>4.76</v>
      </c>
      <c r="AH176" s="26">
        <f t="shared" si="30"/>
        <v>1.1440000000000001</v>
      </c>
      <c r="AI176" s="19">
        <v>1.1000000000000001</v>
      </c>
      <c r="AJ176" s="26">
        <f t="shared" si="31"/>
        <v>1.4300000000000002</v>
      </c>
      <c r="AK176" s="19">
        <f t="shared" si="32"/>
        <v>0.13999999999999999</v>
      </c>
      <c r="AL176" s="19">
        <v>0.1</v>
      </c>
      <c r="AM176" s="144">
        <f t="shared" si="33"/>
        <v>0.13999999999999999</v>
      </c>
      <c r="AN176" s="132"/>
      <c r="AO176" s="132"/>
      <c r="AP176" s="28">
        <f>ROUNDUP($AN$4*VLOOKUP($AO$4,Plant!$A$3:$F$22,6,0)*V176,0)</f>
        <v>25</v>
      </c>
      <c r="AQ176" s="28">
        <f>ROUNDUP($AN$4*VLOOKUP($AO$4,Plant!$A$3:$G$22,7,0)*Y176,0)</f>
        <v>63</v>
      </c>
      <c r="AR176" s="28">
        <f>ROUNDUP($AN$4*VLOOKUP($AO$4,Plant!$A$3:$F$22,6,0)*AB176,0)</f>
        <v>23</v>
      </c>
      <c r="AS176" s="28">
        <f>ROUNDUP($AN$4*VLOOKUP($AO$4,Plant!$A$3:$H$22,8,0)*AE176,0)</f>
        <v>124</v>
      </c>
      <c r="AT176" s="28">
        <f>ROUNDUP($AN$4*VLOOKUP($AO$4,Plant!$A$3:$D$22,4,0)*AH176,0)</f>
        <v>2</v>
      </c>
      <c r="AU176" s="28">
        <f>ROUNDUP($AN$4*VLOOKUP($AO$4,Plant!$A$3:$E$22,5,0)*AK176,0)</f>
        <v>1</v>
      </c>
      <c r="AW17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176*U176/VLOOKUP($AV$5,'19. Daily_paid_order'!$B$2:$C$41,2,0),0)</f>
        <v>4</v>
      </c>
    </row>
    <row r="177" spans="1:49" x14ac:dyDescent="0.25">
      <c r="A177" s="29" t="s">
        <v>52</v>
      </c>
      <c r="B177" s="18">
        <v>175</v>
      </c>
      <c r="C177" s="31">
        <v>7</v>
      </c>
      <c r="D177" s="3">
        <v>19</v>
      </c>
      <c r="E177" s="20">
        <v>5100</v>
      </c>
      <c r="F177" s="20">
        <v>6</v>
      </c>
      <c r="G177" s="31">
        <v>14</v>
      </c>
      <c r="H177" s="31">
        <v>16</v>
      </c>
      <c r="I177" s="32" t="s">
        <v>58</v>
      </c>
      <c r="J177" s="20">
        <v>5</v>
      </c>
      <c r="K177" s="20">
        <v>50</v>
      </c>
      <c r="L177" s="20">
        <v>30</v>
      </c>
      <c r="M177" s="20">
        <v>5</v>
      </c>
      <c r="N177" s="31">
        <v>54</v>
      </c>
      <c r="O177" s="23">
        <v>20</v>
      </c>
      <c r="P177" s="20">
        <v>80</v>
      </c>
      <c r="Q177" s="24">
        <v>6</v>
      </c>
      <c r="R177" s="7">
        <v>12</v>
      </c>
      <c r="S177" s="20">
        <v>0</v>
      </c>
      <c r="T177" s="20">
        <v>10</v>
      </c>
      <c r="U177" s="25">
        <v>0.6</v>
      </c>
      <c r="V177" s="19">
        <f t="shared" si="24"/>
        <v>2.5499999999999998</v>
      </c>
      <c r="W177" s="26">
        <v>1.5</v>
      </c>
      <c r="X177" s="19">
        <f t="shared" si="34"/>
        <v>2.5499999999999998</v>
      </c>
      <c r="Y177" s="19">
        <f t="shared" si="25"/>
        <v>3.3000000000000003</v>
      </c>
      <c r="Z177" s="19">
        <v>9.9</v>
      </c>
      <c r="AA177" s="19">
        <f t="shared" si="26"/>
        <v>3.3000000000000003</v>
      </c>
      <c r="AB177" s="19">
        <f t="shared" si="27"/>
        <v>2.3400000000000003</v>
      </c>
      <c r="AC177" s="19">
        <v>1.3</v>
      </c>
      <c r="AD177" s="19">
        <f t="shared" si="35"/>
        <v>2.3400000000000003</v>
      </c>
      <c r="AE177" s="19">
        <f t="shared" si="28"/>
        <v>4.76</v>
      </c>
      <c r="AF177" s="19">
        <v>11.9</v>
      </c>
      <c r="AG177" s="19">
        <f t="shared" si="29"/>
        <v>4.76</v>
      </c>
      <c r="AH177" s="26">
        <f t="shared" si="30"/>
        <v>1.1440000000000001</v>
      </c>
      <c r="AI177" s="19">
        <v>1.1000000000000001</v>
      </c>
      <c r="AJ177" s="26">
        <f t="shared" si="31"/>
        <v>1.4300000000000002</v>
      </c>
      <c r="AK177" s="19">
        <f t="shared" si="32"/>
        <v>0.13999999999999999</v>
      </c>
      <c r="AL177" s="19">
        <v>0.1</v>
      </c>
      <c r="AM177" s="144">
        <f t="shared" si="33"/>
        <v>0.13999999999999999</v>
      </c>
      <c r="AN177" s="132"/>
      <c r="AO177" s="132"/>
      <c r="AP177" s="28">
        <f>ROUNDUP($AN$4*VLOOKUP($AO$4,Plant!$A$3:$F$22,6,0)*V177,0)</f>
        <v>25</v>
      </c>
      <c r="AQ177" s="28">
        <f>ROUNDUP($AN$4*VLOOKUP($AO$4,Plant!$A$3:$G$22,7,0)*Y177,0)</f>
        <v>63</v>
      </c>
      <c r="AR177" s="28">
        <f>ROUNDUP($AN$4*VLOOKUP($AO$4,Plant!$A$3:$F$22,6,0)*AB177,0)</f>
        <v>23</v>
      </c>
      <c r="AS177" s="28">
        <f>ROUNDUP($AN$4*VLOOKUP($AO$4,Plant!$A$3:$H$22,8,0)*AE177,0)</f>
        <v>124</v>
      </c>
      <c r="AT177" s="28">
        <f>ROUNDUP($AN$4*VLOOKUP($AO$4,Plant!$A$3:$D$22,4,0)*AH177,0)</f>
        <v>2</v>
      </c>
      <c r="AU177" s="28">
        <f>ROUNDUP($AN$4*VLOOKUP($AO$4,Plant!$A$3:$E$22,5,0)*AK177,0)</f>
        <v>1</v>
      </c>
      <c r="AW17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177*U177/VLOOKUP($AV$5,'19. Daily_paid_order'!$B$2:$C$41,2,0),0)</f>
        <v>4</v>
      </c>
    </row>
    <row r="178" spans="1:49" x14ac:dyDescent="0.25">
      <c r="A178" s="29" t="s">
        <v>52</v>
      </c>
      <c r="B178" s="30">
        <v>176</v>
      </c>
      <c r="C178" s="31">
        <v>7</v>
      </c>
      <c r="D178" s="3">
        <v>19</v>
      </c>
      <c r="E178" s="20">
        <v>5100</v>
      </c>
      <c r="F178" s="20">
        <v>6</v>
      </c>
      <c r="G178" s="31">
        <v>14</v>
      </c>
      <c r="H178" s="31">
        <v>16</v>
      </c>
      <c r="I178" s="32" t="s">
        <v>58</v>
      </c>
      <c r="J178" s="20">
        <v>5</v>
      </c>
      <c r="K178" s="20">
        <v>50</v>
      </c>
      <c r="L178" s="20">
        <v>30</v>
      </c>
      <c r="M178" s="20">
        <v>5</v>
      </c>
      <c r="N178" s="31">
        <v>54</v>
      </c>
      <c r="O178" s="23">
        <v>20</v>
      </c>
      <c r="P178" s="20">
        <v>80</v>
      </c>
      <c r="Q178" s="24">
        <v>6</v>
      </c>
      <c r="R178" s="7">
        <v>12</v>
      </c>
      <c r="S178" s="20">
        <v>0</v>
      </c>
      <c r="T178" s="20">
        <v>10</v>
      </c>
      <c r="U178" s="25">
        <v>0.6</v>
      </c>
      <c r="V178" s="19">
        <f t="shared" si="24"/>
        <v>2.5499999999999998</v>
      </c>
      <c r="W178" s="26">
        <v>1.5</v>
      </c>
      <c r="X178" s="19">
        <f t="shared" si="34"/>
        <v>2.5499999999999998</v>
      </c>
      <c r="Y178" s="19">
        <f t="shared" si="25"/>
        <v>3.3000000000000003</v>
      </c>
      <c r="Z178" s="19">
        <v>9.9</v>
      </c>
      <c r="AA178" s="19">
        <f t="shared" si="26"/>
        <v>3.3000000000000003</v>
      </c>
      <c r="AB178" s="19">
        <f t="shared" si="27"/>
        <v>2.3400000000000003</v>
      </c>
      <c r="AC178" s="19">
        <v>1.3</v>
      </c>
      <c r="AD178" s="19">
        <f t="shared" si="35"/>
        <v>2.3400000000000003</v>
      </c>
      <c r="AE178" s="19">
        <f t="shared" si="28"/>
        <v>4.76</v>
      </c>
      <c r="AF178" s="19">
        <v>11.9</v>
      </c>
      <c r="AG178" s="19">
        <f t="shared" si="29"/>
        <v>4.76</v>
      </c>
      <c r="AH178" s="26">
        <f t="shared" si="30"/>
        <v>1.1440000000000001</v>
      </c>
      <c r="AI178" s="19">
        <v>1.1000000000000001</v>
      </c>
      <c r="AJ178" s="26">
        <f t="shared" si="31"/>
        <v>1.4300000000000002</v>
      </c>
      <c r="AK178" s="19">
        <f t="shared" si="32"/>
        <v>0.13999999999999999</v>
      </c>
      <c r="AL178" s="19">
        <v>0.1</v>
      </c>
      <c r="AM178" s="144">
        <f t="shared" si="33"/>
        <v>0.13999999999999999</v>
      </c>
      <c r="AN178" s="132"/>
      <c r="AO178" s="132"/>
      <c r="AP178" s="28">
        <f>ROUNDUP($AN$4*VLOOKUP($AO$4,Plant!$A$3:$F$22,6,0)*V178,0)</f>
        <v>25</v>
      </c>
      <c r="AQ178" s="28">
        <f>ROUNDUP($AN$4*VLOOKUP($AO$4,Plant!$A$3:$G$22,7,0)*Y178,0)</f>
        <v>63</v>
      </c>
      <c r="AR178" s="28">
        <f>ROUNDUP($AN$4*VLOOKUP($AO$4,Plant!$A$3:$F$22,6,0)*AB178,0)</f>
        <v>23</v>
      </c>
      <c r="AS178" s="28">
        <f>ROUNDUP($AN$4*VLOOKUP($AO$4,Plant!$A$3:$H$22,8,0)*AE178,0)</f>
        <v>124</v>
      </c>
      <c r="AT178" s="28">
        <f>ROUNDUP($AN$4*VLOOKUP($AO$4,Plant!$A$3:$D$22,4,0)*AH178,0)</f>
        <v>2</v>
      </c>
      <c r="AU178" s="28">
        <f>ROUNDUP($AN$4*VLOOKUP($AO$4,Plant!$A$3:$E$22,5,0)*AK178,0)</f>
        <v>1</v>
      </c>
      <c r="AW17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178*U178/VLOOKUP($AV$5,'19. Daily_paid_order'!$B$2:$C$41,2,0),0)</f>
        <v>4</v>
      </c>
    </row>
    <row r="179" spans="1:49" x14ac:dyDescent="0.25">
      <c r="A179" s="29" t="s">
        <v>52</v>
      </c>
      <c r="B179" s="18">
        <v>177</v>
      </c>
      <c r="C179" s="31">
        <v>7</v>
      </c>
      <c r="D179" s="3">
        <v>19</v>
      </c>
      <c r="E179" s="20">
        <v>5100</v>
      </c>
      <c r="F179" s="20">
        <v>6</v>
      </c>
      <c r="G179" s="31">
        <v>14</v>
      </c>
      <c r="H179" s="31">
        <v>16</v>
      </c>
      <c r="I179" s="32" t="s">
        <v>58</v>
      </c>
      <c r="J179" s="20">
        <v>5</v>
      </c>
      <c r="K179" s="20">
        <v>50</v>
      </c>
      <c r="L179" s="20">
        <v>30</v>
      </c>
      <c r="M179" s="20">
        <v>5</v>
      </c>
      <c r="N179" s="31">
        <v>54</v>
      </c>
      <c r="O179" s="23">
        <v>20</v>
      </c>
      <c r="P179" s="20">
        <v>80</v>
      </c>
      <c r="Q179" s="24">
        <v>6</v>
      </c>
      <c r="R179" s="7">
        <v>12</v>
      </c>
      <c r="S179" s="20">
        <v>0</v>
      </c>
      <c r="T179" s="20">
        <v>10</v>
      </c>
      <c r="U179" s="25">
        <v>0.6</v>
      </c>
      <c r="V179" s="19">
        <f t="shared" si="24"/>
        <v>2.5499999999999998</v>
      </c>
      <c r="W179" s="26">
        <v>1.5</v>
      </c>
      <c r="X179" s="19">
        <f t="shared" si="34"/>
        <v>2.5499999999999998</v>
      </c>
      <c r="Y179" s="19">
        <f t="shared" si="25"/>
        <v>3.3000000000000003</v>
      </c>
      <c r="Z179" s="19">
        <v>9.9</v>
      </c>
      <c r="AA179" s="19">
        <f t="shared" si="26"/>
        <v>3.3000000000000003</v>
      </c>
      <c r="AB179" s="19">
        <f t="shared" si="27"/>
        <v>2.3400000000000003</v>
      </c>
      <c r="AC179" s="19">
        <v>1.3</v>
      </c>
      <c r="AD179" s="19">
        <f t="shared" si="35"/>
        <v>2.3400000000000003</v>
      </c>
      <c r="AE179" s="19">
        <f t="shared" si="28"/>
        <v>4.76</v>
      </c>
      <c r="AF179" s="19">
        <v>11.9</v>
      </c>
      <c r="AG179" s="19">
        <f t="shared" si="29"/>
        <v>4.76</v>
      </c>
      <c r="AH179" s="26">
        <f t="shared" si="30"/>
        <v>1.1440000000000001</v>
      </c>
      <c r="AI179" s="19">
        <v>1.1000000000000001</v>
      </c>
      <c r="AJ179" s="26">
        <f t="shared" si="31"/>
        <v>1.4300000000000002</v>
      </c>
      <c r="AK179" s="19">
        <f t="shared" si="32"/>
        <v>0.13999999999999999</v>
      </c>
      <c r="AL179" s="19">
        <v>0.1</v>
      </c>
      <c r="AM179" s="144">
        <f t="shared" si="33"/>
        <v>0.13999999999999999</v>
      </c>
      <c r="AN179" s="132"/>
      <c r="AO179" s="132"/>
      <c r="AP179" s="28">
        <f>ROUNDUP($AN$4*VLOOKUP($AO$4,Plant!$A$3:$F$22,6,0)*V179,0)</f>
        <v>25</v>
      </c>
      <c r="AQ179" s="28">
        <f>ROUNDUP($AN$4*VLOOKUP($AO$4,Plant!$A$3:$G$22,7,0)*Y179,0)</f>
        <v>63</v>
      </c>
      <c r="AR179" s="28">
        <f>ROUNDUP($AN$4*VLOOKUP($AO$4,Plant!$A$3:$F$22,6,0)*AB179,0)</f>
        <v>23</v>
      </c>
      <c r="AS179" s="28">
        <f>ROUNDUP($AN$4*VLOOKUP($AO$4,Plant!$A$3:$H$22,8,0)*AE179,0)</f>
        <v>124</v>
      </c>
      <c r="AT179" s="28">
        <f>ROUNDUP($AN$4*VLOOKUP($AO$4,Plant!$A$3:$D$22,4,0)*AH179,0)</f>
        <v>2</v>
      </c>
      <c r="AU179" s="28">
        <f>ROUNDUP($AN$4*VLOOKUP($AO$4,Plant!$A$3:$E$22,5,0)*AK179,0)</f>
        <v>1</v>
      </c>
      <c r="AW17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179*U179/VLOOKUP($AV$5,'19. Daily_paid_order'!$B$2:$C$41,2,0),0)</f>
        <v>4</v>
      </c>
    </row>
    <row r="180" spans="1:49" x14ac:dyDescent="0.25">
      <c r="A180" s="29" t="s">
        <v>52</v>
      </c>
      <c r="B180" s="30">
        <v>178</v>
      </c>
      <c r="C180" s="31">
        <v>7</v>
      </c>
      <c r="D180" s="3">
        <v>19</v>
      </c>
      <c r="E180" s="20">
        <v>5100</v>
      </c>
      <c r="F180" s="20">
        <v>6</v>
      </c>
      <c r="G180" s="31">
        <v>14</v>
      </c>
      <c r="H180" s="31">
        <v>16</v>
      </c>
      <c r="I180" s="32" t="s">
        <v>58</v>
      </c>
      <c r="J180" s="20">
        <v>5</v>
      </c>
      <c r="K180" s="20">
        <v>50</v>
      </c>
      <c r="L180" s="20">
        <v>30</v>
      </c>
      <c r="M180" s="20">
        <v>5</v>
      </c>
      <c r="N180" s="31">
        <v>54</v>
      </c>
      <c r="O180" s="23">
        <v>20</v>
      </c>
      <c r="P180" s="20">
        <v>80</v>
      </c>
      <c r="Q180" s="24">
        <v>6</v>
      </c>
      <c r="R180" s="7">
        <v>12</v>
      </c>
      <c r="S180" s="20">
        <v>0</v>
      </c>
      <c r="T180" s="20">
        <v>10</v>
      </c>
      <c r="U180" s="25">
        <v>0.6</v>
      </c>
      <c r="V180" s="19">
        <f t="shared" si="24"/>
        <v>2.5499999999999998</v>
      </c>
      <c r="W180" s="26">
        <v>1.5</v>
      </c>
      <c r="X180" s="19">
        <f t="shared" si="34"/>
        <v>2.5499999999999998</v>
      </c>
      <c r="Y180" s="19">
        <f t="shared" si="25"/>
        <v>3.3000000000000003</v>
      </c>
      <c r="Z180" s="19">
        <v>9.9</v>
      </c>
      <c r="AA180" s="19">
        <f t="shared" si="26"/>
        <v>3.3000000000000003</v>
      </c>
      <c r="AB180" s="19">
        <f t="shared" si="27"/>
        <v>2.3400000000000003</v>
      </c>
      <c r="AC180" s="19">
        <v>1.3</v>
      </c>
      <c r="AD180" s="19">
        <f t="shared" si="35"/>
        <v>2.3400000000000003</v>
      </c>
      <c r="AE180" s="19">
        <f t="shared" si="28"/>
        <v>4.76</v>
      </c>
      <c r="AF180" s="19">
        <v>11.9</v>
      </c>
      <c r="AG180" s="19">
        <f t="shared" si="29"/>
        <v>4.76</v>
      </c>
      <c r="AH180" s="26">
        <f t="shared" si="30"/>
        <v>1.1440000000000001</v>
      </c>
      <c r="AI180" s="19">
        <v>1.1000000000000001</v>
      </c>
      <c r="AJ180" s="26">
        <f t="shared" si="31"/>
        <v>1.4300000000000002</v>
      </c>
      <c r="AK180" s="19">
        <f t="shared" si="32"/>
        <v>0.13999999999999999</v>
      </c>
      <c r="AL180" s="19">
        <v>0.1</v>
      </c>
      <c r="AM180" s="144">
        <f t="shared" si="33"/>
        <v>0.13999999999999999</v>
      </c>
      <c r="AN180" s="132"/>
      <c r="AO180" s="132"/>
      <c r="AP180" s="28">
        <f>ROUNDUP($AN$4*VLOOKUP($AO$4,Plant!$A$3:$F$22,6,0)*V180,0)</f>
        <v>25</v>
      </c>
      <c r="AQ180" s="28">
        <f>ROUNDUP($AN$4*VLOOKUP($AO$4,Plant!$A$3:$G$22,7,0)*Y180,0)</f>
        <v>63</v>
      </c>
      <c r="AR180" s="28">
        <f>ROUNDUP($AN$4*VLOOKUP($AO$4,Plant!$A$3:$F$22,6,0)*AB180,0)</f>
        <v>23</v>
      </c>
      <c r="AS180" s="28">
        <f>ROUNDUP($AN$4*VLOOKUP($AO$4,Plant!$A$3:$H$22,8,0)*AE180,0)</f>
        <v>124</v>
      </c>
      <c r="AT180" s="28">
        <f>ROUNDUP($AN$4*VLOOKUP($AO$4,Plant!$A$3:$D$22,4,0)*AH180,0)</f>
        <v>2</v>
      </c>
      <c r="AU180" s="28">
        <f>ROUNDUP($AN$4*VLOOKUP($AO$4,Plant!$A$3:$E$22,5,0)*AK180,0)</f>
        <v>1</v>
      </c>
      <c r="AW18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180*U180/VLOOKUP($AV$5,'19. Daily_paid_order'!$B$2:$C$41,2,0),0)</f>
        <v>4</v>
      </c>
    </row>
    <row r="181" spans="1:49" x14ac:dyDescent="0.25">
      <c r="A181" s="29" t="s">
        <v>52</v>
      </c>
      <c r="B181" s="18">
        <v>179</v>
      </c>
      <c r="C181" s="31">
        <v>7</v>
      </c>
      <c r="D181" s="3">
        <v>19</v>
      </c>
      <c r="E181" s="20">
        <v>5100</v>
      </c>
      <c r="F181" s="20">
        <v>6</v>
      </c>
      <c r="G181" s="31">
        <v>14</v>
      </c>
      <c r="H181" s="31">
        <v>16</v>
      </c>
      <c r="I181" s="32" t="s">
        <v>58</v>
      </c>
      <c r="J181" s="20">
        <v>5</v>
      </c>
      <c r="K181" s="20">
        <v>50</v>
      </c>
      <c r="L181" s="20">
        <v>30</v>
      </c>
      <c r="M181" s="20">
        <v>5</v>
      </c>
      <c r="N181" s="31">
        <v>54</v>
      </c>
      <c r="O181" s="23">
        <v>20</v>
      </c>
      <c r="P181" s="20">
        <v>80</v>
      </c>
      <c r="Q181" s="24">
        <v>6</v>
      </c>
      <c r="R181" s="7">
        <v>12</v>
      </c>
      <c r="S181" s="20">
        <v>0</v>
      </c>
      <c r="T181" s="20">
        <v>10</v>
      </c>
      <c r="U181" s="25">
        <v>0.6</v>
      </c>
      <c r="V181" s="19">
        <f t="shared" si="24"/>
        <v>2.5499999999999998</v>
      </c>
      <c r="W181" s="26">
        <v>1.5</v>
      </c>
      <c r="X181" s="19">
        <f t="shared" si="34"/>
        <v>2.5499999999999998</v>
      </c>
      <c r="Y181" s="19">
        <f t="shared" si="25"/>
        <v>3.3000000000000003</v>
      </c>
      <c r="Z181" s="19">
        <v>9.9</v>
      </c>
      <c r="AA181" s="19">
        <f t="shared" si="26"/>
        <v>3.3000000000000003</v>
      </c>
      <c r="AB181" s="19">
        <f t="shared" si="27"/>
        <v>2.3400000000000003</v>
      </c>
      <c r="AC181" s="19">
        <v>1.3</v>
      </c>
      <c r="AD181" s="19">
        <f t="shared" si="35"/>
        <v>2.3400000000000003</v>
      </c>
      <c r="AE181" s="19">
        <f t="shared" si="28"/>
        <v>4.76</v>
      </c>
      <c r="AF181" s="19">
        <v>11.9</v>
      </c>
      <c r="AG181" s="19">
        <f t="shared" si="29"/>
        <v>4.76</v>
      </c>
      <c r="AH181" s="26">
        <f t="shared" si="30"/>
        <v>1.1440000000000001</v>
      </c>
      <c r="AI181" s="19">
        <v>1.1000000000000001</v>
      </c>
      <c r="AJ181" s="26">
        <f t="shared" si="31"/>
        <v>1.4300000000000002</v>
      </c>
      <c r="AK181" s="19">
        <f t="shared" si="32"/>
        <v>0.13999999999999999</v>
      </c>
      <c r="AL181" s="19">
        <v>0.1</v>
      </c>
      <c r="AM181" s="144">
        <f t="shared" si="33"/>
        <v>0.13999999999999999</v>
      </c>
      <c r="AN181" s="132"/>
      <c r="AO181" s="132"/>
      <c r="AP181" s="28">
        <f>ROUNDUP($AN$4*VLOOKUP($AO$4,Plant!$A$3:$F$22,6,0)*V181,0)</f>
        <v>25</v>
      </c>
      <c r="AQ181" s="28">
        <f>ROUNDUP($AN$4*VLOOKUP($AO$4,Plant!$A$3:$G$22,7,0)*Y181,0)</f>
        <v>63</v>
      </c>
      <c r="AR181" s="28">
        <f>ROUNDUP($AN$4*VLOOKUP($AO$4,Plant!$A$3:$F$22,6,0)*AB181,0)</f>
        <v>23</v>
      </c>
      <c r="AS181" s="28">
        <f>ROUNDUP($AN$4*VLOOKUP($AO$4,Plant!$A$3:$H$22,8,0)*AE181,0)</f>
        <v>124</v>
      </c>
      <c r="AT181" s="28">
        <f>ROUNDUP($AN$4*VLOOKUP($AO$4,Plant!$A$3:$D$22,4,0)*AH181,0)</f>
        <v>2</v>
      </c>
      <c r="AU181" s="28">
        <f>ROUNDUP($AN$4*VLOOKUP($AO$4,Plant!$A$3:$E$22,5,0)*AK181,0)</f>
        <v>1</v>
      </c>
      <c r="AW18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181*U181/VLOOKUP($AV$5,'19. Daily_paid_order'!$B$2:$C$41,2,0),0)</f>
        <v>4</v>
      </c>
    </row>
    <row r="182" spans="1:49" x14ac:dyDescent="0.25">
      <c r="A182" s="29" t="s">
        <v>52</v>
      </c>
      <c r="B182" s="30">
        <v>180</v>
      </c>
      <c r="C182" s="31">
        <v>7</v>
      </c>
      <c r="D182" s="3">
        <v>19</v>
      </c>
      <c r="E182" s="20">
        <v>5100</v>
      </c>
      <c r="F182" s="20">
        <v>6</v>
      </c>
      <c r="G182" s="31">
        <v>14</v>
      </c>
      <c r="H182" s="31">
        <v>16</v>
      </c>
      <c r="I182" s="32" t="s">
        <v>58</v>
      </c>
      <c r="J182" s="20">
        <v>5</v>
      </c>
      <c r="K182" s="20">
        <v>50</v>
      </c>
      <c r="L182" s="20">
        <v>30</v>
      </c>
      <c r="M182" s="20">
        <v>5</v>
      </c>
      <c r="N182" s="31">
        <v>54</v>
      </c>
      <c r="O182" s="23">
        <v>20</v>
      </c>
      <c r="P182" s="20">
        <v>80</v>
      </c>
      <c r="Q182" s="24">
        <v>6</v>
      </c>
      <c r="R182" s="7">
        <v>12</v>
      </c>
      <c r="S182" s="20">
        <v>0</v>
      </c>
      <c r="T182" s="20">
        <v>10</v>
      </c>
      <c r="U182" s="25">
        <v>0.6</v>
      </c>
      <c r="V182" s="19">
        <f t="shared" si="24"/>
        <v>2.5499999999999998</v>
      </c>
      <c r="W182" s="26">
        <v>1.5</v>
      </c>
      <c r="X182" s="19">
        <f t="shared" si="34"/>
        <v>2.5499999999999998</v>
      </c>
      <c r="Y182" s="19">
        <f t="shared" si="25"/>
        <v>3.3000000000000003</v>
      </c>
      <c r="Z182" s="19">
        <v>9.9</v>
      </c>
      <c r="AA182" s="19">
        <f t="shared" si="26"/>
        <v>3.3000000000000003</v>
      </c>
      <c r="AB182" s="19">
        <f t="shared" si="27"/>
        <v>2.3400000000000003</v>
      </c>
      <c r="AC182" s="19">
        <v>1.3</v>
      </c>
      <c r="AD182" s="19">
        <f t="shared" si="35"/>
        <v>2.3400000000000003</v>
      </c>
      <c r="AE182" s="19">
        <f t="shared" si="28"/>
        <v>4.76</v>
      </c>
      <c r="AF182" s="19">
        <v>11.9</v>
      </c>
      <c r="AG182" s="19">
        <f t="shared" si="29"/>
        <v>4.76</v>
      </c>
      <c r="AH182" s="26">
        <f t="shared" si="30"/>
        <v>1.1440000000000001</v>
      </c>
      <c r="AI182" s="19">
        <v>1.1000000000000001</v>
      </c>
      <c r="AJ182" s="26">
        <f t="shared" si="31"/>
        <v>1.4300000000000002</v>
      </c>
      <c r="AK182" s="19">
        <f t="shared" si="32"/>
        <v>0.13999999999999999</v>
      </c>
      <c r="AL182" s="19">
        <v>0.1</v>
      </c>
      <c r="AM182" s="144">
        <f t="shared" si="33"/>
        <v>0.13999999999999999</v>
      </c>
      <c r="AN182" s="132"/>
      <c r="AO182" s="132"/>
      <c r="AP182" s="28">
        <f>ROUNDUP($AN$4*VLOOKUP($AO$4,Plant!$A$3:$F$22,6,0)*V182,0)</f>
        <v>25</v>
      </c>
      <c r="AQ182" s="28">
        <f>ROUNDUP($AN$4*VLOOKUP($AO$4,Plant!$A$3:$G$22,7,0)*Y182,0)</f>
        <v>63</v>
      </c>
      <c r="AR182" s="28">
        <f>ROUNDUP($AN$4*VLOOKUP($AO$4,Plant!$A$3:$F$22,6,0)*AB182,0)</f>
        <v>23</v>
      </c>
      <c r="AS182" s="28">
        <f>ROUNDUP($AN$4*VLOOKUP($AO$4,Plant!$A$3:$H$22,8,0)*AE182,0)</f>
        <v>124</v>
      </c>
      <c r="AT182" s="28">
        <f>ROUNDUP($AN$4*VLOOKUP($AO$4,Plant!$A$3:$D$22,4,0)*AH182,0)</f>
        <v>2</v>
      </c>
      <c r="AU182" s="28">
        <f>ROUNDUP($AN$4*VLOOKUP($AO$4,Plant!$A$3:$E$22,5,0)*AK182,0)</f>
        <v>1</v>
      </c>
      <c r="AW18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182*U182/VLOOKUP($AV$5,'19. Daily_paid_order'!$B$2:$C$41,2,0),0)</f>
        <v>4</v>
      </c>
    </row>
    <row r="183" spans="1:49" x14ac:dyDescent="0.25">
      <c r="A183" s="29" t="s">
        <v>52</v>
      </c>
      <c r="B183" s="18">
        <v>181</v>
      </c>
      <c r="C183" s="31">
        <v>7</v>
      </c>
      <c r="D183" s="3">
        <v>19</v>
      </c>
      <c r="E183" s="20">
        <v>5100</v>
      </c>
      <c r="F183" s="20">
        <v>6</v>
      </c>
      <c r="G183" s="31">
        <v>14</v>
      </c>
      <c r="H183" s="31">
        <v>16</v>
      </c>
      <c r="I183" s="32" t="s">
        <v>58</v>
      </c>
      <c r="J183" s="20">
        <v>5</v>
      </c>
      <c r="K183" s="20">
        <v>50</v>
      </c>
      <c r="L183" s="20">
        <v>30</v>
      </c>
      <c r="M183" s="20">
        <v>5</v>
      </c>
      <c r="N183" s="31">
        <v>54</v>
      </c>
      <c r="O183" s="23">
        <v>20</v>
      </c>
      <c r="P183" s="20">
        <v>80</v>
      </c>
      <c r="Q183" s="24">
        <v>6</v>
      </c>
      <c r="R183" s="7">
        <v>12</v>
      </c>
      <c r="S183" s="20">
        <v>0</v>
      </c>
      <c r="T183" s="20">
        <v>10</v>
      </c>
      <c r="U183" s="25">
        <v>0.6</v>
      </c>
      <c r="V183" s="19">
        <f t="shared" si="24"/>
        <v>2.5499999999999998</v>
      </c>
      <c r="W183" s="26">
        <v>1.5</v>
      </c>
      <c r="X183" s="19">
        <f t="shared" si="34"/>
        <v>2.5499999999999998</v>
      </c>
      <c r="Y183" s="19">
        <f t="shared" si="25"/>
        <v>3.3000000000000003</v>
      </c>
      <c r="Z183" s="19">
        <v>9.9</v>
      </c>
      <c r="AA183" s="19">
        <f t="shared" si="26"/>
        <v>3.3000000000000003</v>
      </c>
      <c r="AB183" s="19">
        <f t="shared" si="27"/>
        <v>2.3400000000000003</v>
      </c>
      <c r="AC183" s="19">
        <v>1.3</v>
      </c>
      <c r="AD183" s="19">
        <f t="shared" si="35"/>
        <v>2.3400000000000003</v>
      </c>
      <c r="AE183" s="19">
        <f t="shared" si="28"/>
        <v>4.76</v>
      </c>
      <c r="AF183" s="19">
        <v>11.9</v>
      </c>
      <c r="AG183" s="19">
        <f t="shared" si="29"/>
        <v>4.76</v>
      </c>
      <c r="AH183" s="26">
        <f t="shared" si="30"/>
        <v>1.1440000000000001</v>
      </c>
      <c r="AI183" s="19">
        <v>1.1000000000000001</v>
      </c>
      <c r="AJ183" s="26">
        <f t="shared" si="31"/>
        <v>1.4300000000000002</v>
      </c>
      <c r="AK183" s="19">
        <f t="shared" si="32"/>
        <v>0.13999999999999999</v>
      </c>
      <c r="AL183" s="19">
        <v>0.1</v>
      </c>
      <c r="AM183" s="144">
        <f t="shared" si="33"/>
        <v>0.13999999999999999</v>
      </c>
      <c r="AN183" s="132"/>
      <c r="AO183" s="132"/>
      <c r="AP183" s="28">
        <f>ROUNDUP($AN$4*VLOOKUP($AO$4,Plant!$A$3:$F$22,6,0)*V183,0)</f>
        <v>25</v>
      </c>
      <c r="AQ183" s="28">
        <f>ROUNDUP($AN$4*VLOOKUP($AO$4,Plant!$A$3:$G$22,7,0)*Y183,0)</f>
        <v>63</v>
      </c>
      <c r="AR183" s="28">
        <f>ROUNDUP($AN$4*VLOOKUP($AO$4,Plant!$A$3:$F$22,6,0)*AB183,0)</f>
        <v>23</v>
      </c>
      <c r="AS183" s="28">
        <f>ROUNDUP($AN$4*VLOOKUP($AO$4,Plant!$A$3:$H$22,8,0)*AE183,0)</f>
        <v>124</v>
      </c>
      <c r="AT183" s="28">
        <f>ROUNDUP($AN$4*VLOOKUP($AO$4,Plant!$A$3:$D$22,4,0)*AH183,0)</f>
        <v>2</v>
      </c>
      <c r="AU183" s="28">
        <f>ROUNDUP($AN$4*VLOOKUP($AO$4,Plant!$A$3:$E$22,5,0)*AK183,0)</f>
        <v>1</v>
      </c>
      <c r="AW18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183*U183/VLOOKUP($AV$5,'19. Daily_paid_order'!$B$2:$C$41,2,0),0)</f>
        <v>4</v>
      </c>
    </row>
    <row r="184" spans="1:49" x14ac:dyDescent="0.25">
      <c r="A184" s="29" t="s">
        <v>52</v>
      </c>
      <c r="B184" s="30">
        <v>182</v>
      </c>
      <c r="C184" s="31">
        <v>7</v>
      </c>
      <c r="D184" s="3">
        <v>19</v>
      </c>
      <c r="E184" s="20">
        <v>5100</v>
      </c>
      <c r="F184" s="20">
        <v>6</v>
      </c>
      <c r="G184" s="31">
        <v>14</v>
      </c>
      <c r="H184" s="31">
        <v>16</v>
      </c>
      <c r="I184" s="32" t="s">
        <v>58</v>
      </c>
      <c r="J184" s="20">
        <v>5</v>
      </c>
      <c r="K184" s="20">
        <v>50</v>
      </c>
      <c r="L184" s="20">
        <v>30</v>
      </c>
      <c r="M184" s="20">
        <v>5</v>
      </c>
      <c r="N184" s="31">
        <v>54</v>
      </c>
      <c r="O184" s="23">
        <v>20</v>
      </c>
      <c r="P184" s="20">
        <v>80</v>
      </c>
      <c r="Q184" s="24">
        <v>6</v>
      </c>
      <c r="R184" s="7">
        <v>12</v>
      </c>
      <c r="S184" s="20">
        <v>0</v>
      </c>
      <c r="T184" s="20">
        <v>10</v>
      </c>
      <c r="U184" s="25">
        <v>0.6</v>
      </c>
      <c r="V184" s="19">
        <f t="shared" si="24"/>
        <v>2.5499999999999998</v>
      </c>
      <c r="W184" s="26">
        <v>1.5</v>
      </c>
      <c r="X184" s="19">
        <f t="shared" si="34"/>
        <v>2.5499999999999998</v>
      </c>
      <c r="Y184" s="19">
        <f t="shared" si="25"/>
        <v>3.3000000000000003</v>
      </c>
      <c r="Z184" s="19">
        <v>9.9</v>
      </c>
      <c r="AA184" s="19">
        <f t="shared" si="26"/>
        <v>3.3000000000000003</v>
      </c>
      <c r="AB184" s="19">
        <f t="shared" si="27"/>
        <v>2.3400000000000003</v>
      </c>
      <c r="AC184" s="19">
        <v>1.3</v>
      </c>
      <c r="AD184" s="19">
        <f t="shared" si="35"/>
        <v>2.3400000000000003</v>
      </c>
      <c r="AE184" s="19">
        <f t="shared" si="28"/>
        <v>4.76</v>
      </c>
      <c r="AF184" s="19">
        <v>11.9</v>
      </c>
      <c r="AG184" s="19">
        <f t="shared" si="29"/>
        <v>4.76</v>
      </c>
      <c r="AH184" s="26">
        <f t="shared" si="30"/>
        <v>1.1440000000000001</v>
      </c>
      <c r="AI184" s="19">
        <v>1.1000000000000001</v>
      </c>
      <c r="AJ184" s="26">
        <f t="shared" si="31"/>
        <v>1.4300000000000002</v>
      </c>
      <c r="AK184" s="19">
        <f t="shared" si="32"/>
        <v>0.13999999999999999</v>
      </c>
      <c r="AL184" s="19">
        <v>0.1</v>
      </c>
      <c r="AM184" s="144">
        <f t="shared" si="33"/>
        <v>0.13999999999999999</v>
      </c>
      <c r="AN184" s="132"/>
      <c r="AO184" s="132"/>
      <c r="AP184" s="28">
        <f>ROUNDUP($AN$4*VLOOKUP($AO$4,Plant!$A$3:$F$22,6,0)*V184,0)</f>
        <v>25</v>
      </c>
      <c r="AQ184" s="28">
        <f>ROUNDUP($AN$4*VLOOKUP($AO$4,Plant!$A$3:$G$22,7,0)*Y184,0)</f>
        <v>63</v>
      </c>
      <c r="AR184" s="28">
        <f>ROUNDUP($AN$4*VLOOKUP($AO$4,Plant!$A$3:$F$22,6,0)*AB184,0)</f>
        <v>23</v>
      </c>
      <c r="AS184" s="28">
        <f>ROUNDUP($AN$4*VLOOKUP($AO$4,Plant!$A$3:$H$22,8,0)*AE184,0)</f>
        <v>124</v>
      </c>
      <c r="AT184" s="28">
        <f>ROUNDUP($AN$4*VLOOKUP($AO$4,Plant!$A$3:$D$22,4,0)*AH184,0)</f>
        <v>2</v>
      </c>
      <c r="AU184" s="28">
        <f>ROUNDUP($AN$4*VLOOKUP($AO$4,Plant!$A$3:$E$22,5,0)*AK184,0)</f>
        <v>1</v>
      </c>
      <c r="AW18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184*U184/VLOOKUP($AV$5,'19. Daily_paid_order'!$B$2:$C$41,2,0),0)</f>
        <v>4</v>
      </c>
    </row>
    <row r="185" spans="1:49" x14ac:dyDescent="0.25">
      <c r="A185" s="29" t="s">
        <v>52</v>
      </c>
      <c r="B185" s="18">
        <v>183</v>
      </c>
      <c r="C185" s="31">
        <v>7</v>
      </c>
      <c r="D185" s="3">
        <v>19</v>
      </c>
      <c r="E185" s="20">
        <v>5100</v>
      </c>
      <c r="F185" s="20">
        <v>6</v>
      </c>
      <c r="G185" s="31">
        <v>14</v>
      </c>
      <c r="H185" s="31">
        <v>16</v>
      </c>
      <c r="I185" s="32" t="s">
        <v>58</v>
      </c>
      <c r="J185" s="20">
        <v>5</v>
      </c>
      <c r="K185" s="20">
        <v>50</v>
      </c>
      <c r="L185" s="20">
        <v>30</v>
      </c>
      <c r="M185" s="20">
        <v>5</v>
      </c>
      <c r="N185" s="31">
        <v>54</v>
      </c>
      <c r="O185" s="23">
        <v>20</v>
      </c>
      <c r="P185" s="20">
        <v>80</v>
      </c>
      <c r="Q185" s="24">
        <v>6</v>
      </c>
      <c r="R185" s="7">
        <v>12</v>
      </c>
      <c r="S185" s="20">
        <v>0</v>
      </c>
      <c r="T185" s="20">
        <v>10</v>
      </c>
      <c r="U185" s="25">
        <v>0.6</v>
      </c>
      <c r="V185" s="19">
        <f t="shared" si="24"/>
        <v>2.5499999999999998</v>
      </c>
      <c r="W185" s="26">
        <v>1.5</v>
      </c>
      <c r="X185" s="19">
        <f t="shared" si="34"/>
        <v>2.5499999999999998</v>
      </c>
      <c r="Y185" s="19">
        <f t="shared" si="25"/>
        <v>3.3000000000000003</v>
      </c>
      <c r="Z185" s="19">
        <v>9.9</v>
      </c>
      <c r="AA185" s="19">
        <f t="shared" si="26"/>
        <v>3.3000000000000003</v>
      </c>
      <c r="AB185" s="19">
        <f t="shared" si="27"/>
        <v>2.3400000000000003</v>
      </c>
      <c r="AC185" s="19">
        <v>1.3</v>
      </c>
      <c r="AD185" s="19">
        <f t="shared" si="35"/>
        <v>2.3400000000000003</v>
      </c>
      <c r="AE185" s="19">
        <f t="shared" si="28"/>
        <v>4.76</v>
      </c>
      <c r="AF185" s="19">
        <v>11.9</v>
      </c>
      <c r="AG185" s="19">
        <f t="shared" si="29"/>
        <v>4.76</v>
      </c>
      <c r="AH185" s="26">
        <f t="shared" si="30"/>
        <v>1.1440000000000001</v>
      </c>
      <c r="AI185" s="19">
        <v>1.1000000000000001</v>
      </c>
      <c r="AJ185" s="26">
        <f t="shared" si="31"/>
        <v>1.4300000000000002</v>
      </c>
      <c r="AK185" s="19">
        <f t="shared" si="32"/>
        <v>0.13999999999999999</v>
      </c>
      <c r="AL185" s="19">
        <v>0.1</v>
      </c>
      <c r="AM185" s="144">
        <f t="shared" si="33"/>
        <v>0.13999999999999999</v>
      </c>
      <c r="AN185" s="132"/>
      <c r="AO185" s="132"/>
      <c r="AP185" s="28">
        <f>ROUNDUP($AN$4*VLOOKUP($AO$4,Plant!$A$3:$F$22,6,0)*V185,0)</f>
        <v>25</v>
      </c>
      <c r="AQ185" s="28">
        <f>ROUNDUP($AN$4*VLOOKUP($AO$4,Plant!$A$3:$G$22,7,0)*Y185,0)</f>
        <v>63</v>
      </c>
      <c r="AR185" s="28">
        <f>ROUNDUP($AN$4*VLOOKUP($AO$4,Plant!$A$3:$F$22,6,0)*AB185,0)</f>
        <v>23</v>
      </c>
      <c r="AS185" s="28">
        <f>ROUNDUP($AN$4*VLOOKUP($AO$4,Plant!$A$3:$H$22,8,0)*AE185,0)</f>
        <v>124</v>
      </c>
      <c r="AT185" s="28">
        <f>ROUNDUP($AN$4*VLOOKUP($AO$4,Plant!$A$3:$D$22,4,0)*AH185,0)</f>
        <v>2</v>
      </c>
      <c r="AU185" s="28">
        <f>ROUNDUP($AN$4*VLOOKUP($AO$4,Plant!$A$3:$E$22,5,0)*AK185,0)</f>
        <v>1</v>
      </c>
      <c r="AW18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185*U185/VLOOKUP($AV$5,'19. Daily_paid_order'!$B$2:$C$41,2,0),0)</f>
        <v>4</v>
      </c>
    </row>
    <row r="186" spans="1:49" x14ac:dyDescent="0.25">
      <c r="A186" s="29" t="s">
        <v>52</v>
      </c>
      <c r="B186" s="30">
        <v>184</v>
      </c>
      <c r="C186" s="31">
        <v>7</v>
      </c>
      <c r="D186" s="3">
        <v>19</v>
      </c>
      <c r="E186" s="20">
        <v>5100</v>
      </c>
      <c r="F186" s="20">
        <v>6</v>
      </c>
      <c r="G186" s="31">
        <v>14</v>
      </c>
      <c r="H186" s="31">
        <v>16</v>
      </c>
      <c r="I186" s="32" t="s">
        <v>58</v>
      </c>
      <c r="J186" s="20">
        <v>5</v>
      </c>
      <c r="K186" s="20">
        <v>50</v>
      </c>
      <c r="L186" s="20">
        <v>30</v>
      </c>
      <c r="M186" s="20">
        <v>5</v>
      </c>
      <c r="N186" s="31">
        <v>54</v>
      </c>
      <c r="O186" s="23">
        <v>20</v>
      </c>
      <c r="P186" s="20">
        <v>80</v>
      </c>
      <c r="Q186" s="24">
        <v>6</v>
      </c>
      <c r="R186" s="7">
        <v>12</v>
      </c>
      <c r="S186" s="20">
        <v>0</v>
      </c>
      <c r="T186" s="20">
        <v>10</v>
      </c>
      <c r="U186" s="25">
        <v>0.6</v>
      </c>
      <c r="V186" s="19">
        <f t="shared" si="24"/>
        <v>2.5499999999999998</v>
      </c>
      <c r="W186" s="26">
        <v>1.5</v>
      </c>
      <c r="X186" s="19">
        <f t="shared" si="34"/>
        <v>2.5499999999999998</v>
      </c>
      <c r="Y186" s="19">
        <f t="shared" si="25"/>
        <v>3.3000000000000003</v>
      </c>
      <c r="Z186" s="19">
        <v>9.9</v>
      </c>
      <c r="AA186" s="19">
        <f t="shared" si="26"/>
        <v>3.3000000000000003</v>
      </c>
      <c r="AB186" s="19">
        <f t="shared" si="27"/>
        <v>2.3400000000000003</v>
      </c>
      <c r="AC186" s="19">
        <v>1.3</v>
      </c>
      <c r="AD186" s="19">
        <f t="shared" si="35"/>
        <v>2.3400000000000003</v>
      </c>
      <c r="AE186" s="19">
        <f t="shared" si="28"/>
        <v>4.76</v>
      </c>
      <c r="AF186" s="19">
        <v>11.9</v>
      </c>
      <c r="AG186" s="19">
        <f t="shared" si="29"/>
        <v>4.76</v>
      </c>
      <c r="AH186" s="26">
        <f t="shared" si="30"/>
        <v>1.1440000000000001</v>
      </c>
      <c r="AI186" s="19">
        <v>1.1000000000000001</v>
      </c>
      <c r="AJ186" s="26">
        <f t="shared" si="31"/>
        <v>1.4300000000000002</v>
      </c>
      <c r="AK186" s="19">
        <f t="shared" si="32"/>
        <v>0.13999999999999999</v>
      </c>
      <c r="AL186" s="19">
        <v>0.1</v>
      </c>
      <c r="AM186" s="144">
        <f t="shared" si="33"/>
        <v>0.13999999999999999</v>
      </c>
      <c r="AN186" s="132"/>
      <c r="AO186" s="132"/>
      <c r="AP186" s="28">
        <f>ROUNDUP($AN$4*VLOOKUP($AO$4,Plant!$A$3:$F$22,6,0)*V186,0)</f>
        <v>25</v>
      </c>
      <c r="AQ186" s="28">
        <f>ROUNDUP($AN$4*VLOOKUP($AO$4,Plant!$A$3:$G$22,7,0)*Y186,0)</f>
        <v>63</v>
      </c>
      <c r="AR186" s="28">
        <f>ROUNDUP($AN$4*VLOOKUP($AO$4,Plant!$A$3:$F$22,6,0)*AB186,0)</f>
        <v>23</v>
      </c>
      <c r="AS186" s="28">
        <f>ROUNDUP($AN$4*VLOOKUP($AO$4,Plant!$A$3:$H$22,8,0)*AE186,0)</f>
        <v>124</v>
      </c>
      <c r="AT186" s="28">
        <f>ROUNDUP($AN$4*VLOOKUP($AO$4,Plant!$A$3:$D$22,4,0)*AH186,0)</f>
        <v>2</v>
      </c>
      <c r="AU186" s="28">
        <f>ROUNDUP($AN$4*VLOOKUP($AO$4,Plant!$A$3:$E$22,5,0)*AK186,0)</f>
        <v>1</v>
      </c>
      <c r="AW18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186*U186/VLOOKUP($AV$5,'19. Daily_paid_order'!$B$2:$C$41,2,0),0)</f>
        <v>4</v>
      </c>
    </row>
    <row r="187" spans="1:49" x14ac:dyDescent="0.25">
      <c r="A187" s="29" t="s">
        <v>52</v>
      </c>
      <c r="B187" s="18">
        <v>185</v>
      </c>
      <c r="C187" s="31">
        <v>7</v>
      </c>
      <c r="D187" s="3">
        <v>19</v>
      </c>
      <c r="E187" s="20">
        <v>5100</v>
      </c>
      <c r="F187" s="20">
        <v>6</v>
      </c>
      <c r="G187" s="31">
        <v>14</v>
      </c>
      <c r="H187" s="31">
        <v>16</v>
      </c>
      <c r="I187" s="32" t="s">
        <v>58</v>
      </c>
      <c r="J187" s="20">
        <v>5</v>
      </c>
      <c r="K187" s="20">
        <v>50</v>
      </c>
      <c r="L187" s="20">
        <v>30</v>
      </c>
      <c r="M187" s="20">
        <v>5</v>
      </c>
      <c r="N187" s="31">
        <v>54</v>
      </c>
      <c r="O187" s="23">
        <v>20</v>
      </c>
      <c r="P187" s="20">
        <v>80</v>
      </c>
      <c r="Q187" s="24">
        <v>6</v>
      </c>
      <c r="R187" s="7">
        <v>12</v>
      </c>
      <c r="S187" s="20">
        <v>0</v>
      </c>
      <c r="T187" s="20">
        <v>10</v>
      </c>
      <c r="U187" s="25">
        <v>0.6</v>
      </c>
      <c r="V187" s="19">
        <f t="shared" si="24"/>
        <v>2.5499999999999998</v>
      </c>
      <c r="W187" s="26">
        <v>1.5</v>
      </c>
      <c r="X187" s="19">
        <f t="shared" si="34"/>
        <v>2.5499999999999998</v>
      </c>
      <c r="Y187" s="19">
        <f t="shared" si="25"/>
        <v>3.3000000000000003</v>
      </c>
      <c r="Z187" s="19">
        <v>9.9</v>
      </c>
      <c r="AA187" s="19">
        <f t="shared" si="26"/>
        <v>3.3000000000000003</v>
      </c>
      <c r="AB187" s="19">
        <f t="shared" si="27"/>
        <v>2.3400000000000003</v>
      </c>
      <c r="AC187" s="19">
        <v>1.3</v>
      </c>
      <c r="AD187" s="19">
        <f t="shared" si="35"/>
        <v>2.3400000000000003</v>
      </c>
      <c r="AE187" s="19">
        <f t="shared" si="28"/>
        <v>4.76</v>
      </c>
      <c r="AF187" s="19">
        <v>11.9</v>
      </c>
      <c r="AG187" s="19">
        <f t="shared" si="29"/>
        <v>4.76</v>
      </c>
      <c r="AH187" s="26">
        <f t="shared" si="30"/>
        <v>1.1440000000000001</v>
      </c>
      <c r="AI187" s="19">
        <v>1.1000000000000001</v>
      </c>
      <c r="AJ187" s="26">
        <f t="shared" si="31"/>
        <v>1.4300000000000002</v>
      </c>
      <c r="AK187" s="19">
        <f t="shared" si="32"/>
        <v>0.13999999999999999</v>
      </c>
      <c r="AL187" s="19">
        <v>0.1</v>
      </c>
      <c r="AM187" s="144">
        <f t="shared" si="33"/>
        <v>0.13999999999999999</v>
      </c>
      <c r="AN187" s="132"/>
      <c r="AO187" s="132"/>
      <c r="AP187" s="28">
        <f>ROUNDUP($AN$4*VLOOKUP($AO$4,Plant!$A$3:$F$22,6,0)*V187,0)</f>
        <v>25</v>
      </c>
      <c r="AQ187" s="28">
        <f>ROUNDUP($AN$4*VLOOKUP($AO$4,Plant!$A$3:$G$22,7,0)*Y187,0)</f>
        <v>63</v>
      </c>
      <c r="AR187" s="28">
        <f>ROUNDUP($AN$4*VLOOKUP($AO$4,Plant!$A$3:$F$22,6,0)*AB187,0)</f>
        <v>23</v>
      </c>
      <c r="AS187" s="28">
        <f>ROUNDUP($AN$4*VLOOKUP($AO$4,Plant!$A$3:$H$22,8,0)*AE187,0)</f>
        <v>124</v>
      </c>
      <c r="AT187" s="28">
        <f>ROUNDUP($AN$4*VLOOKUP($AO$4,Plant!$A$3:$D$22,4,0)*AH187,0)</f>
        <v>2</v>
      </c>
      <c r="AU187" s="28">
        <f>ROUNDUP($AN$4*VLOOKUP($AO$4,Plant!$A$3:$E$22,5,0)*AK187,0)</f>
        <v>1</v>
      </c>
      <c r="AW18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187*U187/VLOOKUP($AV$5,'19. Daily_paid_order'!$B$2:$C$41,2,0),0)</f>
        <v>4</v>
      </c>
    </row>
    <row r="188" spans="1:49" x14ac:dyDescent="0.25">
      <c r="A188" s="29" t="s">
        <v>52</v>
      </c>
      <c r="B188" s="30">
        <v>186</v>
      </c>
      <c r="C188" s="31">
        <v>7</v>
      </c>
      <c r="D188" s="3">
        <v>19</v>
      </c>
      <c r="E188" s="20">
        <v>5100</v>
      </c>
      <c r="F188" s="20">
        <v>6</v>
      </c>
      <c r="G188" s="31">
        <v>14</v>
      </c>
      <c r="H188" s="31">
        <v>16</v>
      </c>
      <c r="I188" s="32" t="s">
        <v>58</v>
      </c>
      <c r="J188" s="20">
        <v>5</v>
      </c>
      <c r="K188" s="20">
        <v>50</v>
      </c>
      <c r="L188" s="20">
        <v>30</v>
      </c>
      <c r="M188" s="20">
        <v>5</v>
      </c>
      <c r="N188" s="31">
        <v>54</v>
      </c>
      <c r="O188" s="23">
        <v>20</v>
      </c>
      <c r="P188" s="20">
        <v>80</v>
      </c>
      <c r="Q188" s="24">
        <v>6</v>
      </c>
      <c r="R188" s="7">
        <v>12</v>
      </c>
      <c r="S188" s="20">
        <v>0</v>
      </c>
      <c r="T188" s="20">
        <v>10</v>
      </c>
      <c r="U188" s="25">
        <v>0.6</v>
      </c>
      <c r="V188" s="19">
        <f t="shared" si="24"/>
        <v>2.5499999999999998</v>
      </c>
      <c r="W188" s="26">
        <v>1.5</v>
      </c>
      <c r="X188" s="19">
        <f t="shared" si="34"/>
        <v>2.5499999999999998</v>
      </c>
      <c r="Y188" s="19">
        <f t="shared" si="25"/>
        <v>3.3000000000000003</v>
      </c>
      <c r="Z188" s="19">
        <v>9.9</v>
      </c>
      <c r="AA188" s="19">
        <f t="shared" si="26"/>
        <v>3.3000000000000003</v>
      </c>
      <c r="AB188" s="19">
        <f t="shared" si="27"/>
        <v>2.3400000000000003</v>
      </c>
      <c r="AC188" s="19">
        <v>1.3</v>
      </c>
      <c r="AD188" s="19">
        <f t="shared" si="35"/>
        <v>2.3400000000000003</v>
      </c>
      <c r="AE188" s="19">
        <f t="shared" si="28"/>
        <v>4.76</v>
      </c>
      <c r="AF188" s="19">
        <v>11.9</v>
      </c>
      <c r="AG188" s="19">
        <f t="shared" si="29"/>
        <v>4.76</v>
      </c>
      <c r="AH188" s="26">
        <f t="shared" si="30"/>
        <v>1.1440000000000001</v>
      </c>
      <c r="AI188" s="19">
        <v>1.1000000000000001</v>
      </c>
      <c r="AJ188" s="26">
        <f t="shared" si="31"/>
        <v>1.4300000000000002</v>
      </c>
      <c r="AK188" s="19">
        <f t="shared" si="32"/>
        <v>0.13999999999999999</v>
      </c>
      <c r="AL188" s="19">
        <v>0.1</v>
      </c>
      <c r="AM188" s="144">
        <f t="shared" si="33"/>
        <v>0.13999999999999999</v>
      </c>
      <c r="AN188" s="132"/>
      <c r="AO188" s="132"/>
      <c r="AP188" s="28">
        <f>ROUNDUP($AN$4*VLOOKUP($AO$4,Plant!$A$3:$F$22,6,0)*V188,0)</f>
        <v>25</v>
      </c>
      <c r="AQ188" s="28">
        <f>ROUNDUP($AN$4*VLOOKUP($AO$4,Plant!$A$3:$G$22,7,0)*Y188,0)</f>
        <v>63</v>
      </c>
      <c r="AR188" s="28">
        <f>ROUNDUP($AN$4*VLOOKUP($AO$4,Plant!$A$3:$F$22,6,0)*AB188,0)</f>
        <v>23</v>
      </c>
      <c r="AS188" s="28">
        <f>ROUNDUP($AN$4*VLOOKUP($AO$4,Plant!$A$3:$H$22,8,0)*AE188,0)</f>
        <v>124</v>
      </c>
      <c r="AT188" s="28">
        <f>ROUNDUP($AN$4*VLOOKUP($AO$4,Plant!$A$3:$D$22,4,0)*AH188,0)</f>
        <v>2</v>
      </c>
      <c r="AU188" s="28">
        <f>ROUNDUP($AN$4*VLOOKUP($AO$4,Plant!$A$3:$E$22,5,0)*AK188,0)</f>
        <v>1</v>
      </c>
      <c r="AW18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188*U188/VLOOKUP($AV$5,'19. Daily_paid_order'!$B$2:$C$41,2,0),0)</f>
        <v>4</v>
      </c>
    </row>
    <row r="189" spans="1:49" x14ac:dyDescent="0.25">
      <c r="A189" s="29" t="s">
        <v>52</v>
      </c>
      <c r="B189" s="18">
        <v>187</v>
      </c>
      <c r="C189" s="31">
        <v>7</v>
      </c>
      <c r="D189" s="3">
        <v>19</v>
      </c>
      <c r="E189" s="20">
        <v>5100</v>
      </c>
      <c r="F189" s="20">
        <v>6</v>
      </c>
      <c r="G189" s="31">
        <v>14</v>
      </c>
      <c r="H189" s="31">
        <v>16</v>
      </c>
      <c r="I189" s="32" t="s">
        <v>58</v>
      </c>
      <c r="J189" s="20">
        <v>5</v>
      </c>
      <c r="K189" s="20">
        <v>50</v>
      </c>
      <c r="L189" s="20">
        <v>30</v>
      </c>
      <c r="M189" s="20">
        <v>5</v>
      </c>
      <c r="N189" s="31">
        <v>54</v>
      </c>
      <c r="O189" s="23">
        <v>20</v>
      </c>
      <c r="P189" s="20">
        <v>80</v>
      </c>
      <c r="Q189" s="24">
        <v>6</v>
      </c>
      <c r="R189" s="7">
        <v>12</v>
      </c>
      <c r="S189" s="20">
        <v>0</v>
      </c>
      <c r="T189" s="20">
        <v>10</v>
      </c>
      <c r="U189" s="25">
        <v>0.6</v>
      </c>
      <c r="V189" s="19">
        <f t="shared" si="24"/>
        <v>2.5499999999999998</v>
      </c>
      <c r="W189" s="26">
        <v>1.5</v>
      </c>
      <c r="X189" s="19">
        <f t="shared" si="34"/>
        <v>2.5499999999999998</v>
      </c>
      <c r="Y189" s="19">
        <f t="shared" si="25"/>
        <v>3.3000000000000003</v>
      </c>
      <c r="Z189" s="19">
        <v>9.9</v>
      </c>
      <c r="AA189" s="19">
        <f t="shared" si="26"/>
        <v>3.3000000000000003</v>
      </c>
      <c r="AB189" s="19">
        <f t="shared" si="27"/>
        <v>2.3400000000000003</v>
      </c>
      <c r="AC189" s="19">
        <v>1.3</v>
      </c>
      <c r="AD189" s="19">
        <f t="shared" si="35"/>
        <v>2.3400000000000003</v>
      </c>
      <c r="AE189" s="19">
        <f t="shared" si="28"/>
        <v>4.76</v>
      </c>
      <c r="AF189" s="19">
        <v>11.9</v>
      </c>
      <c r="AG189" s="19">
        <f t="shared" si="29"/>
        <v>4.76</v>
      </c>
      <c r="AH189" s="26">
        <f t="shared" si="30"/>
        <v>1.1440000000000001</v>
      </c>
      <c r="AI189" s="19">
        <v>1.1000000000000001</v>
      </c>
      <c r="AJ189" s="26">
        <f t="shared" si="31"/>
        <v>1.4300000000000002</v>
      </c>
      <c r="AK189" s="19">
        <f t="shared" si="32"/>
        <v>0.13999999999999999</v>
      </c>
      <c r="AL189" s="19">
        <v>0.1</v>
      </c>
      <c r="AM189" s="144">
        <f t="shared" si="33"/>
        <v>0.13999999999999999</v>
      </c>
      <c r="AN189" s="132"/>
      <c r="AO189" s="132"/>
      <c r="AP189" s="28">
        <f>ROUNDUP($AN$4*VLOOKUP($AO$4,Plant!$A$3:$F$22,6,0)*V189,0)</f>
        <v>25</v>
      </c>
      <c r="AQ189" s="28">
        <f>ROUNDUP($AN$4*VLOOKUP($AO$4,Plant!$A$3:$G$22,7,0)*Y189,0)</f>
        <v>63</v>
      </c>
      <c r="AR189" s="28">
        <f>ROUNDUP($AN$4*VLOOKUP($AO$4,Plant!$A$3:$F$22,6,0)*AB189,0)</f>
        <v>23</v>
      </c>
      <c r="AS189" s="28">
        <f>ROUNDUP($AN$4*VLOOKUP($AO$4,Plant!$A$3:$H$22,8,0)*AE189,0)</f>
        <v>124</v>
      </c>
      <c r="AT189" s="28">
        <f>ROUNDUP($AN$4*VLOOKUP($AO$4,Plant!$A$3:$D$22,4,0)*AH189,0)</f>
        <v>2</v>
      </c>
      <c r="AU189" s="28">
        <f>ROUNDUP($AN$4*VLOOKUP($AO$4,Plant!$A$3:$E$22,5,0)*AK189,0)</f>
        <v>1</v>
      </c>
      <c r="AW18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189*U189/VLOOKUP($AV$5,'19. Daily_paid_order'!$B$2:$C$41,2,0),0)</f>
        <v>4</v>
      </c>
    </row>
    <row r="190" spans="1:49" x14ac:dyDescent="0.25">
      <c r="A190" s="29" t="s">
        <v>52</v>
      </c>
      <c r="B190" s="30">
        <v>188</v>
      </c>
      <c r="C190" s="31">
        <v>7</v>
      </c>
      <c r="D190" s="3">
        <v>19</v>
      </c>
      <c r="E190" s="20">
        <v>5100</v>
      </c>
      <c r="F190" s="20">
        <v>6</v>
      </c>
      <c r="G190" s="31">
        <v>14</v>
      </c>
      <c r="H190" s="31">
        <v>16</v>
      </c>
      <c r="I190" s="32" t="s">
        <v>58</v>
      </c>
      <c r="J190" s="20">
        <v>5</v>
      </c>
      <c r="K190" s="20">
        <v>50</v>
      </c>
      <c r="L190" s="20">
        <v>30</v>
      </c>
      <c r="M190" s="20">
        <v>5</v>
      </c>
      <c r="N190" s="31">
        <v>54</v>
      </c>
      <c r="O190" s="23">
        <v>20</v>
      </c>
      <c r="P190" s="20">
        <v>80</v>
      </c>
      <c r="Q190" s="24">
        <v>6</v>
      </c>
      <c r="R190" s="7">
        <v>12</v>
      </c>
      <c r="S190" s="20">
        <v>0</v>
      </c>
      <c r="T190" s="20">
        <v>10</v>
      </c>
      <c r="U190" s="25">
        <v>0.6</v>
      </c>
      <c r="V190" s="19">
        <f t="shared" si="24"/>
        <v>2.5499999999999998</v>
      </c>
      <c r="W190" s="26">
        <v>1.5</v>
      </c>
      <c r="X190" s="19">
        <f t="shared" si="34"/>
        <v>2.5499999999999998</v>
      </c>
      <c r="Y190" s="19">
        <f t="shared" si="25"/>
        <v>3.3000000000000003</v>
      </c>
      <c r="Z190" s="19">
        <v>9.9</v>
      </c>
      <c r="AA190" s="19">
        <f t="shared" si="26"/>
        <v>3.3000000000000003</v>
      </c>
      <c r="AB190" s="19">
        <f t="shared" si="27"/>
        <v>2.3400000000000003</v>
      </c>
      <c r="AC190" s="19">
        <v>1.3</v>
      </c>
      <c r="AD190" s="19">
        <f t="shared" si="35"/>
        <v>2.3400000000000003</v>
      </c>
      <c r="AE190" s="19">
        <f t="shared" si="28"/>
        <v>4.76</v>
      </c>
      <c r="AF190" s="19">
        <v>11.9</v>
      </c>
      <c r="AG190" s="19">
        <f t="shared" si="29"/>
        <v>4.76</v>
      </c>
      <c r="AH190" s="26">
        <f t="shared" si="30"/>
        <v>1.1440000000000001</v>
      </c>
      <c r="AI190" s="19">
        <v>1.1000000000000001</v>
      </c>
      <c r="AJ190" s="26">
        <f t="shared" si="31"/>
        <v>1.4300000000000002</v>
      </c>
      <c r="AK190" s="19">
        <f t="shared" si="32"/>
        <v>0.13999999999999999</v>
      </c>
      <c r="AL190" s="19">
        <v>0.1</v>
      </c>
      <c r="AM190" s="144">
        <f t="shared" si="33"/>
        <v>0.13999999999999999</v>
      </c>
      <c r="AN190" s="132"/>
      <c r="AO190" s="132"/>
      <c r="AP190" s="28">
        <f>ROUNDUP($AN$4*VLOOKUP($AO$4,Plant!$A$3:$F$22,6,0)*V190,0)</f>
        <v>25</v>
      </c>
      <c r="AQ190" s="28">
        <f>ROUNDUP($AN$4*VLOOKUP($AO$4,Plant!$A$3:$G$22,7,0)*Y190,0)</f>
        <v>63</v>
      </c>
      <c r="AR190" s="28">
        <f>ROUNDUP($AN$4*VLOOKUP($AO$4,Plant!$A$3:$F$22,6,0)*AB190,0)</f>
        <v>23</v>
      </c>
      <c r="AS190" s="28">
        <f>ROUNDUP($AN$4*VLOOKUP($AO$4,Plant!$A$3:$H$22,8,0)*AE190,0)</f>
        <v>124</v>
      </c>
      <c r="AT190" s="28">
        <f>ROUNDUP($AN$4*VLOOKUP($AO$4,Plant!$A$3:$D$22,4,0)*AH190,0)</f>
        <v>2</v>
      </c>
      <c r="AU190" s="28">
        <f>ROUNDUP($AN$4*VLOOKUP($AO$4,Plant!$A$3:$E$22,5,0)*AK190,0)</f>
        <v>1</v>
      </c>
      <c r="AW19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190*U190/VLOOKUP($AV$5,'19. Daily_paid_order'!$B$2:$C$41,2,0),0)</f>
        <v>4</v>
      </c>
    </row>
    <row r="191" spans="1:49" x14ac:dyDescent="0.25">
      <c r="A191" s="29" t="s">
        <v>52</v>
      </c>
      <c r="B191" s="18">
        <v>189</v>
      </c>
      <c r="C191" s="31">
        <v>7</v>
      </c>
      <c r="D191" s="3">
        <v>19</v>
      </c>
      <c r="E191" s="20">
        <v>5100</v>
      </c>
      <c r="F191" s="20">
        <v>6</v>
      </c>
      <c r="G191" s="31">
        <v>14</v>
      </c>
      <c r="H191" s="31">
        <v>16</v>
      </c>
      <c r="I191" s="32" t="s">
        <v>58</v>
      </c>
      <c r="J191" s="20">
        <v>5</v>
      </c>
      <c r="K191" s="20">
        <v>50</v>
      </c>
      <c r="L191" s="20">
        <v>30</v>
      </c>
      <c r="M191" s="20">
        <v>5</v>
      </c>
      <c r="N191" s="31">
        <v>54</v>
      </c>
      <c r="O191" s="23">
        <v>20</v>
      </c>
      <c r="P191" s="20">
        <v>80</v>
      </c>
      <c r="Q191" s="24">
        <v>6</v>
      </c>
      <c r="R191" s="7">
        <v>12</v>
      </c>
      <c r="S191" s="20">
        <v>0</v>
      </c>
      <c r="T191" s="20">
        <v>10</v>
      </c>
      <c r="U191" s="25">
        <v>0.6</v>
      </c>
      <c r="V191" s="19">
        <f t="shared" si="24"/>
        <v>2.5499999999999998</v>
      </c>
      <c r="W191" s="26">
        <v>1.5</v>
      </c>
      <c r="X191" s="19">
        <f t="shared" si="34"/>
        <v>2.5499999999999998</v>
      </c>
      <c r="Y191" s="19">
        <f t="shared" si="25"/>
        <v>3.3000000000000003</v>
      </c>
      <c r="Z191" s="19">
        <v>9.9</v>
      </c>
      <c r="AA191" s="19">
        <f t="shared" si="26"/>
        <v>3.3000000000000003</v>
      </c>
      <c r="AB191" s="19">
        <f t="shared" si="27"/>
        <v>2.3400000000000003</v>
      </c>
      <c r="AC191" s="19">
        <v>1.3</v>
      </c>
      <c r="AD191" s="19">
        <f t="shared" si="35"/>
        <v>2.3400000000000003</v>
      </c>
      <c r="AE191" s="19">
        <f t="shared" si="28"/>
        <v>4.76</v>
      </c>
      <c r="AF191" s="19">
        <v>11.9</v>
      </c>
      <c r="AG191" s="19">
        <f t="shared" si="29"/>
        <v>4.76</v>
      </c>
      <c r="AH191" s="26">
        <f t="shared" si="30"/>
        <v>1.1440000000000001</v>
      </c>
      <c r="AI191" s="19">
        <v>1.1000000000000001</v>
      </c>
      <c r="AJ191" s="26">
        <f t="shared" si="31"/>
        <v>1.4300000000000002</v>
      </c>
      <c r="AK191" s="19">
        <f t="shared" si="32"/>
        <v>0.13999999999999999</v>
      </c>
      <c r="AL191" s="19">
        <v>0.1</v>
      </c>
      <c r="AM191" s="144">
        <f t="shared" si="33"/>
        <v>0.13999999999999999</v>
      </c>
      <c r="AN191" s="132"/>
      <c r="AO191" s="132"/>
      <c r="AP191" s="28">
        <f>ROUNDUP($AN$4*VLOOKUP($AO$4,Plant!$A$3:$F$22,6,0)*V191,0)</f>
        <v>25</v>
      </c>
      <c r="AQ191" s="28">
        <f>ROUNDUP($AN$4*VLOOKUP($AO$4,Plant!$A$3:$G$22,7,0)*Y191,0)</f>
        <v>63</v>
      </c>
      <c r="AR191" s="28">
        <f>ROUNDUP($AN$4*VLOOKUP($AO$4,Plant!$A$3:$F$22,6,0)*AB191,0)</f>
        <v>23</v>
      </c>
      <c r="AS191" s="28">
        <f>ROUNDUP($AN$4*VLOOKUP($AO$4,Plant!$A$3:$H$22,8,0)*AE191,0)</f>
        <v>124</v>
      </c>
      <c r="AT191" s="28">
        <f>ROUNDUP($AN$4*VLOOKUP($AO$4,Plant!$A$3:$D$22,4,0)*AH191,0)</f>
        <v>2</v>
      </c>
      <c r="AU191" s="28">
        <f>ROUNDUP($AN$4*VLOOKUP($AO$4,Plant!$A$3:$E$22,5,0)*AK191,0)</f>
        <v>1</v>
      </c>
      <c r="AW19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191*U191/VLOOKUP($AV$5,'19. Daily_paid_order'!$B$2:$C$41,2,0),0)</f>
        <v>4</v>
      </c>
    </row>
    <row r="192" spans="1:49" x14ac:dyDescent="0.25">
      <c r="A192" s="29" t="s">
        <v>52</v>
      </c>
      <c r="B192" s="30">
        <v>190</v>
      </c>
      <c r="C192" s="31">
        <v>7</v>
      </c>
      <c r="D192" s="3">
        <v>19</v>
      </c>
      <c r="E192" s="20">
        <v>5100</v>
      </c>
      <c r="F192" s="20">
        <v>6</v>
      </c>
      <c r="G192" s="31">
        <v>14</v>
      </c>
      <c r="H192" s="31">
        <v>16</v>
      </c>
      <c r="I192" s="32" t="s">
        <v>58</v>
      </c>
      <c r="J192" s="20">
        <v>5</v>
      </c>
      <c r="K192" s="20">
        <v>50</v>
      </c>
      <c r="L192" s="20">
        <v>30</v>
      </c>
      <c r="M192" s="20">
        <v>5</v>
      </c>
      <c r="N192" s="31">
        <v>54</v>
      </c>
      <c r="O192" s="23">
        <v>20</v>
      </c>
      <c r="P192" s="20">
        <v>80</v>
      </c>
      <c r="Q192" s="24">
        <v>6</v>
      </c>
      <c r="R192" s="7">
        <v>12</v>
      </c>
      <c r="S192" s="20">
        <v>0</v>
      </c>
      <c r="T192" s="20">
        <v>10</v>
      </c>
      <c r="U192" s="25">
        <v>0.6</v>
      </c>
      <c r="V192" s="19">
        <f t="shared" si="24"/>
        <v>2.5499999999999998</v>
      </c>
      <c r="W192" s="26">
        <v>1.5</v>
      </c>
      <c r="X192" s="19">
        <f t="shared" si="34"/>
        <v>2.5499999999999998</v>
      </c>
      <c r="Y192" s="19">
        <f t="shared" si="25"/>
        <v>3.3000000000000003</v>
      </c>
      <c r="Z192" s="19">
        <v>9.9</v>
      </c>
      <c r="AA192" s="19">
        <f t="shared" si="26"/>
        <v>3.3000000000000003</v>
      </c>
      <c r="AB192" s="19">
        <f t="shared" si="27"/>
        <v>2.3400000000000003</v>
      </c>
      <c r="AC192" s="19">
        <v>1.3</v>
      </c>
      <c r="AD192" s="19">
        <f t="shared" si="35"/>
        <v>2.3400000000000003</v>
      </c>
      <c r="AE192" s="19">
        <f t="shared" si="28"/>
        <v>4.76</v>
      </c>
      <c r="AF192" s="19">
        <v>11.9</v>
      </c>
      <c r="AG192" s="19">
        <f t="shared" si="29"/>
        <v>4.76</v>
      </c>
      <c r="AH192" s="26">
        <f t="shared" si="30"/>
        <v>1.1440000000000001</v>
      </c>
      <c r="AI192" s="19">
        <v>1.1000000000000001</v>
      </c>
      <c r="AJ192" s="26">
        <f t="shared" si="31"/>
        <v>1.4300000000000002</v>
      </c>
      <c r="AK192" s="19">
        <f t="shared" si="32"/>
        <v>0.13999999999999999</v>
      </c>
      <c r="AL192" s="19">
        <v>0.1</v>
      </c>
      <c r="AM192" s="144">
        <f t="shared" si="33"/>
        <v>0.13999999999999999</v>
      </c>
      <c r="AN192" s="132"/>
      <c r="AO192" s="132"/>
      <c r="AP192" s="28">
        <f>ROUNDUP($AN$4*VLOOKUP($AO$4,Plant!$A$3:$F$22,6,0)*V192,0)</f>
        <v>25</v>
      </c>
      <c r="AQ192" s="28">
        <f>ROUNDUP($AN$4*VLOOKUP($AO$4,Plant!$A$3:$G$22,7,0)*Y192,0)</f>
        <v>63</v>
      </c>
      <c r="AR192" s="28">
        <f>ROUNDUP($AN$4*VLOOKUP($AO$4,Plant!$A$3:$F$22,6,0)*AB192,0)</f>
        <v>23</v>
      </c>
      <c r="AS192" s="28">
        <f>ROUNDUP($AN$4*VLOOKUP($AO$4,Plant!$A$3:$H$22,8,0)*AE192,0)</f>
        <v>124</v>
      </c>
      <c r="AT192" s="28">
        <f>ROUNDUP($AN$4*VLOOKUP($AO$4,Plant!$A$3:$D$22,4,0)*AH192,0)</f>
        <v>2</v>
      </c>
      <c r="AU192" s="28">
        <f>ROUNDUP($AN$4*VLOOKUP($AO$4,Plant!$A$3:$E$22,5,0)*AK192,0)</f>
        <v>1</v>
      </c>
      <c r="AW19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192*U192/VLOOKUP($AV$5,'19. Daily_paid_order'!$B$2:$C$41,2,0),0)</f>
        <v>4</v>
      </c>
    </row>
    <row r="193" spans="1:49" x14ac:dyDescent="0.25">
      <c r="A193" s="29" t="s">
        <v>52</v>
      </c>
      <c r="B193" s="18">
        <v>191</v>
      </c>
      <c r="C193" s="31">
        <v>7</v>
      </c>
      <c r="D193" s="3">
        <v>19</v>
      </c>
      <c r="E193" s="20">
        <v>5100</v>
      </c>
      <c r="F193" s="20">
        <v>6</v>
      </c>
      <c r="G193" s="31">
        <v>14</v>
      </c>
      <c r="H193" s="31">
        <v>16</v>
      </c>
      <c r="I193" s="32" t="s">
        <v>58</v>
      </c>
      <c r="J193" s="20">
        <v>5</v>
      </c>
      <c r="K193" s="20">
        <v>50</v>
      </c>
      <c r="L193" s="20">
        <v>30</v>
      </c>
      <c r="M193" s="20">
        <v>5</v>
      </c>
      <c r="N193" s="31">
        <v>54</v>
      </c>
      <c r="O193" s="23">
        <v>20</v>
      </c>
      <c r="P193" s="20">
        <v>80</v>
      </c>
      <c r="Q193" s="24">
        <v>6</v>
      </c>
      <c r="R193" s="7">
        <v>12</v>
      </c>
      <c r="S193" s="20">
        <v>0</v>
      </c>
      <c r="T193" s="20">
        <v>10</v>
      </c>
      <c r="U193" s="25">
        <v>0.6</v>
      </c>
      <c r="V193" s="19">
        <f t="shared" si="24"/>
        <v>2.5499999999999998</v>
      </c>
      <c r="W193" s="26">
        <v>1.5</v>
      </c>
      <c r="X193" s="19">
        <f t="shared" si="34"/>
        <v>2.5499999999999998</v>
      </c>
      <c r="Y193" s="19">
        <f t="shared" si="25"/>
        <v>3.3000000000000003</v>
      </c>
      <c r="Z193" s="19">
        <v>9.9</v>
      </c>
      <c r="AA193" s="19">
        <f t="shared" si="26"/>
        <v>3.3000000000000003</v>
      </c>
      <c r="AB193" s="19">
        <f t="shared" si="27"/>
        <v>2.3400000000000003</v>
      </c>
      <c r="AC193" s="19">
        <v>1.3</v>
      </c>
      <c r="AD193" s="19">
        <f t="shared" si="35"/>
        <v>2.3400000000000003</v>
      </c>
      <c r="AE193" s="19">
        <f t="shared" si="28"/>
        <v>4.76</v>
      </c>
      <c r="AF193" s="19">
        <v>11.9</v>
      </c>
      <c r="AG193" s="19">
        <f t="shared" si="29"/>
        <v>4.76</v>
      </c>
      <c r="AH193" s="26">
        <f t="shared" si="30"/>
        <v>1.1440000000000001</v>
      </c>
      <c r="AI193" s="19">
        <v>1.1000000000000001</v>
      </c>
      <c r="AJ193" s="26">
        <f t="shared" si="31"/>
        <v>1.4300000000000002</v>
      </c>
      <c r="AK193" s="19">
        <f t="shared" si="32"/>
        <v>0.13999999999999999</v>
      </c>
      <c r="AL193" s="19">
        <v>0.1</v>
      </c>
      <c r="AM193" s="144">
        <f t="shared" si="33"/>
        <v>0.13999999999999999</v>
      </c>
      <c r="AN193" s="132"/>
      <c r="AO193" s="132"/>
      <c r="AP193" s="28">
        <f>ROUNDUP($AN$4*VLOOKUP($AO$4,Plant!$A$3:$F$22,6,0)*V193,0)</f>
        <v>25</v>
      </c>
      <c r="AQ193" s="28">
        <f>ROUNDUP($AN$4*VLOOKUP($AO$4,Plant!$A$3:$G$22,7,0)*Y193,0)</f>
        <v>63</v>
      </c>
      <c r="AR193" s="28">
        <f>ROUNDUP($AN$4*VLOOKUP($AO$4,Plant!$A$3:$F$22,6,0)*AB193,0)</f>
        <v>23</v>
      </c>
      <c r="AS193" s="28">
        <f>ROUNDUP($AN$4*VLOOKUP($AO$4,Plant!$A$3:$H$22,8,0)*AE193,0)</f>
        <v>124</v>
      </c>
      <c r="AT193" s="28">
        <f>ROUNDUP($AN$4*VLOOKUP($AO$4,Plant!$A$3:$D$22,4,0)*AH193,0)</f>
        <v>2</v>
      </c>
      <c r="AU193" s="28">
        <f>ROUNDUP($AN$4*VLOOKUP($AO$4,Plant!$A$3:$E$22,5,0)*AK193,0)</f>
        <v>1</v>
      </c>
      <c r="AW19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193*U193/VLOOKUP($AV$5,'19. Daily_paid_order'!$B$2:$C$41,2,0),0)</f>
        <v>4</v>
      </c>
    </row>
    <row r="194" spans="1:49" x14ac:dyDescent="0.25">
      <c r="A194" s="29" t="s">
        <v>52</v>
      </c>
      <c r="B194" s="30">
        <v>192</v>
      </c>
      <c r="C194" s="31">
        <v>7</v>
      </c>
      <c r="D194" s="3">
        <v>19</v>
      </c>
      <c r="E194" s="20">
        <v>5100</v>
      </c>
      <c r="F194" s="20">
        <v>6</v>
      </c>
      <c r="G194" s="31">
        <v>14</v>
      </c>
      <c r="H194" s="31">
        <v>16</v>
      </c>
      <c r="I194" s="32" t="s">
        <v>58</v>
      </c>
      <c r="J194" s="20">
        <v>5</v>
      </c>
      <c r="K194" s="20">
        <v>50</v>
      </c>
      <c r="L194" s="20">
        <v>30</v>
      </c>
      <c r="M194" s="20">
        <v>5</v>
      </c>
      <c r="N194" s="31">
        <v>54</v>
      </c>
      <c r="O194" s="23">
        <v>20</v>
      </c>
      <c r="P194" s="20">
        <v>80</v>
      </c>
      <c r="Q194" s="24">
        <v>6</v>
      </c>
      <c r="R194" s="7">
        <v>12</v>
      </c>
      <c r="S194" s="20">
        <v>0</v>
      </c>
      <c r="T194" s="20">
        <v>10</v>
      </c>
      <c r="U194" s="25">
        <v>0.6</v>
      </c>
      <c r="V194" s="19">
        <f t="shared" si="24"/>
        <v>2.5499999999999998</v>
      </c>
      <c r="W194" s="26">
        <v>1.5</v>
      </c>
      <c r="X194" s="19">
        <f t="shared" si="34"/>
        <v>2.5499999999999998</v>
      </c>
      <c r="Y194" s="19">
        <f t="shared" si="25"/>
        <v>3.3000000000000003</v>
      </c>
      <c r="Z194" s="19">
        <v>9.9</v>
      </c>
      <c r="AA194" s="19">
        <f t="shared" si="26"/>
        <v>3.3000000000000003</v>
      </c>
      <c r="AB194" s="19">
        <f t="shared" si="27"/>
        <v>2.3400000000000003</v>
      </c>
      <c r="AC194" s="19">
        <v>1.3</v>
      </c>
      <c r="AD194" s="19">
        <f t="shared" si="35"/>
        <v>2.3400000000000003</v>
      </c>
      <c r="AE194" s="19">
        <f t="shared" si="28"/>
        <v>4.76</v>
      </c>
      <c r="AF194" s="19">
        <v>11.9</v>
      </c>
      <c r="AG194" s="19">
        <f t="shared" si="29"/>
        <v>4.76</v>
      </c>
      <c r="AH194" s="26">
        <f t="shared" si="30"/>
        <v>1.1440000000000001</v>
      </c>
      <c r="AI194" s="19">
        <v>1.1000000000000001</v>
      </c>
      <c r="AJ194" s="26">
        <f t="shared" si="31"/>
        <v>1.4300000000000002</v>
      </c>
      <c r="AK194" s="19">
        <f t="shared" si="32"/>
        <v>0.13999999999999999</v>
      </c>
      <c r="AL194" s="19">
        <v>0.1</v>
      </c>
      <c r="AM194" s="144">
        <f t="shared" si="33"/>
        <v>0.13999999999999999</v>
      </c>
      <c r="AN194" s="132"/>
      <c r="AO194" s="132"/>
      <c r="AP194" s="28">
        <f>ROUNDUP($AN$4*VLOOKUP($AO$4,Plant!$A$3:$F$22,6,0)*V194,0)</f>
        <v>25</v>
      </c>
      <c r="AQ194" s="28">
        <f>ROUNDUP($AN$4*VLOOKUP($AO$4,Plant!$A$3:$G$22,7,0)*Y194,0)</f>
        <v>63</v>
      </c>
      <c r="AR194" s="28">
        <f>ROUNDUP($AN$4*VLOOKUP($AO$4,Plant!$A$3:$F$22,6,0)*AB194,0)</f>
        <v>23</v>
      </c>
      <c r="AS194" s="28">
        <f>ROUNDUP($AN$4*VLOOKUP($AO$4,Plant!$A$3:$H$22,8,0)*AE194,0)</f>
        <v>124</v>
      </c>
      <c r="AT194" s="28">
        <f>ROUNDUP($AN$4*VLOOKUP($AO$4,Plant!$A$3:$D$22,4,0)*AH194,0)</f>
        <v>2</v>
      </c>
      <c r="AU194" s="28">
        <f>ROUNDUP($AN$4*VLOOKUP($AO$4,Plant!$A$3:$E$22,5,0)*AK194,0)</f>
        <v>1</v>
      </c>
      <c r="AW19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194*U194/VLOOKUP($AV$5,'19. Daily_paid_order'!$B$2:$C$41,2,0),0)</f>
        <v>4</v>
      </c>
    </row>
    <row r="195" spans="1:49" x14ac:dyDescent="0.25">
      <c r="A195" s="29" t="s">
        <v>52</v>
      </c>
      <c r="B195" s="18">
        <v>193</v>
      </c>
      <c r="C195" s="31">
        <v>7</v>
      </c>
      <c r="D195" s="3">
        <v>19</v>
      </c>
      <c r="E195" s="20">
        <v>5100</v>
      </c>
      <c r="F195" s="20">
        <v>6</v>
      </c>
      <c r="G195" s="31">
        <v>14</v>
      </c>
      <c r="H195" s="31">
        <v>16</v>
      </c>
      <c r="I195" s="32" t="s">
        <v>58</v>
      </c>
      <c r="J195" s="20">
        <v>5</v>
      </c>
      <c r="K195" s="20">
        <v>50</v>
      </c>
      <c r="L195" s="20">
        <v>30</v>
      </c>
      <c r="M195" s="20">
        <v>5</v>
      </c>
      <c r="N195" s="31">
        <v>54</v>
      </c>
      <c r="O195" s="23">
        <v>20</v>
      </c>
      <c r="P195" s="20">
        <v>80</v>
      </c>
      <c r="Q195" s="24">
        <v>6</v>
      </c>
      <c r="R195" s="7">
        <v>12</v>
      </c>
      <c r="S195" s="20">
        <v>0</v>
      </c>
      <c r="T195" s="20">
        <v>10</v>
      </c>
      <c r="U195" s="25">
        <v>0.6</v>
      </c>
      <c r="V195" s="19">
        <f t="shared" ref="V195:V258" si="36">X195</f>
        <v>2.5499999999999998</v>
      </c>
      <c r="W195" s="26">
        <v>1.5</v>
      </c>
      <c r="X195" s="19">
        <f t="shared" si="34"/>
        <v>2.5499999999999998</v>
      </c>
      <c r="Y195" s="19">
        <f t="shared" ref="Y195:Y258" si="37">AA195</f>
        <v>3.3000000000000003</v>
      </c>
      <c r="Z195" s="19">
        <v>9.9</v>
      </c>
      <c r="AA195" s="19">
        <f t="shared" ref="AA195:AA258" si="38">Z195/3</f>
        <v>3.3000000000000003</v>
      </c>
      <c r="AB195" s="19">
        <f t="shared" ref="AB195:AB258" si="39">AD195</f>
        <v>2.3400000000000003</v>
      </c>
      <c r="AC195" s="19">
        <v>1.3</v>
      </c>
      <c r="AD195" s="19">
        <f t="shared" si="35"/>
        <v>2.3400000000000003</v>
      </c>
      <c r="AE195" s="19">
        <f t="shared" ref="AE195:AE258" si="40">AG195</f>
        <v>4.76</v>
      </c>
      <c r="AF195" s="19">
        <v>11.9</v>
      </c>
      <c r="AG195" s="19">
        <f t="shared" ref="AG195:AG258" si="41">AF195/2.5</f>
        <v>4.76</v>
      </c>
      <c r="AH195" s="26">
        <f t="shared" ref="AH195:AH258" si="42">AJ195-AJ195*20%</f>
        <v>1.1440000000000001</v>
      </c>
      <c r="AI195" s="19">
        <v>1.1000000000000001</v>
      </c>
      <c r="AJ195" s="26">
        <f t="shared" ref="AJ195:AJ258" si="43">AI195*1.3</f>
        <v>1.4300000000000002</v>
      </c>
      <c r="AK195" s="19">
        <f t="shared" ref="AK195:AK258" si="44">AM195</f>
        <v>0.13999999999999999</v>
      </c>
      <c r="AL195" s="19">
        <v>0.1</v>
      </c>
      <c r="AM195" s="144">
        <f t="shared" ref="AM195:AM258" si="45">AL195*2*0.7</f>
        <v>0.13999999999999999</v>
      </c>
      <c r="AN195" s="132"/>
      <c r="AO195" s="132"/>
      <c r="AP195" s="28">
        <f>ROUNDUP($AN$4*VLOOKUP($AO$4,Plant!$A$3:$F$22,6,0)*V195,0)</f>
        <v>25</v>
      </c>
      <c r="AQ195" s="28">
        <f>ROUNDUP($AN$4*VLOOKUP($AO$4,Plant!$A$3:$G$22,7,0)*Y195,0)</f>
        <v>63</v>
      </c>
      <c r="AR195" s="28">
        <f>ROUNDUP($AN$4*VLOOKUP($AO$4,Plant!$A$3:$F$22,6,0)*AB195,0)</f>
        <v>23</v>
      </c>
      <c r="AS195" s="28">
        <f>ROUNDUP($AN$4*VLOOKUP($AO$4,Plant!$A$3:$H$22,8,0)*AE195,0)</f>
        <v>124</v>
      </c>
      <c r="AT195" s="28">
        <f>ROUNDUP($AN$4*VLOOKUP($AO$4,Plant!$A$3:$D$22,4,0)*AH195,0)</f>
        <v>2</v>
      </c>
      <c r="AU195" s="28">
        <f>ROUNDUP($AN$4*VLOOKUP($AO$4,Plant!$A$3:$E$22,5,0)*AK195,0)</f>
        <v>1</v>
      </c>
      <c r="AW19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195*U195/VLOOKUP($AV$5,'19. Daily_paid_order'!$B$2:$C$41,2,0),0)</f>
        <v>4</v>
      </c>
    </row>
    <row r="196" spans="1:49" x14ac:dyDescent="0.25">
      <c r="A196" s="29" t="s">
        <v>52</v>
      </c>
      <c r="B196" s="30">
        <v>194</v>
      </c>
      <c r="C196" s="31">
        <v>7</v>
      </c>
      <c r="D196" s="3">
        <v>19</v>
      </c>
      <c r="E196" s="20">
        <v>5100</v>
      </c>
      <c r="F196" s="20">
        <v>6</v>
      </c>
      <c r="G196" s="31">
        <v>14</v>
      </c>
      <c r="H196" s="31">
        <v>16</v>
      </c>
      <c r="I196" s="32" t="s">
        <v>58</v>
      </c>
      <c r="J196" s="20">
        <v>5</v>
      </c>
      <c r="K196" s="20">
        <v>50</v>
      </c>
      <c r="L196" s="20">
        <v>30</v>
      </c>
      <c r="M196" s="20">
        <v>5</v>
      </c>
      <c r="N196" s="31">
        <v>54</v>
      </c>
      <c r="O196" s="23">
        <v>20</v>
      </c>
      <c r="P196" s="20">
        <v>80</v>
      </c>
      <c r="Q196" s="24">
        <v>6</v>
      </c>
      <c r="R196" s="7">
        <v>12</v>
      </c>
      <c r="S196" s="20">
        <v>0</v>
      </c>
      <c r="T196" s="20">
        <v>10</v>
      </c>
      <c r="U196" s="25">
        <v>0.6</v>
      </c>
      <c r="V196" s="19">
        <f t="shared" si="36"/>
        <v>2.5499999999999998</v>
      </c>
      <c r="W196" s="26">
        <v>1.5</v>
      </c>
      <c r="X196" s="19">
        <f t="shared" ref="X196:X259" si="46">W196*1.7</f>
        <v>2.5499999999999998</v>
      </c>
      <c r="Y196" s="19">
        <f t="shared" si="37"/>
        <v>3.3000000000000003</v>
      </c>
      <c r="Z196" s="19">
        <v>9.9</v>
      </c>
      <c r="AA196" s="19">
        <f t="shared" si="38"/>
        <v>3.3000000000000003</v>
      </c>
      <c r="AB196" s="19">
        <f t="shared" si="39"/>
        <v>2.3400000000000003</v>
      </c>
      <c r="AC196" s="19">
        <v>1.3</v>
      </c>
      <c r="AD196" s="19">
        <f t="shared" ref="AD196:AD259" si="47">AC196*1.8</f>
        <v>2.3400000000000003</v>
      </c>
      <c r="AE196" s="19">
        <f t="shared" si="40"/>
        <v>4.76</v>
      </c>
      <c r="AF196" s="19">
        <v>11.9</v>
      </c>
      <c r="AG196" s="19">
        <f t="shared" si="41"/>
        <v>4.76</v>
      </c>
      <c r="AH196" s="26">
        <f t="shared" si="42"/>
        <v>1.1440000000000001</v>
      </c>
      <c r="AI196" s="19">
        <v>1.1000000000000001</v>
      </c>
      <c r="AJ196" s="26">
        <f t="shared" si="43"/>
        <v>1.4300000000000002</v>
      </c>
      <c r="AK196" s="19">
        <f t="shared" si="44"/>
        <v>0.13999999999999999</v>
      </c>
      <c r="AL196" s="19">
        <v>0.1</v>
      </c>
      <c r="AM196" s="144">
        <f t="shared" si="45"/>
        <v>0.13999999999999999</v>
      </c>
      <c r="AN196" s="132"/>
      <c r="AO196" s="132"/>
      <c r="AP196" s="28">
        <f>ROUNDUP($AN$4*VLOOKUP($AO$4,Plant!$A$3:$F$22,6,0)*V196,0)</f>
        <v>25</v>
      </c>
      <c r="AQ196" s="28">
        <f>ROUNDUP($AN$4*VLOOKUP($AO$4,Plant!$A$3:$G$22,7,0)*Y196,0)</f>
        <v>63</v>
      </c>
      <c r="AR196" s="28">
        <f>ROUNDUP($AN$4*VLOOKUP($AO$4,Plant!$A$3:$F$22,6,0)*AB196,0)</f>
        <v>23</v>
      </c>
      <c r="AS196" s="28">
        <f>ROUNDUP($AN$4*VLOOKUP($AO$4,Plant!$A$3:$H$22,8,0)*AE196,0)</f>
        <v>124</v>
      </c>
      <c r="AT196" s="28">
        <f>ROUNDUP($AN$4*VLOOKUP($AO$4,Plant!$A$3:$D$22,4,0)*AH196,0)</f>
        <v>2</v>
      </c>
      <c r="AU196" s="28">
        <f>ROUNDUP($AN$4*VLOOKUP($AO$4,Plant!$A$3:$E$22,5,0)*AK196,0)</f>
        <v>1</v>
      </c>
      <c r="AW19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196*U196/VLOOKUP($AV$5,'19. Daily_paid_order'!$B$2:$C$41,2,0),0)</f>
        <v>4</v>
      </c>
    </row>
    <row r="197" spans="1:49" x14ac:dyDescent="0.25">
      <c r="A197" s="29" t="s">
        <v>52</v>
      </c>
      <c r="B197" s="18">
        <v>195</v>
      </c>
      <c r="C197" s="31">
        <v>7</v>
      </c>
      <c r="D197" s="3">
        <v>19</v>
      </c>
      <c r="E197" s="20">
        <v>5100</v>
      </c>
      <c r="F197" s="20">
        <v>6</v>
      </c>
      <c r="G197" s="31">
        <v>14</v>
      </c>
      <c r="H197" s="31">
        <v>16</v>
      </c>
      <c r="I197" s="32" t="s">
        <v>58</v>
      </c>
      <c r="J197" s="20">
        <v>5</v>
      </c>
      <c r="K197" s="20">
        <v>50</v>
      </c>
      <c r="L197" s="20">
        <v>30</v>
      </c>
      <c r="M197" s="20">
        <v>5</v>
      </c>
      <c r="N197" s="31">
        <v>54</v>
      </c>
      <c r="O197" s="23">
        <v>20</v>
      </c>
      <c r="P197" s="20">
        <v>80</v>
      </c>
      <c r="Q197" s="24">
        <v>6</v>
      </c>
      <c r="R197" s="7">
        <v>12</v>
      </c>
      <c r="S197" s="20">
        <v>0</v>
      </c>
      <c r="T197" s="20">
        <v>10</v>
      </c>
      <c r="U197" s="25">
        <v>0.6</v>
      </c>
      <c r="V197" s="19">
        <f t="shared" si="36"/>
        <v>2.5499999999999998</v>
      </c>
      <c r="W197" s="26">
        <v>1.5</v>
      </c>
      <c r="X197" s="19">
        <f t="shared" si="46"/>
        <v>2.5499999999999998</v>
      </c>
      <c r="Y197" s="19">
        <f t="shared" si="37"/>
        <v>3.3000000000000003</v>
      </c>
      <c r="Z197" s="19">
        <v>9.9</v>
      </c>
      <c r="AA197" s="19">
        <f t="shared" si="38"/>
        <v>3.3000000000000003</v>
      </c>
      <c r="AB197" s="19">
        <f t="shared" si="39"/>
        <v>2.3400000000000003</v>
      </c>
      <c r="AC197" s="19">
        <v>1.3</v>
      </c>
      <c r="AD197" s="19">
        <f t="shared" si="47"/>
        <v>2.3400000000000003</v>
      </c>
      <c r="AE197" s="19">
        <f t="shared" si="40"/>
        <v>4.76</v>
      </c>
      <c r="AF197" s="19">
        <v>11.9</v>
      </c>
      <c r="AG197" s="19">
        <f t="shared" si="41"/>
        <v>4.76</v>
      </c>
      <c r="AH197" s="26">
        <f t="shared" si="42"/>
        <v>1.1440000000000001</v>
      </c>
      <c r="AI197" s="19">
        <v>1.1000000000000001</v>
      </c>
      <c r="AJ197" s="26">
        <f t="shared" si="43"/>
        <v>1.4300000000000002</v>
      </c>
      <c r="AK197" s="19">
        <f t="shared" si="44"/>
        <v>0.13999999999999999</v>
      </c>
      <c r="AL197" s="19">
        <v>0.1</v>
      </c>
      <c r="AM197" s="144">
        <f t="shared" si="45"/>
        <v>0.13999999999999999</v>
      </c>
      <c r="AN197" s="132"/>
      <c r="AO197" s="132"/>
      <c r="AP197" s="28">
        <f>ROUNDUP($AN$4*VLOOKUP($AO$4,Plant!$A$3:$F$22,6,0)*V197,0)</f>
        <v>25</v>
      </c>
      <c r="AQ197" s="28">
        <f>ROUNDUP($AN$4*VLOOKUP($AO$4,Plant!$A$3:$G$22,7,0)*Y197,0)</f>
        <v>63</v>
      </c>
      <c r="AR197" s="28">
        <f>ROUNDUP($AN$4*VLOOKUP($AO$4,Plant!$A$3:$F$22,6,0)*AB197,0)</f>
        <v>23</v>
      </c>
      <c r="AS197" s="28">
        <f>ROUNDUP($AN$4*VLOOKUP($AO$4,Plant!$A$3:$H$22,8,0)*AE197,0)</f>
        <v>124</v>
      </c>
      <c r="AT197" s="28">
        <f>ROUNDUP($AN$4*VLOOKUP($AO$4,Plant!$A$3:$D$22,4,0)*AH197,0)</f>
        <v>2</v>
      </c>
      <c r="AU197" s="28">
        <f>ROUNDUP($AN$4*VLOOKUP($AO$4,Plant!$A$3:$E$22,5,0)*AK197,0)</f>
        <v>1</v>
      </c>
      <c r="AW19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197*U197/VLOOKUP($AV$5,'19. Daily_paid_order'!$B$2:$C$41,2,0),0)</f>
        <v>4</v>
      </c>
    </row>
    <row r="198" spans="1:49" x14ac:dyDescent="0.25">
      <c r="A198" s="29" t="s">
        <v>52</v>
      </c>
      <c r="B198" s="30">
        <v>196</v>
      </c>
      <c r="C198" s="31">
        <v>7</v>
      </c>
      <c r="D198" s="3">
        <v>19</v>
      </c>
      <c r="E198" s="20">
        <v>5100</v>
      </c>
      <c r="F198" s="20">
        <v>6</v>
      </c>
      <c r="G198" s="31">
        <v>14</v>
      </c>
      <c r="H198" s="31">
        <v>16</v>
      </c>
      <c r="I198" s="32" t="s">
        <v>58</v>
      </c>
      <c r="J198" s="20">
        <v>5</v>
      </c>
      <c r="K198" s="20">
        <v>50</v>
      </c>
      <c r="L198" s="20">
        <v>30</v>
      </c>
      <c r="M198" s="20">
        <v>5</v>
      </c>
      <c r="N198" s="31">
        <v>54</v>
      </c>
      <c r="O198" s="23">
        <v>20</v>
      </c>
      <c r="P198" s="20">
        <v>80</v>
      </c>
      <c r="Q198" s="24">
        <v>6</v>
      </c>
      <c r="R198" s="7">
        <v>12</v>
      </c>
      <c r="S198" s="20">
        <v>0</v>
      </c>
      <c r="T198" s="20">
        <v>10</v>
      </c>
      <c r="U198" s="25">
        <v>0.6</v>
      </c>
      <c r="V198" s="19">
        <f t="shared" si="36"/>
        <v>2.5499999999999998</v>
      </c>
      <c r="W198" s="26">
        <v>1.5</v>
      </c>
      <c r="X198" s="19">
        <f t="shared" si="46"/>
        <v>2.5499999999999998</v>
      </c>
      <c r="Y198" s="19">
        <f t="shared" si="37"/>
        <v>3.3000000000000003</v>
      </c>
      <c r="Z198" s="19">
        <v>9.9</v>
      </c>
      <c r="AA198" s="19">
        <f t="shared" si="38"/>
        <v>3.3000000000000003</v>
      </c>
      <c r="AB198" s="19">
        <f t="shared" si="39"/>
        <v>2.3400000000000003</v>
      </c>
      <c r="AC198" s="19">
        <v>1.3</v>
      </c>
      <c r="AD198" s="19">
        <f t="shared" si="47"/>
        <v>2.3400000000000003</v>
      </c>
      <c r="AE198" s="19">
        <f t="shared" si="40"/>
        <v>4.76</v>
      </c>
      <c r="AF198" s="19">
        <v>11.9</v>
      </c>
      <c r="AG198" s="19">
        <f t="shared" si="41"/>
        <v>4.76</v>
      </c>
      <c r="AH198" s="26">
        <f t="shared" si="42"/>
        <v>1.1440000000000001</v>
      </c>
      <c r="AI198" s="19">
        <v>1.1000000000000001</v>
      </c>
      <c r="AJ198" s="26">
        <f t="shared" si="43"/>
        <v>1.4300000000000002</v>
      </c>
      <c r="AK198" s="19">
        <f t="shared" si="44"/>
        <v>0.13999999999999999</v>
      </c>
      <c r="AL198" s="19">
        <v>0.1</v>
      </c>
      <c r="AM198" s="144">
        <f t="shared" si="45"/>
        <v>0.13999999999999999</v>
      </c>
      <c r="AN198" s="132"/>
      <c r="AO198" s="132"/>
      <c r="AP198" s="28">
        <f>ROUNDUP($AN$4*VLOOKUP($AO$4,Plant!$A$3:$F$22,6,0)*V198,0)</f>
        <v>25</v>
      </c>
      <c r="AQ198" s="28">
        <f>ROUNDUP($AN$4*VLOOKUP($AO$4,Plant!$A$3:$G$22,7,0)*Y198,0)</f>
        <v>63</v>
      </c>
      <c r="AR198" s="28">
        <f>ROUNDUP($AN$4*VLOOKUP($AO$4,Plant!$A$3:$F$22,6,0)*AB198,0)</f>
        <v>23</v>
      </c>
      <c r="AS198" s="28">
        <f>ROUNDUP($AN$4*VLOOKUP($AO$4,Plant!$A$3:$H$22,8,0)*AE198,0)</f>
        <v>124</v>
      </c>
      <c r="AT198" s="28">
        <f>ROUNDUP($AN$4*VLOOKUP($AO$4,Plant!$A$3:$D$22,4,0)*AH198,0)</f>
        <v>2</v>
      </c>
      <c r="AU198" s="28">
        <f>ROUNDUP($AN$4*VLOOKUP($AO$4,Plant!$A$3:$E$22,5,0)*AK198,0)</f>
        <v>1</v>
      </c>
      <c r="AW19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198*U198/VLOOKUP($AV$5,'19. Daily_paid_order'!$B$2:$C$41,2,0),0)</f>
        <v>4</v>
      </c>
    </row>
    <row r="199" spans="1:49" x14ac:dyDescent="0.25">
      <c r="A199" s="29" t="s">
        <v>52</v>
      </c>
      <c r="B199" s="18">
        <v>197</v>
      </c>
      <c r="C199" s="31">
        <v>7</v>
      </c>
      <c r="D199" s="3">
        <v>19</v>
      </c>
      <c r="E199" s="20">
        <v>5100</v>
      </c>
      <c r="F199" s="20">
        <v>6</v>
      </c>
      <c r="G199" s="31">
        <v>14</v>
      </c>
      <c r="H199" s="31">
        <v>16</v>
      </c>
      <c r="I199" s="32" t="s">
        <v>58</v>
      </c>
      <c r="J199" s="20">
        <v>5</v>
      </c>
      <c r="K199" s="20">
        <v>50</v>
      </c>
      <c r="L199" s="20">
        <v>30</v>
      </c>
      <c r="M199" s="20">
        <v>5</v>
      </c>
      <c r="N199" s="31">
        <v>54</v>
      </c>
      <c r="O199" s="23">
        <v>20</v>
      </c>
      <c r="P199" s="20">
        <v>80</v>
      </c>
      <c r="Q199" s="24">
        <v>6</v>
      </c>
      <c r="R199" s="7">
        <v>12</v>
      </c>
      <c r="S199" s="20">
        <v>0</v>
      </c>
      <c r="T199" s="20">
        <v>10</v>
      </c>
      <c r="U199" s="25">
        <v>0.6</v>
      </c>
      <c r="V199" s="19">
        <f t="shared" si="36"/>
        <v>2.5499999999999998</v>
      </c>
      <c r="W199" s="26">
        <v>1.5</v>
      </c>
      <c r="X199" s="19">
        <f t="shared" si="46"/>
        <v>2.5499999999999998</v>
      </c>
      <c r="Y199" s="19">
        <f t="shared" si="37"/>
        <v>3.3000000000000003</v>
      </c>
      <c r="Z199" s="19">
        <v>9.9</v>
      </c>
      <c r="AA199" s="19">
        <f t="shared" si="38"/>
        <v>3.3000000000000003</v>
      </c>
      <c r="AB199" s="19">
        <f t="shared" si="39"/>
        <v>2.3400000000000003</v>
      </c>
      <c r="AC199" s="19">
        <v>1.3</v>
      </c>
      <c r="AD199" s="19">
        <f t="shared" si="47"/>
        <v>2.3400000000000003</v>
      </c>
      <c r="AE199" s="19">
        <f t="shared" si="40"/>
        <v>4.76</v>
      </c>
      <c r="AF199" s="19">
        <v>11.9</v>
      </c>
      <c r="AG199" s="19">
        <f t="shared" si="41"/>
        <v>4.76</v>
      </c>
      <c r="AH199" s="26">
        <f t="shared" si="42"/>
        <v>1.1440000000000001</v>
      </c>
      <c r="AI199" s="19">
        <v>1.1000000000000001</v>
      </c>
      <c r="AJ199" s="26">
        <f t="shared" si="43"/>
        <v>1.4300000000000002</v>
      </c>
      <c r="AK199" s="19">
        <f t="shared" si="44"/>
        <v>0.13999999999999999</v>
      </c>
      <c r="AL199" s="19">
        <v>0.1</v>
      </c>
      <c r="AM199" s="144">
        <f t="shared" si="45"/>
        <v>0.13999999999999999</v>
      </c>
      <c r="AN199" s="132"/>
      <c r="AO199" s="132"/>
      <c r="AP199" s="28">
        <f>ROUNDUP($AN$4*VLOOKUP($AO$4,Plant!$A$3:$F$22,6,0)*V199,0)</f>
        <v>25</v>
      </c>
      <c r="AQ199" s="28">
        <f>ROUNDUP($AN$4*VLOOKUP($AO$4,Plant!$A$3:$G$22,7,0)*Y199,0)</f>
        <v>63</v>
      </c>
      <c r="AR199" s="28">
        <f>ROUNDUP($AN$4*VLOOKUP($AO$4,Plant!$A$3:$F$22,6,0)*AB199,0)</f>
        <v>23</v>
      </c>
      <c r="AS199" s="28">
        <f>ROUNDUP($AN$4*VLOOKUP($AO$4,Plant!$A$3:$H$22,8,0)*AE199,0)</f>
        <v>124</v>
      </c>
      <c r="AT199" s="28">
        <f>ROUNDUP($AN$4*VLOOKUP($AO$4,Plant!$A$3:$D$22,4,0)*AH199,0)</f>
        <v>2</v>
      </c>
      <c r="AU199" s="28">
        <f>ROUNDUP($AN$4*VLOOKUP($AO$4,Plant!$A$3:$E$22,5,0)*AK199,0)</f>
        <v>1</v>
      </c>
      <c r="AW19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199*U199/VLOOKUP($AV$5,'19. Daily_paid_order'!$B$2:$C$41,2,0),0)</f>
        <v>4</v>
      </c>
    </row>
    <row r="200" spans="1:49" x14ac:dyDescent="0.25">
      <c r="A200" s="29" t="s">
        <v>52</v>
      </c>
      <c r="B200" s="30">
        <v>198</v>
      </c>
      <c r="C200" s="31">
        <v>7</v>
      </c>
      <c r="D200" s="3">
        <v>19</v>
      </c>
      <c r="E200" s="20">
        <v>5100</v>
      </c>
      <c r="F200" s="20">
        <v>6</v>
      </c>
      <c r="G200" s="31">
        <v>14</v>
      </c>
      <c r="H200" s="31">
        <v>16</v>
      </c>
      <c r="I200" s="32" t="s">
        <v>58</v>
      </c>
      <c r="J200" s="20">
        <v>5</v>
      </c>
      <c r="K200" s="20">
        <v>50</v>
      </c>
      <c r="L200" s="20">
        <v>30</v>
      </c>
      <c r="M200" s="20">
        <v>5</v>
      </c>
      <c r="N200" s="31">
        <v>54</v>
      </c>
      <c r="O200" s="23">
        <v>20</v>
      </c>
      <c r="P200" s="20">
        <v>80</v>
      </c>
      <c r="Q200" s="24">
        <v>6</v>
      </c>
      <c r="R200" s="7">
        <v>12</v>
      </c>
      <c r="S200" s="20">
        <v>0</v>
      </c>
      <c r="T200" s="20">
        <v>10</v>
      </c>
      <c r="U200" s="25">
        <v>0.6</v>
      </c>
      <c r="V200" s="19">
        <f t="shared" si="36"/>
        <v>2.5499999999999998</v>
      </c>
      <c r="W200" s="26">
        <v>1.5</v>
      </c>
      <c r="X200" s="19">
        <f t="shared" si="46"/>
        <v>2.5499999999999998</v>
      </c>
      <c r="Y200" s="19">
        <f t="shared" si="37"/>
        <v>3.3000000000000003</v>
      </c>
      <c r="Z200" s="19">
        <v>9.9</v>
      </c>
      <c r="AA200" s="19">
        <f t="shared" si="38"/>
        <v>3.3000000000000003</v>
      </c>
      <c r="AB200" s="19">
        <f t="shared" si="39"/>
        <v>2.3400000000000003</v>
      </c>
      <c r="AC200" s="19">
        <v>1.3</v>
      </c>
      <c r="AD200" s="19">
        <f t="shared" si="47"/>
        <v>2.3400000000000003</v>
      </c>
      <c r="AE200" s="19">
        <f t="shared" si="40"/>
        <v>4.76</v>
      </c>
      <c r="AF200" s="19">
        <v>11.9</v>
      </c>
      <c r="AG200" s="19">
        <f t="shared" si="41"/>
        <v>4.76</v>
      </c>
      <c r="AH200" s="26">
        <f t="shared" si="42"/>
        <v>1.1440000000000001</v>
      </c>
      <c r="AI200" s="19">
        <v>1.1000000000000001</v>
      </c>
      <c r="AJ200" s="26">
        <f t="shared" si="43"/>
        <v>1.4300000000000002</v>
      </c>
      <c r="AK200" s="19">
        <f t="shared" si="44"/>
        <v>0.13999999999999999</v>
      </c>
      <c r="AL200" s="19">
        <v>0.1</v>
      </c>
      <c r="AM200" s="144">
        <f t="shared" si="45"/>
        <v>0.13999999999999999</v>
      </c>
      <c r="AN200" s="132"/>
      <c r="AO200" s="132"/>
      <c r="AP200" s="28">
        <f>ROUNDUP($AN$4*VLOOKUP($AO$4,Plant!$A$3:$F$22,6,0)*V200,0)</f>
        <v>25</v>
      </c>
      <c r="AQ200" s="28">
        <f>ROUNDUP($AN$4*VLOOKUP($AO$4,Plant!$A$3:$G$22,7,0)*Y200,0)</f>
        <v>63</v>
      </c>
      <c r="AR200" s="28">
        <f>ROUNDUP($AN$4*VLOOKUP($AO$4,Plant!$A$3:$F$22,6,0)*AB200,0)</f>
        <v>23</v>
      </c>
      <c r="AS200" s="28">
        <f>ROUNDUP($AN$4*VLOOKUP($AO$4,Plant!$A$3:$H$22,8,0)*AE200,0)</f>
        <v>124</v>
      </c>
      <c r="AT200" s="28">
        <f>ROUNDUP($AN$4*VLOOKUP($AO$4,Plant!$A$3:$D$22,4,0)*AH200,0)</f>
        <v>2</v>
      </c>
      <c r="AU200" s="28">
        <f>ROUNDUP($AN$4*VLOOKUP($AO$4,Plant!$A$3:$E$22,5,0)*AK200,0)</f>
        <v>1</v>
      </c>
      <c r="AW20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200*U200/VLOOKUP($AV$5,'19. Daily_paid_order'!$B$2:$C$41,2,0),0)</f>
        <v>4</v>
      </c>
    </row>
    <row r="201" spans="1:49" x14ac:dyDescent="0.25">
      <c r="A201" s="29" t="s">
        <v>52</v>
      </c>
      <c r="B201" s="18">
        <v>199</v>
      </c>
      <c r="C201" s="31">
        <v>7</v>
      </c>
      <c r="D201" s="3">
        <v>19</v>
      </c>
      <c r="E201" s="20">
        <v>5100</v>
      </c>
      <c r="F201" s="20">
        <v>6</v>
      </c>
      <c r="G201" s="31">
        <v>14</v>
      </c>
      <c r="H201" s="31">
        <v>16</v>
      </c>
      <c r="I201" s="32" t="s">
        <v>58</v>
      </c>
      <c r="J201" s="20">
        <v>5</v>
      </c>
      <c r="K201" s="20">
        <v>50</v>
      </c>
      <c r="L201" s="20">
        <v>30</v>
      </c>
      <c r="M201" s="20">
        <v>5</v>
      </c>
      <c r="N201" s="31">
        <v>54</v>
      </c>
      <c r="O201" s="23">
        <v>20</v>
      </c>
      <c r="P201" s="20">
        <v>80</v>
      </c>
      <c r="Q201" s="24">
        <v>6</v>
      </c>
      <c r="R201" s="7">
        <v>12</v>
      </c>
      <c r="S201" s="20">
        <v>0</v>
      </c>
      <c r="T201" s="20">
        <v>10</v>
      </c>
      <c r="U201" s="25">
        <v>0.6</v>
      </c>
      <c r="V201" s="19">
        <f t="shared" si="36"/>
        <v>2.5499999999999998</v>
      </c>
      <c r="W201" s="26">
        <v>1.5</v>
      </c>
      <c r="X201" s="19">
        <f t="shared" si="46"/>
        <v>2.5499999999999998</v>
      </c>
      <c r="Y201" s="19">
        <f t="shared" si="37"/>
        <v>3.3000000000000003</v>
      </c>
      <c r="Z201" s="19">
        <v>9.9</v>
      </c>
      <c r="AA201" s="19">
        <f t="shared" si="38"/>
        <v>3.3000000000000003</v>
      </c>
      <c r="AB201" s="19">
        <f t="shared" si="39"/>
        <v>2.3400000000000003</v>
      </c>
      <c r="AC201" s="19">
        <v>1.3</v>
      </c>
      <c r="AD201" s="19">
        <f t="shared" si="47"/>
        <v>2.3400000000000003</v>
      </c>
      <c r="AE201" s="19">
        <f t="shared" si="40"/>
        <v>4.76</v>
      </c>
      <c r="AF201" s="19">
        <v>11.9</v>
      </c>
      <c r="AG201" s="19">
        <f t="shared" si="41"/>
        <v>4.76</v>
      </c>
      <c r="AH201" s="26">
        <f t="shared" si="42"/>
        <v>1.1440000000000001</v>
      </c>
      <c r="AI201" s="19">
        <v>1.1000000000000001</v>
      </c>
      <c r="AJ201" s="26">
        <f t="shared" si="43"/>
        <v>1.4300000000000002</v>
      </c>
      <c r="AK201" s="19">
        <f t="shared" si="44"/>
        <v>0.13999999999999999</v>
      </c>
      <c r="AL201" s="19">
        <v>0.1</v>
      </c>
      <c r="AM201" s="144">
        <f t="shared" si="45"/>
        <v>0.13999999999999999</v>
      </c>
      <c r="AN201" s="132"/>
      <c r="AO201" s="132"/>
      <c r="AP201" s="28">
        <f>ROUNDUP($AN$4*VLOOKUP($AO$4,Plant!$A$3:$F$22,6,0)*V201,0)</f>
        <v>25</v>
      </c>
      <c r="AQ201" s="28">
        <f>ROUNDUP($AN$4*VLOOKUP($AO$4,Plant!$A$3:$G$22,7,0)*Y201,0)</f>
        <v>63</v>
      </c>
      <c r="AR201" s="28">
        <f>ROUNDUP($AN$4*VLOOKUP($AO$4,Plant!$A$3:$F$22,6,0)*AB201,0)</f>
        <v>23</v>
      </c>
      <c r="AS201" s="28">
        <f>ROUNDUP($AN$4*VLOOKUP($AO$4,Plant!$A$3:$H$22,8,0)*AE201,0)</f>
        <v>124</v>
      </c>
      <c r="AT201" s="28">
        <f>ROUNDUP($AN$4*VLOOKUP($AO$4,Plant!$A$3:$D$22,4,0)*AH201,0)</f>
        <v>2</v>
      </c>
      <c r="AU201" s="28">
        <f>ROUNDUP($AN$4*VLOOKUP($AO$4,Plant!$A$3:$E$22,5,0)*AK201,0)</f>
        <v>1</v>
      </c>
      <c r="AW20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201*U201/VLOOKUP($AV$5,'19. Daily_paid_order'!$B$2:$C$41,2,0),0)</f>
        <v>4</v>
      </c>
    </row>
    <row r="202" spans="1:49" x14ac:dyDescent="0.25">
      <c r="A202" s="29" t="s">
        <v>52</v>
      </c>
      <c r="B202" s="30">
        <v>200</v>
      </c>
      <c r="C202" s="31">
        <v>7</v>
      </c>
      <c r="D202" s="3">
        <v>19</v>
      </c>
      <c r="E202" s="20">
        <v>5100</v>
      </c>
      <c r="F202" s="20">
        <v>6</v>
      </c>
      <c r="G202" s="31">
        <v>14</v>
      </c>
      <c r="H202" s="31">
        <v>20</v>
      </c>
      <c r="I202" s="32" t="s">
        <v>58</v>
      </c>
      <c r="J202" s="20">
        <v>5</v>
      </c>
      <c r="K202" s="20">
        <v>50</v>
      </c>
      <c r="L202" s="20">
        <v>30</v>
      </c>
      <c r="M202" s="20">
        <v>5</v>
      </c>
      <c r="N202" s="31">
        <v>54</v>
      </c>
      <c r="O202" s="23">
        <v>20</v>
      </c>
      <c r="P202" s="20">
        <v>80</v>
      </c>
      <c r="Q202" s="24">
        <v>6</v>
      </c>
      <c r="R202" s="7">
        <v>12</v>
      </c>
      <c r="S202" s="20">
        <v>0</v>
      </c>
      <c r="T202" s="20">
        <v>10</v>
      </c>
      <c r="U202" s="25">
        <v>0.6</v>
      </c>
      <c r="V202" s="19">
        <f t="shared" si="36"/>
        <v>2.5499999999999998</v>
      </c>
      <c r="W202" s="26">
        <v>1.5</v>
      </c>
      <c r="X202" s="19">
        <f t="shared" si="46"/>
        <v>2.5499999999999998</v>
      </c>
      <c r="Y202" s="19">
        <f t="shared" si="37"/>
        <v>3.3000000000000003</v>
      </c>
      <c r="Z202" s="19">
        <v>9.9</v>
      </c>
      <c r="AA202" s="19">
        <f t="shared" si="38"/>
        <v>3.3000000000000003</v>
      </c>
      <c r="AB202" s="19">
        <f t="shared" si="39"/>
        <v>2.3400000000000003</v>
      </c>
      <c r="AC202" s="19">
        <v>1.3</v>
      </c>
      <c r="AD202" s="19">
        <f t="shared" si="47"/>
        <v>2.3400000000000003</v>
      </c>
      <c r="AE202" s="19">
        <f t="shared" si="40"/>
        <v>4.76</v>
      </c>
      <c r="AF202" s="19">
        <v>11.9</v>
      </c>
      <c r="AG202" s="19">
        <f t="shared" si="41"/>
        <v>4.76</v>
      </c>
      <c r="AH202" s="26">
        <f t="shared" si="42"/>
        <v>1.1440000000000001</v>
      </c>
      <c r="AI202" s="130">
        <v>1.1000000000000001</v>
      </c>
      <c r="AJ202" s="26">
        <f t="shared" si="43"/>
        <v>1.4300000000000002</v>
      </c>
      <c r="AK202" s="19">
        <f t="shared" si="44"/>
        <v>0.13999999999999999</v>
      </c>
      <c r="AL202" s="19">
        <v>0.1</v>
      </c>
      <c r="AM202" s="144">
        <f t="shared" si="45"/>
        <v>0.13999999999999999</v>
      </c>
      <c r="AN202" s="132"/>
      <c r="AO202" s="132"/>
      <c r="AP202" s="28">
        <f>ROUNDUP($AN$4*VLOOKUP($AO$4,Plant!$A$3:$F$22,6,0)*V202,0)</f>
        <v>25</v>
      </c>
      <c r="AQ202" s="28">
        <f>ROUNDUP($AN$4*VLOOKUP($AO$4,Plant!$A$3:$G$22,7,0)*Y202,0)</f>
        <v>63</v>
      </c>
      <c r="AR202" s="28">
        <f>ROUNDUP($AN$4*VLOOKUP($AO$4,Plant!$A$3:$F$22,6,0)*AB202,0)</f>
        <v>23</v>
      </c>
      <c r="AS202" s="28">
        <f>ROUNDUP($AN$4*VLOOKUP($AO$4,Plant!$A$3:$H$22,8,0)*AE202,0)</f>
        <v>124</v>
      </c>
      <c r="AT202" s="28">
        <f>ROUNDUP($AN$4*VLOOKUP($AO$4,Plant!$A$3:$D$22,4,0)*AH202,0)</f>
        <v>2</v>
      </c>
      <c r="AU202" s="28">
        <f>ROUNDUP($AN$4*VLOOKUP($AO$4,Plant!$A$3:$E$22,5,0)*AK202,0)</f>
        <v>1</v>
      </c>
      <c r="AW20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202*U202/VLOOKUP($AV$5,'19. Daily_paid_order'!$B$2:$C$41,2,0),0)</f>
        <v>4</v>
      </c>
    </row>
    <row r="203" spans="1:49" x14ac:dyDescent="0.25">
      <c r="A203" s="29" t="s">
        <v>52</v>
      </c>
      <c r="B203" s="18">
        <v>201</v>
      </c>
      <c r="C203" s="31">
        <v>7</v>
      </c>
      <c r="D203" s="3">
        <v>19</v>
      </c>
      <c r="E203" s="20">
        <v>5100</v>
      </c>
      <c r="F203" s="20">
        <v>6</v>
      </c>
      <c r="G203" s="31">
        <v>14</v>
      </c>
      <c r="H203" s="31">
        <v>20</v>
      </c>
      <c r="I203" s="32" t="s">
        <v>58</v>
      </c>
      <c r="J203" s="20">
        <v>5</v>
      </c>
      <c r="K203" s="20">
        <v>50</v>
      </c>
      <c r="L203" s="20">
        <v>30</v>
      </c>
      <c r="M203" s="20">
        <v>5</v>
      </c>
      <c r="N203" s="31">
        <v>54</v>
      </c>
      <c r="O203" s="23">
        <v>20</v>
      </c>
      <c r="P203" s="20">
        <v>80</v>
      </c>
      <c r="Q203" s="24">
        <v>6</v>
      </c>
      <c r="R203" s="7">
        <v>12</v>
      </c>
      <c r="S203" s="20">
        <v>0</v>
      </c>
      <c r="T203" s="20">
        <v>10</v>
      </c>
      <c r="U203" s="33">
        <v>0.5</v>
      </c>
      <c r="V203" s="19">
        <f t="shared" si="36"/>
        <v>2.5499999999999998</v>
      </c>
      <c r="W203" s="26">
        <v>1.5</v>
      </c>
      <c r="X203" s="19">
        <f t="shared" si="46"/>
        <v>2.5499999999999998</v>
      </c>
      <c r="Y203" s="19">
        <f t="shared" si="37"/>
        <v>3.3000000000000003</v>
      </c>
      <c r="Z203" s="19">
        <v>9.9</v>
      </c>
      <c r="AA203" s="19">
        <f t="shared" si="38"/>
        <v>3.3000000000000003</v>
      </c>
      <c r="AB203" s="19">
        <f t="shared" si="39"/>
        <v>2.3400000000000003</v>
      </c>
      <c r="AC203" s="19">
        <v>1.3</v>
      </c>
      <c r="AD203" s="19">
        <f t="shared" si="47"/>
        <v>2.3400000000000003</v>
      </c>
      <c r="AE203" s="19">
        <f t="shared" si="40"/>
        <v>4.76</v>
      </c>
      <c r="AF203" s="19">
        <v>11.9</v>
      </c>
      <c r="AG203" s="19">
        <f t="shared" si="41"/>
        <v>4.76</v>
      </c>
      <c r="AH203" s="26">
        <f t="shared" si="42"/>
        <v>1.1440000000000001</v>
      </c>
      <c r="AI203" s="19">
        <v>1.1000000000000001</v>
      </c>
      <c r="AJ203" s="26">
        <f t="shared" si="43"/>
        <v>1.4300000000000002</v>
      </c>
      <c r="AK203" s="19">
        <f t="shared" si="44"/>
        <v>0.13999999999999999</v>
      </c>
      <c r="AL203" s="19">
        <v>0.1</v>
      </c>
      <c r="AM203" s="144">
        <f t="shared" si="45"/>
        <v>0.13999999999999999</v>
      </c>
      <c r="AN203" s="132"/>
      <c r="AO203" s="132"/>
      <c r="AP203" s="28">
        <f>ROUNDUP($AN$4*VLOOKUP($AO$4,Plant!$A$3:$F$22,6,0)*V203,0)</f>
        <v>25</v>
      </c>
      <c r="AQ203" s="28">
        <f>ROUNDUP($AN$4*VLOOKUP($AO$4,Plant!$A$3:$G$22,7,0)*Y203,0)</f>
        <v>63</v>
      </c>
      <c r="AR203" s="28">
        <f>ROUNDUP($AN$4*VLOOKUP($AO$4,Plant!$A$3:$F$22,6,0)*AB203,0)</f>
        <v>23</v>
      </c>
      <c r="AS203" s="28">
        <f>ROUNDUP($AN$4*VLOOKUP($AO$4,Plant!$A$3:$H$22,8,0)*AE203,0)</f>
        <v>124</v>
      </c>
      <c r="AT203" s="28">
        <f>ROUNDUP($AN$4*VLOOKUP($AO$4,Plant!$A$3:$D$22,4,0)*AH203,0)</f>
        <v>2</v>
      </c>
      <c r="AU203" s="28">
        <f>ROUNDUP($AN$4*VLOOKUP($AO$4,Plant!$A$3:$E$22,5,0)*AK203,0)</f>
        <v>1</v>
      </c>
      <c r="AW20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203*U203/VLOOKUP($AV$5,'19. Daily_paid_order'!$B$2:$C$41,2,0),0)</f>
        <v>3</v>
      </c>
    </row>
    <row r="204" spans="1:49" x14ac:dyDescent="0.25">
      <c r="A204" s="29" t="s">
        <v>52</v>
      </c>
      <c r="B204" s="30">
        <v>202</v>
      </c>
      <c r="C204" s="31">
        <v>7</v>
      </c>
      <c r="D204" s="3">
        <v>19</v>
      </c>
      <c r="E204" s="20">
        <v>5100</v>
      </c>
      <c r="F204" s="20">
        <v>6</v>
      </c>
      <c r="G204" s="31">
        <v>14</v>
      </c>
      <c r="H204" s="31">
        <v>20</v>
      </c>
      <c r="I204" s="32" t="s">
        <v>58</v>
      </c>
      <c r="J204" s="20">
        <v>5</v>
      </c>
      <c r="K204" s="20">
        <v>50</v>
      </c>
      <c r="L204" s="20">
        <v>30</v>
      </c>
      <c r="M204" s="20">
        <v>5</v>
      </c>
      <c r="N204" s="31">
        <v>54</v>
      </c>
      <c r="O204" s="23">
        <v>20</v>
      </c>
      <c r="P204" s="20">
        <v>80</v>
      </c>
      <c r="Q204" s="24">
        <v>6</v>
      </c>
      <c r="R204" s="7">
        <v>12</v>
      </c>
      <c r="S204" s="20">
        <v>0</v>
      </c>
      <c r="T204" s="20">
        <v>10</v>
      </c>
      <c r="U204" s="25">
        <v>0.5</v>
      </c>
      <c r="V204" s="19">
        <f t="shared" si="36"/>
        <v>2.5499999999999998</v>
      </c>
      <c r="W204" s="26">
        <v>1.5</v>
      </c>
      <c r="X204" s="19">
        <f t="shared" si="46"/>
        <v>2.5499999999999998</v>
      </c>
      <c r="Y204" s="19">
        <f t="shared" si="37"/>
        <v>3.3000000000000003</v>
      </c>
      <c r="Z204" s="19">
        <v>9.9</v>
      </c>
      <c r="AA204" s="19">
        <f t="shared" si="38"/>
        <v>3.3000000000000003</v>
      </c>
      <c r="AB204" s="19">
        <f t="shared" si="39"/>
        <v>2.3400000000000003</v>
      </c>
      <c r="AC204" s="19">
        <v>1.3</v>
      </c>
      <c r="AD204" s="19">
        <f t="shared" si="47"/>
        <v>2.3400000000000003</v>
      </c>
      <c r="AE204" s="19">
        <f t="shared" si="40"/>
        <v>4.76</v>
      </c>
      <c r="AF204" s="19">
        <v>11.9</v>
      </c>
      <c r="AG204" s="19">
        <f t="shared" si="41"/>
        <v>4.76</v>
      </c>
      <c r="AH204" s="26">
        <f t="shared" si="42"/>
        <v>1.1440000000000001</v>
      </c>
      <c r="AI204" s="19">
        <v>1.1000000000000001</v>
      </c>
      <c r="AJ204" s="26">
        <f t="shared" si="43"/>
        <v>1.4300000000000002</v>
      </c>
      <c r="AK204" s="19">
        <f t="shared" si="44"/>
        <v>0.13999999999999999</v>
      </c>
      <c r="AL204" s="19">
        <v>0.1</v>
      </c>
      <c r="AM204" s="144">
        <f t="shared" si="45"/>
        <v>0.13999999999999999</v>
      </c>
      <c r="AN204" s="132"/>
      <c r="AO204" s="132"/>
      <c r="AP204" s="28">
        <f>ROUNDUP($AN$4*VLOOKUP($AO$4,Plant!$A$3:$F$22,6,0)*V204,0)</f>
        <v>25</v>
      </c>
      <c r="AQ204" s="28">
        <f>ROUNDUP($AN$4*VLOOKUP($AO$4,Plant!$A$3:$G$22,7,0)*Y204,0)</f>
        <v>63</v>
      </c>
      <c r="AR204" s="28">
        <f>ROUNDUP($AN$4*VLOOKUP($AO$4,Plant!$A$3:$F$22,6,0)*AB204,0)</f>
        <v>23</v>
      </c>
      <c r="AS204" s="28">
        <f>ROUNDUP($AN$4*VLOOKUP($AO$4,Plant!$A$3:$H$22,8,0)*AE204,0)</f>
        <v>124</v>
      </c>
      <c r="AT204" s="28">
        <f>ROUNDUP($AN$4*VLOOKUP($AO$4,Plant!$A$3:$D$22,4,0)*AH204,0)</f>
        <v>2</v>
      </c>
      <c r="AU204" s="28">
        <f>ROUNDUP($AN$4*VLOOKUP($AO$4,Plant!$A$3:$E$22,5,0)*AK204,0)</f>
        <v>1</v>
      </c>
      <c r="AW20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204*U204/VLOOKUP($AV$5,'19. Daily_paid_order'!$B$2:$C$41,2,0),0)</f>
        <v>3</v>
      </c>
    </row>
    <row r="205" spans="1:49" x14ac:dyDescent="0.25">
      <c r="A205" s="29" t="s">
        <v>52</v>
      </c>
      <c r="B205" s="18">
        <v>203</v>
      </c>
      <c r="C205" s="31">
        <v>7</v>
      </c>
      <c r="D205" s="3">
        <v>19</v>
      </c>
      <c r="E205" s="20">
        <v>5100</v>
      </c>
      <c r="F205" s="20">
        <v>6</v>
      </c>
      <c r="G205" s="31">
        <v>14</v>
      </c>
      <c r="H205" s="31">
        <v>20</v>
      </c>
      <c r="I205" s="32" t="s">
        <v>58</v>
      </c>
      <c r="J205" s="20">
        <v>5</v>
      </c>
      <c r="K205" s="20">
        <v>50</v>
      </c>
      <c r="L205" s="20">
        <v>30</v>
      </c>
      <c r="M205" s="20">
        <v>5</v>
      </c>
      <c r="N205" s="31">
        <v>54</v>
      </c>
      <c r="O205" s="23">
        <v>20</v>
      </c>
      <c r="P205" s="20">
        <v>80</v>
      </c>
      <c r="Q205" s="24">
        <v>6</v>
      </c>
      <c r="R205" s="7">
        <v>12</v>
      </c>
      <c r="S205" s="20">
        <v>0</v>
      </c>
      <c r="T205" s="20">
        <v>10</v>
      </c>
      <c r="U205" s="25">
        <v>0.5</v>
      </c>
      <c r="V205" s="19">
        <f t="shared" si="36"/>
        <v>2.5499999999999998</v>
      </c>
      <c r="W205" s="26">
        <v>1.5</v>
      </c>
      <c r="X205" s="19">
        <f t="shared" si="46"/>
        <v>2.5499999999999998</v>
      </c>
      <c r="Y205" s="19">
        <f t="shared" si="37"/>
        <v>3.3000000000000003</v>
      </c>
      <c r="Z205" s="19">
        <v>9.9</v>
      </c>
      <c r="AA205" s="19">
        <f t="shared" si="38"/>
        <v>3.3000000000000003</v>
      </c>
      <c r="AB205" s="19">
        <f t="shared" si="39"/>
        <v>2.3400000000000003</v>
      </c>
      <c r="AC205" s="19">
        <v>1.3</v>
      </c>
      <c r="AD205" s="19">
        <f t="shared" si="47"/>
        <v>2.3400000000000003</v>
      </c>
      <c r="AE205" s="19">
        <f t="shared" si="40"/>
        <v>4.76</v>
      </c>
      <c r="AF205" s="19">
        <v>11.9</v>
      </c>
      <c r="AG205" s="19">
        <f t="shared" si="41"/>
        <v>4.76</v>
      </c>
      <c r="AH205" s="26">
        <f t="shared" si="42"/>
        <v>1.1440000000000001</v>
      </c>
      <c r="AI205" s="19">
        <v>1.1000000000000001</v>
      </c>
      <c r="AJ205" s="26">
        <f t="shared" si="43"/>
        <v>1.4300000000000002</v>
      </c>
      <c r="AK205" s="19">
        <f t="shared" si="44"/>
        <v>0.13999999999999999</v>
      </c>
      <c r="AL205" s="19">
        <v>0.1</v>
      </c>
      <c r="AM205" s="144">
        <f t="shared" si="45"/>
        <v>0.13999999999999999</v>
      </c>
      <c r="AN205" s="132"/>
      <c r="AO205" s="132"/>
      <c r="AP205" s="28">
        <f>ROUNDUP($AN$4*VLOOKUP($AO$4,Plant!$A$3:$F$22,6,0)*V205,0)</f>
        <v>25</v>
      </c>
      <c r="AQ205" s="28">
        <f>ROUNDUP($AN$4*VLOOKUP($AO$4,Plant!$A$3:$G$22,7,0)*Y205,0)</f>
        <v>63</v>
      </c>
      <c r="AR205" s="28">
        <f>ROUNDUP($AN$4*VLOOKUP($AO$4,Plant!$A$3:$F$22,6,0)*AB205,0)</f>
        <v>23</v>
      </c>
      <c r="AS205" s="28">
        <f>ROUNDUP($AN$4*VLOOKUP($AO$4,Plant!$A$3:$H$22,8,0)*AE205,0)</f>
        <v>124</v>
      </c>
      <c r="AT205" s="28">
        <f>ROUNDUP($AN$4*VLOOKUP($AO$4,Plant!$A$3:$D$22,4,0)*AH205,0)</f>
        <v>2</v>
      </c>
      <c r="AU205" s="28">
        <f>ROUNDUP($AN$4*VLOOKUP($AO$4,Plant!$A$3:$E$22,5,0)*AK205,0)</f>
        <v>1</v>
      </c>
      <c r="AW20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205*U205/VLOOKUP($AV$5,'19. Daily_paid_order'!$B$2:$C$41,2,0),0)</f>
        <v>3</v>
      </c>
    </row>
    <row r="206" spans="1:49" x14ac:dyDescent="0.25">
      <c r="A206" s="29" t="s">
        <v>52</v>
      </c>
      <c r="B206" s="30">
        <v>204</v>
      </c>
      <c r="C206" s="31">
        <v>7</v>
      </c>
      <c r="D206" s="3">
        <v>19</v>
      </c>
      <c r="E206" s="20">
        <v>5100</v>
      </c>
      <c r="F206" s="20">
        <v>6</v>
      </c>
      <c r="G206" s="31">
        <v>14</v>
      </c>
      <c r="H206" s="31">
        <v>20</v>
      </c>
      <c r="I206" s="32" t="s">
        <v>58</v>
      </c>
      <c r="J206" s="20">
        <v>5</v>
      </c>
      <c r="K206" s="20">
        <v>50</v>
      </c>
      <c r="L206" s="20">
        <v>30</v>
      </c>
      <c r="M206" s="20">
        <v>5</v>
      </c>
      <c r="N206" s="31">
        <v>54</v>
      </c>
      <c r="O206" s="23">
        <v>20</v>
      </c>
      <c r="P206" s="20">
        <v>80</v>
      </c>
      <c r="Q206" s="24">
        <v>6</v>
      </c>
      <c r="R206" s="7">
        <v>12</v>
      </c>
      <c r="S206" s="20">
        <v>0</v>
      </c>
      <c r="T206" s="20">
        <v>10</v>
      </c>
      <c r="U206" s="25">
        <v>0.5</v>
      </c>
      <c r="V206" s="19">
        <f t="shared" si="36"/>
        <v>2.5499999999999998</v>
      </c>
      <c r="W206" s="26">
        <v>1.5</v>
      </c>
      <c r="X206" s="19">
        <f t="shared" si="46"/>
        <v>2.5499999999999998</v>
      </c>
      <c r="Y206" s="19">
        <f t="shared" si="37"/>
        <v>3.3000000000000003</v>
      </c>
      <c r="Z206" s="19">
        <v>9.9</v>
      </c>
      <c r="AA206" s="19">
        <f t="shared" si="38"/>
        <v>3.3000000000000003</v>
      </c>
      <c r="AB206" s="19">
        <f t="shared" si="39"/>
        <v>2.3400000000000003</v>
      </c>
      <c r="AC206" s="19">
        <v>1.3</v>
      </c>
      <c r="AD206" s="19">
        <f t="shared" si="47"/>
        <v>2.3400000000000003</v>
      </c>
      <c r="AE206" s="19">
        <f t="shared" si="40"/>
        <v>4.76</v>
      </c>
      <c r="AF206" s="19">
        <v>11.9</v>
      </c>
      <c r="AG206" s="19">
        <f t="shared" si="41"/>
        <v>4.76</v>
      </c>
      <c r="AH206" s="26">
        <f t="shared" si="42"/>
        <v>1.1440000000000001</v>
      </c>
      <c r="AI206" s="19">
        <v>1.1000000000000001</v>
      </c>
      <c r="AJ206" s="26">
        <f t="shared" si="43"/>
        <v>1.4300000000000002</v>
      </c>
      <c r="AK206" s="19">
        <f t="shared" si="44"/>
        <v>0.13999999999999999</v>
      </c>
      <c r="AL206" s="19">
        <v>0.1</v>
      </c>
      <c r="AM206" s="144">
        <f t="shared" si="45"/>
        <v>0.13999999999999999</v>
      </c>
      <c r="AN206" s="132"/>
      <c r="AO206" s="132"/>
      <c r="AP206" s="28">
        <f>ROUNDUP($AN$4*VLOOKUP($AO$4,Plant!$A$3:$F$22,6,0)*V206,0)</f>
        <v>25</v>
      </c>
      <c r="AQ206" s="28">
        <f>ROUNDUP($AN$4*VLOOKUP($AO$4,Plant!$A$3:$G$22,7,0)*Y206,0)</f>
        <v>63</v>
      </c>
      <c r="AR206" s="28">
        <f>ROUNDUP($AN$4*VLOOKUP($AO$4,Plant!$A$3:$F$22,6,0)*AB206,0)</f>
        <v>23</v>
      </c>
      <c r="AS206" s="28">
        <f>ROUNDUP($AN$4*VLOOKUP($AO$4,Plant!$A$3:$H$22,8,0)*AE206,0)</f>
        <v>124</v>
      </c>
      <c r="AT206" s="28">
        <f>ROUNDUP($AN$4*VLOOKUP($AO$4,Plant!$A$3:$D$22,4,0)*AH206,0)</f>
        <v>2</v>
      </c>
      <c r="AU206" s="28">
        <f>ROUNDUP($AN$4*VLOOKUP($AO$4,Plant!$A$3:$E$22,5,0)*AK206,0)</f>
        <v>1</v>
      </c>
      <c r="AW20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206*U206/VLOOKUP($AV$5,'19. Daily_paid_order'!$B$2:$C$41,2,0),0)</f>
        <v>3</v>
      </c>
    </row>
    <row r="207" spans="1:49" x14ac:dyDescent="0.25">
      <c r="A207" s="29" t="s">
        <v>52</v>
      </c>
      <c r="B207" s="18">
        <v>205</v>
      </c>
      <c r="C207" s="31">
        <v>7</v>
      </c>
      <c r="D207" s="3">
        <v>19</v>
      </c>
      <c r="E207" s="20">
        <v>5100</v>
      </c>
      <c r="F207" s="20">
        <v>6</v>
      </c>
      <c r="G207" s="31">
        <v>14</v>
      </c>
      <c r="H207" s="31">
        <v>20</v>
      </c>
      <c r="I207" s="32" t="s">
        <v>58</v>
      </c>
      <c r="J207" s="20">
        <v>5</v>
      </c>
      <c r="K207" s="20">
        <v>50</v>
      </c>
      <c r="L207" s="20">
        <v>30</v>
      </c>
      <c r="M207" s="20">
        <v>5</v>
      </c>
      <c r="N207" s="31">
        <v>54</v>
      </c>
      <c r="O207" s="23">
        <v>20</v>
      </c>
      <c r="P207" s="20">
        <v>80</v>
      </c>
      <c r="Q207" s="24">
        <v>6</v>
      </c>
      <c r="R207" s="7">
        <v>12</v>
      </c>
      <c r="S207" s="20">
        <v>0</v>
      </c>
      <c r="T207" s="20">
        <v>10</v>
      </c>
      <c r="U207" s="25">
        <v>0.5</v>
      </c>
      <c r="V207" s="19">
        <f t="shared" si="36"/>
        <v>2.5499999999999998</v>
      </c>
      <c r="W207" s="26">
        <v>1.5</v>
      </c>
      <c r="X207" s="19">
        <f t="shared" si="46"/>
        <v>2.5499999999999998</v>
      </c>
      <c r="Y207" s="19">
        <f t="shared" si="37"/>
        <v>3.3000000000000003</v>
      </c>
      <c r="Z207" s="19">
        <v>9.9</v>
      </c>
      <c r="AA207" s="19">
        <f t="shared" si="38"/>
        <v>3.3000000000000003</v>
      </c>
      <c r="AB207" s="19">
        <f t="shared" si="39"/>
        <v>2.3400000000000003</v>
      </c>
      <c r="AC207" s="19">
        <v>1.3</v>
      </c>
      <c r="AD207" s="19">
        <f t="shared" si="47"/>
        <v>2.3400000000000003</v>
      </c>
      <c r="AE207" s="19">
        <f t="shared" si="40"/>
        <v>4.76</v>
      </c>
      <c r="AF207" s="19">
        <v>11.9</v>
      </c>
      <c r="AG207" s="19">
        <f t="shared" si="41"/>
        <v>4.76</v>
      </c>
      <c r="AH207" s="26">
        <f t="shared" si="42"/>
        <v>1.1440000000000001</v>
      </c>
      <c r="AI207" s="19">
        <v>1.1000000000000001</v>
      </c>
      <c r="AJ207" s="26">
        <f t="shared" si="43"/>
        <v>1.4300000000000002</v>
      </c>
      <c r="AK207" s="19">
        <f t="shared" si="44"/>
        <v>0.13999999999999999</v>
      </c>
      <c r="AL207" s="19">
        <v>0.1</v>
      </c>
      <c r="AM207" s="144">
        <f t="shared" si="45"/>
        <v>0.13999999999999999</v>
      </c>
      <c r="AN207" s="132"/>
      <c r="AO207" s="132"/>
      <c r="AP207" s="28">
        <f>ROUNDUP($AN$4*VLOOKUP($AO$4,Plant!$A$3:$F$22,6,0)*V207,0)</f>
        <v>25</v>
      </c>
      <c r="AQ207" s="28">
        <f>ROUNDUP($AN$4*VLOOKUP($AO$4,Plant!$A$3:$G$22,7,0)*Y207,0)</f>
        <v>63</v>
      </c>
      <c r="AR207" s="28">
        <f>ROUNDUP($AN$4*VLOOKUP($AO$4,Plant!$A$3:$F$22,6,0)*AB207,0)</f>
        <v>23</v>
      </c>
      <c r="AS207" s="28">
        <f>ROUNDUP($AN$4*VLOOKUP($AO$4,Plant!$A$3:$H$22,8,0)*AE207,0)</f>
        <v>124</v>
      </c>
      <c r="AT207" s="28">
        <f>ROUNDUP($AN$4*VLOOKUP($AO$4,Plant!$A$3:$D$22,4,0)*AH207,0)</f>
        <v>2</v>
      </c>
      <c r="AU207" s="28">
        <f>ROUNDUP($AN$4*VLOOKUP($AO$4,Plant!$A$3:$E$22,5,0)*AK207,0)</f>
        <v>1</v>
      </c>
      <c r="AW20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207*U207/VLOOKUP($AV$5,'19. Daily_paid_order'!$B$2:$C$41,2,0),0)</f>
        <v>3</v>
      </c>
    </row>
    <row r="208" spans="1:49" x14ac:dyDescent="0.25">
      <c r="A208" s="29" t="s">
        <v>52</v>
      </c>
      <c r="B208" s="30">
        <v>206</v>
      </c>
      <c r="C208" s="31">
        <v>7</v>
      </c>
      <c r="D208" s="3">
        <v>19</v>
      </c>
      <c r="E208" s="20">
        <v>5100</v>
      </c>
      <c r="F208" s="20">
        <v>6</v>
      </c>
      <c r="G208" s="31">
        <v>14</v>
      </c>
      <c r="H208" s="31">
        <v>20</v>
      </c>
      <c r="I208" s="32" t="s">
        <v>58</v>
      </c>
      <c r="J208" s="20">
        <v>5</v>
      </c>
      <c r="K208" s="20">
        <v>50</v>
      </c>
      <c r="L208" s="20">
        <v>30</v>
      </c>
      <c r="M208" s="20">
        <v>5</v>
      </c>
      <c r="N208" s="31">
        <v>54</v>
      </c>
      <c r="O208" s="23">
        <v>20</v>
      </c>
      <c r="P208" s="20">
        <v>80</v>
      </c>
      <c r="Q208" s="24">
        <v>6</v>
      </c>
      <c r="R208" s="7">
        <v>12</v>
      </c>
      <c r="S208" s="20">
        <v>0</v>
      </c>
      <c r="T208" s="20">
        <v>10</v>
      </c>
      <c r="U208" s="25">
        <v>0.5</v>
      </c>
      <c r="V208" s="19">
        <f t="shared" si="36"/>
        <v>2.5499999999999998</v>
      </c>
      <c r="W208" s="26">
        <v>1.5</v>
      </c>
      <c r="X208" s="19">
        <f t="shared" si="46"/>
        <v>2.5499999999999998</v>
      </c>
      <c r="Y208" s="19">
        <f t="shared" si="37"/>
        <v>3.3000000000000003</v>
      </c>
      <c r="Z208" s="19">
        <v>9.9</v>
      </c>
      <c r="AA208" s="19">
        <f t="shared" si="38"/>
        <v>3.3000000000000003</v>
      </c>
      <c r="AB208" s="19">
        <f t="shared" si="39"/>
        <v>2.3400000000000003</v>
      </c>
      <c r="AC208" s="19">
        <v>1.3</v>
      </c>
      <c r="AD208" s="19">
        <f t="shared" si="47"/>
        <v>2.3400000000000003</v>
      </c>
      <c r="AE208" s="19">
        <f t="shared" si="40"/>
        <v>4.76</v>
      </c>
      <c r="AF208" s="19">
        <v>11.9</v>
      </c>
      <c r="AG208" s="19">
        <f t="shared" si="41"/>
        <v>4.76</v>
      </c>
      <c r="AH208" s="26">
        <f t="shared" si="42"/>
        <v>1.1440000000000001</v>
      </c>
      <c r="AI208" s="19">
        <v>1.1000000000000001</v>
      </c>
      <c r="AJ208" s="26">
        <f t="shared" si="43"/>
        <v>1.4300000000000002</v>
      </c>
      <c r="AK208" s="19">
        <f t="shared" si="44"/>
        <v>0.13999999999999999</v>
      </c>
      <c r="AL208" s="19">
        <v>0.1</v>
      </c>
      <c r="AM208" s="144">
        <f t="shared" si="45"/>
        <v>0.13999999999999999</v>
      </c>
      <c r="AN208" s="132"/>
      <c r="AO208" s="132"/>
      <c r="AP208" s="28">
        <f>ROUNDUP($AN$4*VLOOKUP($AO$4,Plant!$A$3:$F$22,6,0)*V208,0)</f>
        <v>25</v>
      </c>
      <c r="AQ208" s="28">
        <f>ROUNDUP($AN$4*VLOOKUP($AO$4,Plant!$A$3:$G$22,7,0)*Y208,0)</f>
        <v>63</v>
      </c>
      <c r="AR208" s="28">
        <f>ROUNDUP($AN$4*VLOOKUP($AO$4,Plant!$A$3:$F$22,6,0)*AB208,0)</f>
        <v>23</v>
      </c>
      <c r="AS208" s="28">
        <f>ROUNDUP($AN$4*VLOOKUP($AO$4,Plant!$A$3:$H$22,8,0)*AE208,0)</f>
        <v>124</v>
      </c>
      <c r="AT208" s="28">
        <f>ROUNDUP($AN$4*VLOOKUP($AO$4,Plant!$A$3:$D$22,4,0)*AH208,0)</f>
        <v>2</v>
      </c>
      <c r="AU208" s="28">
        <f>ROUNDUP($AN$4*VLOOKUP($AO$4,Plant!$A$3:$E$22,5,0)*AK208,0)</f>
        <v>1</v>
      </c>
      <c r="AW20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208*U208/VLOOKUP($AV$5,'19. Daily_paid_order'!$B$2:$C$41,2,0),0)</f>
        <v>3</v>
      </c>
    </row>
    <row r="209" spans="1:49" x14ac:dyDescent="0.25">
      <c r="A209" s="29" t="s">
        <v>52</v>
      </c>
      <c r="B209" s="18">
        <v>207</v>
      </c>
      <c r="C209" s="31">
        <v>7</v>
      </c>
      <c r="D209" s="3">
        <v>19</v>
      </c>
      <c r="E209" s="20">
        <v>5100</v>
      </c>
      <c r="F209" s="20">
        <v>6</v>
      </c>
      <c r="G209" s="31">
        <v>14</v>
      </c>
      <c r="H209" s="31">
        <v>20</v>
      </c>
      <c r="I209" s="32" t="s">
        <v>58</v>
      </c>
      <c r="J209" s="20">
        <v>5</v>
      </c>
      <c r="K209" s="20">
        <v>50</v>
      </c>
      <c r="L209" s="20">
        <v>30</v>
      </c>
      <c r="M209" s="20">
        <v>5</v>
      </c>
      <c r="N209" s="31">
        <v>54</v>
      </c>
      <c r="O209" s="23">
        <v>20</v>
      </c>
      <c r="P209" s="20">
        <v>80</v>
      </c>
      <c r="Q209" s="24">
        <v>6</v>
      </c>
      <c r="R209" s="7">
        <v>12</v>
      </c>
      <c r="S209" s="20">
        <v>0</v>
      </c>
      <c r="T209" s="20">
        <v>10</v>
      </c>
      <c r="U209" s="25">
        <v>0.5</v>
      </c>
      <c r="V209" s="19">
        <f t="shared" si="36"/>
        <v>2.5499999999999998</v>
      </c>
      <c r="W209" s="26">
        <v>1.5</v>
      </c>
      <c r="X209" s="19">
        <f t="shared" si="46"/>
        <v>2.5499999999999998</v>
      </c>
      <c r="Y209" s="19">
        <f t="shared" si="37"/>
        <v>3.3000000000000003</v>
      </c>
      <c r="Z209" s="19">
        <v>9.9</v>
      </c>
      <c r="AA209" s="19">
        <f t="shared" si="38"/>
        <v>3.3000000000000003</v>
      </c>
      <c r="AB209" s="19">
        <f t="shared" si="39"/>
        <v>2.3400000000000003</v>
      </c>
      <c r="AC209" s="19">
        <v>1.3</v>
      </c>
      <c r="AD209" s="19">
        <f t="shared" si="47"/>
        <v>2.3400000000000003</v>
      </c>
      <c r="AE209" s="19">
        <f t="shared" si="40"/>
        <v>4.76</v>
      </c>
      <c r="AF209" s="19">
        <v>11.9</v>
      </c>
      <c r="AG209" s="19">
        <f t="shared" si="41"/>
        <v>4.76</v>
      </c>
      <c r="AH209" s="26">
        <f t="shared" si="42"/>
        <v>1.1440000000000001</v>
      </c>
      <c r="AI209" s="19">
        <v>1.1000000000000001</v>
      </c>
      <c r="AJ209" s="26">
        <f t="shared" si="43"/>
        <v>1.4300000000000002</v>
      </c>
      <c r="AK209" s="19">
        <f t="shared" si="44"/>
        <v>0.13999999999999999</v>
      </c>
      <c r="AL209" s="19">
        <v>0.1</v>
      </c>
      <c r="AM209" s="144">
        <f t="shared" si="45"/>
        <v>0.13999999999999999</v>
      </c>
      <c r="AN209" s="132"/>
      <c r="AO209" s="132"/>
      <c r="AP209" s="28">
        <f>ROUNDUP($AN$4*VLOOKUP($AO$4,Plant!$A$3:$F$22,6,0)*V209,0)</f>
        <v>25</v>
      </c>
      <c r="AQ209" s="28">
        <f>ROUNDUP($AN$4*VLOOKUP($AO$4,Plant!$A$3:$G$22,7,0)*Y209,0)</f>
        <v>63</v>
      </c>
      <c r="AR209" s="28">
        <f>ROUNDUP($AN$4*VLOOKUP($AO$4,Plant!$A$3:$F$22,6,0)*AB209,0)</f>
        <v>23</v>
      </c>
      <c r="AS209" s="28">
        <f>ROUNDUP($AN$4*VLOOKUP($AO$4,Plant!$A$3:$H$22,8,0)*AE209,0)</f>
        <v>124</v>
      </c>
      <c r="AT209" s="28">
        <f>ROUNDUP($AN$4*VLOOKUP($AO$4,Plant!$A$3:$D$22,4,0)*AH209,0)</f>
        <v>2</v>
      </c>
      <c r="AU209" s="28">
        <f>ROUNDUP($AN$4*VLOOKUP($AO$4,Plant!$A$3:$E$22,5,0)*AK209,0)</f>
        <v>1</v>
      </c>
      <c r="AW20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209*U209/VLOOKUP($AV$5,'19. Daily_paid_order'!$B$2:$C$41,2,0),0)</f>
        <v>3</v>
      </c>
    </row>
    <row r="210" spans="1:49" x14ac:dyDescent="0.25">
      <c r="A210" s="29" t="s">
        <v>52</v>
      </c>
      <c r="B210" s="30">
        <v>208</v>
      </c>
      <c r="C210" s="31">
        <v>7</v>
      </c>
      <c r="D210" s="3">
        <v>19</v>
      </c>
      <c r="E210" s="20">
        <v>5100</v>
      </c>
      <c r="F210" s="20">
        <v>6</v>
      </c>
      <c r="G210" s="31">
        <v>14</v>
      </c>
      <c r="H210" s="31">
        <v>20</v>
      </c>
      <c r="I210" s="32" t="s">
        <v>58</v>
      </c>
      <c r="J210" s="20">
        <v>5</v>
      </c>
      <c r="K210" s="20">
        <v>50</v>
      </c>
      <c r="L210" s="20">
        <v>30</v>
      </c>
      <c r="M210" s="20">
        <v>5</v>
      </c>
      <c r="N210" s="31">
        <v>54</v>
      </c>
      <c r="O210" s="23">
        <v>20</v>
      </c>
      <c r="P210" s="20">
        <v>80</v>
      </c>
      <c r="Q210" s="24">
        <v>6</v>
      </c>
      <c r="R210" s="7">
        <v>12</v>
      </c>
      <c r="S210" s="20">
        <v>0</v>
      </c>
      <c r="T210" s="20">
        <v>10</v>
      </c>
      <c r="U210" s="25">
        <v>0.5</v>
      </c>
      <c r="V210" s="19">
        <f t="shared" si="36"/>
        <v>2.5499999999999998</v>
      </c>
      <c r="W210" s="26">
        <v>1.5</v>
      </c>
      <c r="X210" s="19">
        <f t="shared" si="46"/>
        <v>2.5499999999999998</v>
      </c>
      <c r="Y210" s="19">
        <f t="shared" si="37"/>
        <v>3.3000000000000003</v>
      </c>
      <c r="Z210" s="19">
        <v>9.9</v>
      </c>
      <c r="AA210" s="19">
        <f t="shared" si="38"/>
        <v>3.3000000000000003</v>
      </c>
      <c r="AB210" s="19">
        <f t="shared" si="39"/>
        <v>2.3400000000000003</v>
      </c>
      <c r="AC210" s="19">
        <v>1.3</v>
      </c>
      <c r="AD210" s="19">
        <f t="shared" si="47"/>
        <v>2.3400000000000003</v>
      </c>
      <c r="AE210" s="19">
        <f t="shared" si="40"/>
        <v>4.76</v>
      </c>
      <c r="AF210" s="19">
        <v>11.9</v>
      </c>
      <c r="AG210" s="19">
        <f t="shared" si="41"/>
        <v>4.76</v>
      </c>
      <c r="AH210" s="26">
        <f t="shared" si="42"/>
        <v>1.1440000000000001</v>
      </c>
      <c r="AI210" s="19">
        <v>1.1000000000000001</v>
      </c>
      <c r="AJ210" s="26">
        <f t="shared" si="43"/>
        <v>1.4300000000000002</v>
      </c>
      <c r="AK210" s="19">
        <f t="shared" si="44"/>
        <v>0.13999999999999999</v>
      </c>
      <c r="AL210" s="19">
        <v>0.1</v>
      </c>
      <c r="AM210" s="144">
        <f t="shared" si="45"/>
        <v>0.13999999999999999</v>
      </c>
      <c r="AN210" s="132"/>
      <c r="AO210" s="132"/>
      <c r="AP210" s="28">
        <f>ROUNDUP($AN$4*VLOOKUP($AO$4,Plant!$A$3:$F$22,6,0)*V210,0)</f>
        <v>25</v>
      </c>
      <c r="AQ210" s="28">
        <f>ROUNDUP($AN$4*VLOOKUP($AO$4,Plant!$A$3:$G$22,7,0)*Y210,0)</f>
        <v>63</v>
      </c>
      <c r="AR210" s="28">
        <f>ROUNDUP($AN$4*VLOOKUP($AO$4,Plant!$A$3:$F$22,6,0)*AB210,0)</f>
        <v>23</v>
      </c>
      <c r="AS210" s="28">
        <f>ROUNDUP($AN$4*VLOOKUP($AO$4,Plant!$A$3:$H$22,8,0)*AE210,0)</f>
        <v>124</v>
      </c>
      <c r="AT210" s="28">
        <f>ROUNDUP($AN$4*VLOOKUP($AO$4,Plant!$A$3:$D$22,4,0)*AH210,0)</f>
        <v>2</v>
      </c>
      <c r="AU210" s="28">
        <f>ROUNDUP($AN$4*VLOOKUP($AO$4,Plant!$A$3:$E$22,5,0)*AK210,0)</f>
        <v>1</v>
      </c>
      <c r="AW21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210*U210/VLOOKUP($AV$5,'19. Daily_paid_order'!$B$2:$C$41,2,0),0)</f>
        <v>3</v>
      </c>
    </row>
    <row r="211" spans="1:49" x14ac:dyDescent="0.25">
      <c r="A211" s="29" t="s">
        <v>52</v>
      </c>
      <c r="B211" s="18">
        <v>209</v>
      </c>
      <c r="C211" s="31">
        <v>7</v>
      </c>
      <c r="D211" s="3">
        <v>19</v>
      </c>
      <c r="E211" s="20">
        <v>5100</v>
      </c>
      <c r="F211" s="20">
        <v>6</v>
      </c>
      <c r="G211" s="31">
        <v>14</v>
      </c>
      <c r="H211" s="31">
        <v>20</v>
      </c>
      <c r="I211" s="32" t="s">
        <v>58</v>
      </c>
      <c r="J211" s="20">
        <v>5</v>
      </c>
      <c r="K211" s="20">
        <v>50</v>
      </c>
      <c r="L211" s="20">
        <v>30</v>
      </c>
      <c r="M211" s="20">
        <v>5</v>
      </c>
      <c r="N211" s="31">
        <v>54</v>
      </c>
      <c r="O211" s="23">
        <v>20</v>
      </c>
      <c r="P211" s="20">
        <v>80</v>
      </c>
      <c r="Q211" s="24">
        <v>6</v>
      </c>
      <c r="R211" s="7">
        <v>12</v>
      </c>
      <c r="S211" s="20">
        <v>0</v>
      </c>
      <c r="T211" s="20">
        <v>10</v>
      </c>
      <c r="U211" s="25">
        <v>0.5</v>
      </c>
      <c r="V211" s="19">
        <f t="shared" si="36"/>
        <v>2.5499999999999998</v>
      </c>
      <c r="W211" s="26">
        <v>1.5</v>
      </c>
      <c r="X211" s="19">
        <f t="shared" si="46"/>
        <v>2.5499999999999998</v>
      </c>
      <c r="Y211" s="19">
        <f t="shared" si="37"/>
        <v>3.3000000000000003</v>
      </c>
      <c r="Z211" s="19">
        <v>9.9</v>
      </c>
      <c r="AA211" s="19">
        <f t="shared" si="38"/>
        <v>3.3000000000000003</v>
      </c>
      <c r="AB211" s="19">
        <f t="shared" si="39"/>
        <v>2.3400000000000003</v>
      </c>
      <c r="AC211" s="19">
        <v>1.3</v>
      </c>
      <c r="AD211" s="19">
        <f t="shared" si="47"/>
        <v>2.3400000000000003</v>
      </c>
      <c r="AE211" s="19">
        <f t="shared" si="40"/>
        <v>4.76</v>
      </c>
      <c r="AF211" s="19">
        <v>11.9</v>
      </c>
      <c r="AG211" s="19">
        <f t="shared" si="41"/>
        <v>4.76</v>
      </c>
      <c r="AH211" s="26">
        <f t="shared" si="42"/>
        <v>1.1440000000000001</v>
      </c>
      <c r="AI211" s="19">
        <v>1.1000000000000001</v>
      </c>
      <c r="AJ211" s="26">
        <f t="shared" si="43"/>
        <v>1.4300000000000002</v>
      </c>
      <c r="AK211" s="19">
        <f t="shared" si="44"/>
        <v>0.13999999999999999</v>
      </c>
      <c r="AL211" s="19">
        <v>0.1</v>
      </c>
      <c r="AM211" s="144">
        <f t="shared" si="45"/>
        <v>0.13999999999999999</v>
      </c>
      <c r="AN211" s="132"/>
      <c r="AO211" s="132"/>
      <c r="AP211" s="28">
        <f>ROUNDUP($AN$4*VLOOKUP($AO$4,Plant!$A$3:$F$22,6,0)*V211,0)</f>
        <v>25</v>
      </c>
      <c r="AQ211" s="28">
        <f>ROUNDUP($AN$4*VLOOKUP($AO$4,Plant!$A$3:$G$22,7,0)*Y211,0)</f>
        <v>63</v>
      </c>
      <c r="AR211" s="28">
        <f>ROUNDUP($AN$4*VLOOKUP($AO$4,Plant!$A$3:$F$22,6,0)*AB211,0)</f>
        <v>23</v>
      </c>
      <c r="AS211" s="28">
        <f>ROUNDUP($AN$4*VLOOKUP($AO$4,Plant!$A$3:$H$22,8,0)*AE211,0)</f>
        <v>124</v>
      </c>
      <c r="AT211" s="28">
        <f>ROUNDUP($AN$4*VLOOKUP($AO$4,Plant!$A$3:$D$22,4,0)*AH211,0)</f>
        <v>2</v>
      </c>
      <c r="AU211" s="28">
        <f>ROUNDUP($AN$4*VLOOKUP($AO$4,Plant!$A$3:$E$22,5,0)*AK211,0)</f>
        <v>1</v>
      </c>
      <c r="AW21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211*U211/VLOOKUP($AV$5,'19. Daily_paid_order'!$B$2:$C$41,2,0),0)</f>
        <v>3</v>
      </c>
    </row>
    <row r="212" spans="1:49" x14ac:dyDescent="0.25">
      <c r="A212" s="29" t="s">
        <v>52</v>
      </c>
      <c r="B212" s="30">
        <v>210</v>
      </c>
      <c r="C212" s="31">
        <v>7</v>
      </c>
      <c r="D212" s="3">
        <v>19</v>
      </c>
      <c r="E212" s="20">
        <v>5100</v>
      </c>
      <c r="F212" s="20">
        <v>6</v>
      </c>
      <c r="G212" s="31">
        <v>14</v>
      </c>
      <c r="H212" s="31">
        <v>20</v>
      </c>
      <c r="I212" s="32" t="s">
        <v>58</v>
      </c>
      <c r="J212" s="20">
        <v>5</v>
      </c>
      <c r="K212" s="20">
        <v>50</v>
      </c>
      <c r="L212" s="20">
        <v>30</v>
      </c>
      <c r="M212" s="20">
        <v>5</v>
      </c>
      <c r="N212" s="31">
        <v>54</v>
      </c>
      <c r="O212" s="23">
        <v>20</v>
      </c>
      <c r="P212" s="20">
        <v>80</v>
      </c>
      <c r="Q212" s="24">
        <v>6</v>
      </c>
      <c r="R212" s="7">
        <v>12</v>
      </c>
      <c r="S212" s="20">
        <v>0</v>
      </c>
      <c r="T212" s="20">
        <v>10</v>
      </c>
      <c r="U212" s="25">
        <v>0.5</v>
      </c>
      <c r="V212" s="19">
        <f t="shared" si="36"/>
        <v>2.5499999999999998</v>
      </c>
      <c r="W212" s="26">
        <v>1.5</v>
      </c>
      <c r="X212" s="19">
        <f t="shared" si="46"/>
        <v>2.5499999999999998</v>
      </c>
      <c r="Y212" s="19">
        <f t="shared" si="37"/>
        <v>3.3000000000000003</v>
      </c>
      <c r="Z212" s="19">
        <v>9.9</v>
      </c>
      <c r="AA212" s="19">
        <f t="shared" si="38"/>
        <v>3.3000000000000003</v>
      </c>
      <c r="AB212" s="19">
        <f t="shared" si="39"/>
        <v>2.3400000000000003</v>
      </c>
      <c r="AC212" s="19">
        <v>1.3</v>
      </c>
      <c r="AD212" s="19">
        <f t="shared" si="47"/>
        <v>2.3400000000000003</v>
      </c>
      <c r="AE212" s="19">
        <f t="shared" si="40"/>
        <v>4.76</v>
      </c>
      <c r="AF212" s="19">
        <v>11.9</v>
      </c>
      <c r="AG212" s="19">
        <f t="shared" si="41"/>
        <v>4.76</v>
      </c>
      <c r="AH212" s="26">
        <f t="shared" si="42"/>
        <v>1.1440000000000001</v>
      </c>
      <c r="AI212" s="19">
        <v>1.1000000000000001</v>
      </c>
      <c r="AJ212" s="26">
        <f t="shared" si="43"/>
        <v>1.4300000000000002</v>
      </c>
      <c r="AK212" s="19">
        <f t="shared" si="44"/>
        <v>0.13999999999999999</v>
      </c>
      <c r="AL212" s="19">
        <v>0.1</v>
      </c>
      <c r="AM212" s="144">
        <f t="shared" si="45"/>
        <v>0.13999999999999999</v>
      </c>
      <c r="AN212" s="132"/>
      <c r="AO212" s="132"/>
      <c r="AP212" s="28">
        <f>ROUNDUP($AN$4*VLOOKUP($AO$4,Plant!$A$3:$F$22,6,0)*V212,0)</f>
        <v>25</v>
      </c>
      <c r="AQ212" s="28">
        <f>ROUNDUP($AN$4*VLOOKUP($AO$4,Plant!$A$3:$G$22,7,0)*Y212,0)</f>
        <v>63</v>
      </c>
      <c r="AR212" s="28">
        <f>ROUNDUP($AN$4*VLOOKUP($AO$4,Plant!$A$3:$F$22,6,0)*AB212,0)</f>
        <v>23</v>
      </c>
      <c r="AS212" s="28">
        <f>ROUNDUP($AN$4*VLOOKUP($AO$4,Plant!$A$3:$H$22,8,0)*AE212,0)</f>
        <v>124</v>
      </c>
      <c r="AT212" s="28">
        <f>ROUNDUP($AN$4*VLOOKUP($AO$4,Plant!$A$3:$D$22,4,0)*AH212,0)</f>
        <v>2</v>
      </c>
      <c r="AU212" s="28">
        <f>ROUNDUP($AN$4*VLOOKUP($AO$4,Plant!$A$3:$E$22,5,0)*AK212,0)</f>
        <v>1</v>
      </c>
      <c r="AW21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212*U212/VLOOKUP($AV$5,'19. Daily_paid_order'!$B$2:$C$41,2,0),0)</f>
        <v>3</v>
      </c>
    </row>
    <row r="213" spans="1:49" x14ac:dyDescent="0.25">
      <c r="A213" s="29" t="s">
        <v>52</v>
      </c>
      <c r="B213" s="18">
        <v>211</v>
      </c>
      <c r="C213" s="31">
        <v>7</v>
      </c>
      <c r="D213" s="3">
        <v>19</v>
      </c>
      <c r="E213" s="20">
        <v>5100</v>
      </c>
      <c r="F213" s="20">
        <v>6</v>
      </c>
      <c r="G213" s="31">
        <v>14</v>
      </c>
      <c r="H213" s="31">
        <v>20</v>
      </c>
      <c r="I213" s="32" t="s">
        <v>58</v>
      </c>
      <c r="J213" s="20">
        <v>5</v>
      </c>
      <c r="K213" s="20">
        <v>50</v>
      </c>
      <c r="L213" s="20">
        <v>30</v>
      </c>
      <c r="M213" s="20">
        <v>5</v>
      </c>
      <c r="N213" s="31">
        <v>54</v>
      </c>
      <c r="O213" s="23">
        <v>20</v>
      </c>
      <c r="P213" s="20">
        <v>80</v>
      </c>
      <c r="Q213" s="24">
        <v>6</v>
      </c>
      <c r="R213" s="7">
        <v>12</v>
      </c>
      <c r="S213" s="20">
        <v>0</v>
      </c>
      <c r="T213" s="20">
        <v>10</v>
      </c>
      <c r="U213" s="25">
        <v>0.5</v>
      </c>
      <c r="V213" s="19">
        <f t="shared" si="36"/>
        <v>2.5499999999999998</v>
      </c>
      <c r="W213" s="26">
        <v>1.5</v>
      </c>
      <c r="X213" s="19">
        <f t="shared" si="46"/>
        <v>2.5499999999999998</v>
      </c>
      <c r="Y213" s="19">
        <f t="shared" si="37"/>
        <v>3.3000000000000003</v>
      </c>
      <c r="Z213" s="19">
        <v>9.9</v>
      </c>
      <c r="AA213" s="19">
        <f t="shared" si="38"/>
        <v>3.3000000000000003</v>
      </c>
      <c r="AB213" s="19">
        <f t="shared" si="39"/>
        <v>2.3400000000000003</v>
      </c>
      <c r="AC213" s="19">
        <v>1.3</v>
      </c>
      <c r="AD213" s="19">
        <f t="shared" si="47"/>
        <v>2.3400000000000003</v>
      </c>
      <c r="AE213" s="19">
        <f t="shared" si="40"/>
        <v>4.76</v>
      </c>
      <c r="AF213" s="19">
        <v>11.9</v>
      </c>
      <c r="AG213" s="19">
        <f t="shared" si="41"/>
        <v>4.76</v>
      </c>
      <c r="AH213" s="26">
        <f t="shared" si="42"/>
        <v>1.1440000000000001</v>
      </c>
      <c r="AI213" s="19">
        <v>1.1000000000000001</v>
      </c>
      <c r="AJ213" s="26">
        <f t="shared" si="43"/>
        <v>1.4300000000000002</v>
      </c>
      <c r="AK213" s="19">
        <f t="shared" si="44"/>
        <v>0.13999999999999999</v>
      </c>
      <c r="AL213" s="19">
        <v>0.1</v>
      </c>
      <c r="AM213" s="144">
        <f t="shared" si="45"/>
        <v>0.13999999999999999</v>
      </c>
      <c r="AN213" s="132"/>
      <c r="AO213" s="132"/>
      <c r="AP213" s="28">
        <f>ROUNDUP($AN$4*VLOOKUP($AO$4,Plant!$A$3:$F$22,6,0)*V213,0)</f>
        <v>25</v>
      </c>
      <c r="AQ213" s="28">
        <f>ROUNDUP($AN$4*VLOOKUP($AO$4,Plant!$A$3:$G$22,7,0)*Y213,0)</f>
        <v>63</v>
      </c>
      <c r="AR213" s="28">
        <f>ROUNDUP($AN$4*VLOOKUP($AO$4,Plant!$A$3:$F$22,6,0)*AB213,0)</f>
        <v>23</v>
      </c>
      <c r="AS213" s="28">
        <f>ROUNDUP($AN$4*VLOOKUP($AO$4,Plant!$A$3:$H$22,8,0)*AE213,0)</f>
        <v>124</v>
      </c>
      <c r="AT213" s="28">
        <f>ROUNDUP($AN$4*VLOOKUP($AO$4,Plant!$A$3:$D$22,4,0)*AH213,0)</f>
        <v>2</v>
      </c>
      <c r="AU213" s="28">
        <f>ROUNDUP($AN$4*VLOOKUP($AO$4,Plant!$A$3:$E$22,5,0)*AK213,0)</f>
        <v>1</v>
      </c>
      <c r="AW21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213*U213/VLOOKUP($AV$5,'19. Daily_paid_order'!$B$2:$C$41,2,0),0)</f>
        <v>3</v>
      </c>
    </row>
    <row r="214" spans="1:49" x14ac:dyDescent="0.25">
      <c r="A214" s="29" t="s">
        <v>52</v>
      </c>
      <c r="B214" s="30">
        <v>212</v>
      </c>
      <c r="C214" s="31">
        <v>7</v>
      </c>
      <c r="D214" s="3">
        <v>19</v>
      </c>
      <c r="E214" s="20">
        <v>5100</v>
      </c>
      <c r="F214" s="20">
        <v>6</v>
      </c>
      <c r="G214" s="31">
        <v>14</v>
      </c>
      <c r="H214" s="31">
        <v>20</v>
      </c>
      <c r="I214" s="32" t="s">
        <v>58</v>
      </c>
      <c r="J214" s="20">
        <v>5</v>
      </c>
      <c r="K214" s="20">
        <v>50</v>
      </c>
      <c r="L214" s="20">
        <v>30</v>
      </c>
      <c r="M214" s="20">
        <v>5</v>
      </c>
      <c r="N214" s="31">
        <v>54</v>
      </c>
      <c r="O214" s="23">
        <v>20</v>
      </c>
      <c r="P214" s="20">
        <v>80</v>
      </c>
      <c r="Q214" s="24">
        <v>6</v>
      </c>
      <c r="R214" s="7">
        <v>12</v>
      </c>
      <c r="S214" s="20">
        <v>0</v>
      </c>
      <c r="T214" s="20">
        <v>10</v>
      </c>
      <c r="U214" s="25">
        <v>0.5</v>
      </c>
      <c r="V214" s="19">
        <f t="shared" si="36"/>
        <v>2.5499999999999998</v>
      </c>
      <c r="W214" s="26">
        <v>1.5</v>
      </c>
      <c r="X214" s="19">
        <f t="shared" si="46"/>
        <v>2.5499999999999998</v>
      </c>
      <c r="Y214" s="19">
        <f t="shared" si="37"/>
        <v>3.3000000000000003</v>
      </c>
      <c r="Z214" s="19">
        <v>9.9</v>
      </c>
      <c r="AA214" s="19">
        <f t="shared" si="38"/>
        <v>3.3000000000000003</v>
      </c>
      <c r="AB214" s="19">
        <f t="shared" si="39"/>
        <v>2.3400000000000003</v>
      </c>
      <c r="AC214" s="19">
        <v>1.3</v>
      </c>
      <c r="AD214" s="19">
        <f t="shared" si="47"/>
        <v>2.3400000000000003</v>
      </c>
      <c r="AE214" s="19">
        <f t="shared" si="40"/>
        <v>4.76</v>
      </c>
      <c r="AF214" s="19">
        <v>11.9</v>
      </c>
      <c r="AG214" s="19">
        <f t="shared" si="41"/>
        <v>4.76</v>
      </c>
      <c r="AH214" s="26">
        <f t="shared" si="42"/>
        <v>1.1440000000000001</v>
      </c>
      <c r="AI214" s="19">
        <v>1.1000000000000001</v>
      </c>
      <c r="AJ214" s="26">
        <f t="shared" si="43"/>
        <v>1.4300000000000002</v>
      </c>
      <c r="AK214" s="19">
        <f t="shared" si="44"/>
        <v>0.13999999999999999</v>
      </c>
      <c r="AL214" s="19">
        <v>0.1</v>
      </c>
      <c r="AM214" s="144">
        <f t="shared" si="45"/>
        <v>0.13999999999999999</v>
      </c>
      <c r="AN214" s="132"/>
      <c r="AO214" s="132"/>
      <c r="AP214" s="28">
        <f>ROUNDUP($AN$4*VLOOKUP($AO$4,Plant!$A$3:$F$22,6,0)*V214,0)</f>
        <v>25</v>
      </c>
      <c r="AQ214" s="28">
        <f>ROUNDUP($AN$4*VLOOKUP($AO$4,Plant!$A$3:$G$22,7,0)*Y214,0)</f>
        <v>63</v>
      </c>
      <c r="AR214" s="28">
        <f>ROUNDUP($AN$4*VLOOKUP($AO$4,Plant!$A$3:$F$22,6,0)*AB214,0)</f>
        <v>23</v>
      </c>
      <c r="AS214" s="28">
        <f>ROUNDUP($AN$4*VLOOKUP($AO$4,Plant!$A$3:$H$22,8,0)*AE214,0)</f>
        <v>124</v>
      </c>
      <c r="AT214" s="28">
        <f>ROUNDUP($AN$4*VLOOKUP($AO$4,Plant!$A$3:$D$22,4,0)*AH214,0)</f>
        <v>2</v>
      </c>
      <c r="AU214" s="28">
        <f>ROUNDUP($AN$4*VLOOKUP($AO$4,Plant!$A$3:$E$22,5,0)*AK214,0)</f>
        <v>1</v>
      </c>
      <c r="AW21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214*U214/VLOOKUP($AV$5,'19. Daily_paid_order'!$B$2:$C$41,2,0),0)</f>
        <v>3</v>
      </c>
    </row>
    <row r="215" spans="1:49" x14ac:dyDescent="0.25">
      <c r="A215" s="29" t="s">
        <v>52</v>
      </c>
      <c r="B215" s="18">
        <v>213</v>
      </c>
      <c r="C215" s="31">
        <v>7</v>
      </c>
      <c r="D215" s="3">
        <v>19</v>
      </c>
      <c r="E215" s="20">
        <v>5100</v>
      </c>
      <c r="F215" s="20">
        <v>6</v>
      </c>
      <c r="G215" s="31">
        <v>14</v>
      </c>
      <c r="H215" s="31">
        <v>20</v>
      </c>
      <c r="I215" s="32" t="s">
        <v>58</v>
      </c>
      <c r="J215" s="20">
        <v>5</v>
      </c>
      <c r="K215" s="20">
        <v>50</v>
      </c>
      <c r="L215" s="20">
        <v>30</v>
      </c>
      <c r="M215" s="20">
        <v>5</v>
      </c>
      <c r="N215" s="31">
        <v>54</v>
      </c>
      <c r="O215" s="23">
        <v>20</v>
      </c>
      <c r="P215" s="20">
        <v>80</v>
      </c>
      <c r="Q215" s="24">
        <v>6</v>
      </c>
      <c r="R215" s="7">
        <v>12</v>
      </c>
      <c r="S215" s="20">
        <v>0</v>
      </c>
      <c r="T215" s="20">
        <v>10</v>
      </c>
      <c r="U215" s="25">
        <v>0.5</v>
      </c>
      <c r="V215" s="19">
        <f t="shared" si="36"/>
        <v>2.5499999999999998</v>
      </c>
      <c r="W215" s="26">
        <v>1.5</v>
      </c>
      <c r="X215" s="19">
        <f t="shared" si="46"/>
        <v>2.5499999999999998</v>
      </c>
      <c r="Y215" s="19">
        <f t="shared" si="37"/>
        <v>3.3000000000000003</v>
      </c>
      <c r="Z215" s="19">
        <v>9.9</v>
      </c>
      <c r="AA215" s="19">
        <f t="shared" si="38"/>
        <v>3.3000000000000003</v>
      </c>
      <c r="AB215" s="19">
        <f t="shared" si="39"/>
        <v>2.3400000000000003</v>
      </c>
      <c r="AC215" s="19">
        <v>1.3</v>
      </c>
      <c r="AD215" s="19">
        <f t="shared" si="47"/>
        <v>2.3400000000000003</v>
      </c>
      <c r="AE215" s="19">
        <f t="shared" si="40"/>
        <v>4.76</v>
      </c>
      <c r="AF215" s="19">
        <v>11.9</v>
      </c>
      <c r="AG215" s="19">
        <f t="shared" si="41"/>
        <v>4.76</v>
      </c>
      <c r="AH215" s="26">
        <f t="shared" si="42"/>
        <v>1.1440000000000001</v>
      </c>
      <c r="AI215" s="19">
        <v>1.1000000000000001</v>
      </c>
      <c r="AJ215" s="26">
        <f t="shared" si="43"/>
        <v>1.4300000000000002</v>
      </c>
      <c r="AK215" s="19">
        <f t="shared" si="44"/>
        <v>0.13999999999999999</v>
      </c>
      <c r="AL215" s="19">
        <v>0.1</v>
      </c>
      <c r="AM215" s="144">
        <f t="shared" si="45"/>
        <v>0.13999999999999999</v>
      </c>
      <c r="AN215" s="132"/>
      <c r="AO215" s="132"/>
      <c r="AP215" s="28">
        <f>ROUNDUP($AN$4*VLOOKUP($AO$4,Plant!$A$3:$F$22,6,0)*V215,0)</f>
        <v>25</v>
      </c>
      <c r="AQ215" s="28">
        <f>ROUNDUP($AN$4*VLOOKUP($AO$4,Plant!$A$3:$G$22,7,0)*Y215,0)</f>
        <v>63</v>
      </c>
      <c r="AR215" s="28">
        <f>ROUNDUP($AN$4*VLOOKUP($AO$4,Plant!$A$3:$F$22,6,0)*AB215,0)</f>
        <v>23</v>
      </c>
      <c r="AS215" s="28">
        <f>ROUNDUP($AN$4*VLOOKUP($AO$4,Plant!$A$3:$H$22,8,0)*AE215,0)</f>
        <v>124</v>
      </c>
      <c r="AT215" s="28">
        <f>ROUNDUP($AN$4*VLOOKUP($AO$4,Plant!$A$3:$D$22,4,0)*AH215,0)</f>
        <v>2</v>
      </c>
      <c r="AU215" s="28">
        <f>ROUNDUP($AN$4*VLOOKUP($AO$4,Plant!$A$3:$E$22,5,0)*AK215,0)</f>
        <v>1</v>
      </c>
      <c r="AW21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215*U215/VLOOKUP($AV$5,'19. Daily_paid_order'!$B$2:$C$41,2,0),0)</f>
        <v>3</v>
      </c>
    </row>
    <row r="216" spans="1:49" x14ac:dyDescent="0.25">
      <c r="A216" s="29" t="s">
        <v>52</v>
      </c>
      <c r="B216" s="30">
        <v>214</v>
      </c>
      <c r="C216" s="31">
        <v>7</v>
      </c>
      <c r="D216" s="3">
        <v>19</v>
      </c>
      <c r="E216" s="20">
        <v>5100</v>
      </c>
      <c r="F216" s="20">
        <v>6</v>
      </c>
      <c r="G216" s="31">
        <v>14</v>
      </c>
      <c r="H216" s="31">
        <v>20</v>
      </c>
      <c r="I216" s="32" t="s">
        <v>58</v>
      </c>
      <c r="J216" s="20">
        <v>5</v>
      </c>
      <c r="K216" s="20">
        <v>50</v>
      </c>
      <c r="L216" s="20">
        <v>30</v>
      </c>
      <c r="M216" s="20">
        <v>5</v>
      </c>
      <c r="N216" s="31">
        <v>54</v>
      </c>
      <c r="O216" s="23">
        <v>20</v>
      </c>
      <c r="P216" s="20">
        <v>80</v>
      </c>
      <c r="Q216" s="24">
        <v>6</v>
      </c>
      <c r="R216" s="7">
        <v>12</v>
      </c>
      <c r="S216" s="20">
        <v>0</v>
      </c>
      <c r="T216" s="20">
        <v>10</v>
      </c>
      <c r="U216" s="25">
        <v>0.5</v>
      </c>
      <c r="V216" s="19">
        <f t="shared" si="36"/>
        <v>2.5499999999999998</v>
      </c>
      <c r="W216" s="26">
        <v>1.5</v>
      </c>
      <c r="X216" s="19">
        <f t="shared" si="46"/>
        <v>2.5499999999999998</v>
      </c>
      <c r="Y216" s="19">
        <f t="shared" si="37"/>
        <v>3.3000000000000003</v>
      </c>
      <c r="Z216" s="19">
        <v>9.9</v>
      </c>
      <c r="AA216" s="19">
        <f t="shared" si="38"/>
        <v>3.3000000000000003</v>
      </c>
      <c r="AB216" s="19">
        <f t="shared" si="39"/>
        <v>2.3400000000000003</v>
      </c>
      <c r="AC216" s="19">
        <v>1.3</v>
      </c>
      <c r="AD216" s="19">
        <f t="shared" si="47"/>
        <v>2.3400000000000003</v>
      </c>
      <c r="AE216" s="19">
        <f t="shared" si="40"/>
        <v>4.76</v>
      </c>
      <c r="AF216" s="19">
        <v>11.9</v>
      </c>
      <c r="AG216" s="19">
        <f t="shared" si="41"/>
        <v>4.76</v>
      </c>
      <c r="AH216" s="26">
        <f t="shared" si="42"/>
        <v>1.1440000000000001</v>
      </c>
      <c r="AI216" s="19">
        <v>1.1000000000000001</v>
      </c>
      <c r="AJ216" s="26">
        <f t="shared" si="43"/>
        <v>1.4300000000000002</v>
      </c>
      <c r="AK216" s="19">
        <f t="shared" si="44"/>
        <v>0.13999999999999999</v>
      </c>
      <c r="AL216" s="19">
        <v>0.1</v>
      </c>
      <c r="AM216" s="144">
        <f t="shared" si="45"/>
        <v>0.13999999999999999</v>
      </c>
      <c r="AN216" s="132"/>
      <c r="AO216" s="132"/>
      <c r="AP216" s="28">
        <f>ROUNDUP($AN$4*VLOOKUP($AO$4,Plant!$A$3:$F$22,6,0)*V216,0)</f>
        <v>25</v>
      </c>
      <c r="AQ216" s="28">
        <f>ROUNDUP($AN$4*VLOOKUP($AO$4,Plant!$A$3:$G$22,7,0)*Y216,0)</f>
        <v>63</v>
      </c>
      <c r="AR216" s="28">
        <f>ROUNDUP($AN$4*VLOOKUP($AO$4,Plant!$A$3:$F$22,6,0)*AB216,0)</f>
        <v>23</v>
      </c>
      <c r="AS216" s="28">
        <f>ROUNDUP($AN$4*VLOOKUP($AO$4,Plant!$A$3:$H$22,8,0)*AE216,0)</f>
        <v>124</v>
      </c>
      <c r="AT216" s="28">
        <f>ROUNDUP($AN$4*VLOOKUP($AO$4,Plant!$A$3:$D$22,4,0)*AH216,0)</f>
        <v>2</v>
      </c>
      <c r="AU216" s="28">
        <f>ROUNDUP($AN$4*VLOOKUP($AO$4,Plant!$A$3:$E$22,5,0)*AK216,0)</f>
        <v>1</v>
      </c>
      <c r="AW21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216*U216/VLOOKUP($AV$5,'19. Daily_paid_order'!$B$2:$C$41,2,0),0)</f>
        <v>3</v>
      </c>
    </row>
    <row r="217" spans="1:49" x14ac:dyDescent="0.25">
      <c r="A217" s="29" t="s">
        <v>52</v>
      </c>
      <c r="B217" s="18">
        <v>215</v>
      </c>
      <c r="C217" s="31">
        <v>7</v>
      </c>
      <c r="D217" s="3">
        <v>19</v>
      </c>
      <c r="E217" s="20">
        <v>5100</v>
      </c>
      <c r="F217" s="20">
        <v>6</v>
      </c>
      <c r="G217" s="31">
        <v>14</v>
      </c>
      <c r="H217" s="31">
        <v>20</v>
      </c>
      <c r="I217" s="32" t="s">
        <v>58</v>
      </c>
      <c r="J217" s="20">
        <v>5</v>
      </c>
      <c r="K217" s="20">
        <v>50</v>
      </c>
      <c r="L217" s="20">
        <v>30</v>
      </c>
      <c r="M217" s="20">
        <v>5</v>
      </c>
      <c r="N217" s="31">
        <v>54</v>
      </c>
      <c r="O217" s="23">
        <v>20</v>
      </c>
      <c r="P217" s="20">
        <v>80</v>
      </c>
      <c r="Q217" s="24">
        <v>6</v>
      </c>
      <c r="R217" s="7">
        <v>12</v>
      </c>
      <c r="S217" s="20">
        <v>0</v>
      </c>
      <c r="T217" s="20">
        <v>10</v>
      </c>
      <c r="U217" s="25">
        <v>0.5</v>
      </c>
      <c r="V217" s="19">
        <f t="shared" si="36"/>
        <v>2.5499999999999998</v>
      </c>
      <c r="W217" s="26">
        <v>1.5</v>
      </c>
      <c r="X217" s="19">
        <f t="shared" si="46"/>
        <v>2.5499999999999998</v>
      </c>
      <c r="Y217" s="19">
        <f t="shared" si="37"/>
        <v>3.3000000000000003</v>
      </c>
      <c r="Z217" s="19">
        <v>9.9</v>
      </c>
      <c r="AA217" s="19">
        <f t="shared" si="38"/>
        <v>3.3000000000000003</v>
      </c>
      <c r="AB217" s="19">
        <f t="shared" si="39"/>
        <v>2.3400000000000003</v>
      </c>
      <c r="AC217" s="19">
        <v>1.3</v>
      </c>
      <c r="AD217" s="19">
        <f t="shared" si="47"/>
        <v>2.3400000000000003</v>
      </c>
      <c r="AE217" s="19">
        <f t="shared" si="40"/>
        <v>4.76</v>
      </c>
      <c r="AF217" s="19">
        <v>11.9</v>
      </c>
      <c r="AG217" s="19">
        <f t="shared" si="41"/>
        <v>4.76</v>
      </c>
      <c r="AH217" s="26">
        <f t="shared" si="42"/>
        <v>1.1440000000000001</v>
      </c>
      <c r="AI217" s="19">
        <v>1.1000000000000001</v>
      </c>
      <c r="AJ217" s="26">
        <f t="shared" si="43"/>
        <v>1.4300000000000002</v>
      </c>
      <c r="AK217" s="19">
        <f t="shared" si="44"/>
        <v>0.13999999999999999</v>
      </c>
      <c r="AL217" s="19">
        <v>0.1</v>
      </c>
      <c r="AM217" s="144">
        <f t="shared" si="45"/>
        <v>0.13999999999999999</v>
      </c>
      <c r="AN217" s="132"/>
      <c r="AO217" s="132"/>
      <c r="AP217" s="28">
        <f>ROUNDUP($AN$4*VLOOKUP($AO$4,Plant!$A$3:$F$22,6,0)*V217,0)</f>
        <v>25</v>
      </c>
      <c r="AQ217" s="28">
        <f>ROUNDUP($AN$4*VLOOKUP($AO$4,Plant!$A$3:$G$22,7,0)*Y217,0)</f>
        <v>63</v>
      </c>
      <c r="AR217" s="28">
        <f>ROUNDUP($AN$4*VLOOKUP($AO$4,Plant!$A$3:$F$22,6,0)*AB217,0)</f>
        <v>23</v>
      </c>
      <c r="AS217" s="28">
        <f>ROUNDUP($AN$4*VLOOKUP($AO$4,Plant!$A$3:$H$22,8,0)*AE217,0)</f>
        <v>124</v>
      </c>
      <c r="AT217" s="28">
        <f>ROUNDUP($AN$4*VLOOKUP($AO$4,Plant!$A$3:$D$22,4,0)*AH217,0)</f>
        <v>2</v>
      </c>
      <c r="AU217" s="28">
        <f>ROUNDUP($AN$4*VLOOKUP($AO$4,Plant!$A$3:$E$22,5,0)*AK217,0)</f>
        <v>1</v>
      </c>
      <c r="AW21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217*U217/VLOOKUP($AV$5,'19. Daily_paid_order'!$B$2:$C$41,2,0),0)</f>
        <v>3</v>
      </c>
    </row>
    <row r="218" spans="1:49" x14ac:dyDescent="0.25">
      <c r="A218" s="29" t="s">
        <v>52</v>
      </c>
      <c r="B218" s="30">
        <v>216</v>
      </c>
      <c r="C218" s="31">
        <v>7</v>
      </c>
      <c r="D218" s="3">
        <v>19</v>
      </c>
      <c r="E218" s="20">
        <v>5100</v>
      </c>
      <c r="F218" s="20">
        <v>6</v>
      </c>
      <c r="G218" s="31">
        <v>14</v>
      </c>
      <c r="H218" s="31">
        <v>20</v>
      </c>
      <c r="I218" s="32" t="s">
        <v>58</v>
      </c>
      <c r="J218" s="20">
        <v>5</v>
      </c>
      <c r="K218" s="20">
        <v>50</v>
      </c>
      <c r="L218" s="20">
        <v>30</v>
      </c>
      <c r="M218" s="20">
        <v>5</v>
      </c>
      <c r="N218" s="31">
        <v>54</v>
      </c>
      <c r="O218" s="23">
        <v>20</v>
      </c>
      <c r="P218" s="20">
        <v>80</v>
      </c>
      <c r="Q218" s="24">
        <v>6</v>
      </c>
      <c r="R218" s="7">
        <v>12</v>
      </c>
      <c r="S218" s="20">
        <v>0</v>
      </c>
      <c r="T218" s="20">
        <v>10</v>
      </c>
      <c r="U218" s="25">
        <v>0.5</v>
      </c>
      <c r="V218" s="19">
        <f t="shared" si="36"/>
        <v>2.5499999999999998</v>
      </c>
      <c r="W218" s="26">
        <v>1.5</v>
      </c>
      <c r="X218" s="19">
        <f t="shared" si="46"/>
        <v>2.5499999999999998</v>
      </c>
      <c r="Y218" s="19">
        <f t="shared" si="37"/>
        <v>3.3000000000000003</v>
      </c>
      <c r="Z218" s="19">
        <v>9.9</v>
      </c>
      <c r="AA218" s="19">
        <f t="shared" si="38"/>
        <v>3.3000000000000003</v>
      </c>
      <c r="AB218" s="19">
        <f t="shared" si="39"/>
        <v>2.3400000000000003</v>
      </c>
      <c r="AC218" s="19">
        <v>1.3</v>
      </c>
      <c r="AD218" s="19">
        <f t="shared" si="47"/>
        <v>2.3400000000000003</v>
      </c>
      <c r="AE218" s="19">
        <f t="shared" si="40"/>
        <v>4.76</v>
      </c>
      <c r="AF218" s="19">
        <v>11.9</v>
      </c>
      <c r="AG218" s="19">
        <f t="shared" si="41"/>
        <v>4.76</v>
      </c>
      <c r="AH218" s="26">
        <f t="shared" si="42"/>
        <v>1.1440000000000001</v>
      </c>
      <c r="AI218" s="19">
        <v>1.1000000000000001</v>
      </c>
      <c r="AJ218" s="26">
        <f t="shared" si="43"/>
        <v>1.4300000000000002</v>
      </c>
      <c r="AK218" s="19">
        <f t="shared" si="44"/>
        <v>0.13999999999999999</v>
      </c>
      <c r="AL218" s="19">
        <v>0.1</v>
      </c>
      <c r="AM218" s="144">
        <f t="shared" si="45"/>
        <v>0.13999999999999999</v>
      </c>
      <c r="AN218" s="132"/>
      <c r="AO218" s="132"/>
      <c r="AP218" s="28">
        <f>ROUNDUP($AN$4*VLOOKUP($AO$4,Plant!$A$3:$F$22,6,0)*V218,0)</f>
        <v>25</v>
      </c>
      <c r="AQ218" s="28">
        <f>ROUNDUP($AN$4*VLOOKUP($AO$4,Plant!$A$3:$G$22,7,0)*Y218,0)</f>
        <v>63</v>
      </c>
      <c r="AR218" s="28">
        <f>ROUNDUP($AN$4*VLOOKUP($AO$4,Plant!$A$3:$F$22,6,0)*AB218,0)</f>
        <v>23</v>
      </c>
      <c r="AS218" s="28">
        <f>ROUNDUP($AN$4*VLOOKUP($AO$4,Plant!$A$3:$H$22,8,0)*AE218,0)</f>
        <v>124</v>
      </c>
      <c r="AT218" s="28">
        <f>ROUNDUP($AN$4*VLOOKUP($AO$4,Plant!$A$3:$D$22,4,0)*AH218,0)</f>
        <v>2</v>
      </c>
      <c r="AU218" s="28">
        <f>ROUNDUP($AN$4*VLOOKUP($AO$4,Plant!$A$3:$E$22,5,0)*AK218,0)</f>
        <v>1</v>
      </c>
      <c r="AW21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218*U218/VLOOKUP($AV$5,'19. Daily_paid_order'!$B$2:$C$41,2,0),0)</f>
        <v>3</v>
      </c>
    </row>
    <row r="219" spans="1:49" x14ac:dyDescent="0.25">
      <c r="A219" s="29" t="s">
        <v>52</v>
      </c>
      <c r="B219" s="18">
        <v>217</v>
      </c>
      <c r="C219" s="31">
        <v>7</v>
      </c>
      <c r="D219" s="3">
        <v>19</v>
      </c>
      <c r="E219" s="20">
        <v>5100</v>
      </c>
      <c r="F219" s="20">
        <v>6</v>
      </c>
      <c r="G219" s="31">
        <v>14</v>
      </c>
      <c r="H219" s="31">
        <v>20</v>
      </c>
      <c r="I219" s="32" t="s">
        <v>58</v>
      </c>
      <c r="J219" s="20">
        <v>5</v>
      </c>
      <c r="K219" s="20">
        <v>50</v>
      </c>
      <c r="L219" s="20">
        <v>30</v>
      </c>
      <c r="M219" s="20">
        <v>5</v>
      </c>
      <c r="N219" s="31">
        <v>54</v>
      </c>
      <c r="O219" s="23">
        <v>20</v>
      </c>
      <c r="P219" s="20">
        <v>80</v>
      </c>
      <c r="Q219" s="24">
        <v>6</v>
      </c>
      <c r="R219" s="7">
        <v>12</v>
      </c>
      <c r="S219" s="20">
        <v>0</v>
      </c>
      <c r="T219" s="20">
        <v>10</v>
      </c>
      <c r="U219" s="25">
        <v>0.5</v>
      </c>
      <c r="V219" s="19">
        <f t="shared" si="36"/>
        <v>2.5499999999999998</v>
      </c>
      <c r="W219" s="26">
        <v>1.5</v>
      </c>
      <c r="X219" s="19">
        <f t="shared" si="46"/>
        <v>2.5499999999999998</v>
      </c>
      <c r="Y219" s="19">
        <f t="shared" si="37"/>
        <v>3.3000000000000003</v>
      </c>
      <c r="Z219" s="19">
        <v>9.9</v>
      </c>
      <c r="AA219" s="19">
        <f t="shared" si="38"/>
        <v>3.3000000000000003</v>
      </c>
      <c r="AB219" s="19">
        <f t="shared" si="39"/>
        <v>2.3400000000000003</v>
      </c>
      <c r="AC219" s="19">
        <v>1.3</v>
      </c>
      <c r="AD219" s="19">
        <f t="shared" si="47"/>
        <v>2.3400000000000003</v>
      </c>
      <c r="AE219" s="19">
        <f t="shared" si="40"/>
        <v>4.76</v>
      </c>
      <c r="AF219" s="19">
        <v>11.9</v>
      </c>
      <c r="AG219" s="19">
        <f t="shared" si="41"/>
        <v>4.76</v>
      </c>
      <c r="AH219" s="26">
        <f t="shared" si="42"/>
        <v>1.1440000000000001</v>
      </c>
      <c r="AI219" s="19">
        <v>1.1000000000000001</v>
      </c>
      <c r="AJ219" s="26">
        <f t="shared" si="43"/>
        <v>1.4300000000000002</v>
      </c>
      <c r="AK219" s="19">
        <f t="shared" si="44"/>
        <v>0.13999999999999999</v>
      </c>
      <c r="AL219" s="19">
        <v>0.1</v>
      </c>
      <c r="AM219" s="144">
        <f t="shared" si="45"/>
        <v>0.13999999999999999</v>
      </c>
      <c r="AN219" s="132"/>
      <c r="AO219" s="132"/>
      <c r="AP219" s="28">
        <f>ROUNDUP($AN$4*VLOOKUP($AO$4,Plant!$A$3:$F$22,6,0)*V219,0)</f>
        <v>25</v>
      </c>
      <c r="AQ219" s="28">
        <f>ROUNDUP($AN$4*VLOOKUP($AO$4,Plant!$A$3:$G$22,7,0)*Y219,0)</f>
        <v>63</v>
      </c>
      <c r="AR219" s="28">
        <f>ROUNDUP($AN$4*VLOOKUP($AO$4,Plant!$A$3:$F$22,6,0)*AB219,0)</f>
        <v>23</v>
      </c>
      <c r="AS219" s="28">
        <f>ROUNDUP($AN$4*VLOOKUP($AO$4,Plant!$A$3:$H$22,8,0)*AE219,0)</f>
        <v>124</v>
      </c>
      <c r="AT219" s="28">
        <f>ROUNDUP($AN$4*VLOOKUP($AO$4,Plant!$A$3:$D$22,4,0)*AH219,0)</f>
        <v>2</v>
      </c>
      <c r="AU219" s="28">
        <f>ROUNDUP($AN$4*VLOOKUP($AO$4,Plant!$A$3:$E$22,5,0)*AK219,0)</f>
        <v>1</v>
      </c>
      <c r="AW21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219*U219/VLOOKUP($AV$5,'19. Daily_paid_order'!$B$2:$C$41,2,0),0)</f>
        <v>3</v>
      </c>
    </row>
    <row r="220" spans="1:49" x14ac:dyDescent="0.25">
      <c r="A220" s="29" t="s">
        <v>52</v>
      </c>
      <c r="B220" s="30">
        <v>218</v>
      </c>
      <c r="C220" s="31">
        <v>7</v>
      </c>
      <c r="D220" s="3">
        <v>19</v>
      </c>
      <c r="E220" s="20">
        <v>5100</v>
      </c>
      <c r="F220" s="20">
        <v>6</v>
      </c>
      <c r="G220" s="31">
        <v>14</v>
      </c>
      <c r="H220" s="31">
        <v>20</v>
      </c>
      <c r="I220" s="32" t="s">
        <v>58</v>
      </c>
      <c r="J220" s="20">
        <v>5</v>
      </c>
      <c r="K220" s="20">
        <v>50</v>
      </c>
      <c r="L220" s="20">
        <v>30</v>
      </c>
      <c r="M220" s="20">
        <v>5</v>
      </c>
      <c r="N220" s="31">
        <v>54</v>
      </c>
      <c r="O220" s="23">
        <v>20</v>
      </c>
      <c r="P220" s="20">
        <v>80</v>
      </c>
      <c r="Q220" s="24">
        <v>6</v>
      </c>
      <c r="R220" s="7">
        <v>12</v>
      </c>
      <c r="S220" s="20">
        <v>0</v>
      </c>
      <c r="T220" s="20">
        <v>10</v>
      </c>
      <c r="U220" s="25">
        <v>0.5</v>
      </c>
      <c r="V220" s="19">
        <f t="shared" si="36"/>
        <v>2.5499999999999998</v>
      </c>
      <c r="W220" s="26">
        <v>1.5</v>
      </c>
      <c r="X220" s="19">
        <f t="shared" si="46"/>
        <v>2.5499999999999998</v>
      </c>
      <c r="Y220" s="19">
        <f t="shared" si="37"/>
        <v>3.3000000000000003</v>
      </c>
      <c r="Z220" s="19">
        <v>9.9</v>
      </c>
      <c r="AA220" s="19">
        <f t="shared" si="38"/>
        <v>3.3000000000000003</v>
      </c>
      <c r="AB220" s="19">
        <f t="shared" si="39"/>
        <v>2.3400000000000003</v>
      </c>
      <c r="AC220" s="19">
        <v>1.3</v>
      </c>
      <c r="AD220" s="19">
        <f t="shared" si="47"/>
        <v>2.3400000000000003</v>
      </c>
      <c r="AE220" s="19">
        <f t="shared" si="40"/>
        <v>4.76</v>
      </c>
      <c r="AF220" s="19">
        <v>11.9</v>
      </c>
      <c r="AG220" s="19">
        <f t="shared" si="41"/>
        <v>4.76</v>
      </c>
      <c r="AH220" s="26">
        <f t="shared" si="42"/>
        <v>1.1440000000000001</v>
      </c>
      <c r="AI220" s="19">
        <v>1.1000000000000001</v>
      </c>
      <c r="AJ220" s="26">
        <f t="shared" si="43"/>
        <v>1.4300000000000002</v>
      </c>
      <c r="AK220" s="19">
        <f t="shared" si="44"/>
        <v>0.13999999999999999</v>
      </c>
      <c r="AL220" s="19">
        <v>0.1</v>
      </c>
      <c r="AM220" s="144">
        <f t="shared" si="45"/>
        <v>0.13999999999999999</v>
      </c>
      <c r="AN220" s="132"/>
      <c r="AO220" s="132"/>
      <c r="AP220" s="28">
        <f>ROUNDUP($AN$4*VLOOKUP($AO$4,Plant!$A$3:$F$22,6,0)*V220,0)</f>
        <v>25</v>
      </c>
      <c r="AQ220" s="28">
        <f>ROUNDUP($AN$4*VLOOKUP($AO$4,Plant!$A$3:$G$22,7,0)*Y220,0)</f>
        <v>63</v>
      </c>
      <c r="AR220" s="28">
        <f>ROUNDUP($AN$4*VLOOKUP($AO$4,Plant!$A$3:$F$22,6,0)*AB220,0)</f>
        <v>23</v>
      </c>
      <c r="AS220" s="28">
        <f>ROUNDUP($AN$4*VLOOKUP($AO$4,Plant!$A$3:$H$22,8,0)*AE220,0)</f>
        <v>124</v>
      </c>
      <c r="AT220" s="28">
        <f>ROUNDUP($AN$4*VLOOKUP($AO$4,Plant!$A$3:$D$22,4,0)*AH220,0)</f>
        <v>2</v>
      </c>
      <c r="AU220" s="28">
        <f>ROUNDUP($AN$4*VLOOKUP($AO$4,Plant!$A$3:$E$22,5,0)*AK220,0)</f>
        <v>1</v>
      </c>
      <c r="AW22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220*U220/VLOOKUP($AV$5,'19. Daily_paid_order'!$B$2:$C$41,2,0),0)</f>
        <v>3</v>
      </c>
    </row>
    <row r="221" spans="1:49" x14ac:dyDescent="0.25">
      <c r="A221" s="29" t="s">
        <v>52</v>
      </c>
      <c r="B221" s="18">
        <v>219</v>
      </c>
      <c r="C221" s="31">
        <v>7</v>
      </c>
      <c r="D221" s="3">
        <v>19</v>
      </c>
      <c r="E221" s="20">
        <v>5100</v>
      </c>
      <c r="F221" s="20">
        <v>6</v>
      </c>
      <c r="G221" s="31">
        <v>14</v>
      </c>
      <c r="H221" s="31">
        <v>20</v>
      </c>
      <c r="I221" s="32" t="s">
        <v>58</v>
      </c>
      <c r="J221" s="20">
        <v>5</v>
      </c>
      <c r="K221" s="20">
        <v>50</v>
      </c>
      <c r="L221" s="20">
        <v>30</v>
      </c>
      <c r="M221" s="20">
        <v>5</v>
      </c>
      <c r="N221" s="31">
        <v>54</v>
      </c>
      <c r="O221" s="23">
        <v>20</v>
      </c>
      <c r="P221" s="20">
        <v>80</v>
      </c>
      <c r="Q221" s="24">
        <v>6</v>
      </c>
      <c r="R221" s="7">
        <v>12</v>
      </c>
      <c r="S221" s="20">
        <v>0</v>
      </c>
      <c r="T221" s="20">
        <v>10</v>
      </c>
      <c r="U221" s="25">
        <v>0.5</v>
      </c>
      <c r="V221" s="19">
        <f t="shared" si="36"/>
        <v>2.5499999999999998</v>
      </c>
      <c r="W221" s="26">
        <v>1.5</v>
      </c>
      <c r="X221" s="19">
        <f t="shared" si="46"/>
        <v>2.5499999999999998</v>
      </c>
      <c r="Y221" s="19">
        <f t="shared" si="37"/>
        <v>3.3000000000000003</v>
      </c>
      <c r="Z221" s="19">
        <v>9.9</v>
      </c>
      <c r="AA221" s="19">
        <f t="shared" si="38"/>
        <v>3.3000000000000003</v>
      </c>
      <c r="AB221" s="19">
        <f t="shared" si="39"/>
        <v>2.3400000000000003</v>
      </c>
      <c r="AC221" s="19">
        <v>1.3</v>
      </c>
      <c r="AD221" s="19">
        <f t="shared" si="47"/>
        <v>2.3400000000000003</v>
      </c>
      <c r="AE221" s="19">
        <f t="shared" si="40"/>
        <v>4.76</v>
      </c>
      <c r="AF221" s="19">
        <v>11.9</v>
      </c>
      <c r="AG221" s="19">
        <f t="shared" si="41"/>
        <v>4.76</v>
      </c>
      <c r="AH221" s="26">
        <f t="shared" si="42"/>
        <v>1.1440000000000001</v>
      </c>
      <c r="AI221" s="19">
        <v>1.1000000000000001</v>
      </c>
      <c r="AJ221" s="26">
        <f t="shared" si="43"/>
        <v>1.4300000000000002</v>
      </c>
      <c r="AK221" s="19">
        <f t="shared" si="44"/>
        <v>0.13999999999999999</v>
      </c>
      <c r="AL221" s="19">
        <v>0.1</v>
      </c>
      <c r="AM221" s="144">
        <f t="shared" si="45"/>
        <v>0.13999999999999999</v>
      </c>
      <c r="AN221" s="132"/>
      <c r="AO221" s="132"/>
      <c r="AP221" s="28">
        <f>ROUNDUP($AN$4*VLOOKUP($AO$4,Plant!$A$3:$F$22,6,0)*V221,0)</f>
        <v>25</v>
      </c>
      <c r="AQ221" s="28">
        <f>ROUNDUP($AN$4*VLOOKUP($AO$4,Plant!$A$3:$G$22,7,0)*Y221,0)</f>
        <v>63</v>
      </c>
      <c r="AR221" s="28">
        <f>ROUNDUP($AN$4*VLOOKUP($AO$4,Plant!$A$3:$F$22,6,0)*AB221,0)</f>
        <v>23</v>
      </c>
      <c r="AS221" s="28">
        <f>ROUNDUP($AN$4*VLOOKUP($AO$4,Plant!$A$3:$H$22,8,0)*AE221,0)</f>
        <v>124</v>
      </c>
      <c r="AT221" s="28">
        <f>ROUNDUP($AN$4*VLOOKUP($AO$4,Plant!$A$3:$D$22,4,0)*AH221,0)</f>
        <v>2</v>
      </c>
      <c r="AU221" s="28">
        <f>ROUNDUP($AN$4*VLOOKUP($AO$4,Plant!$A$3:$E$22,5,0)*AK221,0)</f>
        <v>1</v>
      </c>
      <c r="AW22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221*U221/VLOOKUP($AV$5,'19. Daily_paid_order'!$B$2:$C$41,2,0),0)</f>
        <v>3</v>
      </c>
    </row>
    <row r="222" spans="1:49" x14ac:dyDescent="0.25">
      <c r="A222" s="29" t="s">
        <v>52</v>
      </c>
      <c r="B222" s="30">
        <v>220</v>
      </c>
      <c r="C222" s="31">
        <v>7</v>
      </c>
      <c r="D222" s="3">
        <v>19</v>
      </c>
      <c r="E222" s="20">
        <v>5100</v>
      </c>
      <c r="F222" s="20">
        <v>6</v>
      </c>
      <c r="G222" s="31">
        <v>14</v>
      </c>
      <c r="H222" s="31">
        <v>20</v>
      </c>
      <c r="I222" s="32" t="s">
        <v>58</v>
      </c>
      <c r="J222" s="20">
        <v>5</v>
      </c>
      <c r="K222" s="20">
        <v>50</v>
      </c>
      <c r="L222" s="20">
        <v>30</v>
      </c>
      <c r="M222" s="20">
        <v>5</v>
      </c>
      <c r="N222" s="31">
        <v>54</v>
      </c>
      <c r="O222" s="23">
        <v>20</v>
      </c>
      <c r="P222" s="20">
        <v>80</v>
      </c>
      <c r="Q222" s="24">
        <v>6</v>
      </c>
      <c r="R222" s="7">
        <v>12</v>
      </c>
      <c r="S222" s="20">
        <v>0</v>
      </c>
      <c r="T222" s="20">
        <v>10</v>
      </c>
      <c r="U222" s="25">
        <v>0.5</v>
      </c>
      <c r="V222" s="19">
        <f t="shared" si="36"/>
        <v>2.5499999999999998</v>
      </c>
      <c r="W222" s="26">
        <v>1.5</v>
      </c>
      <c r="X222" s="19">
        <f t="shared" si="46"/>
        <v>2.5499999999999998</v>
      </c>
      <c r="Y222" s="19">
        <f t="shared" si="37"/>
        <v>3.3000000000000003</v>
      </c>
      <c r="Z222" s="19">
        <v>9.9</v>
      </c>
      <c r="AA222" s="19">
        <f t="shared" si="38"/>
        <v>3.3000000000000003</v>
      </c>
      <c r="AB222" s="19">
        <f t="shared" si="39"/>
        <v>2.3400000000000003</v>
      </c>
      <c r="AC222" s="19">
        <v>1.3</v>
      </c>
      <c r="AD222" s="19">
        <f t="shared" si="47"/>
        <v>2.3400000000000003</v>
      </c>
      <c r="AE222" s="19">
        <f t="shared" si="40"/>
        <v>4.76</v>
      </c>
      <c r="AF222" s="19">
        <v>11.9</v>
      </c>
      <c r="AG222" s="19">
        <f t="shared" si="41"/>
        <v>4.76</v>
      </c>
      <c r="AH222" s="26">
        <f t="shared" si="42"/>
        <v>1.1440000000000001</v>
      </c>
      <c r="AI222" s="19">
        <v>1.1000000000000001</v>
      </c>
      <c r="AJ222" s="26">
        <f t="shared" si="43"/>
        <v>1.4300000000000002</v>
      </c>
      <c r="AK222" s="19">
        <f t="shared" si="44"/>
        <v>0.13999999999999999</v>
      </c>
      <c r="AL222" s="19">
        <v>0.1</v>
      </c>
      <c r="AM222" s="144">
        <f t="shared" si="45"/>
        <v>0.13999999999999999</v>
      </c>
      <c r="AN222" s="132"/>
      <c r="AO222" s="132"/>
      <c r="AP222" s="28">
        <f>ROUNDUP($AN$4*VLOOKUP($AO$4,Plant!$A$3:$F$22,6,0)*V222,0)</f>
        <v>25</v>
      </c>
      <c r="AQ222" s="28">
        <f>ROUNDUP($AN$4*VLOOKUP($AO$4,Plant!$A$3:$G$22,7,0)*Y222,0)</f>
        <v>63</v>
      </c>
      <c r="AR222" s="28">
        <f>ROUNDUP($AN$4*VLOOKUP($AO$4,Plant!$A$3:$F$22,6,0)*AB222,0)</f>
        <v>23</v>
      </c>
      <c r="AS222" s="28">
        <f>ROUNDUP($AN$4*VLOOKUP($AO$4,Plant!$A$3:$H$22,8,0)*AE222,0)</f>
        <v>124</v>
      </c>
      <c r="AT222" s="28">
        <f>ROUNDUP($AN$4*VLOOKUP($AO$4,Plant!$A$3:$D$22,4,0)*AH222,0)</f>
        <v>2</v>
      </c>
      <c r="AU222" s="28">
        <f>ROUNDUP($AN$4*VLOOKUP($AO$4,Plant!$A$3:$E$22,5,0)*AK222,0)</f>
        <v>1</v>
      </c>
      <c r="AW22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222*U222/VLOOKUP($AV$5,'19. Daily_paid_order'!$B$2:$C$41,2,0),0)</f>
        <v>3</v>
      </c>
    </row>
    <row r="223" spans="1:49" x14ac:dyDescent="0.25">
      <c r="A223" s="29" t="s">
        <v>52</v>
      </c>
      <c r="B223" s="18">
        <v>221</v>
      </c>
      <c r="C223" s="31">
        <v>7</v>
      </c>
      <c r="D223" s="3">
        <v>19</v>
      </c>
      <c r="E223" s="20">
        <v>5100</v>
      </c>
      <c r="F223" s="20">
        <v>6</v>
      </c>
      <c r="G223" s="31">
        <v>14</v>
      </c>
      <c r="H223" s="31">
        <v>20</v>
      </c>
      <c r="I223" s="32" t="s">
        <v>58</v>
      </c>
      <c r="J223" s="20">
        <v>5</v>
      </c>
      <c r="K223" s="20">
        <v>50</v>
      </c>
      <c r="L223" s="20">
        <v>30</v>
      </c>
      <c r="M223" s="20">
        <v>5</v>
      </c>
      <c r="N223" s="31">
        <v>54</v>
      </c>
      <c r="O223" s="23">
        <v>20</v>
      </c>
      <c r="P223" s="20">
        <v>80</v>
      </c>
      <c r="Q223" s="24">
        <v>6</v>
      </c>
      <c r="R223" s="7">
        <v>12</v>
      </c>
      <c r="S223" s="20">
        <v>0</v>
      </c>
      <c r="T223" s="20">
        <v>10</v>
      </c>
      <c r="U223" s="25">
        <v>0.5</v>
      </c>
      <c r="V223" s="19">
        <f t="shared" si="36"/>
        <v>2.5499999999999998</v>
      </c>
      <c r="W223" s="26">
        <v>1.5</v>
      </c>
      <c r="X223" s="19">
        <f t="shared" si="46"/>
        <v>2.5499999999999998</v>
      </c>
      <c r="Y223" s="19">
        <f t="shared" si="37"/>
        <v>3.3000000000000003</v>
      </c>
      <c r="Z223" s="19">
        <v>9.9</v>
      </c>
      <c r="AA223" s="19">
        <f t="shared" si="38"/>
        <v>3.3000000000000003</v>
      </c>
      <c r="AB223" s="19">
        <f t="shared" si="39"/>
        <v>2.3400000000000003</v>
      </c>
      <c r="AC223" s="19">
        <v>1.3</v>
      </c>
      <c r="AD223" s="19">
        <f t="shared" si="47"/>
        <v>2.3400000000000003</v>
      </c>
      <c r="AE223" s="19">
        <f t="shared" si="40"/>
        <v>4.76</v>
      </c>
      <c r="AF223" s="19">
        <v>11.9</v>
      </c>
      <c r="AG223" s="19">
        <f t="shared" si="41"/>
        <v>4.76</v>
      </c>
      <c r="AH223" s="26">
        <f t="shared" si="42"/>
        <v>1.1440000000000001</v>
      </c>
      <c r="AI223" s="19">
        <v>1.1000000000000001</v>
      </c>
      <c r="AJ223" s="26">
        <f t="shared" si="43"/>
        <v>1.4300000000000002</v>
      </c>
      <c r="AK223" s="19">
        <f t="shared" si="44"/>
        <v>0.13999999999999999</v>
      </c>
      <c r="AL223" s="19">
        <v>0.1</v>
      </c>
      <c r="AM223" s="144">
        <f t="shared" si="45"/>
        <v>0.13999999999999999</v>
      </c>
      <c r="AN223" s="132"/>
      <c r="AO223" s="132"/>
      <c r="AP223" s="28">
        <f>ROUNDUP($AN$4*VLOOKUP($AO$4,Plant!$A$3:$F$22,6,0)*V223,0)</f>
        <v>25</v>
      </c>
      <c r="AQ223" s="28">
        <f>ROUNDUP($AN$4*VLOOKUP($AO$4,Plant!$A$3:$G$22,7,0)*Y223,0)</f>
        <v>63</v>
      </c>
      <c r="AR223" s="28">
        <f>ROUNDUP($AN$4*VLOOKUP($AO$4,Plant!$A$3:$F$22,6,0)*AB223,0)</f>
        <v>23</v>
      </c>
      <c r="AS223" s="28">
        <f>ROUNDUP($AN$4*VLOOKUP($AO$4,Plant!$A$3:$H$22,8,0)*AE223,0)</f>
        <v>124</v>
      </c>
      <c r="AT223" s="28">
        <f>ROUNDUP($AN$4*VLOOKUP($AO$4,Plant!$A$3:$D$22,4,0)*AH223,0)</f>
        <v>2</v>
      </c>
      <c r="AU223" s="28">
        <f>ROUNDUP($AN$4*VLOOKUP($AO$4,Plant!$A$3:$E$22,5,0)*AK223,0)</f>
        <v>1</v>
      </c>
      <c r="AW22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223*U223/VLOOKUP($AV$5,'19. Daily_paid_order'!$B$2:$C$41,2,0),0)</f>
        <v>3</v>
      </c>
    </row>
    <row r="224" spans="1:49" x14ac:dyDescent="0.25">
      <c r="A224" s="29" t="s">
        <v>52</v>
      </c>
      <c r="B224" s="30">
        <v>222</v>
      </c>
      <c r="C224" s="31">
        <v>7</v>
      </c>
      <c r="D224" s="3">
        <v>19</v>
      </c>
      <c r="E224" s="20">
        <v>5100</v>
      </c>
      <c r="F224" s="20">
        <v>6</v>
      </c>
      <c r="G224" s="31">
        <v>14</v>
      </c>
      <c r="H224" s="31">
        <v>20</v>
      </c>
      <c r="I224" s="32" t="s">
        <v>58</v>
      </c>
      <c r="J224" s="20">
        <v>5</v>
      </c>
      <c r="K224" s="20">
        <v>50</v>
      </c>
      <c r="L224" s="20">
        <v>30</v>
      </c>
      <c r="M224" s="20">
        <v>5</v>
      </c>
      <c r="N224" s="31">
        <v>54</v>
      </c>
      <c r="O224" s="23">
        <v>20</v>
      </c>
      <c r="P224" s="20">
        <v>80</v>
      </c>
      <c r="Q224" s="24">
        <v>6</v>
      </c>
      <c r="R224" s="7">
        <v>12</v>
      </c>
      <c r="S224" s="20">
        <v>0</v>
      </c>
      <c r="T224" s="20">
        <v>10</v>
      </c>
      <c r="U224" s="25">
        <v>0.5</v>
      </c>
      <c r="V224" s="19">
        <f t="shared" si="36"/>
        <v>2.5499999999999998</v>
      </c>
      <c r="W224" s="26">
        <v>1.5</v>
      </c>
      <c r="X224" s="19">
        <f t="shared" si="46"/>
        <v>2.5499999999999998</v>
      </c>
      <c r="Y224" s="19">
        <f t="shared" si="37"/>
        <v>3.3000000000000003</v>
      </c>
      <c r="Z224" s="19">
        <v>9.9</v>
      </c>
      <c r="AA224" s="19">
        <f t="shared" si="38"/>
        <v>3.3000000000000003</v>
      </c>
      <c r="AB224" s="19">
        <f t="shared" si="39"/>
        <v>2.3400000000000003</v>
      </c>
      <c r="AC224" s="19">
        <v>1.3</v>
      </c>
      <c r="AD224" s="19">
        <f t="shared" si="47"/>
        <v>2.3400000000000003</v>
      </c>
      <c r="AE224" s="19">
        <f t="shared" si="40"/>
        <v>4.76</v>
      </c>
      <c r="AF224" s="19">
        <v>11.9</v>
      </c>
      <c r="AG224" s="19">
        <f t="shared" si="41"/>
        <v>4.76</v>
      </c>
      <c r="AH224" s="26">
        <f t="shared" si="42"/>
        <v>1.1440000000000001</v>
      </c>
      <c r="AI224" s="19">
        <v>1.1000000000000001</v>
      </c>
      <c r="AJ224" s="26">
        <f t="shared" si="43"/>
        <v>1.4300000000000002</v>
      </c>
      <c r="AK224" s="19">
        <f t="shared" si="44"/>
        <v>0.13999999999999999</v>
      </c>
      <c r="AL224" s="19">
        <v>0.1</v>
      </c>
      <c r="AM224" s="144">
        <f t="shared" si="45"/>
        <v>0.13999999999999999</v>
      </c>
      <c r="AN224" s="132"/>
      <c r="AO224" s="132"/>
      <c r="AP224" s="28">
        <f>ROUNDUP($AN$4*VLOOKUP($AO$4,Plant!$A$3:$F$22,6,0)*V224,0)</f>
        <v>25</v>
      </c>
      <c r="AQ224" s="28">
        <f>ROUNDUP($AN$4*VLOOKUP($AO$4,Plant!$A$3:$G$22,7,0)*Y224,0)</f>
        <v>63</v>
      </c>
      <c r="AR224" s="28">
        <f>ROUNDUP($AN$4*VLOOKUP($AO$4,Plant!$A$3:$F$22,6,0)*AB224,0)</f>
        <v>23</v>
      </c>
      <c r="AS224" s="28">
        <f>ROUNDUP($AN$4*VLOOKUP($AO$4,Plant!$A$3:$H$22,8,0)*AE224,0)</f>
        <v>124</v>
      </c>
      <c r="AT224" s="28">
        <f>ROUNDUP($AN$4*VLOOKUP($AO$4,Plant!$A$3:$D$22,4,0)*AH224,0)</f>
        <v>2</v>
      </c>
      <c r="AU224" s="28">
        <f>ROUNDUP($AN$4*VLOOKUP($AO$4,Plant!$A$3:$E$22,5,0)*AK224,0)</f>
        <v>1</v>
      </c>
      <c r="AW22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224*U224/VLOOKUP($AV$5,'19. Daily_paid_order'!$B$2:$C$41,2,0),0)</f>
        <v>3</v>
      </c>
    </row>
    <row r="225" spans="1:49" x14ac:dyDescent="0.25">
      <c r="A225" s="29" t="s">
        <v>52</v>
      </c>
      <c r="B225" s="18">
        <v>223</v>
      </c>
      <c r="C225" s="31">
        <v>7</v>
      </c>
      <c r="D225" s="3">
        <v>19</v>
      </c>
      <c r="E225" s="20">
        <v>5100</v>
      </c>
      <c r="F225" s="20">
        <v>6</v>
      </c>
      <c r="G225" s="31">
        <v>14</v>
      </c>
      <c r="H225" s="31">
        <v>20</v>
      </c>
      <c r="I225" s="32" t="s">
        <v>58</v>
      </c>
      <c r="J225" s="20">
        <v>5</v>
      </c>
      <c r="K225" s="20">
        <v>50</v>
      </c>
      <c r="L225" s="20">
        <v>30</v>
      </c>
      <c r="M225" s="20">
        <v>5</v>
      </c>
      <c r="N225" s="31">
        <v>54</v>
      </c>
      <c r="O225" s="23">
        <v>20</v>
      </c>
      <c r="P225" s="20">
        <v>80</v>
      </c>
      <c r="Q225" s="24">
        <v>6</v>
      </c>
      <c r="R225" s="7">
        <v>12</v>
      </c>
      <c r="S225" s="20">
        <v>0</v>
      </c>
      <c r="T225" s="20">
        <v>10</v>
      </c>
      <c r="U225" s="25">
        <v>0.5</v>
      </c>
      <c r="V225" s="19">
        <f t="shared" si="36"/>
        <v>2.5499999999999998</v>
      </c>
      <c r="W225" s="26">
        <v>1.5</v>
      </c>
      <c r="X225" s="19">
        <f t="shared" si="46"/>
        <v>2.5499999999999998</v>
      </c>
      <c r="Y225" s="19">
        <f t="shared" si="37"/>
        <v>3.3000000000000003</v>
      </c>
      <c r="Z225" s="19">
        <v>9.9</v>
      </c>
      <c r="AA225" s="19">
        <f t="shared" si="38"/>
        <v>3.3000000000000003</v>
      </c>
      <c r="AB225" s="19">
        <f t="shared" si="39"/>
        <v>2.3400000000000003</v>
      </c>
      <c r="AC225" s="19">
        <v>1.3</v>
      </c>
      <c r="AD225" s="19">
        <f t="shared" si="47"/>
        <v>2.3400000000000003</v>
      </c>
      <c r="AE225" s="19">
        <f t="shared" si="40"/>
        <v>4.76</v>
      </c>
      <c r="AF225" s="19">
        <v>11.9</v>
      </c>
      <c r="AG225" s="19">
        <f t="shared" si="41"/>
        <v>4.76</v>
      </c>
      <c r="AH225" s="26">
        <f t="shared" si="42"/>
        <v>1.1440000000000001</v>
      </c>
      <c r="AI225" s="19">
        <v>1.1000000000000001</v>
      </c>
      <c r="AJ225" s="26">
        <f t="shared" si="43"/>
        <v>1.4300000000000002</v>
      </c>
      <c r="AK225" s="19">
        <f t="shared" si="44"/>
        <v>0.13999999999999999</v>
      </c>
      <c r="AL225" s="19">
        <v>0.1</v>
      </c>
      <c r="AM225" s="144">
        <f t="shared" si="45"/>
        <v>0.13999999999999999</v>
      </c>
      <c r="AN225" s="132"/>
      <c r="AO225" s="132"/>
      <c r="AP225" s="28">
        <f>ROUNDUP($AN$4*VLOOKUP($AO$4,Plant!$A$3:$F$22,6,0)*V225,0)</f>
        <v>25</v>
      </c>
      <c r="AQ225" s="28">
        <f>ROUNDUP($AN$4*VLOOKUP($AO$4,Plant!$A$3:$G$22,7,0)*Y225,0)</f>
        <v>63</v>
      </c>
      <c r="AR225" s="28">
        <f>ROUNDUP($AN$4*VLOOKUP($AO$4,Plant!$A$3:$F$22,6,0)*AB225,0)</f>
        <v>23</v>
      </c>
      <c r="AS225" s="28">
        <f>ROUNDUP($AN$4*VLOOKUP($AO$4,Plant!$A$3:$H$22,8,0)*AE225,0)</f>
        <v>124</v>
      </c>
      <c r="AT225" s="28">
        <f>ROUNDUP($AN$4*VLOOKUP($AO$4,Plant!$A$3:$D$22,4,0)*AH225,0)</f>
        <v>2</v>
      </c>
      <c r="AU225" s="28">
        <f>ROUNDUP($AN$4*VLOOKUP($AO$4,Plant!$A$3:$E$22,5,0)*AK225,0)</f>
        <v>1</v>
      </c>
      <c r="AW22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225*U225/VLOOKUP($AV$5,'19. Daily_paid_order'!$B$2:$C$41,2,0),0)</f>
        <v>3</v>
      </c>
    </row>
    <row r="226" spans="1:49" x14ac:dyDescent="0.25">
      <c r="A226" s="29" t="s">
        <v>52</v>
      </c>
      <c r="B226" s="30">
        <v>224</v>
      </c>
      <c r="C226" s="31">
        <v>7</v>
      </c>
      <c r="D226" s="3">
        <v>19</v>
      </c>
      <c r="E226" s="20">
        <v>5100</v>
      </c>
      <c r="F226" s="20">
        <v>6</v>
      </c>
      <c r="G226" s="31">
        <v>14</v>
      </c>
      <c r="H226" s="31">
        <v>20</v>
      </c>
      <c r="I226" s="32" t="s">
        <v>58</v>
      </c>
      <c r="J226" s="20">
        <v>5</v>
      </c>
      <c r="K226" s="20">
        <v>50</v>
      </c>
      <c r="L226" s="20">
        <v>30</v>
      </c>
      <c r="M226" s="20">
        <v>5</v>
      </c>
      <c r="N226" s="31">
        <v>54</v>
      </c>
      <c r="O226" s="23">
        <v>20</v>
      </c>
      <c r="P226" s="20">
        <v>80</v>
      </c>
      <c r="Q226" s="24">
        <v>6</v>
      </c>
      <c r="R226" s="7">
        <v>12</v>
      </c>
      <c r="S226" s="20">
        <v>0</v>
      </c>
      <c r="T226" s="20">
        <v>10</v>
      </c>
      <c r="U226" s="25">
        <v>0.5</v>
      </c>
      <c r="V226" s="19">
        <f t="shared" si="36"/>
        <v>2.5499999999999998</v>
      </c>
      <c r="W226" s="26">
        <v>1.5</v>
      </c>
      <c r="X226" s="19">
        <f t="shared" si="46"/>
        <v>2.5499999999999998</v>
      </c>
      <c r="Y226" s="19">
        <f t="shared" si="37"/>
        <v>3.3000000000000003</v>
      </c>
      <c r="Z226" s="19">
        <v>9.9</v>
      </c>
      <c r="AA226" s="19">
        <f t="shared" si="38"/>
        <v>3.3000000000000003</v>
      </c>
      <c r="AB226" s="19">
        <f t="shared" si="39"/>
        <v>2.3400000000000003</v>
      </c>
      <c r="AC226" s="19">
        <v>1.3</v>
      </c>
      <c r="AD226" s="19">
        <f t="shared" si="47"/>
        <v>2.3400000000000003</v>
      </c>
      <c r="AE226" s="19">
        <f t="shared" si="40"/>
        <v>4.76</v>
      </c>
      <c r="AF226" s="19">
        <v>11.9</v>
      </c>
      <c r="AG226" s="19">
        <f t="shared" si="41"/>
        <v>4.76</v>
      </c>
      <c r="AH226" s="26">
        <f t="shared" si="42"/>
        <v>1.1440000000000001</v>
      </c>
      <c r="AI226" s="19">
        <v>1.1000000000000001</v>
      </c>
      <c r="AJ226" s="26">
        <f t="shared" si="43"/>
        <v>1.4300000000000002</v>
      </c>
      <c r="AK226" s="19">
        <f t="shared" si="44"/>
        <v>0.13999999999999999</v>
      </c>
      <c r="AL226" s="19">
        <v>0.1</v>
      </c>
      <c r="AM226" s="144">
        <f t="shared" si="45"/>
        <v>0.13999999999999999</v>
      </c>
      <c r="AN226" s="132"/>
      <c r="AO226" s="132"/>
      <c r="AP226" s="28">
        <f>ROUNDUP($AN$4*VLOOKUP($AO$4,Plant!$A$3:$F$22,6,0)*V226,0)</f>
        <v>25</v>
      </c>
      <c r="AQ226" s="28">
        <f>ROUNDUP($AN$4*VLOOKUP($AO$4,Plant!$A$3:$G$22,7,0)*Y226,0)</f>
        <v>63</v>
      </c>
      <c r="AR226" s="28">
        <f>ROUNDUP($AN$4*VLOOKUP($AO$4,Plant!$A$3:$F$22,6,0)*AB226,0)</f>
        <v>23</v>
      </c>
      <c r="AS226" s="28">
        <f>ROUNDUP($AN$4*VLOOKUP($AO$4,Plant!$A$3:$H$22,8,0)*AE226,0)</f>
        <v>124</v>
      </c>
      <c r="AT226" s="28">
        <f>ROUNDUP($AN$4*VLOOKUP($AO$4,Plant!$A$3:$D$22,4,0)*AH226,0)</f>
        <v>2</v>
      </c>
      <c r="AU226" s="28">
        <f>ROUNDUP($AN$4*VLOOKUP($AO$4,Plant!$A$3:$E$22,5,0)*AK226,0)</f>
        <v>1</v>
      </c>
      <c r="AW22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226*U226/VLOOKUP($AV$5,'19. Daily_paid_order'!$B$2:$C$41,2,0),0)</f>
        <v>3</v>
      </c>
    </row>
    <row r="227" spans="1:49" x14ac:dyDescent="0.25">
      <c r="A227" s="29" t="s">
        <v>52</v>
      </c>
      <c r="B227" s="18">
        <v>225</v>
      </c>
      <c r="C227" s="31">
        <v>7</v>
      </c>
      <c r="D227" s="3">
        <v>19</v>
      </c>
      <c r="E227" s="20">
        <v>5100</v>
      </c>
      <c r="F227" s="20">
        <v>6</v>
      </c>
      <c r="G227" s="31">
        <v>14</v>
      </c>
      <c r="H227" s="31">
        <v>20</v>
      </c>
      <c r="I227" s="32" t="s">
        <v>58</v>
      </c>
      <c r="J227" s="20">
        <v>5</v>
      </c>
      <c r="K227" s="20">
        <v>50</v>
      </c>
      <c r="L227" s="20">
        <v>30</v>
      </c>
      <c r="M227" s="20">
        <v>5</v>
      </c>
      <c r="N227" s="31">
        <v>54</v>
      </c>
      <c r="O227" s="23">
        <v>20</v>
      </c>
      <c r="P227" s="20">
        <v>80</v>
      </c>
      <c r="Q227" s="24">
        <v>6</v>
      </c>
      <c r="R227" s="7">
        <v>12</v>
      </c>
      <c r="S227" s="20">
        <v>0</v>
      </c>
      <c r="T227" s="20">
        <v>10</v>
      </c>
      <c r="U227" s="25">
        <v>0.5</v>
      </c>
      <c r="V227" s="19">
        <f t="shared" si="36"/>
        <v>2.5499999999999998</v>
      </c>
      <c r="W227" s="26">
        <v>1.5</v>
      </c>
      <c r="X227" s="19">
        <f t="shared" si="46"/>
        <v>2.5499999999999998</v>
      </c>
      <c r="Y227" s="19">
        <f t="shared" si="37"/>
        <v>3.3000000000000003</v>
      </c>
      <c r="Z227" s="19">
        <v>9.9</v>
      </c>
      <c r="AA227" s="19">
        <f t="shared" si="38"/>
        <v>3.3000000000000003</v>
      </c>
      <c r="AB227" s="19">
        <f t="shared" si="39"/>
        <v>2.3400000000000003</v>
      </c>
      <c r="AC227" s="19">
        <v>1.3</v>
      </c>
      <c r="AD227" s="19">
        <f t="shared" si="47"/>
        <v>2.3400000000000003</v>
      </c>
      <c r="AE227" s="19">
        <f t="shared" si="40"/>
        <v>4.76</v>
      </c>
      <c r="AF227" s="19">
        <v>11.9</v>
      </c>
      <c r="AG227" s="19">
        <f t="shared" si="41"/>
        <v>4.76</v>
      </c>
      <c r="AH227" s="26">
        <f t="shared" si="42"/>
        <v>1.1440000000000001</v>
      </c>
      <c r="AI227" s="19">
        <v>1.1000000000000001</v>
      </c>
      <c r="AJ227" s="26">
        <f t="shared" si="43"/>
        <v>1.4300000000000002</v>
      </c>
      <c r="AK227" s="19">
        <f t="shared" si="44"/>
        <v>0.13999999999999999</v>
      </c>
      <c r="AL227" s="19">
        <v>0.1</v>
      </c>
      <c r="AM227" s="144">
        <f t="shared" si="45"/>
        <v>0.13999999999999999</v>
      </c>
      <c r="AN227" s="132"/>
      <c r="AO227" s="132"/>
      <c r="AP227" s="28">
        <f>ROUNDUP($AN$4*VLOOKUP($AO$4,Plant!$A$3:$F$22,6,0)*V227,0)</f>
        <v>25</v>
      </c>
      <c r="AQ227" s="28">
        <f>ROUNDUP($AN$4*VLOOKUP($AO$4,Plant!$A$3:$G$22,7,0)*Y227,0)</f>
        <v>63</v>
      </c>
      <c r="AR227" s="28">
        <f>ROUNDUP($AN$4*VLOOKUP($AO$4,Plant!$A$3:$F$22,6,0)*AB227,0)</f>
        <v>23</v>
      </c>
      <c r="AS227" s="28">
        <f>ROUNDUP($AN$4*VLOOKUP($AO$4,Plant!$A$3:$H$22,8,0)*AE227,0)</f>
        <v>124</v>
      </c>
      <c r="AT227" s="28">
        <f>ROUNDUP($AN$4*VLOOKUP($AO$4,Plant!$A$3:$D$22,4,0)*AH227,0)</f>
        <v>2</v>
      </c>
      <c r="AU227" s="28">
        <f>ROUNDUP($AN$4*VLOOKUP($AO$4,Plant!$A$3:$E$22,5,0)*AK227,0)</f>
        <v>1</v>
      </c>
      <c r="AW22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227*U227/VLOOKUP($AV$5,'19. Daily_paid_order'!$B$2:$C$41,2,0),0)</f>
        <v>3</v>
      </c>
    </row>
    <row r="228" spans="1:49" x14ac:dyDescent="0.25">
      <c r="A228" s="29" t="s">
        <v>52</v>
      </c>
      <c r="B228" s="30">
        <v>226</v>
      </c>
      <c r="C228" s="31">
        <v>7</v>
      </c>
      <c r="D228" s="3">
        <v>19</v>
      </c>
      <c r="E228" s="20">
        <v>5100</v>
      </c>
      <c r="F228" s="20">
        <v>6</v>
      </c>
      <c r="G228" s="31">
        <v>14</v>
      </c>
      <c r="H228" s="31">
        <v>20</v>
      </c>
      <c r="I228" s="32" t="s">
        <v>58</v>
      </c>
      <c r="J228" s="20">
        <v>5</v>
      </c>
      <c r="K228" s="20">
        <v>50</v>
      </c>
      <c r="L228" s="20">
        <v>30</v>
      </c>
      <c r="M228" s="20">
        <v>5</v>
      </c>
      <c r="N228" s="31">
        <v>54</v>
      </c>
      <c r="O228" s="23">
        <v>20</v>
      </c>
      <c r="P228" s="20">
        <v>80</v>
      </c>
      <c r="Q228" s="24">
        <v>6</v>
      </c>
      <c r="R228" s="7">
        <v>12</v>
      </c>
      <c r="S228" s="20">
        <v>0</v>
      </c>
      <c r="T228" s="20">
        <v>10</v>
      </c>
      <c r="U228" s="25">
        <v>0.5</v>
      </c>
      <c r="V228" s="19">
        <f t="shared" si="36"/>
        <v>2.5499999999999998</v>
      </c>
      <c r="W228" s="26">
        <v>1.5</v>
      </c>
      <c r="X228" s="19">
        <f t="shared" si="46"/>
        <v>2.5499999999999998</v>
      </c>
      <c r="Y228" s="19">
        <f t="shared" si="37"/>
        <v>3.3000000000000003</v>
      </c>
      <c r="Z228" s="19">
        <v>9.9</v>
      </c>
      <c r="AA228" s="19">
        <f t="shared" si="38"/>
        <v>3.3000000000000003</v>
      </c>
      <c r="AB228" s="19">
        <f t="shared" si="39"/>
        <v>2.3400000000000003</v>
      </c>
      <c r="AC228" s="19">
        <v>1.3</v>
      </c>
      <c r="AD228" s="19">
        <f t="shared" si="47"/>
        <v>2.3400000000000003</v>
      </c>
      <c r="AE228" s="19">
        <f t="shared" si="40"/>
        <v>4.76</v>
      </c>
      <c r="AF228" s="19">
        <v>11.9</v>
      </c>
      <c r="AG228" s="19">
        <f t="shared" si="41"/>
        <v>4.76</v>
      </c>
      <c r="AH228" s="26">
        <f t="shared" si="42"/>
        <v>1.1440000000000001</v>
      </c>
      <c r="AI228" s="19">
        <v>1.1000000000000001</v>
      </c>
      <c r="AJ228" s="26">
        <f t="shared" si="43"/>
        <v>1.4300000000000002</v>
      </c>
      <c r="AK228" s="19">
        <f t="shared" si="44"/>
        <v>0.13999999999999999</v>
      </c>
      <c r="AL228" s="19">
        <v>0.1</v>
      </c>
      <c r="AM228" s="144">
        <f t="shared" si="45"/>
        <v>0.13999999999999999</v>
      </c>
      <c r="AN228" s="132"/>
      <c r="AO228" s="132"/>
      <c r="AP228" s="28">
        <f>ROUNDUP($AN$4*VLOOKUP($AO$4,Plant!$A$3:$F$22,6,0)*V228,0)</f>
        <v>25</v>
      </c>
      <c r="AQ228" s="28">
        <f>ROUNDUP($AN$4*VLOOKUP($AO$4,Plant!$A$3:$G$22,7,0)*Y228,0)</f>
        <v>63</v>
      </c>
      <c r="AR228" s="28">
        <f>ROUNDUP($AN$4*VLOOKUP($AO$4,Plant!$A$3:$F$22,6,0)*AB228,0)</f>
        <v>23</v>
      </c>
      <c r="AS228" s="28">
        <f>ROUNDUP($AN$4*VLOOKUP($AO$4,Plant!$A$3:$H$22,8,0)*AE228,0)</f>
        <v>124</v>
      </c>
      <c r="AT228" s="28">
        <f>ROUNDUP($AN$4*VLOOKUP($AO$4,Plant!$A$3:$D$22,4,0)*AH228,0)</f>
        <v>2</v>
      </c>
      <c r="AU228" s="28">
        <f>ROUNDUP($AN$4*VLOOKUP($AO$4,Plant!$A$3:$E$22,5,0)*AK228,0)</f>
        <v>1</v>
      </c>
      <c r="AW22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228*U228/VLOOKUP($AV$5,'19. Daily_paid_order'!$B$2:$C$41,2,0),0)</f>
        <v>3</v>
      </c>
    </row>
    <row r="229" spans="1:49" x14ac:dyDescent="0.25">
      <c r="A229" s="29" t="s">
        <v>52</v>
      </c>
      <c r="B229" s="18">
        <v>227</v>
      </c>
      <c r="C229" s="31">
        <v>7</v>
      </c>
      <c r="D229" s="3">
        <v>19</v>
      </c>
      <c r="E229" s="20">
        <v>5100</v>
      </c>
      <c r="F229" s="20">
        <v>6</v>
      </c>
      <c r="G229" s="31">
        <v>14</v>
      </c>
      <c r="H229" s="31">
        <v>20</v>
      </c>
      <c r="I229" s="32" t="s">
        <v>58</v>
      </c>
      <c r="J229" s="20">
        <v>5</v>
      </c>
      <c r="K229" s="20">
        <v>50</v>
      </c>
      <c r="L229" s="20">
        <v>30</v>
      </c>
      <c r="M229" s="20">
        <v>5</v>
      </c>
      <c r="N229" s="31">
        <v>54</v>
      </c>
      <c r="O229" s="23">
        <v>20</v>
      </c>
      <c r="P229" s="20">
        <v>80</v>
      </c>
      <c r="Q229" s="24">
        <v>6</v>
      </c>
      <c r="R229" s="7">
        <v>12</v>
      </c>
      <c r="S229" s="20">
        <v>0</v>
      </c>
      <c r="T229" s="20">
        <v>10</v>
      </c>
      <c r="U229" s="25">
        <v>0.5</v>
      </c>
      <c r="V229" s="19">
        <f t="shared" si="36"/>
        <v>2.5499999999999998</v>
      </c>
      <c r="W229" s="26">
        <v>1.5</v>
      </c>
      <c r="X229" s="19">
        <f t="shared" si="46"/>
        <v>2.5499999999999998</v>
      </c>
      <c r="Y229" s="19">
        <f t="shared" si="37"/>
        <v>3.3000000000000003</v>
      </c>
      <c r="Z229" s="19">
        <v>9.9</v>
      </c>
      <c r="AA229" s="19">
        <f t="shared" si="38"/>
        <v>3.3000000000000003</v>
      </c>
      <c r="AB229" s="19">
        <f t="shared" si="39"/>
        <v>2.3400000000000003</v>
      </c>
      <c r="AC229" s="19">
        <v>1.3</v>
      </c>
      <c r="AD229" s="19">
        <f t="shared" si="47"/>
        <v>2.3400000000000003</v>
      </c>
      <c r="AE229" s="19">
        <f t="shared" si="40"/>
        <v>4.76</v>
      </c>
      <c r="AF229" s="19">
        <v>11.9</v>
      </c>
      <c r="AG229" s="19">
        <f t="shared" si="41"/>
        <v>4.76</v>
      </c>
      <c r="AH229" s="26">
        <f t="shared" si="42"/>
        <v>1.1440000000000001</v>
      </c>
      <c r="AI229" s="19">
        <v>1.1000000000000001</v>
      </c>
      <c r="AJ229" s="26">
        <f t="shared" si="43"/>
        <v>1.4300000000000002</v>
      </c>
      <c r="AK229" s="19">
        <f t="shared" si="44"/>
        <v>0.13999999999999999</v>
      </c>
      <c r="AL229" s="19">
        <v>0.1</v>
      </c>
      <c r="AM229" s="144">
        <f t="shared" si="45"/>
        <v>0.13999999999999999</v>
      </c>
      <c r="AN229" s="132"/>
      <c r="AO229" s="132"/>
      <c r="AP229" s="28">
        <f>ROUNDUP($AN$4*VLOOKUP($AO$4,Plant!$A$3:$F$22,6,0)*V229,0)</f>
        <v>25</v>
      </c>
      <c r="AQ229" s="28">
        <f>ROUNDUP($AN$4*VLOOKUP($AO$4,Plant!$A$3:$G$22,7,0)*Y229,0)</f>
        <v>63</v>
      </c>
      <c r="AR229" s="28">
        <f>ROUNDUP($AN$4*VLOOKUP($AO$4,Plant!$A$3:$F$22,6,0)*AB229,0)</f>
        <v>23</v>
      </c>
      <c r="AS229" s="28">
        <f>ROUNDUP($AN$4*VLOOKUP($AO$4,Plant!$A$3:$H$22,8,0)*AE229,0)</f>
        <v>124</v>
      </c>
      <c r="AT229" s="28">
        <f>ROUNDUP($AN$4*VLOOKUP($AO$4,Plant!$A$3:$D$22,4,0)*AH229,0)</f>
        <v>2</v>
      </c>
      <c r="AU229" s="28">
        <f>ROUNDUP($AN$4*VLOOKUP($AO$4,Plant!$A$3:$E$22,5,0)*AK229,0)</f>
        <v>1</v>
      </c>
      <c r="AW22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229*U229/VLOOKUP($AV$5,'19. Daily_paid_order'!$B$2:$C$41,2,0),0)</f>
        <v>3</v>
      </c>
    </row>
    <row r="230" spans="1:49" x14ac:dyDescent="0.25">
      <c r="A230" s="29" t="s">
        <v>52</v>
      </c>
      <c r="B230" s="30">
        <v>228</v>
      </c>
      <c r="C230" s="31">
        <v>7</v>
      </c>
      <c r="D230" s="3">
        <v>19</v>
      </c>
      <c r="E230" s="20">
        <v>5100</v>
      </c>
      <c r="F230" s="20">
        <v>6</v>
      </c>
      <c r="G230" s="31">
        <v>14</v>
      </c>
      <c r="H230" s="31">
        <v>20</v>
      </c>
      <c r="I230" s="32" t="s">
        <v>58</v>
      </c>
      <c r="J230" s="20">
        <v>5</v>
      </c>
      <c r="K230" s="20">
        <v>50</v>
      </c>
      <c r="L230" s="20">
        <v>30</v>
      </c>
      <c r="M230" s="20">
        <v>5</v>
      </c>
      <c r="N230" s="31">
        <v>54</v>
      </c>
      <c r="O230" s="23">
        <v>20</v>
      </c>
      <c r="P230" s="20">
        <v>80</v>
      </c>
      <c r="Q230" s="24">
        <v>6</v>
      </c>
      <c r="R230" s="7">
        <v>12</v>
      </c>
      <c r="S230" s="20">
        <v>0</v>
      </c>
      <c r="T230" s="20">
        <v>10</v>
      </c>
      <c r="U230" s="25">
        <v>0.5</v>
      </c>
      <c r="V230" s="19">
        <f t="shared" si="36"/>
        <v>2.5499999999999998</v>
      </c>
      <c r="W230" s="26">
        <v>1.5</v>
      </c>
      <c r="X230" s="19">
        <f t="shared" si="46"/>
        <v>2.5499999999999998</v>
      </c>
      <c r="Y230" s="19">
        <f t="shared" si="37"/>
        <v>3.3000000000000003</v>
      </c>
      <c r="Z230" s="19">
        <v>9.9</v>
      </c>
      <c r="AA230" s="19">
        <f t="shared" si="38"/>
        <v>3.3000000000000003</v>
      </c>
      <c r="AB230" s="19">
        <f t="shared" si="39"/>
        <v>2.3400000000000003</v>
      </c>
      <c r="AC230" s="19">
        <v>1.3</v>
      </c>
      <c r="AD230" s="19">
        <f t="shared" si="47"/>
        <v>2.3400000000000003</v>
      </c>
      <c r="AE230" s="19">
        <f t="shared" si="40"/>
        <v>4.76</v>
      </c>
      <c r="AF230" s="19">
        <v>11.9</v>
      </c>
      <c r="AG230" s="19">
        <f t="shared" si="41"/>
        <v>4.76</v>
      </c>
      <c r="AH230" s="26">
        <f t="shared" si="42"/>
        <v>1.1440000000000001</v>
      </c>
      <c r="AI230" s="19">
        <v>1.1000000000000001</v>
      </c>
      <c r="AJ230" s="26">
        <f t="shared" si="43"/>
        <v>1.4300000000000002</v>
      </c>
      <c r="AK230" s="19">
        <f t="shared" si="44"/>
        <v>0.13999999999999999</v>
      </c>
      <c r="AL230" s="19">
        <v>0.1</v>
      </c>
      <c r="AM230" s="144">
        <f t="shared" si="45"/>
        <v>0.13999999999999999</v>
      </c>
      <c r="AN230" s="132"/>
      <c r="AO230" s="132"/>
      <c r="AP230" s="28">
        <f>ROUNDUP($AN$4*VLOOKUP($AO$4,Plant!$A$3:$F$22,6,0)*V230,0)</f>
        <v>25</v>
      </c>
      <c r="AQ230" s="28">
        <f>ROUNDUP($AN$4*VLOOKUP($AO$4,Plant!$A$3:$G$22,7,0)*Y230,0)</f>
        <v>63</v>
      </c>
      <c r="AR230" s="28">
        <f>ROUNDUP($AN$4*VLOOKUP($AO$4,Plant!$A$3:$F$22,6,0)*AB230,0)</f>
        <v>23</v>
      </c>
      <c r="AS230" s="28">
        <f>ROUNDUP($AN$4*VLOOKUP($AO$4,Plant!$A$3:$H$22,8,0)*AE230,0)</f>
        <v>124</v>
      </c>
      <c r="AT230" s="28">
        <f>ROUNDUP($AN$4*VLOOKUP($AO$4,Plant!$A$3:$D$22,4,0)*AH230,0)</f>
        <v>2</v>
      </c>
      <c r="AU230" s="28">
        <f>ROUNDUP($AN$4*VLOOKUP($AO$4,Plant!$A$3:$E$22,5,0)*AK230,0)</f>
        <v>1</v>
      </c>
      <c r="AW23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230*U230/VLOOKUP($AV$5,'19. Daily_paid_order'!$B$2:$C$41,2,0),0)</f>
        <v>3</v>
      </c>
    </row>
    <row r="231" spans="1:49" x14ac:dyDescent="0.25">
      <c r="A231" s="29" t="s">
        <v>52</v>
      </c>
      <c r="B231" s="18">
        <v>229</v>
      </c>
      <c r="C231" s="31">
        <v>7</v>
      </c>
      <c r="D231" s="3">
        <v>19</v>
      </c>
      <c r="E231" s="20">
        <v>5100</v>
      </c>
      <c r="F231" s="20">
        <v>6</v>
      </c>
      <c r="G231" s="31">
        <v>14</v>
      </c>
      <c r="H231" s="31">
        <v>20</v>
      </c>
      <c r="I231" s="32" t="s">
        <v>58</v>
      </c>
      <c r="J231" s="20">
        <v>5</v>
      </c>
      <c r="K231" s="20">
        <v>50</v>
      </c>
      <c r="L231" s="20">
        <v>30</v>
      </c>
      <c r="M231" s="20">
        <v>5</v>
      </c>
      <c r="N231" s="31">
        <v>54</v>
      </c>
      <c r="O231" s="23">
        <v>20</v>
      </c>
      <c r="P231" s="20">
        <v>80</v>
      </c>
      <c r="Q231" s="24">
        <v>6</v>
      </c>
      <c r="R231" s="7">
        <v>12</v>
      </c>
      <c r="S231" s="20">
        <v>0</v>
      </c>
      <c r="T231" s="20">
        <v>10</v>
      </c>
      <c r="U231" s="25">
        <v>0.5</v>
      </c>
      <c r="V231" s="19">
        <f t="shared" si="36"/>
        <v>2.5499999999999998</v>
      </c>
      <c r="W231" s="26">
        <v>1.5</v>
      </c>
      <c r="X231" s="19">
        <f t="shared" si="46"/>
        <v>2.5499999999999998</v>
      </c>
      <c r="Y231" s="19">
        <f t="shared" si="37"/>
        <v>3.3000000000000003</v>
      </c>
      <c r="Z231" s="19">
        <v>9.9</v>
      </c>
      <c r="AA231" s="19">
        <f t="shared" si="38"/>
        <v>3.3000000000000003</v>
      </c>
      <c r="AB231" s="19">
        <f t="shared" si="39"/>
        <v>2.3400000000000003</v>
      </c>
      <c r="AC231" s="19">
        <v>1.3</v>
      </c>
      <c r="AD231" s="19">
        <f t="shared" si="47"/>
        <v>2.3400000000000003</v>
      </c>
      <c r="AE231" s="19">
        <f t="shared" si="40"/>
        <v>4.76</v>
      </c>
      <c r="AF231" s="19">
        <v>11.9</v>
      </c>
      <c r="AG231" s="19">
        <f t="shared" si="41"/>
        <v>4.76</v>
      </c>
      <c r="AH231" s="26">
        <f t="shared" si="42"/>
        <v>1.1440000000000001</v>
      </c>
      <c r="AI231" s="19">
        <v>1.1000000000000001</v>
      </c>
      <c r="AJ231" s="26">
        <f t="shared" si="43"/>
        <v>1.4300000000000002</v>
      </c>
      <c r="AK231" s="19">
        <f t="shared" si="44"/>
        <v>0.13999999999999999</v>
      </c>
      <c r="AL231" s="19">
        <v>0.1</v>
      </c>
      <c r="AM231" s="144">
        <f t="shared" si="45"/>
        <v>0.13999999999999999</v>
      </c>
      <c r="AN231" s="132"/>
      <c r="AO231" s="132"/>
      <c r="AP231" s="28">
        <f>ROUNDUP($AN$4*VLOOKUP($AO$4,Plant!$A$3:$F$22,6,0)*V231,0)</f>
        <v>25</v>
      </c>
      <c r="AQ231" s="28">
        <f>ROUNDUP($AN$4*VLOOKUP($AO$4,Plant!$A$3:$G$22,7,0)*Y231,0)</f>
        <v>63</v>
      </c>
      <c r="AR231" s="28">
        <f>ROUNDUP($AN$4*VLOOKUP($AO$4,Plant!$A$3:$F$22,6,0)*AB231,0)</f>
        <v>23</v>
      </c>
      <c r="AS231" s="28">
        <f>ROUNDUP($AN$4*VLOOKUP($AO$4,Plant!$A$3:$H$22,8,0)*AE231,0)</f>
        <v>124</v>
      </c>
      <c r="AT231" s="28">
        <f>ROUNDUP($AN$4*VLOOKUP($AO$4,Plant!$A$3:$D$22,4,0)*AH231,0)</f>
        <v>2</v>
      </c>
      <c r="AU231" s="28">
        <f>ROUNDUP($AN$4*VLOOKUP($AO$4,Plant!$A$3:$E$22,5,0)*AK231,0)</f>
        <v>1</v>
      </c>
      <c r="AW23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231*U231/VLOOKUP($AV$5,'19. Daily_paid_order'!$B$2:$C$41,2,0),0)</f>
        <v>3</v>
      </c>
    </row>
    <row r="232" spans="1:49" x14ac:dyDescent="0.25">
      <c r="A232" s="29" t="s">
        <v>52</v>
      </c>
      <c r="B232" s="30">
        <v>230</v>
      </c>
      <c r="C232" s="31">
        <v>7</v>
      </c>
      <c r="D232" s="3">
        <v>19</v>
      </c>
      <c r="E232" s="20">
        <v>5100</v>
      </c>
      <c r="F232" s="20">
        <v>6</v>
      </c>
      <c r="G232" s="31">
        <v>14</v>
      </c>
      <c r="H232" s="31">
        <v>20</v>
      </c>
      <c r="I232" s="32" t="s">
        <v>58</v>
      </c>
      <c r="J232" s="20">
        <v>5</v>
      </c>
      <c r="K232" s="20">
        <v>50</v>
      </c>
      <c r="L232" s="20">
        <v>30</v>
      </c>
      <c r="M232" s="20">
        <v>5</v>
      </c>
      <c r="N232" s="31">
        <v>54</v>
      </c>
      <c r="O232" s="23">
        <v>20</v>
      </c>
      <c r="P232" s="20">
        <v>80</v>
      </c>
      <c r="Q232" s="24">
        <v>6</v>
      </c>
      <c r="R232" s="7">
        <v>12</v>
      </c>
      <c r="S232" s="20">
        <v>0</v>
      </c>
      <c r="T232" s="20">
        <v>10</v>
      </c>
      <c r="U232" s="25">
        <v>0.5</v>
      </c>
      <c r="V232" s="19">
        <f t="shared" si="36"/>
        <v>2.5499999999999998</v>
      </c>
      <c r="W232" s="26">
        <v>1.5</v>
      </c>
      <c r="X232" s="19">
        <f t="shared" si="46"/>
        <v>2.5499999999999998</v>
      </c>
      <c r="Y232" s="19">
        <f t="shared" si="37"/>
        <v>3.3000000000000003</v>
      </c>
      <c r="Z232" s="19">
        <v>9.9</v>
      </c>
      <c r="AA232" s="19">
        <f t="shared" si="38"/>
        <v>3.3000000000000003</v>
      </c>
      <c r="AB232" s="19">
        <f t="shared" si="39"/>
        <v>2.3400000000000003</v>
      </c>
      <c r="AC232" s="19">
        <v>1.3</v>
      </c>
      <c r="AD232" s="19">
        <f t="shared" si="47"/>
        <v>2.3400000000000003</v>
      </c>
      <c r="AE232" s="19">
        <f t="shared" si="40"/>
        <v>4.76</v>
      </c>
      <c r="AF232" s="19">
        <v>11.9</v>
      </c>
      <c r="AG232" s="19">
        <f t="shared" si="41"/>
        <v>4.76</v>
      </c>
      <c r="AH232" s="26">
        <f t="shared" si="42"/>
        <v>1.1440000000000001</v>
      </c>
      <c r="AI232" s="19">
        <v>1.1000000000000001</v>
      </c>
      <c r="AJ232" s="26">
        <f t="shared" si="43"/>
        <v>1.4300000000000002</v>
      </c>
      <c r="AK232" s="19">
        <f t="shared" si="44"/>
        <v>0.13999999999999999</v>
      </c>
      <c r="AL232" s="19">
        <v>0.1</v>
      </c>
      <c r="AM232" s="144">
        <f t="shared" si="45"/>
        <v>0.13999999999999999</v>
      </c>
      <c r="AN232" s="132"/>
      <c r="AO232" s="132"/>
      <c r="AP232" s="28">
        <f>ROUNDUP($AN$4*VLOOKUP($AO$4,Plant!$A$3:$F$22,6,0)*V232,0)</f>
        <v>25</v>
      </c>
      <c r="AQ232" s="28">
        <f>ROUNDUP($AN$4*VLOOKUP($AO$4,Plant!$A$3:$G$22,7,0)*Y232,0)</f>
        <v>63</v>
      </c>
      <c r="AR232" s="28">
        <f>ROUNDUP($AN$4*VLOOKUP($AO$4,Plant!$A$3:$F$22,6,0)*AB232,0)</f>
        <v>23</v>
      </c>
      <c r="AS232" s="28">
        <f>ROUNDUP($AN$4*VLOOKUP($AO$4,Plant!$A$3:$H$22,8,0)*AE232,0)</f>
        <v>124</v>
      </c>
      <c r="AT232" s="28">
        <f>ROUNDUP($AN$4*VLOOKUP($AO$4,Plant!$A$3:$D$22,4,0)*AH232,0)</f>
        <v>2</v>
      </c>
      <c r="AU232" s="28">
        <f>ROUNDUP($AN$4*VLOOKUP($AO$4,Plant!$A$3:$E$22,5,0)*AK232,0)</f>
        <v>1</v>
      </c>
      <c r="AW23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232*U232/VLOOKUP($AV$5,'19. Daily_paid_order'!$B$2:$C$41,2,0),0)</f>
        <v>3</v>
      </c>
    </row>
    <row r="233" spans="1:49" x14ac:dyDescent="0.25">
      <c r="A233" s="29" t="s">
        <v>52</v>
      </c>
      <c r="B233" s="18">
        <v>231</v>
      </c>
      <c r="C233" s="31">
        <v>7</v>
      </c>
      <c r="D233" s="3">
        <v>19</v>
      </c>
      <c r="E233" s="20">
        <v>5100</v>
      </c>
      <c r="F233" s="20">
        <v>6</v>
      </c>
      <c r="G233" s="31">
        <v>14</v>
      </c>
      <c r="H233" s="31">
        <v>20</v>
      </c>
      <c r="I233" s="32" t="s">
        <v>58</v>
      </c>
      <c r="J233" s="20">
        <v>5</v>
      </c>
      <c r="K233" s="20">
        <v>50</v>
      </c>
      <c r="L233" s="20">
        <v>30</v>
      </c>
      <c r="M233" s="20">
        <v>5</v>
      </c>
      <c r="N233" s="31">
        <v>54</v>
      </c>
      <c r="O233" s="23">
        <v>20</v>
      </c>
      <c r="P233" s="20">
        <v>80</v>
      </c>
      <c r="Q233" s="24">
        <v>6</v>
      </c>
      <c r="R233" s="7">
        <v>12</v>
      </c>
      <c r="S233" s="20">
        <v>0</v>
      </c>
      <c r="T233" s="20">
        <v>10</v>
      </c>
      <c r="U233" s="25">
        <v>0.5</v>
      </c>
      <c r="V233" s="19">
        <f t="shared" si="36"/>
        <v>2.5499999999999998</v>
      </c>
      <c r="W233" s="26">
        <v>1.5</v>
      </c>
      <c r="X233" s="19">
        <f t="shared" si="46"/>
        <v>2.5499999999999998</v>
      </c>
      <c r="Y233" s="19">
        <f t="shared" si="37"/>
        <v>3.3000000000000003</v>
      </c>
      <c r="Z233" s="19">
        <v>9.9</v>
      </c>
      <c r="AA233" s="19">
        <f t="shared" si="38"/>
        <v>3.3000000000000003</v>
      </c>
      <c r="AB233" s="19">
        <f t="shared" si="39"/>
        <v>2.3400000000000003</v>
      </c>
      <c r="AC233" s="19">
        <v>1.3</v>
      </c>
      <c r="AD233" s="19">
        <f t="shared" si="47"/>
        <v>2.3400000000000003</v>
      </c>
      <c r="AE233" s="19">
        <f t="shared" si="40"/>
        <v>4.76</v>
      </c>
      <c r="AF233" s="19">
        <v>11.9</v>
      </c>
      <c r="AG233" s="19">
        <f t="shared" si="41"/>
        <v>4.76</v>
      </c>
      <c r="AH233" s="26">
        <f t="shared" si="42"/>
        <v>1.1440000000000001</v>
      </c>
      <c r="AI233" s="19">
        <v>1.1000000000000001</v>
      </c>
      <c r="AJ233" s="26">
        <f t="shared" si="43"/>
        <v>1.4300000000000002</v>
      </c>
      <c r="AK233" s="19">
        <f t="shared" si="44"/>
        <v>0.13999999999999999</v>
      </c>
      <c r="AL233" s="19">
        <v>0.1</v>
      </c>
      <c r="AM233" s="144">
        <f t="shared" si="45"/>
        <v>0.13999999999999999</v>
      </c>
      <c r="AN233" s="132"/>
      <c r="AO233" s="132"/>
      <c r="AP233" s="28">
        <f>ROUNDUP($AN$4*VLOOKUP($AO$4,Plant!$A$3:$F$22,6,0)*V233,0)</f>
        <v>25</v>
      </c>
      <c r="AQ233" s="28">
        <f>ROUNDUP($AN$4*VLOOKUP($AO$4,Plant!$A$3:$G$22,7,0)*Y233,0)</f>
        <v>63</v>
      </c>
      <c r="AR233" s="28">
        <f>ROUNDUP($AN$4*VLOOKUP($AO$4,Plant!$A$3:$F$22,6,0)*AB233,0)</f>
        <v>23</v>
      </c>
      <c r="AS233" s="28">
        <f>ROUNDUP($AN$4*VLOOKUP($AO$4,Plant!$A$3:$H$22,8,0)*AE233,0)</f>
        <v>124</v>
      </c>
      <c r="AT233" s="28">
        <f>ROUNDUP($AN$4*VLOOKUP($AO$4,Plant!$A$3:$D$22,4,0)*AH233,0)</f>
        <v>2</v>
      </c>
      <c r="AU233" s="28">
        <f>ROUNDUP($AN$4*VLOOKUP($AO$4,Plant!$A$3:$E$22,5,0)*AK233,0)</f>
        <v>1</v>
      </c>
      <c r="AW23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233*U233/VLOOKUP($AV$5,'19. Daily_paid_order'!$B$2:$C$41,2,0),0)</f>
        <v>3</v>
      </c>
    </row>
    <row r="234" spans="1:49" x14ac:dyDescent="0.25">
      <c r="A234" s="29" t="s">
        <v>52</v>
      </c>
      <c r="B234" s="30">
        <v>232</v>
      </c>
      <c r="C234" s="31">
        <v>7</v>
      </c>
      <c r="D234" s="3">
        <v>19</v>
      </c>
      <c r="E234" s="20">
        <v>5100</v>
      </c>
      <c r="F234" s="20">
        <v>6</v>
      </c>
      <c r="G234" s="31">
        <v>14</v>
      </c>
      <c r="H234" s="31">
        <v>20</v>
      </c>
      <c r="I234" s="32" t="s">
        <v>58</v>
      </c>
      <c r="J234" s="20">
        <v>5</v>
      </c>
      <c r="K234" s="20">
        <v>50</v>
      </c>
      <c r="L234" s="20">
        <v>30</v>
      </c>
      <c r="M234" s="20">
        <v>5</v>
      </c>
      <c r="N234" s="31">
        <v>54</v>
      </c>
      <c r="O234" s="23">
        <v>20</v>
      </c>
      <c r="P234" s="20">
        <v>80</v>
      </c>
      <c r="Q234" s="24">
        <v>6</v>
      </c>
      <c r="R234" s="7">
        <v>12</v>
      </c>
      <c r="S234" s="20">
        <v>0</v>
      </c>
      <c r="T234" s="20">
        <v>10</v>
      </c>
      <c r="U234" s="25">
        <v>0.5</v>
      </c>
      <c r="V234" s="19">
        <f t="shared" si="36"/>
        <v>2.5499999999999998</v>
      </c>
      <c r="W234" s="26">
        <v>1.5</v>
      </c>
      <c r="X234" s="19">
        <f t="shared" si="46"/>
        <v>2.5499999999999998</v>
      </c>
      <c r="Y234" s="19">
        <f t="shared" si="37"/>
        <v>3.3000000000000003</v>
      </c>
      <c r="Z234" s="19">
        <v>9.9</v>
      </c>
      <c r="AA234" s="19">
        <f t="shared" si="38"/>
        <v>3.3000000000000003</v>
      </c>
      <c r="AB234" s="19">
        <f t="shared" si="39"/>
        <v>2.3400000000000003</v>
      </c>
      <c r="AC234" s="19">
        <v>1.3</v>
      </c>
      <c r="AD234" s="19">
        <f t="shared" si="47"/>
        <v>2.3400000000000003</v>
      </c>
      <c r="AE234" s="19">
        <f t="shared" si="40"/>
        <v>4.76</v>
      </c>
      <c r="AF234" s="19">
        <v>11.9</v>
      </c>
      <c r="AG234" s="19">
        <f t="shared" si="41"/>
        <v>4.76</v>
      </c>
      <c r="AH234" s="26">
        <f t="shared" si="42"/>
        <v>1.1440000000000001</v>
      </c>
      <c r="AI234" s="19">
        <v>1.1000000000000001</v>
      </c>
      <c r="AJ234" s="26">
        <f t="shared" si="43"/>
        <v>1.4300000000000002</v>
      </c>
      <c r="AK234" s="19">
        <f t="shared" si="44"/>
        <v>0.13999999999999999</v>
      </c>
      <c r="AL234" s="19">
        <v>0.1</v>
      </c>
      <c r="AM234" s="144">
        <f t="shared" si="45"/>
        <v>0.13999999999999999</v>
      </c>
      <c r="AN234" s="132"/>
      <c r="AO234" s="132"/>
      <c r="AP234" s="28">
        <f>ROUNDUP($AN$4*VLOOKUP($AO$4,Plant!$A$3:$F$22,6,0)*V234,0)</f>
        <v>25</v>
      </c>
      <c r="AQ234" s="28">
        <f>ROUNDUP($AN$4*VLOOKUP($AO$4,Plant!$A$3:$G$22,7,0)*Y234,0)</f>
        <v>63</v>
      </c>
      <c r="AR234" s="28">
        <f>ROUNDUP($AN$4*VLOOKUP($AO$4,Plant!$A$3:$F$22,6,0)*AB234,0)</f>
        <v>23</v>
      </c>
      <c r="AS234" s="28">
        <f>ROUNDUP($AN$4*VLOOKUP($AO$4,Plant!$A$3:$H$22,8,0)*AE234,0)</f>
        <v>124</v>
      </c>
      <c r="AT234" s="28">
        <f>ROUNDUP($AN$4*VLOOKUP($AO$4,Plant!$A$3:$D$22,4,0)*AH234,0)</f>
        <v>2</v>
      </c>
      <c r="AU234" s="28">
        <f>ROUNDUP($AN$4*VLOOKUP($AO$4,Plant!$A$3:$E$22,5,0)*AK234,0)</f>
        <v>1</v>
      </c>
      <c r="AW23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234*U234/VLOOKUP($AV$5,'19. Daily_paid_order'!$B$2:$C$41,2,0),0)</f>
        <v>3</v>
      </c>
    </row>
    <row r="235" spans="1:49" x14ac:dyDescent="0.25">
      <c r="A235" s="29" t="s">
        <v>52</v>
      </c>
      <c r="B235" s="18">
        <v>233</v>
      </c>
      <c r="C235" s="31">
        <v>7</v>
      </c>
      <c r="D235" s="3">
        <v>19</v>
      </c>
      <c r="E235" s="20">
        <v>5100</v>
      </c>
      <c r="F235" s="20">
        <v>6</v>
      </c>
      <c r="G235" s="31">
        <v>14</v>
      </c>
      <c r="H235" s="31">
        <v>20</v>
      </c>
      <c r="I235" s="32" t="s">
        <v>58</v>
      </c>
      <c r="J235" s="20">
        <v>5</v>
      </c>
      <c r="K235" s="20">
        <v>50</v>
      </c>
      <c r="L235" s="20">
        <v>30</v>
      </c>
      <c r="M235" s="20">
        <v>5</v>
      </c>
      <c r="N235" s="31">
        <v>54</v>
      </c>
      <c r="O235" s="23">
        <v>20</v>
      </c>
      <c r="P235" s="20">
        <v>80</v>
      </c>
      <c r="Q235" s="24">
        <v>6</v>
      </c>
      <c r="R235" s="7">
        <v>12</v>
      </c>
      <c r="S235" s="20">
        <v>0</v>
      </c>
      <c r="T235" s="20">
        <v>10</v>
      </c>
      <c r="U235" s="25">
        <v>0.5</v>
      </c>
      <c r="V235" s="19">
        <f t="shared" si="36"/>
        <v>2.5499999999999998</v>
      </c>
      <c r="W235" s="26">
        <v>1.5</v>
      </c>
      <c r="X235" s="19">
        <f t="shared" si="46"/>
        <v>2.5499999999999998</v>
      </c>
      <c r="Y235" s="19">
        <f t="shared" si="37"/>
        <v>3.3000000000000003</v>
      </c>
      <c r="Z235" s="19">
        <v>9.9</v>
      </c>
      <c r="AA235" s="19">
        <f t="shared" si="38"/>
        <v>3.3000000000000003</v>
      </c>
      <c r="AB235" s="19">
        <f t="shared" si="39"/>
        <v>2.3400000000000003</v>
      </c>
      <c r="AC235" s="19">
        <v>1.3</v>
      </c>
      <c r="AD235" s="19">
        <f t="shared" si="47"/>
        <v>2.3400000000000003</v>
      </c>
      <c r="AE235" s="19">
        <f t="shared" si="40"/>
        <v>4.76</v>
      </c>
      <c r="AF235" s="19">
        <v>11.9</v>
      </c>
      <c r="AG235" s="19">
        <f t="shared" si="41"/>
        <v>4.76</v>
      </c>
      <c r="AH235" s="26">
        <f t="shared" si="42"/>
        <v>1.1440000000000001</v>
      </c>
      <c r="AI235" s="19">
        <v>1.1000000000000001</v>
      </c>
      <c r="AJ235" s="26">
        <f t="shared" si="43"/>
        <v>1.4300000000000002</v>
      </c>
      <c r="AK235" s="19">
        <f t="shared" si="44"/>
        <v>0.13999999999999999</v>
      </c>
      <c r="AL235" s="19">
        <v>0.1</v>
      </c>
      <c r="AM235" s="144">
        <f t="shared" si="45"/>
        <v>0.13999999999999999</v>
      </c>
      <c r="AN235" s="132"/>
      <c r="AO235" s="132"/>
      <c r="AP235" s="28">
        <f>ROUNDUP($AN$4*VLOOKUP($AO$4,Plant!$A$3:$F$22,6,0)*V235,0)</f>
        <v>25</v>
      </c>
      <c r="AQ235" s="28">
        <f>ROUNDUP($AN$4*VLOOKUP($AO$4,Plant!$A$3:$G$22,7,0)*Y235,0)</f>
        <v>63</v>
      </c>
      <c r="AR235" s="28">
        <f>ROUNDUP($AN$4*VLOOKUP($AO$4,Plant!$A$3:$F$22,6,0)*AB235,0)</f>
        <v>23</v>
      </c>
      <c r="AS235" s="28">
        <f>ROUNDUP($AN$4*VLOOKUP($AO$4,Plant!$A$3:$H$22,8,0)*AE235,0)</f>
        <v>124</v>
      </c>
      <c r="AT235" s="28">
        <f>ROUNDUP($AN$4*VLOOKUP($AO$4,Plant!$A$3:$D$22,4,0)*AH235,0)</f>
        <v>2</v>
      </c>
      <c r="AU235" s="28">
        <f>ROUNDUP($AN$4*VLOOKUP($AO$4,Plant!$A$3:$E$22,5,0)*AK235,0)</f>
        <v>1</v>
      </c>
      <c r="AW23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235*U235/VLOOKUP($AV$5,'19. Daily_paid_order'!$B$2:$C$41,2,0),0)</f>
        <v>3</v>
      </c>
    </row>
    <row r="236" spans="1:49" x14ac:dyDescent="0.25">
      <c r="A236" s="29" t="s">
        <v>52</v>
      </c>
      <c r="B236" s="30">
        <v>234</v>
      </c>
      <c r="C236" s="31">
        <v>7</v>
      </c>
      <c r="D236" s="3">
        <v>19</v>
      </c>
      <c r="E236" s="20">
        <v>5100</v>
      </c>
      <c r="F236" s="20">
        <v>6</v>
      </c>
      <c r="G236" s="31">
        <v>14</v>
      </c>
      <c r="H236" s="31">
        <v>20</v>
      </c>
      <c r="I236" s="32" t="s">
        <v>58</v>
      </c>
      <c r="J236" s="20">
        <v>5</v>
      </c>
      <c r="K236" s="20">
        <v>50</v>
      </c>
      <c r="L236" s="20">
        <v>30</v>
      </c>
      <c r="M236" s="20">
        <v>5</v>
      </c>
      <c r="N236" s="31">
        <v>54</v>
      </c>
      <c r="O236" s="23">
        <v>20</v>
      </c>
      <c r="P236" s="20">
        <v>80</v>
      </c>
      <c r="Q236" s="24">
        <v>6</v>
      </c>
      <c r="R236" s="7">
        <v>12</v>
      </c>
      <c r="S236" s="20">
        <v>0</v>
      </c>
      <c r="T236" s="20">
        <v>10</v>
      </c>
      <c r="U236" s="25">
        <v>0.5</v>
      </c>
      <c r="V236" s="19">
        <f t="shared" si="36"/>
        <v>2.5499999999999998</v>
      </c>
      <c r="W236" s="26">
        <v>1.5</v>
      </c>
      <c r="X236" s="19">
        <f t="shared" si="46"/>
        <v>2.5499999999999998</v>
      </c>
      <c r="Y236" s="19">
        <f t="shared" si="37"/>
        <v>3.3000000000000003</v>
      </c>
      <c r="Z236" s="19">
        <v>9.9</v>
      </c>
      <c r="AA236" s="19">
        <f t="shared" si="38"/>
        <v>3.3000000000000003</v>
      </c>
      <c r="AB236" s="19">
        <f t="shared" si="39"/>
        <v>2.3400000000000003</v>
      </c>
      <c r="AC236" s="19">
        <v>1.3</v>
      </c>
      <c r="AD236" s="19">
        <f t="shared" si="47"/>
        <v>2.3400000000000003</v>
      </c>
      <c r="AE236" s="19">
        <f t="shared" si="40"/>
        <v>4.76</v>
      </c>
      <c r="AF236" s="19">
        <v>11.9</v>
      </c>
      <c r="AG236" s="19">
        <f t="shared" si="41"/>
        <v>4.76</v>
      </c>
      <c r="AH236" s="26">
        <f t="shared" si="42"/>
        <v>1.1440000000000001</v>
      </c>
      <c r="AI236" s="19">
        <v>1.1000000000000001</v>
      </c>
      <c r="AJ236" s="26">
        <f t="shared" si="43"/>
        <v>1.4300000000000002</v>
      </c>
      <c r="AK236" s="19">
        <f t="shared" si="44"/>
        <v>0.13999999999999999</v>
      </c>
      <c r="AL236" s="19">
        <v>0.1</v>
      </c>
      <c r="AM236" s="144">
        <f t="shared" si="45"/>
        <v>0.13999999999999999</v>
      </c>
      <c r="AN236" s="132"/>
      <c r="AO236" s="132"/>
      <c r="AP236" s="28">
        <f>ROUNDUP($AN$4*VLOOKUP($AO$4,Plant!$A$3:$F$22,6,0)*V236,0)</f>
        <v>25</v>
      </c>
      <c r="AQ236" s="28">
        <f>ROUNDUP($AN$4*VLOOKUP($AO$4,Plant!$A$3:$G$22,7,0)*Y236,0)</f>
        <v>63</v>
      </c>
      <c r="AR236" s="28">
        <f>ROUNDUP($AN$4*VLOOKUP($AO$4,Plant!$A$3:$F$22,6,0)*AB236,0)</f>
        <v>23</v>
      </c>
      <c r="AS236" s="28">
        <f>ROUNDUP($AN$4*VLOOKUP($AO$4,Plant!$A$3:$H$22,8,0)*AE236,0)</f>
        <v>124</v>
      </c>
      <c r="AT236" s="28">
        <f>ROUNDUP($AN$4*VLOOKUP($AO$4,Plant!$A$3:$D$22,4,0)*AH236,0)</f>
        <v>2</v>
      </c>
      <c r="AU236" s="28">
        <f>ROUNDUP($AN$4*VLOOKUP($AO$4,Plant!$A$3:$E$22,5,0)*AK236,0)</f>
        <v>1</v>
      </c>
      <c r="AW23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236*U236/VLOOKUP($AV$5,'19. Daily_paid_order'!$B$2:$C$41,2,0),0)</f>
        <v>3</v>
      </c>
    </row>
    <row r="237" spans="1:49" x14ac:dyDescent="0.25">
      <c r="A237" s="29" t="s">
        <v>52</v>
      </c>
      <c r="B237" s="18">
        <v>235</v>
      </c>
      <c r="C237" s="31">
        <v>7</v>
      </c>
      <c r="D237" s="3">
        <v>19</v>
      </c>
      <c r="E237" s="20">
        <v>5100</v>
      </c>
      <c r="F237" s="20">
        <v>6</v>
      </c>
      <c r="G237" s="31">
        <v>14</v>
      </c>
      <c r="H237" s="31">
        <v>20</v>
      </c>
      <c r="I237" s="32" t="s">
        <v>58</v>
      </c>
      <c r="J237" s="20">
        <v>5</v>
      </c>
      <c r="K237" s="20">
        <v>50</v>
      </c>
      <c r="L237" s="20">
        <v>30</v>
      </c>
      <c r="M237" s="20">
        <v>5</v>
      </c>
      <c r="N237" s="31">
        <v>54</v>
      </c>
      <c r="O237" s="23">
        <v>20</v>
      </c>
      <c r="P237" s="20">
        <v>80</v>
      </c>
      <c r="Q237" s="24">
        <v>6</v>
      </c>
      <c r="R237" s="7">
        <v>12</v>
      </c>
      <c r="S237" s="20">
        <v>0</v>
      </c>
      <c r="T237" s="20">
        <v>10</v>
      </c>
      <c r="U237" s="25">
        <v>0.5</v>
      </c>
      <c r="V237" s="19">
        <f t="shared" si="36"/>
        <v>2.5499999999999998</v>
      </c>
      <c r="W237" s="26">
        <v>1.5</v>
      </c>
      <c r="X237" s="19">
        <f t="shared" si="46"/>
        <v>2.5499999999999998</v>
      </c>
      <c r="Y237" s="19">
        <f t="shared" si="37"/>
        <v>3.3000000000000003</v>
      </c>
      <c r="Z237" s="19">
        <v>9.9</v>
      </c>
      <c r="AA237" s="19">
        <f t="shared" si="38"/>
        <v>3.3000000000000003</v>
      </c>
      <c r="AB237" s="19">
        <f t="shared" si="39"/>
        <v>2.3400000000000003</v>
      </c>
      <c r="AC237" s="19">
        <v>1.3</v>
      </c>
      <c r="AD237" s="19">
        <f t="shared" si="47"/>
        <v>2.3400000000000003</v>
      </c>
      <c r="AE237" s="19">
        <f t="shared" si="40"/>
        <v>4.76</v>
      </c>
      <c r="AF237" s="19">
        <v>11.9</v>
      </c>
      <c r="AG237" s="19">
        <f t="shared" si="41"/>
        <v>4.76</v>
      </c>
      <c r="AH237" s="26">
        <f t="shared" si="42"/>
        <v>1.1440000000000001</v>
      </c>
      <c r="AI237" s="19">
        <v>1.1000000000000001</v>
      </c>
      <c r="AJ237" s="26">
        <f t="shared" si="43"/>
        <v>1.4300000000000002</v>
      </c>
      <c r="AK237" s="19">
        <f t="shared" si="44"/>
        <v>0.13999999999999999</v>
      </c>
      <c r="AL237" s="19">
        <v>0.1</v>
      </c>
      <c r="AM237" s="144">
        <f t="shared" si="45"/>
        <v>0.13999999999999999</v>
      </c>
      <c r="AN237" s="132"/>
      <c r="AO237" s="132"/>
      <c r="AP237" s="28">
        <f>ROUNDUP($AN$4*VLOOKUP($AO$4,Plant!$A$3:$F$22,6,0)*V237,0)</f>
        <v>25</v>
      </c>
      <c r="AQ237" s="28">
        <f>ROUNDUP($AN$4*VLOOKUP($AO$4,Plant!$A$3:$G$22,7,0)*Y237,0)</f>
        <v>63</v>
      </c>
      <c r="AR237" s="28">
        <f>ROUNDUP($AN$4*VLOOKUP($AO$4,Plant!$A$3:$F$22,6,0)*AB237,0)</f>
        <v>23</v>
      </c>
      <c r="AS237" s="28">
        <f>ROUNDUP($AN$4*VLOOKUP($AO$4,Plant!$A$3:$H$22,8,0)*AE237,0)</f>
        <v>124</v>
      </c>
      <c r="AT237" s="28">
        <f>ROUNDUP($AN$4*VLOOKUP($AO$4,Plant!$A$3:$D$22,4,0)*AH237,0)</f>
        <v>2</v>
      </c>
      <c r="AU237" s="28">
        <f>ROUNDUP($AN$4*VLOOKUP($AO$4,Plant!$A$3:$E$22,5,0)*AK237,0)</f>
        <v>1</v>
      </c>
      <c r="AW23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237*U237/VLOOKUP($AV$5,'19. Daily_paid_order'!$B$2:$C$41,2,0),0)</f>
        <v>3</v>
      </c>
    </row>
    <row r="238" spans="1:49" x14ac:dyDescent="0.25">
      <c r="A238" s="29" t="s">
        <v>52</v>
      </c>
      <c r="B238" s="30">
        <v>236</v>
      </c>
      <c r="C238" s="31">
        <v>7</v>
      </c>
      <c r="D238" s="3">
        <v>19</v>
      </c>
      <c r="E238" s="20">
        <v>5100</v>
      </c>
      <c r="F238" s="20">
        <v>6</v>
      </c>
      <c r="G238" s="31">
        <v>14</v>
      </c>
      <c r="H238" s="31">
        <v>20</v>
      </c>
      <c r="I238" s="32" t="s">
        <v>58</v>
      </c>
      <c r="J238" s="20">
        <v>5</v>
      </c>
      <c r="K238" s="20">
        <v>50</v>
      </c>
      <c r="L238" s="20">
        <v>30</v>
      </c>
      <c r="M238" s="20">
        <v>5</v>
      </c>
      <c r="N238" s="31">
        <v>54</v>
      </c>
      <c r="O238" s="23">
        <v>20</v>
      </c>
      <c r="P238" s="20">
        <v>80</v>
      </c>
      <c r="Q238" s="24">
        <v>6</v>
      </c>
      <c r="R238" s="7">
        <v>12</v>
      </c>
      <c r="S238" s="20">
        <v>0</v>
      </c>
      <c r="T238" s="20">
        <v>10</v>
      </c>
      <c r="U238" s="25">
        <v>0.5</v>
      </c>
      <c r="V238" s="19">
        <f t="shared" si="36"/>
        <v>2.5499999999999998</v>
      </c>
      <c r="W238" s="26">
        <v>1.5</v>
      </c>
      <c r="X238" s="19">
        <f t="shared" si="46"/>
        <v>2.5499999999999998</v>
      </c>
      <c r="Y238" s="19">
        <f t="shared" si="37"/>
        <v>3.3000000000000003</v>
      </c>
      <c r="Z238" s="19">
        <v>9.9</v>
      </c>
      <c r="AA238" s="19">
        <f t="shared" si="38"/>
        <v>3.3000000000000003</v>
      </c>
      <c r="AB238" s="19">
        <f t="shared" si="39"/>
        <v>2.3400000000000003</v>
      </c>
      <c r="AC238" s="19">
        <v>1.3</v>
      </c>
      <c r="AD238" s="19">
        <f t="shared" si="47"/>
        <v>2.3400000000000003</v>
      </c>
      <c r="AE238" s="19">
        <f t="shared" si="40"/>
        <v>4.76</v>
      </c>
      <c r="AF238" s="19">
        <v>11.9</v>
      </c>
      <c r="AG238" s="19">
        <f t="shared" si="41"/>
        <v>4.76</v>
      </c>
      <c r="AH238" s="26">
        <f t="shared" si="42"/>
        <v>1.1440000000000001</v>
      </c>
      <c r="AI238" s="19">
        <v>1.1000000000000001</v>
      </c>
      <c r="AJ238" s="26">
        <f t="shared" si="43"/>
        <v>1.4300000000000002</v>
      </c>
      <c r="AK238" s="19">
        <f t="shared" si="44"/>
        <v>0.13999999999999999</v>
      </c>
      <c r="AL238" s="19">
        <v>0.1</v>
      </c>
      <c r="AM238" s="144">
        <f t="shared" si="45"/>
        <v>0.13999999999999999</v>
      </c>
      <c r="AN238" s="132"/>
      <c r="AO238" s="132"/>
      <c r="AP238" s="28">
        <f>ROUNDUP($AN$4*VLOOKUP($AO$4,Plant!$A$3:$F$22,6,0)*V238,0)</f>
        <v>25</v>
      </c>
      <c r="AQ238" s="28">
        <f>ROUNDUP($AN$4*VLOOKUP($AO$4,Plant!$A$3:$G$22,7,0)*Y238,0)</f>
        <v>63</v>
      </c>
      <c r="AR238" s="28">
        <f>ROUNDUP($AN$4*VLOOKUP($AO$4,Plant!$A$3:$F$22,6,0)*AB238,0)</f>
        <v>23</v>
      </c>
      <c r="AS238" s="28">
        <f>ROUNDUP($AN$4*VLOOKUP($AO$4,Plant!$A$3:$H$22,8,0)*AE238,0)</f>
        <v>124</v>
      </c>
      <c r="AT238" s="28">
        <f>ROUNDUP($AN$4*VLOOKUP($AO$4,Plant!$A$3:$D$22,4,0)*AH238,0)</f>
        <v>2</v>
      </c>
      <c r="AU238" s="28">
        <f>ROUNDUP($AN$4*VLOOKUP($AO$4,Plant!$A$3:$E$22,5,0)*AK238,0)</f>
        <v>1</v>
      </c>
      <c r="AW23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238*U238/VLOOKUP($AV$5,'19. Daily_paid_order'!$B$2:$C$41,2,0),0)</f>
        <v>3</v>
      </c>
    </row>
    <row r="239" spans="1:49" x14ac:dyDescent="0.25">
      <c r="A239" s="29" t="s">
        <v>52</v>
      </c>
      <c r="B239" s="18">
        <v>237</v>
      </c>
      <c r="C239" s="31">
        <v>7</v>
      </c>
      <c r="D239" s="3">
        <v>19</v>
      </c>
      <c r="E239" s="20">
        <v>5100</v>
      </c>
      <c r="F239" s="20">
        <v>6</v>
      </c>
      <c r="G239" s="31">
        <v>14</v>
      </c>
      <c r="H239" s="31">
        <v>20</v>
      </c>
      <c r="I239" s="32" t="s">
        <v>58</v>
      </c>
      <c r="J239" s="20">
        <v>5</v>
      </c>
      <c r="K239" s="20">
        <v>50</v>
      </c>
      <c r="L239" s="20">
        <v>30</v>
      </c>
      <c r="M239" s="20">
        <v>5</v>
      </c>
      <c r="N239" s="31">
        <v>54</v>
      </c>
      <c r="O239" s="23">
        <v>20</v>
      </c>
      <c r="P239" s="20">
        <v>80</v>
      </c>
      <c r="Q239" s="24">
        <v>6</v>
      </c>
      <c r="R239" s="7">
        <v>12</v>
      </c>
      <c r="S239" s="20">
        <v>0</v>
      </c>
      <c r="T239" s="20">
        <v>10</v>
      </c>
      <c r="U239" s="25">
        <v>0.5</v>
      </c>
      <c r="V239" s="19">
        <f t="shared" si="36"/>
        <v>2.5499999999999998</v>
      </c>
      <c r="W239" s="26">
        <v>1.5</v>
      </c>
      <c r="X239" s="19">
        <f t="shared" si="46"/>
        <v>2.5499999999999998</v>
      </c>
      <c r="Y239" s="19">
        <f t="shared" si="37"/>
        <v>3.3000000000000003</v>
      </c>
      <c r="Z239" s="19">
        <v>9.9</v>
      </c>
      <c r="AA239" s="19">
        <f t="shared" si="38"/>
        <v>3.3000000000000003</v>
      </c>
      <c r="AB239" s="19">
        <f t="shared" si="39"/>
        <v>2.3400000000000003</v>
      </c>
      <c r="AC239" s="19">
        <v>1.3</v>
      </c>
      <c r="AD239" s="19">
        <f t="shared" si="47"/>
        <v>2.3400000000000003</v>
      </c>
      <c r="AE239" s="19">
        <f t="shared" si="40"/>
        <v>4.76</v>
      </c>
      <c r="AF239" s="19">
        <v>11.9</v>
      </c>
      <c r="AG239" s="19">
        <f t="shared" si="41"/>
        <v>4.76</v>
      </c>
      <c r="AH239" s="26">
        <f t="shared" si="42"/>
        <v>1.1440000000000001</v>
      </c>
      <c r="AI239" s="19">
        <v>1.1000000000000001</v>
      </c>
      <c r="AJ239" s="26">
        <f t="shared" si="43"/>
        <v>1.4300000000000002</v>
      </c>
      <c r="AK239" s="19">
        <f t="shared" si="44"/>
        <v>0.13999999999999999</v>
      </c>
      <c r="AL239" s="19">
        <v>0.1</v>
      </c>
      <c r="AM239" s="144">
        <f t="shared" si="45"/>
        <v>0.13999999999999999</v>
      </c>
      <c r="AN239" s="132"/>
      <c r="AO239" s="132"/>
      <c r="AP239" s="28">
        <f>ROUNDUP($AN$4*VLOOKUP($AO$4,Plant!$A$3:$F$22,6,0)*V239,0)</f>
        <v>25</v>
      </c>
      <c r="AQ239" s="28">
        <f>ROUNDUP($AN$4*VLOOKUP($AO$4,Plant!$A$3:$G$22,7,0)*Y239,0)</f>
        <v>63</v>
      </c>
      <c r="AR239" s="28">
        <f>ROUNDUP($AN$4*VLOOKUP($AO$4,Plant!$A$3:$F$22,6,0)*AB239,0)</f>
        <v>23</v>
      </c>
      <c r="AS239" s="28">
        <f>ROUNDUP($AN$4*VLOOKUP($AO$4,Plant!$A$3:$H$22,8,0)*AE239,0)</f>
        <v>124</v>
      </c>
      <c r="AT239" s="28">
        <f>ROUNDUP($AN$4*VLOOKUP($AO$4,Plant!$A$3:$D$22,4,0)*AH239,0)</f>
        <v>2</v>
      </c>
      <c r="AU239" s="28">
        <f>ROUNDUP($AN$4*VLOOKUP($AO$4,Plant!$A$3:$E$22,5,0)*AK239,0)</f>
        <v>1</v>
      </c>
      <c r="AW23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239*U239/VLOOKUP($AV$5,'19. Daily_paid_order'!$B$2:$C$41,2,0),0)</f>
        <v>3</v>
      </c>
    </row>
    <row r="240" spans="1:49" x14ac:dyDescent="0.25">
      <c r="A240" s="29" t="s">
        <v>52</v>
      </c>
      <c r="B240" s="30">
        <v>238</v>
      </c>
      <c r="C240" s="31">
        <v>7</v>
      </c>
      <c r="D240" s="3">
        <v>19</v>
      </c>
      <c r="E240" s="20">
        <v>5100</v>
      </c>
      <c r="F240" s="20">
        <v>6</v>
      </c>
      <c r="G240" s="31">
        <v>14</v>
      </c>
      <c r="H240" s="31">
        <v>20</v>
      </c>
      <c r="I240" s="32" t="s">
        <v>58</v>
      </c>
      <c r="J240" s="20">
        <v>5</v>
      </c>
      <c r="K240" s="20">
        <v>50</v>
      </c>
      <c r="L240" s="20">
        <v>30</v>
      </c>
      <c r="M240" s="20">
        <v>5</v>
      </c>
      <c r="N240" s="31">
        <v>54</v>
      </c>
      <c r="O240" s="23">
        <v>20</v>
      </c>
      <c r="P240" s="20">
        <v>80</v>
      </c>
      <c r="Q240" s="24">
        <v>6</v>
      </c>
      <c r="R240" s="7">
        <v>12</v>
      </c>
      <c r="S240" s="20">
        <v>0</v>
      </c>
      <c r="T240" s="20">
        <v>10</v>
      </c>
      <c r="U240" s="25">
        <v>0.5</v>
      </c>
      <c r="V240" s="19">
        <f t="shared" si="36"/>
        <v>2.5499999999999998</v>
      </c>
      <c r="W240" s="26">
        <v>1.5</v>
      </c>
      <c r="X240" s="19">
        <f t="shared" si="46"/>
        <v>2.5499999999999998</v>
      </c>
      <c r="Y240" s="19">
        <f t="shared" si="37"/>
        <v>3.3000000000000003</v>
      </c>
      <c r="Z240" s="19">
        <v>9.9</v>
      </c>
      <c r="AA240" s="19">
        <f t="shared" si="38"/>
        <v>3.3000000000000003</v>
      </c>
      <c r="AB240" s="19">
        <f t="shared" si="39"/>
        <v>2.3400000000000003</v>
      </c>
      <c r="AC240" s="19">
        <v>1.3</v>
      </c>
      <c r="AD240" s="19">
        <f t="shared" si="47"/>
        <v>2.3400000000000003</v>
      </c>
      <c r="AE240" s="19">
        <f t="shared" si="40"/>
        <v>4.76</v>
      </c>
      <c r="AF240" s="19">
        <v>11.9</v>
      </c>
      <c r="AG240" s="19">
        <f t="shared" si="41"/>
        <v>4.76</v>
      </c>
      <c r="AH240" s="26">
        <f t="shared" si="42"/>
        <v>1.1440000000000001</v>
      </c>
      <c r="AI240" s="19">
        <v>1.1000000000000001</v>
      </c>
      <c r="AJ240" s="26">
        <f t="shared" si="43"/>
        <v>1.4300000000000002</v>
      </c>
      <c r="AK240" s="19">
        <f t="shared" si="44"/>
        <v>0.13999999999999999</v>
      </c>
      <c r="AL240" s="19">
        <v>0.1</v>
      </c>
      <c r="AM240" s="144">
        <f t="shared" si="45"/>
        <v>0.13999999999999999</v>
      </c>
      <c r="AN240" s="132"/>
      <c r="AO240" s="132"/>
      <c r="AP240" s="28">
        <f>ROUNDUP($AN$4*VLOOKUP($AO$4,Plant!$A$3:$F$22,6,0)*V240,0)</f>
        <v>25</v>
      </c>
      <c r="AQ240" s="28">
        <f>ROUNDUP($AN$4*VLOOKUP($AO$4,Plant!$A$3:$G$22,7,0)*Y240,0)</f>
        <v>63</v>
      </c>
      <c r="AR240" s="28">
        <f>ROUNDUP($AN$4*VLOOKUP($AO$4,Plant!$A$3:$F$22,6,0)*AB240,0)</f>
        <v>23</v>
      </c>
      <c r="AS240" s="28">
        <f>ROUNDUP($AN$4*VLOOKUP($AO$4,Plant!$A$3:$H$22,8,0)*AE240,0)</f>
        <v>124</v>
      </c>
      <c r="AT240" s="28">
        <f>ROUNDUP($AN$4*VLOOKUP($AO$4,Plant!$A$3:$D$22,4,0)*AH240,0)</f>
        <v>2</v>
      </c>
      <c r="AU240" s="28">
        <f>ROUNDUP($AN$4*VLOOKUP($AO$4,Plant!$A$3:$E$22,5,0)*AK240,0)</f>
        <v>1</v>
      </c>
      <c r="AW24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240*U240/VLOOKUP($AV$5,'19. Daily_paid_order'!$B$2:$C$41,2,0),0)</f>
        <v>3</v>
      </c>
    </row>
    <row r="241" spans="1:49" x14ac:dyDescent="0.25">
      <c r="A241" s="29" t="s">
        <v>52</v>
      </c>
      <c r="B241" s="18">
        <v>239</v>
      </c>
      <c r="C241" s="31">
        <v>7</v>
      </c>
      <c r="D241" s="3">
        <v>19</v>
      </c>
      <c r="E241" s="20">
        <v>5100</v>
      </c>
      <c r="F241" s="20">
        <v>6</v>
      </c>
      <c r="G241" s="31">
        <v>14</v>
      </c>
      <c r="H241" s="31">
        <v>20</v>
      </c>
      <c r="I241" s="32" t="s">
        <v>58</v>
      </c>
      <c r="J241" s="20">
        <v>5</v>
      </c>
      <c r="K241" s="20">
        <v>50</v>
      </c>
      <c r="L241" s="20">
        <v>30</v>
      </c>
      <c r="M241" s="20">
        <v>5</v>
      </c>
      <c r="N241" s="31">
        <v>54</v>
      </c>
      <c r="O241" s="23">
        <v>20</v>
      </c>
      <c r="P241" s="20">
        <v>80</v>
      </c>
      <c r="Q241" s="24">
        <v>6</v>
      </c>
      <c r="R241" s="7">
        <v>12</v>
      </c>
      <c r="S241" s="20">
        <v>0</v>
      </c>
      <c r="T241" s="20">
        <v>10</v>
      </c>
      <c r="U241" s="25">
        <v>0.5</v>
      </c>
      <c r="V241" s="19">
        <f t="shared" si="36"/>
        <v>2.5499999999999998</v>
      </c>
      <c r="W241" s="26">
        <v>1.5</v>
      </c>
      <c r="X241" s="19">
        <f t="shared" si="46"/>
        <v>2.5499999999999998</v>
      </c>
      <c r="Y241" s="19">
        <f t="shared" si="37"/>
        <v>3.3000000000000003</v>
      </c>
      <c r="Z241" s="19">
        <v>9.9</v>
      </c>
      <c r="AA241" s="19">
        <f t="shared" si="38"/>
        <v>3.3000000000000003</v>
      </c>
      <c r="AB241" s="19">
        <f t="shared" si="39"/>
        <v>2.3400000000000003</v>
      </c>
      <c r="AC241" s="19">
        <v>1.3</v>
      </c>
      <c r="AD241" s="19">
        <f t="shared" si="47"/>
        <v>2.3400000000000003</v>
      </c>
      <c r="AE241" s="19">
        <f t="shared" si="40"/>
        <v>4.76</v>
      </c>
      <c r="AF241" s="19">
        <v>11.9</v>
      </c>
      <c r="AG241" s="19">
        <f t="shared" si="41"/>
        <v>4.76</v>
      </c>
      <c r="AH241" s="26">
        <f t="shared" si="42"/>
        <v>1.1440000000000001</v>
      </c>
      <c r="AI241" s="19">
        <v>1.1000000000000001</v>
      </c>
      <c r="AJ241" s="26">
        <f t="shared" si="43"/>
        <v>1.4300000000000002</v>
      </c>
      <c r="AK241" s="19">
        <f t="shared" si="44"/>
        <v>0.13999999999999999</v>
      </c>
      <c r="AL241" s="19">
        <v>0.1</v>
      </c>
      <c r="AM241" s="144">
        <f t="shared" si="45"/>
        <v>0.13999999999999999</v>
      </c>
      <c r="AN241" s="132"/>
      <c r="AO241" s="132"/>
      <c r="AP241" s="28">
        <f>ROUNDUP($AN$4*VLOOKUP($AO$4,Plant!$A$3:$F$22,6,0)*V241,0)</f>
        <v>25</v>
      </c>
      <c r="AQ241" s="28">
        <f>ROUNDUP($AN$4*VLOOKUP($AO$4,Plant!$A$3:$G$22,7,0)*Y241,0)</f>
        <v>63</v>
      </c>
      <c r="AR241" s="28">
        <f>ROUNDUP($AN$4*VLOOKUP($AO$4,Plant!$A$3:$F$22,6,0)*AB241,0)</f>
        <v>23</v>
      </c>
      <c r="AS241" s="28">
        <f>ROUNDUP($AN$4*VLOOKUP($AO$4,Plant!$A$3:$H$22,8,0)*AE241,0)</f>
        <v>124</v>
      </c>
      <c r="AT241" s="28">
        <f>ROUNDUP($AN$4*VLOOKUP($AO$4,Plant!$A$3:$D$22,4,0)*AH241,0)</f>
        <v>2</v>
      </c>
      <c r="AU241" s="28">
        <f>ROUNDUP($AN$4*VLOOKUP($AO$4,Plant!$A$3:$E$22,5,0)*AK241,0)</f>
        <v>1</v>
      </c>
      <c r="AW24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241*U241/VLOOKUP($AV$5,'19. Daily_paid_order'!$B$2:$C$41,2,0),0)</f>
        <v>3</v>
      </c>
    </row>
    <row r="242" spans="1:49" x14ac:dyDescent="0.25">
      <c r="A242" s="29" t="s">
        <v>52</v>
      </c>
      <c r="B242" s="30">
        <v>240</v>
      </c>
      <c r="C242" s="31">
        <v>7</v>
      </c>
      <c r="D242" s="3">
        <v>19</v>
      </c>
      <c r="E242" s="20">
        <v>5100</v>
      </c>
      <c r="F242" s="20">
        <v>6</v>
      </c>
      <c r="G242" s="31">
        <v>14</v>
      </c>
      <c r="H242" s="31">
        <v>20</v>
      </c>
      <c r="I242" s="32" t="s">
        <v>58</v>
      </c>
      <c r="J242" s="20">
        <v>5</v>
      </c>
      <c r="K242" s="20">
        <v>50</v>
      </c>
      <c r="L242" s="20">
        <v>30</v>
      </c>
      <c r="M242" s="20">
        <v>5</v>
      </c>
      <c r="N242" s="31">
        <v>54</v>
      </c>
      <c r="O242" s="23">
        <v>20</v>
      </c>
      <c r="P242" s="20">
        <v>80</v>
      </c>
      <c r="Q242" s="24">
        <v>6</v>
      </c>
      <c r="R242" s="7">
        <v>12</v>
      </c>
      <c r="S242" s="20">
        <v>0</v>
      </c>
      <c r="T242" s="20">
        <v>10</v>
      </c>
      <c r="U242" s="25">
        <v>0.5</v>
      </c>
      <c r="V242" s="19">
        <f t="shared" si="36"/>
        <v>2.5499999999999998</v>
      </c>
      <c r="W242" s="26">
        <v>1.5</v>
      </c>
      <c r="X242" s="19">
        <f t="shared" si="46"/>
        <v>2.5499999999999998</v>
      </c>
      <c r="Y242" s="19">
        <f t="shared" si="37"/>
        <v>3.3000000000000003</v>
      </c>
      <c r="Z242" s="19">
        <v>9.9</v>
      </c>
      <c r="AA242" s="19">
        <f t="shared" si="38"/>
        <v>3.3000000000000003</v>
      </c>
      <c r="AB242" s="19">
        <f t="shared" si="39"/>
        <v>2.3400000000000003</v>
      </c>
      <c r="AC242" s="19">
        <v>1.3</v>
      </c>
      <c r="AD242" s="19">
        <f t="shared" si="47"/>
        <v>2.3400000000000003</v>
      </c>
      <c r="AE242" s="19">
        <f t="shared" si="40"/>
        <v>4.76</v>
      </c>
      <c r="AF242" s="19">
        <v>11.9</v>
      </c>
      <c r="AG242" s="19">
        <f t="shared" si="41"/>
        <v>4.76</v>
      </c>
      <c r="AH242" s="26">
        <f t="shared" si="42"/>
        <v>1.1440000000000001</v>
      </c>
      <c r="AI242" s="19">
        <v>1.1000000000000001</v>
      </c>
      <c r="AJ242" s="26">
        <f t="shared" si="43"/>
        <v>1.4300000000000002</v>
      </c>
      <c r="AK242" s="19">
        <f t="shared" si="44"/>
        <v>0.13999999999999999</v>
      </c>
      <c r="AL242" s="19">
        <v>0.1</v>
      </c>
      <c r="AM242" s="144">
        <f t="shared" si="45"/>
        <v>0.13999999999999999</v>
      </c>
      <c r="AN242" s="132"/>
      <c r="AO242" s="132"/>
      <c r="AP242" s="28">
        <f>ROUNDUP($AN$4*VLOOKUP($AO$4,Plant!$A$3:$F$22,6,0)*V242,0)</f>
        <v>25</v>
      </c>
      <c r="AQ242" s="28">
        <f>ROUNDUP($AN$4*VLOOKUP($AO$4,Plant!$A$3:$G$22,7,0)*Y242,0)</f>
        <v>63</v>
      </c>
      <c r="AR242" s="28">
        <f>ROUNDUP($AN$4*VLOOKUP($AO$4,Plant!$A$3:$F$22,6,0)*AB242,0)</f>
        <v>23</v>
      </c>
      <c r="AS242" s="28">
        <f>ROUNDUP($AN$4*VLOOKUP($AO$4,Plant!$A$3:$H$22,8,0)*AE242,0)</f>
        <v>124</v>
      </c>
      <c r="AT242" s="28">
        <f>ROUNDUP($AN$4*VLOOKUP($AO$4,Plant!$A$3:$D$22,4,0)*AH242,0)</f>
        <v>2</v>
      </c>
      <c r="AU242" s="28">
        <f>ROUNDUP($AN$4*VLOOKUP($AO$4,Plant!$A$3:$E$22,5,0)*AK242,0)</f>
        <v>1</v>
      </c>
      <c r="AW24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242*U242/VLOOKUP($AV$5,'19. Daily_paid_order'!$B$2:$C$41,2,0),0)</f>
        <v>3</v>
      </c>
    </row>
    <row r="243" spans="1:49" x14ac:dyDescent="0.25">
      <c r="A243" s="29" t="s">
        <v>52</v>
      </c>
      <c r="B243" s="18">
        <v>241</v>
      </c>
      <c r="C243" s="31">
        <v>7</v>
      </c>
      <c r="D243" s="3">
        <v>19</v>
      </c>
      <c r="E243" s="20">
        <v>5100</v>
      </c>
      <c r="F243" s="20">
        <v>6</v>
      </c>
      <c r="G243" s="31">
        <v>14</v>
      </c>
      <c r="H243" s="31">
        <v>20</v>
      </c>
      <c r="I243" s="32" t="s">
        <v>58</v>
      </c>
      <c r="J243" s="20">
        <v>5</v>
      </c>
      <c r="K243" s="20">
        <v>50</v>
      </c>
      <c r="L243" s="20">
        <v>30</v>
      </c>
      <c r="M243" s="20">
        <v>5</v>
      </c>
      <c r="N243" s="31">
        <v>54</v>
      </c>
      <c r="O243" s="23">
        <v>20</v>
      </c>
      <c r="P243" s="20">
        <v>80</v>
      </c>
      <c r="Q243" s="24">
        <v>6</v>
      </c>
      <c r="R243" s="7">
        <v>12</v>
      </c>
      <c r="S243" s="20">
        <v>0</v>
      </c>
      <c r="T243" s="20">
        <v>10</v>
      </c>
      <c r="U243" s="25">
        <v>0.5</v>
      </c>
      <c r="V243" s="19">
        <f t="shared" si="36"/>
        <v>2.5499999999999998</v>
      </c>
      <c r="W243" s="26">
        <v>1.5</v>
      </c>
      <c r="X243" s="19">
        <f t="shared" si="46"/>
        <v>2.5499999999999998</v>
      </c>
      <c r="Y243" s="19">
        <f t="shared" si="37"/>
        <v>3.3000000000000003</v>
      </c>
      <c r="Z243" s="19">
        <v>9.9</v>
      </c>
      <c r="AA243" s="19">
        <f t="shared" si="38"/>
        <v>3.3000000000000003</v>
      </c>
      <c r="AB243" s="19">
        <f t="shared" si="39"/>
        <v>2.3400000000000003</v>
      </c>
      <c r="AC243" s="19">
        <v>1.3</v>
      </c>
      <c r="AD243" s="19">
        <f t="shared" si="47"/>
        <v>2.3400000000000003</v>
      </c>
      <c r="AE243" s="19">
        <f t="shared" si="40"/>
        <v>4.76</v>
      </c>
      <c r="AF243" s="19">
        <v>11.9</v>
      </c>
      <c r="AG243" s="19">
        <f t="shared" si="41"/>
        <v>4.76</v>
      </c>
      <c r="AH243" s="26">
        <f t="shared" si="42"/>
        <v>1.1440000000000001</v>
      </c>
      <c r="AI243" s="19">
        <v>1.1000000000000001</v>
      </c>
      <c r="AJ243" s="26">
        <f t="shared" si="43"/>
        <v>1.4300000000000002</v>
      </c>
      <c r="AK243" s="19">
        <f t="shared" si="44"/>
        <v>0.13999999999999999</v>
      </c>
      <c r="AL243" s="19">
        <v>0.1</v>
      </c>
      <c r="AM243" s="144">
        <f t="shared" si="45"/>
        <v>0.13999999999999999</v>
      </c>
      <c r="AN243" s="132"/>
      <c r="AO243" s="132"/>
      <c r="AP243" s="28">
        <f>ROUNDUP($AN$4*VLOOKUP($AO$4,Plant!$A$3:$F$22,6,0)*V243,0)</f>
        <v>25</v>
      </c>
      <c r="AQ243" s="28">
        <f>ROUNDUP($AN$4*VLOOKUP($AO$4,Plant!$A$3:$G$22,7,0)*Y243,0)</f>
        <v>63</v>
      </c>
      <c r="AR243" s="28">
        <f>ROUNDUP($AN$4*VLOOKUP($AO$4,Plant!$A$3:$F$22,6,0)*AB243,0)</f>
        <v>23</v>
      </c>
      <c r="AS243" s="28">
        <f>ROUNDUP($AN$4*VLOOKUP($AO$4,Plant!$A$3:$H$22,8,0)*AE243,0)</f>
        <v>124</v>
      </c>
      <c r="AT243" s="28">
        <f>ROUNDUP($AN$4*VLOOKUP($AO$4,Plant!$A$3:$D$22,4,0)*AH243,0)</f>
        <v>2</v>
      </c>
      <c r="AU243" s="28">
        <f>ROUNDUP($AN$4*VLOOKUP($AO$4,Plant!$A$3:$E$22,5,0)*AK243,0)</f>
        <v>1</v>
      </c>
      <c r="AW24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243*U243/VLOOKUP($AV$5,'19. Daily_paid_order'!$B$2:$C$41,2,0),0)</f>
        <v>3</v>
      </c>
    </row>
    <row r="244" spans="1:49" x14ac:dyDescent="0.25">
      <c r="A244" s="29" t="s">
        <v>52</v>
      </c>
      <c r="B244" s="30">
        <v>242</v>
      </c>
      <c r="C244" s="31">
        <v>7</v>
      </c>
      <c r="D244" s="3">
        <v>19</v>
      </c>
      <c r="E244" s="20">
        <v>5100</v>
      </c>
      <c r="F244" s="20">
        <v>6</v>
      </c>
      <c r="G244" s="31">
        <v>14</v>
      </c>
      <c r="H244" s="31">
        <v>20</v>
      </c>
      <c r="I244" s="32" t="s">
        <v>58</v>
      </c>
      <c r="J244" s="20">
        <v>5</v>
      </c>
      <c r="K244" s="20">
        <v>50</v>
      </c>
      <c r="L244" s="20">
        <v>30</v>
      </c>
      <c r="M244" s="20">
        <v>5</v>
      </c>
      <c r="N244" s="31">
        <v>54</v>
      </c>
      <c r="O244" s="23">
        <v>20</v>
      </c>
      <c r="P244" s="20">
        <v>80</v>
      </c>
      <c r="Q244" s="24">
        <v>6</v>
      </c>
      <c r="R244" s="7">
        <v>12</v>
      </c>
      <c r="S244" s="20">
        <v>0</v>
      </c>
      <c r="T244" s="20">
        <v>10</v>
      </c>
      <c r="U244" s="25">
        <v>0.5</v>
      </c>
      <c r="V244" s="19">
        <f t="shared" si="36"/>
        <v>2.5499999999999998</v>
      </c>
      <c r="W244" s="26">
        <v>1.5</v>
      </c>
      <c r="X244" s="19">
        <f t="shared" si="46"/>
        <v>2.5499999999999998</v>
      </c>
      <c r="Y244" s="19">
        <f t="shared" si="37"/>
        <v>3.3000000000000003</v>
      </c>
      <c r="Z244" s="19">
        <v>9.9</v>
      </c>
      <c r="AA244" s="19">
        <f t="shared" si="38"/>
        <v>3.3000000000000003</v>
      </c>
      <c r="AB244" s="19">
        <f t="shared" si="39"/>
        <v>2.3400000000000003</v>
      </c>
      <c r="AC244" s="19">
        <v>1.3</v>
      </c>
      <c r="AD244" s="19">
        <f t="shared" si="47"/>
        <v>2.3400000000000003</v>
      </c>
      <c r="AE244" s="19">
        <f t="shared" si="40"/>
        <v>4.76</v>
      </c>
      <c r="AF244" s="19">
        <v>11.9</v>
      </c>
      <c r="AG244" s="19">
        <f t="shared" si="41"/>
        <v>4.76</v>
      </c>
      <c r="AH244" s="26">
        <f t="shared" si="42"/>
        <v>1.1440000000000001</v>
      </c>
      <c r="AI244" s="19">
        <v>1.1000000000000001</v>
      </c>
      <c r="AJ244" s="26">
        <f t="shared" si="43"/>
        <v>1.4300000000000002</v>
      </c>
      <c r="AK244" s="19">
        <f t="shared" si="44"/>
        <v>0.13999999999999999</v>
      </c>
      <c r="AL244" s="19">
        <v>0.1</v>
      </c>
      <c r="AM244" s="144">
        <f t="shared" si="45"/>
        <v>0.13999999999999999</v>
      </c>
      <c r="AN244" s="132"/>
      <c r="AO244" s="132"/>
      <c r="AP244" s="28">
        <f>ROUNDUP($AN$4*VLOOKUP($AO$4,Plant!$A$3:$F$22,6,0)*V244,0)</f>
        <v>25</v>
      </c>
      <c r="AQ244" s="28">
        <f>ROUNDUP($AN$4*VLOOKUP($AO$4,Plant!$A$3:$G$22,7,0)*Y244,0)</f>
        <v>63</v>
      </c>
      <c r="AR244" s="28">
        <f>ROUNDUP($AN$4*VLOOKUP($AO$4,Plant!$A$3:$F$22,6,0)*AB244,0)</f>
        <v>23</v>
      </c>
      <c r="AS244" s="28">
        <f>ROUNDUP($AN$4*VLOOKUP($AO$4,Plant!$A$3:$H$22,8,0)*AE244,0)</f>
        <v>124</v>
      </c>
      <c r="AT244" s="28">
        <f>ROUNDUP($AN$4*VLOOKUP($AO$4,Plant!$A$3:$D$22,4,0)*AH244,0)</f>
        <v>2</v>
      </c>
      <c r="AU244" s="28">
        <f>ROUNDUP($AN$4*VLOOKUP($AO$4,Plant!$A$3:$E$22,5,0)*AK244,0)</f>
        <v>1</v>
      </c>
      <c r="AW24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244*U244/VLOOKUP($AV$5,'19. Daily_paid_order'!$B$2:$C$41,2,0),0)</f>
        <v>3</v>
      </c>
    </row>
    <row r="245" spans="1:49" x14ac:dyDescent="0.25">
      <c r="A245" s="29" t="s">
        <v>52</v>
      </c>
      <c r="B245" s="18">
        <v>243</v>
      </c>
      <c r="C245" s="31">
        <v>7</v>
      </c>
      <c r="D245" s="3">
        <v>19</v>
      </c>
      <c r="E245" s="20">
        <v>5100</v>
      </c>
      <c r="F245" s="20">
        <v>6</v>
      </c>
      <c r="G245" s="31">
        <v>14</v>
      </c>
      <c r="H245" s="31">
        <v>20</v>
      </c>
      <c r="I245" s="32" t="s">
        <v>58</v>
      </c>
      <c r="J245" s="20">
        <v>5</v>
      </c>
      <c r="K245" s="20">
        <v>50</v>
      </c>
      <c r="L245" s="20">
        <v>30</v>
      </c>
      <c r="M245" s="20">
        <v>5</v>
      </c>
      <c r="N245" s="31">
        <v>54</v>
      </c>
      <c r="O245" s="23">
        <v>20</v>
      </c>
      <c r="P245" s="20">
        <v>80</v>
      </c>
      <c r="Q245" s="24">
        <v>6</v>
      </c>
      <c r="R245" s="7">
        <v>12</v>
      </c>
      <c r="S245" s="20">
        <v>0</v>
      </c>
      <c r="T245" s="20">
        <v>10</v>
      </c>
      <c r="U245" s="25">
        <v>0.5</v>
      </c>
      <c r="V245" s="19">
        <f t="shared" si="36"/>
        <v>2.5499999999999998</v>
      </c>
      <c r="W245" s="26">
        <v>1.5</v>
      </c>
      <c r="X245" s="19">
        <f t="shared" si="46"/>
        <v>2.5499999999999998</v>
      </c>
      <c r="Y245" s="19">
        <f t="shared" si="37"/>
        <v>3.3000000000000003</v>
      </c>
      <c r="Z245" s="19">
        <v>9.9</v>
      </c>
      <c r="AA245" s="19">
        <f t="shared" si="38"/>
        <v>3.3000000000000003</v>
      </c>
      <c r="AB245" s="19">
        <f t="shared" si="39"/>
        <v>2.3400000000000003</v>
      </c>
      <c r="AC245" s="19">
        <v>1.3</v>
      </c>
      <c r="AD245" s="19">
        <f t="shared" si="47"/>
        <v>2.3400000000000003</v>
      </c>
      <c r="AE245" s="19">
        <f t="shared" si="40"/>
        <v>4.76</v>
      </c>
      <c r="AF245" s="19">
        <v>11.9</v>
      </c>
      <c r="AG245" s="19">
        <f t="shared" si="41"/>
        <v>4.76</v>
      </c>
      <c r="AH245" s="26">
        <f t="shared" si="42"/>
        <v>1.1440000000000001</v>
      </c>
      <c r="AI245" s="19">
        <v>1.1000000000000001</v>
      </c>
      <c r="AJ245" s="26">
        <f t="shared" si="43"/>
        <v>1.4300000000000002</v>
      </c>
      <c r="AK245" s="19">
        <f t="shared" si="44"/>
        <v>0.13999999999999999</v>
      </c>
      <c r="AL245" s="19">
        <v>0.1</v>
      </c>
      <c r="AM245" s="144">
        <f t="shared" si="45"/>
        <v>0.13999999999999999</v>
      </c>
      <c r="AN245" s="132"/>
      <c r="AO245" s="132"/>
      <c r="AP245" s="28">
        <f>ROUNDUP($AN$4*VLOOKUP($AO$4,Plant!$A$3:$F$22,6,0)*V245,0)</f>
        <v>25</v>
      </c>
      <c r="AQ245" s="28">
        <f>ROUNDUP($AN$4*VLOOKUP($AO$4,Plant!$A$3:$G$22,7,0)*Y245,0)</f>
        <v>63</v>
      </c>
      <c r="AR245" s="28">
        <f>ROUNDUP($AN$4*VLOOKUP($AO$4,Plant!$A$3:$F$22,6,0)*AB245,0)</f>
        <v>23</v>
      </c>
      <c r="AS245" s="28">
        <f>ROUNDUP($AN$4*VLOOKUP($AO$4,Plant!$A$3:$H$22,8,0)*AE245,0)</f>
        <v>124</v>
      </c>
      <c r="AT245" s="28">
        <f>ROUNDUP($AN$4*VLOOKUP($AO$4,Plant!$A$3:$D$22,4,0)*AH245,0)</f>
        <v>2</v>
      </c>
      <c r="AU245" s="28">
        <f>ROUNDUP($AN$4*VLOOKUP($AO$4,Plant!$A$3:$E$22,5,0)*AK245,0)</f>
        <v>1</v>
      </c>
      <c r="AW24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245*U245/VLOOKUP($AV$5,'19. Daily_paid_order'!$B$2:$C$41,2,0),0)</f>
        <v>3</v>
      </c>
    </row>
    <row r="246" spans="1:49" x14ac:dyDescent="0.25">
      <c r="A246" s="29" t="s">
        <v>52</v>
      </c>
      <c r="B246" s="30">
        <v>244</v>
      </c>
      <c r="C246" s="31">
        <v>7</v>
      </c>
      <c r="D246" s="3">
        <v>19</v>
      </c>
      <c r="E246" s="20">
        <v>5100</v>
      </c>
      <c r="F246" s="20">
        <v>6</v>
      </c>
      <c r="G246" s="31">
        <v>14</v>
      </c>
      <c r="H246" s="31">
        <v>20</v>
      </c>
      <c r="I246" s="32" t="s">
        <v>58</v>
      </c>
      <c r="J246" s="20">
        <v>5</v>
      </c>
      <c r="K246" s="20">
        <v>50</v>
      </c>
      <c r="L246" s="20">
        <v>30</v>
      </c>
      <c r="M246" s="20">
        <v>5</v>
      </c>
      <c r="N246" s="31">
        <v>54</v>
      </c>
      <c r="O246" s="23">
        <v>20</v>
      </c>
      <c r="P246" s="20">
        <v>80</v>
      </c>
      <c r="Q246" s="24">
        <v>6</v>
      </c>
      <c r="R246" s="7">
        <v>12</v>
      </c>
      <c r="S246" s="20">
        <v>0</v>
      </c>
      <c r="T246" s="20">
        <v>10</v>
      </c>
      <c r="U246" s="25">
        <v>0.5</v>
      </c>
      <c r="V246" s="19">
        <f t="shared" si="36"/>
        <v>2.5499999999999998</v>
      </c>
      <c r="W246" s="26">
        <v>1.5</v>
      </c>
      <c r="X246" s="19">
        <f t="shared" si="46"/>
        <v>2.5499999999999998</v>
      </c>
      <c r="Y246" s="19">
        <f t="shared" si="37"/>
        <v>3.3000000000000003</v>
      </c>
      <c r="Z246" s="19">
        <v>9.9</v>
      </c>
      <c r="AA246" s="19">
        <f t="shared" si="38"/>
        <v>3.3000000000000003</v>
      </c>
      <c r="AB246" s="19">
        <f t="shared" si="39"/>
        <v>2.3400000000000003</v>
      </c>
      <c r="AC246" s="19">
        <v>1.3</v>
      </c>
      <c r="AD246" s="19">
        <f t="shared" si="47"/>
        <v>2.3400000000000003</v>
      </c>
      <c r="AE246" s="19">
        <f t="shared" si="40"/>
        <v>4.76</v>
      </c>
      <c r="AF246" s="19">
        <v>11.9</v>
      </c>
      <c r="AG246" s="19">
        <f t="shared" si="41"/>
        <v>4.76</v>
      </c>
      <c r="AH246" s="26">
        <f t="shared" si="42"/>
        <v>1.1440000000000001</v>
      </c>
      <c r="AI246" s="19">
        <v>1.1000000000000001</v>
      </c>
      <c r="AJ246" s="26">
        <f t="shared" si="43"/>
        <v>1.4300000000000002</v>
      </c>
      <c r="AK246" s="19">
        <f t="shared" si="44"/>
        <v>0.13999999999999999</v>
      </c>
      <c r="AL246" s="19">
        <v>0.1</v>
      </c>
      <c r="AM246" s="144">
        <f t="shared" si="45"/>
        <v>0.13999999999999999</v>
      </c>
      <c r="AN246" s="132"/>
      <c r="AO246" s="132"/>
      <c r="AP246" s="28">
        <f>ROUNDUP($AN$4*VLOOKUP($AO$4,Plant!$A$3:$F$22,6,0)*V246,0)</f>
        <v>25</v>
      </c>
      <c r="AQ246" s="28">
        <f>ROUNDUP($AN$4*VLOOKUP($AO$4,Plant!$A$3:$G$22,7,0)*Y246,0)</f>
        <v>63</v>
      </c>
      <c r="AR246" s="28">
        <f>ROUNDUP($AN$4*VLOOKUP($AO$4,Plant!$A$3:$F$22,6,0)*AB246,0)</f>
        <v>23</v>
      </c>
      <c r="AS246" s="28">
        <f>ROUNDUP($AN$4*VLOOKUP($AO$4,Plant!$A$3:$H$22,8,0)*AE246,0)</f>
        <v>124</v>
      </c>
      <c r="AT246" s="28">
        <f>ROUNDUP($AN$4*VLOOKUP($AO$4,Plant!$A$3:$D$22,4,0)*AH246,0)</f>
        <v>2</v>
      </c>
      <c r="AU246" s="28">
        <f>ROUNDUP($AN$4*VLOOKUP($AO$4,Plant!$A$3:$E$22,5,0)*AK246,0)</f>
        <v>1</v>
      </c>
      <c r="AW24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246*U246/VLOOKUP($AV$5,'19. Daily_paid_order'!$B$2:$C$41,2,0),0)</f>
        <v>3</v>
      </c>
    </row>
    <row r="247" spans="1:49" x14ac:dyDescent="0.25">
      <c r="A247" s="29" t="s">
        <v>52</v>
      </c>
      <c r="B247" s="18">
        <v>245</v>
      </c>
      <c r="C247" s="31">
        <v>7</v>
      </c>
      <c r="D247" s="3">
        <v>19</v>
      </c>
      <c r="E247" s="20">
        <v>5100</v>
      </c>
      <c r="F247" s="20">
        <v>6</v>
      </c>
      <c r="G247" s="31">
        <v>14</v>
      </c>
      <c r="H247" s="31">
        <v>20</v>
      </c>
      <c r="I247" s="32" t="s">
        <v>58</v>
      </c>
      <c r="J247" s="20">
        <v>5</v>
      </c>
      <c r="K247" s="20">
        <v>50</v>
      </c>
      <c r="L247" s="20">
        <v>30</v>
      </c>
      <c r="M247" s="20">
        <v>5</v>
      </c>
      <c r="N247" s="31">
        <v>54</v>
      </c>
      <c r="O247" s="23">
        <v>20</v>
      </c>
      <c r="P247" s="20">
        <v>80</v>
      </c>
      <c r="Q247" s="24">
        <v>6</v>
      </c>
      <c r="R247" s="7">
        <v>12</v>
      </c>
      <c r="S247" s="20">
        <v>0</v>
      </c>
      <c r="T247" s="20">
        <v>10</v>
      </c>
      <c r="U247" s="25">
        <v>0.5</v>
      </c>
      <c r="V247" s="19">
        <f t="shared" si="36"/>
        <v>2.5499999999999998</v>
      </c>
      <c r="W247" s="26">
        <v>1.5</v>
      </c>
      <c r="X247" s="19">
        <f t="shared" si="46"/>
        <v>2.5499999999999998</v>
      </c>
      <c r="Y247" s="19">
        <f t="shared" si="37"/>
        <v>3.3000000000000003</v>
      </c>
      <c r="Z247" s="19">
        <v>9.9</v>
      </c>
      <c r="AA247" s="19">
        <f t="shared" si="38"/>
        <v>3.3000000000000003</v>
      </c>
      <c r="AB247" s="19">
        <f t="shared" si="39"/>
        <v>2.3400000000000003</v>
      </c>
      <c r="AC247" s="19">
        <v>1.3</v>
      </c>
      <c r="AD247" s="19">
        <f t="shared" si="47"/>
        <v>2.3400000000000003</v>
      </c>
      <c r="AE247" s="19">
        <f t="shared" si="40"/>
        <v>4.76</v>
      </c>
      <c r="AF247" s="19">
        <v>11.9</v>
      </c>
      <c r="AG247" s="19">
        <f t="shared" si="41"/>
        <v>4.76</v>
      </c>
      <c r="AH247" s="26">
        <f t="shared" si="42"/>
        <v>1.1440000000000001</v>
      </c>
      <c r="AI247" s="19">
        <v>1.1000000000000001</v>
      </c>
      <c r="AJ247" s="26">
        <f t="shared" si="43"/>
        <v>1.4300000000000002</v>
      </c>
      <c r="AK247" s="19">
        <f t="shared" si="44"/>
        <v>0.13999999999999999</v>
      </c>
      <c r="AL247" s="19">
        <v>0.1</v>
      </c>
      <c r="AM247" s="144">
        <f t="shared" si="45"/>
        <v>0.13999999999999999</v>
      </c>
      <c r="AN247" s="132"/>
      <c r="AO247" s="132"/>
      <c r="AP247" s="28">
        <f>ROUNDUP($AN$4*VLOOKUP($AO$4,Plant!$A$3:$F$22,6,0)*V247,0)</f>
        <v>25</v>
      </c>
      <c r="AQ247" s="28">
        <f>ROUNDUP($AN$4*VLOOKUP($AO$4,Plant!$A$3:$G$22,7,0)*Y247,0)</f>
        <v>63</v>
      </c>
      <c r="AR247" s="28">
        <f>ROUNDUP($AN$4*VLOOKUP($AO$4,Plant!$A$3:$F$22,6,0)*AB247,0)</f>
        <v>23</v>
      </c>
      <c r="AS247" s="28">
        <f>ROUNDUP($AN$4*VLOOKUP($AO$4,Plant!$A$3:$H$22,8,0)*AE247,0)</f>
        <v>124</v>
      </c>
      <c r="AT247" s="28">
        <f>ROUNDUP($AN$4*VLOOKUP($AO$4,Plant!$A$3:$D$22,4,0)*AH247,0)</f>
        <v>2</v>
      </c>
      <c r="AU247" s="28">
        <f>ROUNDUP($AN$4*VLOOKUP($AO$4,Plant!$A$3:$E$22,5,0)*AK247,0)</f>
        <v>1</v>
      </c>
      <c r="AW24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247*U247/VLOOKUP($AV$5,'19. Daily_paid_order'!$B$2:$C$41,2,0),0)</f>
        <v>3</v>
      </c>
    </row>
    <row r="248" spans="1:49" x14ac:dyDescent="0.25">
      <c r="A248" s="29" t="s">
        <v>52</v>
      </c>
      <c r="B248" s="30">
        <v>246</v>
      </c>
      <c r="C248" s="31">
        <v>7</v>
      </c>
      <c r="D248" s="3">
        <v>19</v>
      </c>
      <c r="E248" s="20">
        <v>5100</v>
      </c>
      <c r="F248" s="20">
        <v>6</v>
      </c>
      <c r="G248" s="31">
        <v>14</v>
      </c>
      <c r="H248" s="31">
        <v>20</v>
      </c>
      <c r="I248" s="32" t="s">
        <v>58</v>
      </c>
      <c r="J248" s="20">
        <v>5</v>
      </c>
      <c r="K248" s="20">
        <v>50</v>
      </c>
      <c r="L248" s="20">
        <v>30</v>
      </c>
      <c r="M248" s="20">
        <v>5</v>
      </c>
      <c r="N248" s="31">
        <v>54</v>
      </c>
      <c r="O248" s="23">
        <v>20</v>
      </c>
      <c r="P248" s="20">
        <v>80</v>
      </c>
      <c r="Q248" s="24">
        <v>6</v>
      </c>
      <c r="R248" s="7">
        <v>12</v>
      </c>
      <c r="S248" s="20">
        <v>0</v>
      </c>
      <c r="T248" s="20">
        <v>10</v>
      </c>
      <c r="U248" s="25">
        <v>0.5</v>
      </c>
      <c r="V248" s="19">
        <f t="shared" si="36"/>
        <v>2.5499999999999998</v>
      </c>
      <c r="W248" s="26">
        <v>1.5</v>
      </c>
      <c r="X248" s="19">
        <f t="shared" si="46"/>
        <v>2.5499999999999998</v>
      </c>
      <c r="Y248" s="19">
        <f t="shared" si="37"/>
        <v>3.3000000000000003</v>
      </c>
      <c r="Z248" s="19">
        <v>9.9</v>
      </c>
      <c r="AA248" s="19">
        <f t="shared" si="38"/>
        <v>3.3000000000000003</v>
      </c>
      <c r="AB248" s="19">
        <f t="shared" si="39"/>
        <v>2.3400000000000003</v>
      </c>
      <c r="AC248" s="19">
        <v>1.3</v>
      </c>
      <c r="AD248" s="19">
        <f t="shared" si="47"/>
        <v>2.3400000000000003</v>
      </c>
      <c r="AE248" s="19">
        <f t="shared" si="40"/>
        <v>4.76</v>
      </c>
      <c r="AF248" s="19">
        <v>11.9</v>
      </c>
      <c r="AG248" s="19">
        <f t="shared" si="41"/>
        <v>4.76</v>
      </c>
      <c r="AH248" s="26">
        <f t="shared" si="42"/>
        <v>1.1440000000000001</v>
      </c>
      <c r="AI248" s="19">
        <v>1.1000000000000001</v>
      </c>
      <c r="AJ248" s="26">
        <f t="shared" si="43"/>
        <v>1.4300000000000002</v>
      </c>
      <c r="AK248" s="19">
        <f t="shared" si="44"/>
        <v>0.13999999999999999</v>
      </c>
      <c r="AL248" s="19">
        <v>0.1</v>
      </c>
      <c r="AM248" s="144">
        <f t="shared" si="45"/>
        <v>0.13999999999999999</v>
      </c>
      <c r="AN248" s="132"/>
      <c r="AO248" s="132"/>
      <c r="AP248" s="28">
        <f>ROUNDUP($AN$4*VLOOKUP($AO$4,Plant!$A$3:$F$22,6,0)*V248,0)</f>
        <v>25</v>
      </c>
      <c r="AQ248" s="28">
        <f>ROUNDUP($AN$4*VLOOKUP($AO$4,Plant!$A$3:$G$22,7,0)*Y248,0)</f>
        <v>63</v>
      </c>
      <c r="AR248" s="28">
        <f>ROUNDUP($AN$4*VLOOKUP($AO$4,Plant!$A$3:$F$22,6,0)*AB248,0)</f>
        <v>23</v>
      </c>
      <c r="AS248" s="28">
        <f>ROUNDUP($AN$4*VLOOKUP($AO$4,Plant!$A$3:$H$22,8,0)*AE248,0)</f>
        <v>124</v>
      </c>
      <c r="AT248" s="28">
        <f>ROUNDUP($AN$4*VLOOKUP($AO$4,Plant!$A$3:$D$22,4,0)*AH248,0)</f>
        <v>2</v>
      </c>
      <c r="AU248" s="28">
        <f>ROUNDUP($AN$4*VLOOKUP($AO$4,Plant!$A$3:$E$22,5,0)*AK248,0)</f>
        <v>1</v>
      </c>
      <c r="AW24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248*U248/VLOOKUP($AV$5,'19. Daily_paid_order'!$B$2:$C$41,2,0),0)</f>
        <v>3</v>
      </c>
    </row>
    <row r="249" spans="1:49" x14ac:dyDescent="0.25">
      <c r="A249" s="29" t="s">
        <v>52</v>
      </c>
      <c r="B249" s="18">
        <v>247</v>
      </c>
      <c r="C249" s="31">
        <v>7</v>
      </c>
      <c r="D249" s="3">
        <v>19</v>
      </c>
      <c r="E249" s="20">
        <v>5100</v>
      </c>
      <c r="F249" s="20">
        <v>6</v>
      </c>
      <c r="G249" s="31">
        <v>14</v>
      </c>
      <c r="H249" s="31">
        <v>20</v>
      </c>
      <c r="I249" s="32" t="s">
        <v>58</v>
      </c>
      <c r="J249" s="20">
        <v>5</v>
      </c>
      <c r="K249" s="20">
        <v>50</v>
      </c>
      <c r="L249" s="20">
        <v>30</v>
      </c>
      <c r="M249" s="20">
        <v>5</v>
      </c>
      <c r="N249" s="31">
        <v>54</v>
      </c>
      <c r="O249" s="23">
        <v>20</v>
      </c>
      <c r="P249" s="20">
        <v>80</v>
      </c>
      <c r="Q249" s="24">
        <v>6</v>
      </c>
      <c r="R249" s="7">
        <v>12</v>
      </c>
      <c r="S249" s="20">
        <v>0</v>
      </c>
      <c r="T249" s="20">
        <v>10</v>
      </c>
      <c r="U249" s="25">
        <v>0.5</v>
      </c>
      <c r="V249" s="19">
        <f t="shared" si="36"/>
        <v>2.5499999999999998</v>
      </c>
      <c r="W249" s="26">
        <v>1.5</v>
      </c>
      <c r="X249" s="19">
        <f t="shared" si="46"/>
        <v>2.5499999999999998</v>
      </c>
      <c r="Y249" s="19">
        <f t="shared" si="37"/>
        <v>3.3000000000000003</v>
      </c>
      <c r="Z249" s="19">
        <v>9.9</v>
      </c>
      <c r="AA249" s="19">
        <f t="shared" si="38"/>
        <v>3.3000000000000003</v>
      </c>
      <c r="AB249" s="19">
        <f t="shared" si="39"/>
        <v>2.3400000000000003</v>
      </c>
      <c r="AC249" s="19">
        <v>1.3</v>
      </c>
      <c r="AD249" s="19">
        <f t="shared" si="47"/>
        <v>2.3400000000000003</v>
      </c>
      <c r="AE249" s="19">
        <f t="shared" si="40"/>
        <v>4.76</v>
      </c>
      <c r="AF249" s="19">
        <v>11.9</v>
      </c>
      <c r="AG249" s="19">
        <f t="shared" si="41"/>
        <v>4.76</v>
      </c>
      <c r="AH249" s="26">
        <f t="shared" si="42"/>
        <v>1.1440000000000001</v>
      </c>
      <c r="AI249" s="19">
        <v>1.1000000000000001</v>
      </c>
      <c r="AJ249" s="26">
        <f t="shared" si="43"/>
        <v>1.4300000000000002</v>
      </c>
      <c r="AK249" s="19">
        <f t="shared" si="44"/>
        <v>0.13999999999999999</v>
      </c>
      <c r="AL249" s="19">
        <v>0.1</v>
      </c>
      <c r="AM249" s="144">
        <f t="shared" si="45"/>
        <v>0.13999999999999999</v>
      </c>
      <c r="AN249" s="132"/>
      <c r="AO249" s="132"/>
      <c r="AP249" s="28">
        <f>ROUNDUP($AN$4*VLOOKUP($AO$4,Plant!$A$3:$F$22,6,0)*V249,0)</f>
        <v>25</v>
      </c>
      <c r="AQ249" s="28">
        <f>ROUNDUP($AN$4*VLOOKUP($AO$4,Plant!$A$3:$G$22,7,0)*Y249,0)</f>
        <v>63</v>
      </c>
      <c r="AR249" s="28">
        <f>ROUNDUP($AN$4*VLOOKUP($AO$4,Plant!$A$3:$F$22,6,0)*AB249,0)</f>
        <v>23</v>
      </c>
      <c r="AS249" s="28">
        <f>ROUNDUP($AN$4*VLOOKUP($AO$4,Plant!$A$3:$H$22,8,0)*AE249,0)</f>
        <v>124</v>
      </c>
      <c r="AT249" s="28">
        <f>ROUNDUP($AN$4*VLOOKUP($AO$4,Plant!$A$3:$D$22,4,0)*AH249,0)</f>
        <v>2</v>
      </c>
      <c r="AU249" s="28">
        <f>ROUNDUP($AN$4*VLOOKUP($AO$4,Plant!$A$3:$E$22,5,0)*AK249,0)</f>
        <v>1</v>
      </c>
      <c r="AW24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249*U249/VLOOKUP($AV$5,'19. Daily_paid_order'!$B$2:$C$41,2,0),0)</f>
        <v>3</v>
      </c>
    </row>
    <row r="250" spans="1:49" x14ac:dyDescent="0.25">
      <c r="A250" s="29" t="s">
        <v>52</v>
      </c>
      <c r="B250" s="30">
        <v>248</v>
      </c>
      <c r="C250" s="31">
        <v>7</v>
      </c>
      <c r="D250" s="3">
        <v>19</v>
      </c>
      <c r="E250" s="20">
        <v>5100</v>
      </c>
      <c r="F250" s="20">
        <v>6</v>
      </c>
      <c r="G250" s="31">
        <v>14</v>
      </c>
      <c r="H250" s="31">
        <v>20</v>
      </c>
      <c r="I250" s="32" t="s">
        <v>58</v>
      </c>
      <c r="J250" s="20">
        <v>5</v>
      </c>
      <c r="K250" s="20">
        <v>50</v>
      </c>
      <c r="L250" s="20">
        <v>30</v>
      </c>
      <c r="M250" s="20">
        <v>5</v>
      </c>
      <c r="N250" s="31">
        <v>54</v>
      </c>
      <c r="O250" s="23">
        <v>20</v>
      </c>
      <c r="P250" s="20">
        <v>80</v>
      </c>
      <c r="Q250" s="24">
        <v>6</v>
      </c>
      <c r="R250" s="7">
        <v>12</v>
      </c>
      <c r="S250" s="20">
        <v>0</v>
      </c>
      <c r="T250" s="20">
        <v>10</v>
      </c>
      <c r="U250" s="25">
        <v>0.5</v>
      </c>
      <c r="V250" s="19">
        <f t="shared" si="36"/>
        <v>2.5499999999999998</v>
      </c>
      <c r="W250" s="26">
        <v>1.5</v>
      </c>
      <c r="X250" s="19">
        <f t="shared" si="46"/>
        <v>2.5499999999999998</v>
      </c>
      <c r="Y250" s="19">
        <f t="shared" si="37"/>
        <v>3.3000000000000003</v>
      </c>
      <c r="Z250" s="19">
        <v>9.9</v>
      </c>
      <c r="AA250" s="19">
        <f t="shared" si="38"/>
        <v>3.3000000000000003</v>
      </c>
      <c r="AB250" s="19">
        <f t="shared" si="39"/>
        <v>2.3400000000000003</v>
      </c>
      <c r="AC250" s="19">
        <v>1.3</v>
      </c>
      <c r="AD250" s="19">
        <f t="shared" si="47"/>
        <v>2.3400000000000003</v>
      </c>
      <c r="AE250" s="19">
        <f t="shared" si="40"/>
        <v>4.76</v>
      </c>
      <c r="AF250" s="19">
        <v>11.9</v>
      </c>
      <c r="AG250" s="19">
        <f t="shared" si="41"/>
        <v>4.76</v>
      </c>
      <c r="AH250" s="26">
        <f t="shared" si="42"/>
        <v>1.1440000000000001</v>
      </c>
      <c r="AI250" s="19">
        <v>1.1000000000000001</v>
      </c>
      <c r="AJ250" s="26">
        <f t="shared" si="43"/>
        <v>1.4300000000000002</v>
      </c>
      <c r="AK250" s="19">
        <f t="shared" si="44"/>
        <v>0.13999999999999999</v>
      </c>
      <c r="AL250" s="19">
        <v>0.1</v>
      </c>
      <c r="AM250" s="144">
        <f t="shared" si="45"/>
        <v>0.13999999999999999</v>
      </c>
      <c r="AN250" s="132"/>
      <c r="AO250" s="132"/>
      <c r="AP250" s="28">
        <f>ROUNDUP($AN$4*VLOOKUP($AO$4,Plant!$A$3:$F$22,6,0)*V250,0)</f>
        <v>25</v>
      </c>
      <c r="AQ250" s="28">
        <f>ROUNDUP($AN$4*VLOOKUP($AO$4,Plant!$A$3:$G$22,7,0)*Y250,0)</f>
        <v>63</v>
      </c>
      <c r="AR250" s="28">
        <f>ROUNDUP($AN$4*VLOOKUP($AO$4,Plant!$A$3:$F$22,6,0)*AB250,0)</f>
        <v>23</v>
      </c>
      <c r="AS250" s="28">
        <f>ROUNDUP($AN$4*VLOOKUP($AO$4,Plant!$A$3:$H$22,8,0)*AE250,0)</f>
        <v>124</v>
      </c>
      <c r="AT250" s="28">
        <f>ROUNDUP($AN$4*VLOOKUP($AO$4,Plant!$A$3:$D$22,4,0)*AH250,0)</f>
        <v>2</v>
      </c>
      <c r="AU250" s="28">
        <f>ROUNDUP($AN$4*VLOOKUP($AO$4,Plant!$A$3:$E$22,5,0)*AK250,0)</f>
        <v>1</v>
      </c>
      <c r="AW25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250*U250/VLOOKUP($AV$5,'19. Daily_paid_order'!$B$2:$C$41,2,0),0)</f>
        <v>3</v>
      </c>
    </row>
    <row r="251" spans="1:49" x14ac:dyDescent="0.25">
      <c r="A251" s="29" t="s">
        <v>52</v>
      </c>
      <c r="B251" s="18">
        <v>249</v>
      </c>
      <c r="C251" s="31">
        <v>7</v>
      </c>
      <c r="D251" s="3">
        <v>19</v>
      </c>
      <c r="E251" s="20">
        <v>5100</v>
      </c>
      <c r="F251" s="20">
        <v>6</v>
      </c>
      <c r="G251" s="31">
        <v>14</v>
      </c>
      <c r="H251" s="31">
        <v>20</v>
      </c>
      <c r="I251" s="32" t="s">
        <v>58</v>
      </c>
      <c r="J251" s="20">
        <v>5</v>
      </c>
      <c r="K251" s="20">
        <v>50</v>
      </c>
      <c r="L251" s="20">
        <v>30</v>
      </c>
      <c r="M251" s="20">
        <v>5</v>
      </c>
      <c r="N251" s="31">
        <v>54</v>
      </c>
      <c r="O251" s="23">
        <v>20</v>
      </c>
      <c r="P251" s="20">
        <v>80</v>
      </c>
      <c r="Q251" s="24">
        <v>6</v>
      </c>
      <c r="R251" s="7">
        <v>12</v>
      </c>
      <c r="S251" s="20">
        <v>0</v>
      </c>
      <c r="T251" s="20">
        <v>10</v>
      </c>
      <c r="U251" s="25">
        <v>0.5</v>
      </c>
      <c r="V251" s="19">
        <f t="shared" si="36"/>
        <v>2.5499999999999998</v>
      </c>
      <c r="W251" s="26">
        <v>1.5</v>
      </c>
      <c r="X251" s="19">
        <f t="shared" si="46"/>
        <v>2.5499999999999998</v>
      </c>
      <c r="Y251" s="19">
        <f t="shared" si="37"/>
        <v>3.3000000000000003</v>
      </c>
      <c r="Z251" s="19">
        <v>9.9</v>
      </c>
      <c r="AA251" s="19">
        <f t="shared" si="38"/>
        <v>3.3000000000000003</v>
      </c>
      <c r="AB251" s="19">
        <f t="shared" si="39"/>
        <v>2.3400000000000003</v>
      </c>
      <c r="AC251" s="19">
        <v>1.3</v>
      </c>
      <c r="AD251" s="19">
        <f t="shared" si="47"/>
        <v>2.3400000000000003</v>
      </c>
      <c r="AE251" s="19">
        <f t="shared" si="40"/>
        <v>4.76</v>
      </c>
      <c r="AF251" s="19">
        <v>11.9</v>
      </c>
      <c r="AG251" s="19">
        <f t="shared" si="41"/>
        <v>4.76</v>
      </c>
      <c r="AH251" s="26">
        <f t="shared" si="42"/>
        <v>1.1440000000000001</v>
      </c>
      <c r="AI251" s="19">
        <v>1.1000000000000001</v>
      </c>
      <c r="AJ251" s="26">
        <f t="shared" si="43"/>
        <v>1.4300000000000002</v>
      </c>
      <c r="AK251" s="19">
        <f t="shared" si="44"/>
        <v>0.13999999999999999</v>
      </c>
      <c r="AL251" s="19">
        <v>0.1</v>
      </c>
      <c r="AM251" s="144">
        <f t="shared" si="45"/>
        <v>0.13999999999999999</v>
      </c>
      <c r="AN251" s="132"/>
      <c r="AO251" s="132"/>
      <c r="AP251" s="28">
        <f>ROUNDUP($AN$4*VLOOKUP($AO$4,Plant!$A$3:$F$22,6,0)*V251,0)</f>
        <v>25</v>
      </c>
      <c r="AQ251" s="28">
        <f>ROUNDUP($AN$4*VLOOKUP($AO$4,Plant!$A$3:$G$22,7,0)*Y251,0)</f>
        <v>63</v>
      </c>
      <c r="AR251" s="28">
        <f>ROUNDUP($AN$4*VLOOKUP($AO$4,Plant!$A$3:$F$22,6,0)*AB251,0)</f>
        <v>23</v>
      </c>
      <c r="AS251" s="28">
        <f>ROUNDUP($AN$4*VLOOKUP($AO$4,Plant!$A$3:$H$22,8,0)*AE251,0)</f>
        <v>124</v>
      </c>
      <c r="AT251" s="28">
        <f>ROUNDUP($AN$4*VLOOKUP($AO$4,Plant!$A$3:$D$22,4,0)*AH251,0)</f>
        <v>2</v>
      </c>
      <c r="AU251" s="28">
        <f>ROUNDUP($AN$4*VLOOKUP($AO$4,Plant!$A$3:$E$22,5,0)*AK251,0)</f>
        <v>1</v>
      </c>
      <c r="AW25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251*U251/VLOOKUP($AV$5,'19. Daily_paid_order'!$B$2:$C$41,2,0),0)</f>
        <v>3</v>
      </c>
    </row>
    <row r="252" spans="1:49" x14ac:dyDescent="0.25">
      <c r="A252" s="29" t="s">
        <v>52</v>
      </c>
      <c r="B252" s="30">
        <v>250</v>
      </c>
      <c r="C252" s="31">
        <v>7</v>
      </c>
      <c r="D252" s="3">
        <v>19</v>
      </c>
      <c r="E252" s="20">
        <v>5100</v>
      </c>
      <c r="F252" s="20">
        <v>6</v>
      </c>
      <c r="G252" s="31">
        <v>14</v>
      </c>
      <c r="H252" s="31">
        <v>20</v>
      </c>
      <c r="I252" s="32" t="s">
        <v>58</v>
      </c>
      <c r="J252" s="20">
        <v>5</v>
      </c>
      <c r="K252" s="20">
        <v>50</v>
      </c>
      <c r="L252" s="20">
        <v>30</v>
      </c>
      <c r="M252" s="20">
        <v>5</v>
      </c>
      <c r="N252" s="31">
        <v>54</v>
      </c>
      <c r="O252" s="23">
        <v>20</v>
      </c>
      <c r="P252" s="20">
        <v>80</v>
      </c>
      <c r="Q252" s="24">
        <v>6</v>
      </c>
      <c r="R252" s="7">
        <v>12</v>
      </c>
      <c r="S252" s="20">
        <v>0</v>
      </c>
      <c r="T252" s="20">
        <v>10</v>
      </c>
      <c r="U252" s="25">
        <v>0.5</v>
      </c>
      <c r="V252" s="19">
        <f t="shared" si="36"/>
        <v>2.5499999999999998</v>
      </c>
      <c r="W252" s="26">
        <v>1.5</v>
      </c>
      <c r="X252" s="19">
        <f t="shared" si="46"/>
        <v>2.5499999999999998</v>
      </c>
      <c r="Y252" s="19">
        <f t="shared" si="37"/>
        <v>3.3000000000000003</v>
      </c>
      <c r="Z252" s="19">
        <v>9.9</v>
      </c>
      <c r="AA252" s="19">
        <f t="shared" si="38"/>
        <v>3.3000000000000003</v>
      </c>
      <c r="AB252" s="19">
        <f t="shared" si="39"/>
        <v>2.3400000000000003</v>
      </c>
      <c r="AC252" s="19">
        <v>1.3</v>
      </c>
      <c r="AD252" s="19">
        <f t="shared" si="47"/>
        <v>2.3400000000000003</v>
      </c>
      <c r="AE252" s="19">
        <f t="shared" si="40"/>
        <v>4.76</v>
      </c>
      <c r="AF252" s="19">
        <v>11.9</v>
      </c>
      <c r="AG252" s="19">
        <f t="shared" si="41"/>
        <v>4.76</v>
      </c>
      <c r="AH252" s="26">
        <f t="shared" si="42"/>
        <v>1.1440000000000001</v>
      </c>
      <c r="AI252" s="19">
        <v>1.1000000000000001</v>
      </c>
      <c r="AJ252" s="26">
        <f t="shared" si="43"/>
        <v>1.4300000000000002</v>
      </c>
      <c r="AK252" s="19">
        <f t="shared" si="44"/>
        <v>0.13999999999999999</v>
      </c>
      <c r="AL252" s="19">
        <v>0.1</v>
      </c>
      <c r="AM252" s="144">
        <f t="shared" si="45"/>
        <v>0.13999999999999999</v>
      </c>
      <c r="AN252" s="132"/>
      <c r="AO252" s="132"/>
      <c r="AP252" s="28">
        <f>ROUNDUP($AN$4*VLOOKUP($AO$4,Plant!$A$3:$F$22,6,0)*V252,0)</f>
        <v>25</v>
      </c>
      <c r="AQ252" s="28">
        <f>ROUNDUP($AN$4*VLOOKUP($AO$4,Plant!$A$3:$G$22,7,0)*Y252,0)</f>
        <v>63</v>
      </c>
      <c r="AR252" s="28">
        <f>ROUNDUP($AN$4*VLOOKUP($AO$4,Plant!$A$3:$F$22,6,0)*AB252,0)</f>
        <v>23</v>
      </c>
      <c r="AS252" s="28">
        <f>ROUNDUP($AN$4*VLOOKUP($AO$4,Plant!$A$3:$H$22,8,0)*AE252,0)</f>
        <v>124</v>
      </c>
      <c r="AT252" s="28">
        <f>ROUNDUP($AN$4*VLOOKUP($AO$4,Plant!$A$3:$D$22,4,0)*AH252,0)</f>
        <v>2</v>
      </c>
      <c r="AU252" s="28">
        <f>ROUNDUP($AN$4*VLOOKUP($AO$4,Plant!$A$3:$E$22,5,0)*AK252,0)</f>
        <v>1</v>
      </c>
      <c r="AW25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252*U252/VLOOKUP($AV$5,'19. Daily_paid_order'!$B$2:$C$41,2,0),0)</f>
        <v>3</v>
      </c>
    </row>
    <row r="253" spans="1:49" x14ac:dyDescent="0.25">
      <c r="A253" s="29" t="s">
        <v>52</v>
      </c>
      <c r="B253" s="18">
        <v>251</v>
      </c>
      <c r="C253" s="31">
        <v>7</v>
      </c>
      <c r="D253" s="3">
        <v>20</v>
      </c>
      <c r="E253" s="20">
        <v>5100</v>
      </c>
      <c r="F253" s="20">
        <v>6</v>
      </c>
      <c r="G253" s="31">
        <v>14</v>
      </c>
      <c r="H253" s="31">
        <v>20</v>
      </c>
      <c r="I253" s="32" t="s">
        <v>58</v>
      </c>
      <c r="J253" s="20">
        <v>5</v>
      </c>
      <c r="K253" s="20">
        <v>50</v>
      </c>
      <c r="L253" s="20">
        <v>30</v>
      </c>
      <c r="M253" s="20">
        <v>5</v>
      </c>
      <c r="N253" s="31">
        <v>54</v>
      </c>
      <c r="O253" s="23">
        <v>20</v>
      </c>
      <c r="P253" s="20">
        <v>80</v>
      </c>
      <c r="Q253" s="24">
        <v>6</v>
      </c>
      <c r="R253" s="7">
        <v>12</v>
      </c>
      <c r="S253" s="20">
        <v>0</v>
      </c>
      <c r="T253" s="20">
        <v>10</v>
      </c>
      <c r="U253" s="25">
        <v>0.5</v>
      </c>
      <c r="V253" s="19">
        <f t="shared" si="36"/>
        <v>2.8899999999999997</v>
      </c>
      <c r="W253" s="26">
        <v>1.7</v>
      </c>
      <c r="X253" s="19">
        <f t="shared" si="46"/>
        <v>2.8899999999999997</v>
      </c>
      <c r="Y253" s="19">
        <f t="shared" si="37"/>
        <v>3.3000000000000003</v>
      </c>
      <c r="Z253" s="19">
        <v>9.9</v>
      </c>
      <c r="AA253" s="19">
        <f t="shared" si="38"/>
        <v>3.3000000000000003</v>
      </c>
      <c r="AB253" s="19">
        <f t="shared" si="39"/>
        <v>2.16</v>
      </c>
      <c r="AC253" s="19">
        <v>1.2</v>
      </c>
      <c r="AD253" s="19">
        <f t="shared" si="47"/>
        <v>2.16</v>
      </c>
      <c r="AE253" s="19">
        <f t="shared" si="40"/>
        <v>4.76</v>
      </c>
      <c r="AF253" s="19">
        <v>11.9</v>
      </c>
      <c r="AG253" s="19">
        <f t="shared" si="41"/>
        <v>4.76</v>
      </c>
      <c r="AH253" s="26">
        <f t="shared" si="42"/>
        <v>1.1440000000000001</v>
      </c>
      <c r="AI253" s="19">
        <v>1.1000000000000001</v>
      </c>
      <c r="AJ253" s="26">
        <f t="shared" si="43"/>
        <v>1.4300000000000002</v>
      </c>
      <c r="AK253" s="19">
        <f t="shared" si="44"/>
        <v>0.13999999999999999</v>
      </c>
      <c r="AL253" s="19">
        <v>0.1</v>
      </c>
      <c r="AM253" s="144">
        <f t="shared" si="45"/>
        <v>0.13999999999999999</v>
      </c>
      <c r="AN253" s="132"/>
      <c r="AO253" s="132"/>
      <c r="AP253" s="28">
        <f>ROUNDUP($AN$4*VLOOKUP($AO$4,Plant!$A$3:$F$22,6,0)*V253,0)</f>
        <v>28</v>
      </c>
      <c r="AQ253" s="28">
        <f>ROUNDUP($AN$4*VLOOKUP($AO$4,Plant!$A$3:$G$22,7,0)*Y253,0)</f>
        <v>63</v>
      </c>
      <c r="AR253" s="28">
        <f>ROUNDUP($AN$4*VLOOKUP($AO$4,Plant!$A$3:$F$22,6,0)*AB253,0)</f>
        <v>21</v>
      </c>
      <c r="AS253" s="28">
        <f>ROUNDUP($AN$4*VLOOKUP($AO$4,Plant!$A$3:$H$22,8,0)*AE253,0)</f>
        <v>124</v>
      </c>
      <c r="AT253" s="28">
        <f>ROUNDUP($AN$4*VLOOKUP($AO$4,Plant!$A$3:$D$22,4,0)*AH253,0)</f>
        <v>2</v>
      </c>
      <c r="AU253" s="28">
        <f>ROUNDUP($AN$4*VLOOKUP($AO$4,Plant!$A$3:$E$22,5,0)*AK253,0)</f>
        <v>1</v>
      </c>
      <c r="AW25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253*U253/VLOOKUP($AV$5,'19. Daily_paid_order'!$B$2:$C$41,2,0),0)</f>
        <v>3</v>
      </c>
    </row>
    <row r="254" spans="1:49" x14ac:dyDescent="0.25">
      <c r="A254" s="29" t="s">
        <v>52</v>
      </c>
      <c r="B254" s="30">
        <v>252</v>
      </c>
      <c r="C254" s="31">
        <v>7</v>
      </c>
      <c r="D254" s="3">
        <v>20</v>
      </c>
      <c r="E254" s="20">
        <v>5100</v>
      </c>
      <c r="F254" s="20">
        <v>6</v>
      </c>
      <c r="G254" s="31">
        <v>14</v>
      </c>
      <c r="H254" s="31">
        <v>20</v>
      </c>
      <c r="I254" s="32" t="s">
        <v>58</v>
      </c>
      <c r="J254" s="20">
        <v>5</v>
      </c>
      <c r="K254" s="20">
        <v>50</v>
      </c>
      <c r="L254" s="20">
        <v>30</v>
      </c>
      <c r="M254" s="20">
        <v>5</v>
      </c>
      <c r="N254" s="31">
        <v>54</v>
      </c>
      <c r="O254" s="23">
        <v>20</v>
      </c>
      <c r="P254" s="20">
        <v>80</v>
      </c>
      <c r="Q254" s="24">
        <v>6</v>
      </c>
      <c r="R254" s="7">
        <v>12</v>
      </c>
      <c r="S254" s="20">
        <v>0</v>
      </c>
      <c r="T254" s="20">
        <v>10</v>
      </c>
      <c r="U254" s="25">
        <v>0.5</v>
      </c>
      <c r="V254" s="19">
        <f t="shared" si="36"/>
        <v>2.8899999999999997</v>
      </c>
      <c r="W254" s="26">
        <v>1.7</v>
      </c>
      <c r="X254" s="19">
        <f t="shared" si="46"/>
        <v>2.8899999999999997</v>
      </c>
      <c r="Y254" s="19">
        <f t="shared" si="37"/>
        <v>3.3000000000000003</v>
      </c>
      <c r="Z254" s="19">
        <v>9.9</v>
      </c>
      <c r="AA254" s="19">
        <f t="shared" si="38"/>
        <v>3.3000000000000003</v>
      </c>
      <c r="AB254" s="19">
        <f t="shared" si="39"/>
        <v>2.16</v>
      </c>
      <c r="AC254" s="19">
        <v>1.2</v>
      </c>
      <c r="AD254" s="19">
        <f t="shared" si="47"/>
        <v>2.16</v>
      </c>
      <c r="AE254" s="19">
        <f t="shared" si="40"/>
        <v>4.76</v>
      </c>
      <c r="AF254" s="19">
        <v>11.9</v>
      </c>
      <c r="AG254" s="19">
        <f t="shared" si="41"/>
        <v>4.76</v>
      </c>
      <c r="AH254" s="26">
        <f t="shared" si="42"/>
        <v>1.1440000000000001</v>
      </c>
      <c r="AI254" s="19">
        <v>1.1000000000000001</v>
      </c>
      <c r="AJ254" s="26">
        <f t="shared" si="43"/>
        <v>1.4300000000000002</v>
      </c>
      <c r="AK254" s="19">
        <f t="shared" si="44"/>
        <v>0.13999999999999999</v>
      </c>
      <c r="AL254" s="19">
        <v>0.1</v>
      </c>
      <c r="AM254" s="144">
        <f t="shared" si="45"/>
        <v>0.13999999999999999</v>
      </c>
      <c r="AN254" s="132"/>
      <c r="AO254" s="132"/>
      <c r="AP254" s="28">
        <f>ROUNDUP($AN$4*VLOOKUP($AO$4,Plant!$A$3:$F$22,6,0)*V254,0)</f>
        <v>28</v>
      </c>
      <c r="AQ254" s="28">
        <f>ROUNDUP($AN$4*VLOOKUP($AO$4,Plant!$A$3:$G$22,7,0)*Y254,0)</f>
        <v>63</v>
      </c>
      <c r="AR254" s="28">
        <f>ROUNDUP($AN$4*VLOOKUP($AO$4,Plant!$A$3:$F$22,6,0)*AB254,0)</f>
        <v>21</v>
      </c>
      <c r="AS254" s="28">
        <f>ROUNDUP($AN$4*VLOOKUP($AO$4,Plant!$A$3:$H$22,8,0)*AE254,0)</f>
        <v>124</v>
      </c>
      <c r="AT254" s="28">
        <f>ROUNDUP($AN$4*VLOOKUP($AO$4,Plant!$A$3:$D$22,4,0)*AH254,0)</f>
        <v>2</v>
      </c>
      <c r="AU254" s="28">
        <f>ROUNDUP($AN$4*VLOOKUP($AO$4,Plant!$A$3:$E$22,5,0)*AK254,0)</f>
        <v>1</v>
      </c>
      <c r="AW25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254*U254/VLOOKUP($AV$5,'19. Daily_paid_order'!$B$2:$C$41,2,0),0)</f>
        <v>3</v>
      </c>
    </row>
    <row r="255" spans="1:49" x14ac:dyDescent="0.25">
      <c r="A255" s="29" t="s">
        <v>52</v>
      </c>
      <c r="B255" s="18">
        <v>253</v>
      </c>
      <c r="C255" s="31">
        <v>7</v>
      </c>
      <c r="D255" s="3">
        <v>20</v>
      </c>
      <c r="E255" s="20">
        <v>5100</v>
      </c>
      <c r="F255" s="20">
        <v>6</v>
      </c>
      <c r="G255" s="31">
        <v>14</v>
      </c>
      <c r="H255" s="31">
        <v>20</v>
      </c>
      <c r="I255" s="32" t="s">
        <v>58</v>
      </c>
      <c r="J255" s="20">
        <v>5</v>
      </c>
      <c r="K255" s="20">
        <v>50</v>
      </c>
      <c r="L255" s="20">
        <v>30</v>
      </c>
      <c r="M255" s="20">
        <v>5</v>
      </c>
      <c r="N255" s="31">
        <v>54</v>
      </c>
      <c r="O255" s="23">
        <v>20</v>
      </c>
      <c r="P255" s="20">
        <v>80</v>
      </c>
      <c r="Q255" s="24">
        <v>6</v>
      </c>
      <c r="R255" s="7">
        <v>12</v>
      </c>
      <c r="S255" s="20">
        <v>0</v>
      </c>
      <c r="T255" s="20">
        <v>10</v>
      </c>
      <c r="U255" s="25">
        <v>0.5</v>
      </c>
      <c r="V255" s="19">
        <f t="shared" si="36"/>
        <v>2.8899999999999997</v>
      </c>
      <c r="W255" s="26">
        <v>1.7</v>
      </c>
      <c r="X255" s="19">
        <f t="shared" si="46"/>
        <v>2.8899999999999997</v>
      </c>
      <c r="Y255" s="19">
        <f t="shared" si="37"/>
        <v>3.3000000000000003</v>
      </c>
      <c r="Z255" s="19">
        <v>9.9</v>
      </c>
      <c r="AA255" s="19">
        <f t="shared" si="38"/>
        <v>3.3000000000000003</v>
      </c>
      <c r="AB255" s="19">
        <f t="shared" si="39"/>
        <v>2.16</v>
      </c>
      <c r="AC255" s="19">
        <v>1.2</v>
      </c>
      <c r="AD255" s="19">
        <f t="shared" si="47"/>
        <v>2.16</v>
      </c>
      <c r="AE255" s="19">
        <f t="shared" si="40"/>
        <v>4.76</v>
      </c>
      <c r="AF255" s="19">
        <v>11.9</v>
      </c>
      <c r="AG255" s="19">
        <f t="shared" si="41"/>
        <v>4.76</v>
      </c>
      <c r="AH255" s="26">
        <f t="shared" si="42"/>
        <v>1.1440000000000001</v>
      </c>
      <c r="AI255" s="19">
        <v>1.1000000000000001</v>
      </c>
      <c r="AJ255" s="26">
        <f t="shared" si="43"/>
        <v>1.4300000000000002</v>
      </c>
      <c r="AK255" s="19">
        <f t="shared" si="44"/>
        <v>0.13999999999999999</v>
      </c>
      <c r="AL255" s="19">
        <v>0.1</v>
      </c>
      <c r="AM255" s="144">
        <f t="shared" si="45"/>
        <v>0.13999999999999999</v>
      </c>
      <c r="AN255" s="132"/>
      <c r="AO255" s="132"/>
      <c r="AP255" s="28">
        <f>ROUNDUP($AN$4*VLOOKUP($AO$4,Plant!$A$3:$F$22,6,0)*V255,0)</f>
        <v>28</v>
      </c>
      <c r="AQ255" s="28">
        <f>ROUNDUP($AN$4*VLOOKUP($AO$4,Plant!$A$3:$G$22,7,0)*Y255,0)</f>
        <v>63</v>
      </c>
      <c r="AR255" s="28">
        <f>ROUNDUP($AN$4*VLOOKUP($AO$4,Plant!$A$3:$F$22,6,0)*AB255,0)</f>
        <v>21</v>
      </c>
      <c r="AS255" s="28">
        <f>ROUNDUP($AN$4*VLOOKUP($AO$4,Plant!$A$3:$H$22,8,0)*AE255,0)</f>
        <v>124</v>
      </c>
      <c r="AT255" s="28">
        <f>ROUNDUP($AN$4*VLOOKUP($AO$4,Plant!$A$3:$D$22,4,0)*AH255,0)</f>
        <v>2</v>
      </c>
      <c r="AU255" s="28">
        <f>ROUNDUP($AN$4*VLOOKUP($AO$4,Plant!$A$3:$E$22,5,0)*AK255,0)</f>
        <v>1</v>
      </c>
      <c r="AW25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255*U255/VLOOKUP($AV$5,'19. Daily_paid_order'!$B$2:$C$41,2,0),0)</f>
        <v>3</v>
      </c>
    </row>
    <row r="256" spans="1:49" x14ac:dyDescent="0.25">
      <c r="A256" s="29" t="s">
        <v>52</v>
      </c>
      <c r="B256" s="30">
        <v>254</v>
      </c>
      <c r="C256" s="31">
        <v>7</v>
      </c>
      <c r="D256" s="3">
        <v>20</v>
      </c>
      <c r="E256" s="20">
        <v>5100</v>
      </c>
      <c r="F256" s="20">
        <v>6</v>
      </c>
      <c r="G256" s="31">
        <v>14</v>
      </c>
      <c r="H256" s="31">
        <v>20</v>
      </c>
      <c r="I256" s="32" t="s">
        <v>58</v>
      </c>
      <c r="J256" s="20">
        <v>5</v>
      </c>
      <c r="K256" s="20">
        <v>50</v>
      </c>
      <c r="L256" s="20">
        <v>30</v>
      </c>
      <c r="M256" s="20">
        <v>5</v>
      </c>
      <c r="N256" s="31">
        <v>54</v>
      </c>
      <c r="O256" s="23">
        <v>20</v>
      </c>
      <c r="P256" s="20">
        <v>80</v>
      </c>
      <c r="Q256" s="24">
        <v>6</v>
      </c>
      <c r="R256" s="7">
        <v>12</v>
      </c>
      <c r="S256" s="20">
        <v>0</v>
      </c>
      <c r="T256" s="20">
        <v>10</v>
      </c>
      <c r="U256" s="25">
        <v>0.5</v>
      </c>
      <c r="V256" s="19">
        <f t="shared" si="36"/>
        <v>2.8899999999999997</v>
      </c>
      <c r="W256" s="26">
        <v>1.7</v>
      </c>
      <c r="X256" s="19">
        <f t="shared" si="46"/>
        <v>2.8899999999999997</v>
      </c>
      <c r="Y256" s="19">
        <f t="shared" si="37"/>
        <v>3.3000000000000003</v>
      </c>
      <c r="Z256" s="19">
        <v>9.9</v>
      </c>
      <c r="AA256" s="19">
        <f t="shared" si="38"/>
        <v>3.3000000000000003</v>
      </c>
      <c r="AB256" s="19">
        <f t="shared" si="39"/>
        <v>2.16</v>
      </c>
      <c r="AC256" s="19">
        <v>1.2</v>
      </c>
      <c r="AD256" s="19">
        <f t="shared" si="47"/>
        <v>2.16</v>
      </c>
      <c r="AE256" s="19">
        <f t="shared" si="40"/>
        <v>4.76</v>
      </c>
      <c r="AF256" s="19">
        <v>11.9</v>
      </c>
      <c r="AG256" s="19">
        <f t="shared" si="41"/>
        <v>4.76</v>
      </c>
      <c r="AH256" s="26">
        <f t="shared" si="42"/>
        <v>1.1440000000000001</v>
      </c>
      <c r="AI256" s="19">
        <v>1.1000000000000001</v>
      </c>
      <c r="AJ256" s="26">
        <f t="shared" si="43"/>
        <v>1.4300000000000002</v>
      </c>
      <c r="AK256" s="19">
        <f t="shared" si="44"/>
        <v>0.13999999999999999</v>
      </c>
      <c r="AL256" s="19">
        <v>0.1</v>
      </c>
      <c r="AM256" s="144">
        <f t="shared" si="45"/>
        <v>0.13999999999999999</v>
      </c>
      <c r="AN256" s="132"/>
      <c r="AO256" s="132"/>
      <c r="AP256" s="28">
        <f>ROUNDUP($AN$4*VLOOKUP($AO$4,Plant!$A$3:$F$22,6,0)*V256,0)</f>
        <v>28</v>
      </c>
      <c r="AQ256" s="28">
        <f>ROUNDUP($AN$4*VLOOKUP($AO$4,Plant!$A$3:$G$22,7,0)*Y256,0)</f>
        <v>63</v>
      </c>
      <c r="AR256" s="28">
        <f>ROUNDUP($AN$4*VLOOKUP($AO$4,Plant!$A$3:$F$22,6,0)*AB256,0)</f>
        <v>21</v>
      </c>
      <c r="AS256" s="28">
        <f>ROUNDUP($AN$4*VLOOKUP($AO$4,Plant!$A$3:$H$22,8,0)*AE256,0)</f>
        <v>124</v>
      </c>
      <c r="AT256" s="28">
        <f>ROUNDUP($AN$4*VLOOKUP($AO$4,Plant!$A$3:$D$22,4,0)*AH256,0)</f>
        <v>2</v>
      </c>
      <c r="AU256" s="28">
        <f>ROUNDUP($AN$4*VLOOKUP($AO$4,Plant!$A$3:$E$22,5,0)*AK256,0)</f>
        <v>1</v>
      </c>
      <c r="AW25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256*U256/VLOOKUP($AV$5,'19. Daily_paid_order'!$B$2:$C$41,2,0),0)</f>
        <v>3</v>
      </c>
    </row>
    <row r="257" spans="1:49" x14ac:dyDescent="0.25">
      <c r="A257" s="29" t="s">
        <v>52</v>
      </c>
      <c r="B257" s="18">
        <v>255</v>
      </c>
      <c r="C257" s="31">
        <v>7</v>
      </c>
      <c r="D257" s="3">
        <v>20</v>
      </c>
      <c r="E257" s="20">
        <v>5100</v>
      </c>
      <c r="F257" s="20">
        <v>6</v>
      </c>
      <c r="G257" s="31">
        <v>14</v>
      </c>
      <c r="H257" s="31">
        <v>20</v>
      </c>
      <c r="I257" s="32" t="s">
        <v>58</v>
      </c>
      <c r="J257" s="20">
        <v>5</v>
      </c>
      <c r="K257" s="20">
        <v>50</v>
      </c>
      <c r="L257" s="20">
        <v>30</v>
      </c>
      <c r="M257" s="20">
        <v>5</v>
      </c>
      <c r="N257" s="31">
        <v>54</v>
      </c>
      <c r="O257" s="23">
        <v>20</v>
      </c>
      <c r="P257" s="20">
        <v>80</v>
      </c>
      <c r="Q257" s="24">
        <v>6</v>
      </c>
      <c r="R257" s="7">
        <v>12</v>
      </c>
      <c r="S257" s="20">
        <v>0</v>
      </c>
      <c r="T257" s="20">
        <v>10</v>
      </c>
      <c r="U257" s="25">
        <v>0.5</v>
      </c>
      <c r="V257" s="19">
        <f t="shared" si="36"/>
        <v>2.8899999999999997</v>
      </c>
      <c r="W257" s="26">
        <v>1.7</v>
      </c>
      <c r="X257" s="19">
        <f t="shared" si="46"/>
        <v>2.8899999999999997</v>
      </c>
      <c r="Y257" s="19">
        <f t="shared" si="37"/>
        <v>3.3000000000000003</v>
      </c>
      <c r="Z257" s="19">
        <v>9.9</v>
      </c>
      <c r="AA257" s="19">
        <f t="shared" si="38"/>
        <v>3.3000000000000003</v>
      </c>
      <c r="AB257" s="19">
        <f t="shared" si="39"/>
        <v>2.16</v>
      </c>
      <c r="AC257" s="19">
        <v>1.2</v>
      </c>
      <c r="AD257" s="19">
        <f t="shared" si="47"/>
        <v>2.16</v>
      </c>
      <c r="AE257" s="19">
        <f t="shared" si="40"/>
        <v>4.76</v>
      </c>
      <c r="AF257" s="19">
        <v>11.9</v>
      </c>
      <c r="AG257" s="19">
        <f t="shared" si="41"/>
        <v>4.76</v>
      </c>
      <c r="AH257" s="26">
        <f t="shared" si="42"/>
        <v>1.1440000000000001</v>
      </c>
      <c r="AI257" s="19">
        <v>1.1000000000000001</v>
      </c>
      <c r="AJ257" s="26">
        <f t="shared" si="43"/>
        <v>1.4300000000000002</v>
      </c>
      <c r="AK257" s="19">
        <f t="shared" si="44"/>
        <v>0.13999999999999999</v>
      </c>
      <c r="AL257" s="19">
        <v>0.1</v>
      </c>
      <c r="AM257" s="144">
        <f t="shared" si="45"/>
        <v>0.13999999999999999</v>
      </c>
      <c r="AN257" s="132"/>
      <c r="AO257" s="132"/>
      <c r="AP257" s="28">
        <f>ROUNDUP($AN$4*VLOOKUP($AO$4,Plant!$A$3:$F$22,6,0)*V257,0)</f>
        <v>28</v>
      </c>
      <c r="AQ257" s="28">
        <f>ROUNDUP($AN$4*VLOOKUP($AO$4,Plant!$A$3:$G$22,7,0)*Y257,0)</f>
        <v>63</v>
      </c>
      <c r="AR257" s="28">
        <f>ROUNDUP($AN$4*VLOOKUP($AO$4,Plant!$A$3:$F$22,6,0)*AB257,0)</f>
        <v>21</v>
      </c>
      <c r="AS257" s="28">
        <f>ROUNDUP($AN$4*VLOOKUP($AO$4,Plant!$A$3:$H$22,8,0)*AE257,0)</f>
        <v>124</v>
      </c>
      <c r="AT257" s="28">
        <f>ROUNDUP($AN$4*VLOOKUP($AO$4,Plant!$A$3:$D$22,4,0)*AH257,0)</f>
        <v>2</v>
      </c>
      <c r="AU257" s="28">
        <f>ROUNDUP($AN$4*VLOOKUP($AO$4,Plant!$A$3:$E$22,5,0)*AK257,0)</f>
        <v>1</v>
      </c>
      <c r="AW25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257*U257/VLOOKUP($AV$5,'19. Daily_paid_order'!$B$2:$C$41,2,0),0)</f>
        <v>3</v>
      </c>
    </row>
    <row r="258" spans="1:49" x14ac:dyDescent="0.25">
      <c r="A258" s="29" t="s">
        <v>52</v>
      </c>
      <c r="B258" s="30">
        <v>256</v>
      </c>
      <c r="C258" s="31">
        <v>7</v>
      </c>
      <c r="D258" s="3">
        <v>20</v>
      </c>
      <c r="E258" s="20">
        <v>5100</v>
      </c>
      <c r="F258" s="20">
        <v>6</v>
      </c>
      <c r="G258" s="31">
        <v>14</v>
      </c>
      <c r="H258" s="31">
        <v>20</v>
      </c>
      <c r="I258" s="32" t="s">
        <v>58</v>
      </c>
      <c r="J258" s="20">
        <v>5</v>
      </c>
      <c r="K258" s="20">
        <v>50</v>
      </c>
      <c r="L258" s="20">
        <v>30</v>
      </c>
      <c r="M258" s="20">
        <v>5</v>
      </c>
      <c r="N258" s="31">
        <v>54</v>
      </c>
      <c r="O258" s="23">
        <v>20</v>
      </c>
      <c r="P258" s="20">
        <v>80</v>
      </c>
      <c r="Q258" s="24">
        <v>6</v>
      </c>
      <c r="R258" s="7">
        <v>12</v>
      </c>
      <c r="S258" s="20">
        <v>0</v>
      </c>
      <c r="T258" s="20">
        <v>10</v>
      </c>
      <c r="U258" s="25">
        <v>0.5</v>
      </c>
      <c r="V258" s="19">
        <f t="shared" si="36"/>
        <v>2.8899999999999997</v>
      </c>
      <c r="W258" s="26">
        <v>1.7</v>
      </c>
      <c r="X258" s="19">
        <f t="shared" si="46"/>
        <v>2.8899999999999997</v>
      </c>
      <c r="Y258" s="19">
        <f t="shared" si="37"/>
        <v>3.3000000000000003</v>
      </c>
      <c r="Z258" s="19">
        <v>9.9</v>
      </c>
      <c r="AA258" s="19">
        <f t="shared" si="38"/>
        <v>3.3000000000000003</v>
      </c>
      <c r="AB258" s="19">
        <f t="shared" si="39"/>
        <v>2.16</v>
      </c>
      <c r="AC258" s="19">
        <v>1.2</v>
      </c>
      <c r="AD258" s="19">
        <f t="shared" si="47"/>
        <v>2.16</v>
      </c>
      <c r="AE258" s="19">
        <f t="shared" si="40"/>
        <v>4.76</v>
      </c>
      <c r="AF258" s="19">
        <v>11.9</v>
      </c>
      <c r="AG258" s="19">
        <f t="shared" si="41"/>
        <v>4.76</v>
      </c>
      <c r="AH258" s="26">
        <f t="shared" si="42"/>
        <v>1.1440000000000001</v>
      </c>
      <c r="AI258" s="19">
        <v>1.1000000000000001</v>
      </c>
      <c r="AJ258" s="26">
        <f t="shared" si="43"/>
        <v>1.4300000000000002</v>
      </c>
      <c r="AK258" s="19">
        <f t="shared" si="44"/>
        <v>0.13999999999999999</v>
      </c>
      <c r="AL258" s="19">
        <v>0.1</v>
      </c>
      <c r="AM258" s="144">
        <f t="shared" si="45"/>
        <v>0.13999999999999999</v>
      </c>
      <c r="AN258" s="132"/>
      <c r="AO258" s="132"/>
      <c r="AP258" s="28">
        <f>ROUNDUP($AN$4*VLOOKUP($AO$4,Plant!$A$3:$F$22,6,0)*V258,0)</f>
        <v>28</v>
      </c>
      <c r="AQ258" s="28">
        <f>ROUNDUP($AN$4*VLOOKUP($AO$4,Plant!$A$3:$G$22,7,0)*Y258,0)</f>
        <v>63</v>
      </c>
      <c r="AR258" s="28">
        <f>ROUNDUP($AN$4*VLOOKUP($AO$4,Plant!$A$3:$F$22,6,0)*AB258,0)</f>
        <v>21</v>
      </c>
      <c r="AS258" s="28">
        <f>ROUNDUP($AN$4*VLOOKUP($AO$4,Plant!$A$3:$H$22,8,0)*AE258,0)</f>
        <v>124</v>
      </c>
      <c r="AT258" s="28">
        <f>ROUNDUP($AN$4*VLOOKUP($AO$4,Plant!$A$3:$D$22,4,0)*AH258,0)</f>
        <v>2</v>
      </c>
      <c r="AU258" s="28">
        <f>ROUNDUP($AN$4*VLOOKUP($AO$4,Plant!$A$3:$E$22,5,0)*AK258,0)</f>
        <v>1</v>
      </c>
      <c r="AW25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258*U258/VLOOKUP($AV$5,'19. Daily_paid_order'!$B$2:$C$41,2,0),0)</f>
        <v>3</v>
      </c>
    </row>
    <row r="259" spans="1:49" x14ac:dyDescent="0.25">
      <c r="A259" s="29" t="s">
        <v>52</v>
      </c>
      <c r="B259" s="18">
        <v>257</v>
      </c>
      <c r="C259" s="31">
        <v>7</v>
      </c>
      <c r="D259" s="3">
        <v>20</v>
      </c>
      <c r="E259" s="20">
        <v>5100</v>
      </c>
      <c r="F259" s="20">
        <v>6</v>
      </c>
      <c r="G259" s="31">
        <v>14</v>
      </c>
      <c r="H259" s="31">
        <v>20</v>
      </c>
      <c r="I259" s="32" t="s">
        <v>58</v>
      </c>
      <c r="J259" s="20">
        <v>5</v>
      </c>
      <c r="K259" s="20">
        <v>50</v>
      </c>
      <c r="L259" s="20">
        <v>30</v>
      </c>
      <c r="M259" s="20">
        <v>5</v>
      </c>
      <c r="N259" s="31">
        <v>54</v>
      </c>
      <c r="O259" s="23">
        <v>20</v>
      </c>
      <c r="P259" s="20">
        <v>80</v>
      </c>
      <c r="Q259" s="24">
        <v>6</v>
      </c>
      <c r="R259" s="7">
        <v>12</v>
      </c>
      <c r="S259" s="20">
        <v>0</v>
      </c>
      <c r="T259" s="20">
        <v>10</v>
      </c>
      <c r="U259" s="25">
        <v>0.5</v>
      </c>
      <c r="V259" s="19">
        <f t="shared" ref="V259:V282" si="48">X259</f>
        <v>2.8899999999999997</v>
      </c>
      <c r="W259" s="26">
        <v>1.7</v>
      </c>
      <c r="X259" s="19">
        <f t="shared" si="46"/>
        <v>2.8899999999999997</v>
      </c>
      <c r="Y259" s="19">
        <f t="shared" ref="Y259:Y282" si="49">AA259</f>
        <v>3.3000000000000003</v>
      </c>
      <c r="Z259" s="19">
        <v>9.9</v>
      </c>
      <c r="AA259" s="19">
        <f t="shared" ref="AA259:AA282" si="50">Z259/3</f>
        <v>3.3000000000000003</v>
      </c>
      <c r="AB259" s="19">
        <f t="shared" ref="AB259:AB282" si="51">AD259</f>
        <v>2.16</v>
      </c>
      <c r="AC259" s="19">
        <v>1.2</v>
      </c>
      <c r="AD259" s="19">
        <f t="shared" si="47"/>
        <v>2.16</v>
      </c>
      <c r="AE259" s="19">
        <f t="shared" ref="AE259:AE282" si="52">AG259</f>
        <v>4.76</v>
      </c>
      <c r="AF259" s="19">
        <v>11.9</v>
      </c>
      <c r="AG259" s="19">
        <f t="shared" ref="AG259:AG282" si="53">AF259/2.5</f>
        <v>4.76</v>
      </c>
      <c r="AH259" s="26">
        <f t="shared" ref="AH259:AH282" si="54">AJ259-AJ259*20%</f>
        <v>1.1440000000000001</v>
      </c>
      <c r="AI259" s="19">
        <v>1.1000000000000001</v>
      </c>
      <c r="AJ259" s="26">
        <f t="shared" ref="AJ259:AJ282" si="55">AI259*1.3</f>
        <v>1.4300000000000002</v>
      </c>
      <c r="AK259" s="19">
        <f t="shared" ref="AK259:AK282" si="56">AM259</f>
        <v>0.13999999999999999</v>
      </c>
      <c r="AL259" s="19">
        <v>0.1</v>
      </c>
      <c r="AM259" s="144">
        <f t="shared" ref="AM259:AM282" si="57">AL259*2*0.7</f>
        <v>0.13999999999999999</v>
      </c>
      <c r="AN259" s="132"/>
      <c r="AO259" s="132"/>
      <c r="AP259" s="28">
        <f>ROUNDUP($AN$4*VLOOKUP($AO$4,Plant!$A$3:$F$22,6,0)*V259,0)</f>
        <v>28</v>
      </c>
      <c r="AQ259" s="28">
        <f>ROUNDUP($AN$4*VLOOKUP($AO$4,Plant!$A$3:$G$22,7,0)*Y259,0)</f>
        <v>63</v>
      </c>
      <c r="AR259" s="28">
        <f>ROUNDUP($AN$4*VLOOKUP($AO$4,Plant!$A$3:$F$22,6,0)*AB259,0)</f>
        <v>21</v>
      </c>
      <c r="AS259" s="28">
        <f>ROUNDUP($AN$4*VLOOKUP($AO$4,Plant!$A$3:$H$22,8,0)*AE259,0)</f>
        <v>124</v>
      </c>
      <c r="AT259" s="28">
        <f>ROUNDUP($AN$4*VLOOKUP($AO$4,Plant!$A$3:$D$22,4,0)*AH259,0)</f>
        <v>2</v>
      </c>
      <c r="AU259" s="28">
        <f>ROUNDUP($AN$4*VLOOKUP($AO$4,Plant!$A$3:$E$22,5,0)*AK259,0)</f>
        <v>1</v>
      </c>
      <c r="AW25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259*U259/VLOOKUP($AV$5,'19. Daily_paid_order'!$B$2:$C$41,2,0),0)</f>
        <v>3</v>
      </c>
    </row>
    <row r="260" spans="1:49" x14ac:dyDescent="0.25">
      <c r="A260" s="29" t="s">
        <v>52</v>
      </c>
      <c r="B260" s="30">
        <v>258</v>
      </c>
      <c r="C260" s="31">
        <v>7</v>
      </c>
      <c r="D260" s="3">
        <v>20</v>
      </c>
      <c r="E260" s="20">
        <v>5100</v>
      </c>
      <c r="F260" s="20">
        <v>6</v>
      </c>
      <c r="G260" s="31">
        <v>14</v>
      </c>
      <c r="H260" s="31">
        <v>20</v>
      </c>
      <c r="I260" s="32" t="s">
        <v>58</v>
      </c>
      <c r="J260" s="20">
        <v>5</v>
      </c>
      <c r="K260" s="20">
        <v>50</v>
      </c>
      <c r="L260" s="20">
        <v>30</v>
      </c>
      <c r="M260" s="20">
        <v>5</v>
      </c>
      <c r="N260" s="31">
        <v>54</v>
      </c>
      <c r="O260" s="23">
        <v>20</v>
      </c>
      <c r="P260" s="20">
        <v>80</v>
      </c>
      <c r="Q260" s="24">
        <v>6</v>
      </c>
      <c r="R260" s="7">
        <v>12</v>
      </c>
      <c r="S260" s="20">
        <v>0</v>
      </c>
      <c r="T260" s="20">
        <v>10</v>
      </c>
      <c r="U260" s="25">
        <v>0.5</v>
      </c>
      <c r="V260" s="19">
        <f t="shared" si="48"/>
        <v>2.8899999999999997</v>
      </c>
      <c r="W260" s="26">
        <v>1.7</v>
      </c>
      <c r="X260" s="19">
        <f t="shared" ref="X260:X282" si="58">W260*1.7</f>
        <v>2.8899999999999997</v>
      </c>
      <c r="Y260" s="19">
        <f t="shared" si="49"/>
        <v>3.3000000000000003</v>
      </c>
      <c r="Z260" s="19">
        <v>9.9</v>
      </c>
      <c r="AA260" s="19">
        <f t="shared" si="50"/>
        <v>3.3000000000000003</v>
      </c>
      <c r="AB260" s="19">
        <f t="shared" si="51"/>
        <v>2.16</v>
      </c>
      <c r="AC260" s="19">
        <v>1.2</v>
      </c>
      <c r="AD260" s="19">
        <f t="shared" ref="AD260:AD282" si="59">AC260*1.8</f>
        <v>2.16</v>
      </c>
      <c r="AE260" s="19">
        <f t="shared" si="52"/>
        <v>4.76</v>
      </c>
      <c r="AF260" s="19">
        <v>11.9</v>
      </c>
      <c r="AG260" s="19">
        <f t="shared" si="53"/>
        <v>4.76</v>
      </c>
      <c r="AH260" s="26">
        <f t="shared" si="54"/>
        <v>1.1440000000000001</v>
      </c>
      <c r="AI260" s="19">
        <v>1.1000000000000001</v>
      </c>
      <c r="AJ260" s="26">
        <f t="shared" si="55"/>
        <v>1.4300000000000002</v>
      </c>
      <c r="AK260" s="19">
        <f t="shared" si="56"/>
        <v>0.13999999999999999</v>
      </c>
      <c r="AL260" s="19">
        <v>0.1</v>
      </c>
      <c r="AM260" s="144">
        <f t="shared" si="57"/>
        <v>0.13999999999999999</v>
      </c>
      <c r="AN260" s="132"/>
      <c r="AO260" s="132"/>
      <c r="AP260" s="28">
        <f>ROUNDUP($AN$4*VLOOKUP($AO$4,Plant!$A$3:$F$22,6,0)*V260,0)</f>
        <v>28</v>
      </c>
      <c r="AQ260" s="28">
        <f>ROUNDUP($AN$4*VLOOKUP($AO$4,Plant!$A$3:$G$22,7,0)*Y260,0)</f>
        <v>63</v>
      </c>
      <c r="AR260" s="28">
        <f>ROUNDUP($AN$4*VLOOKUP($AO$4,Plant!$A$3:$F$22,6,0)*AB260,0)</f>
        <v>21</v>
      </c>
      <c r="AS260" s="28">
        <f>ROUNDUP($AN$4*VLOOKUP($AO$4,Plant!$A$3:$H$22,8,0)*AE260,0)</f>
        <v>124</v>
      </c>
      <c r="AT260" s="28">
        <f>ROUNDUP($AN$4*VLOOKUP($AO$4,Plant!$A$3:$D$22,4,0)*AH260,0)</f>
        <v>2</v>
      </c>
      <c r="AU260" s="28">
        <f>ROUNDUP($AN$4*VLOOKUP($AO$4,Plant!$A$3:$E$22,5,0)*AK260,0)</f>
        <v>1</v>
      </c>
      <c r="AW26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260*U260/VLOOKUP($AV$5,'19. Daily_paid_order'!$B$2:$C$41,2,0),0)</f>
        <v>3</v>
      </c>
    </row>
    <row r="261" spans="1:49" x14ac:dyDescent="0.25">
      <c r="A261" s="29" t="s">
        <v>52</v>
      </c>
      <c r="B261" s="18">
        <v>259</v>
      </c>
      <c r="C261" s="31">
        <v>7</v>
      </c>
      <c r="D261" s="3">
        <v>20</v>
      </c>
      <c r="E261" s="20">
        <v>5100</v>
      </c>
      <c r="F261" s="20">
        <v>6</v>
      </c>
      <c r="G261" s="31">
        <v>14</v>
      </c>
      <c r="H261" s="31">
        <v>20</v>
      </c>
      <c r="I261" s="32" t="s">
        <v>58</v>
      </c>
      <c r="J261" s="20">
        <v>5</v>
      </c>
      <c r="K261" s="20">
        <v>50</v>
      </c>
      <c r="L261" s="20">
        <v>30</v>
      </c>
      <c r="M261" s="20">
        <v>5</v>
      </c>
      <c r="N261" s="31">
        <v>54</v>
      </c>
      <c r="O261" s="23">
        <v>20</v>
      </c>
      <c r="P261" s="20">
        <v>80</v>
      </c>
      <c r="Q261" s="24">
        <v>6</v>
      </c>
      <c r="R261" s="7">
        <v>12</v>
      </c>
      <c r="S261" s="20">
        <v>0</v>
      </c>
      <c r="T261" s="20">
        <v>10</v>
      </c>
      <c r="U261" s="25">
        <v>0.5</v>
      </c>
      <c r="V261" s="19">
        <f t="shared" si="48"/>
        <v>2.8899999999999997</v>
      </c>
      <c r="W261" s="26">
        <v>1.7</v>
      </c>
      <c r="X261" s="19">
        <f t="shared" si="58"/>
        <v>2.8899999999999997</v>
      </c>
      <c r="Y261" s="19">
        <f t="shared" si="49"/>
        <v>3.3000000000000003</v>
      </c>
      <c r="Z261" s="19">
        <v>9.9</v>
      </c>
      <c r="AA261" s="19">
        <f t="shared" si="50"/>
        <v>3.3000000000000003</v>
      </c>
      <c r="AB261" s="19">
        <f t="shared" si="51"/>
        <v>2.16</v>
      </c>
      <c r="AC261" s="19">
        <v>1.2</v>
      </c>
      <c r="AD261" s="19">
        <f t="shared" si="59"/>
        <v>2.16</v>
      </c>
      <c r="AE261" s="19">
        <f t="shared" si="52"/>
        <v>4.76</v>
      </c>
      <c r="AF261" s="19">
        <v>11.9</v>
      </c>
      <c r="AG261" s="19">
        <f t="shared" si="53"/>
        <v>4.76</v>
      </c>
      <c r="AH261" s="26">
        <f t="shared" si="54"/>
        <v>1.1440000000000001</v>
      </c>
      <c r="AI261" s="19">
        <v>1.1000000000000001</v>
      </c>
      <c r="AJ261" s="26">
        <f t="shared" si="55"/>
        <v>1.4300000000000002</v>
      </c>
      <c r="AK261" s="19">
        <f t="shared" si="56"/>
        <v>0.13999999999999999</v>
      </c>
      <c r="AL261" s="19">
        <v>0.1</v>
      </c>
      <c r="AM261" s="144">
        <f t="shared" si="57"/>
        <v>0.13999999999999999</v>
      </c>
      <c r="AN261" s="132"/>
      <c r="AO261" s="132"/>
      <c r="AP261" s="28">
        <f>ROUNDUP($AN$4*VLOOKUP($AO$4,Plant!$A$3:$F$22,6,0)*V261,0)</f>
        <v>28</v>
      </c>
      <c r="AQ261" s="28">
        <f>ROUNDUP($AN$4*VLOOKUP($AO$4,Plant!$A$3:$G$22,7,0)*Y261,0)</f>
        <v>63</v>
      </c>
      <c r="AR261" s="28">
        <f>ROUNDUP($AN$4*VLOOKUP($AO$4,Plant!$A$3:$F$22,6,0)*AB261,0)</f>
        <v>21</v>
      </c>
      <c r="AS261" s="28">
        <f>ROUNDUP($AN$4*VLOOKUP($AO$4,Plant!$A$3:$H$22,8,0)*AE261,0)</f>
        <v>124</v>
      </c>
      <c r="AT261" s="28">
        <f>ROUNDUP($AN$4*VLOOKUP($AO$4,Plant!$A$3:$D$22,4,0)*AH261,0)</f>
        <v>2</v>
      </c>
      <c r="AU261" s="28">
        <f>ROUNDUP($AN$4*VLOOKUP($AO$4,Plant!$A$3:$E$22,5,0)*AK261,0)</f>
        <v>1</v>
      </c>
      <c r="AW26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261*U261/VLOOKUP($AV$5,'19. Daily_paid_order'!$B$2:$C$41,2,0),0)</f>
        <v>3</v>
      </c>
    </row>
    <row r="262" spans="1:49" x14ac:dyDescent="0.25">
      <c r="A262" s="29" t="s">
        <v>52</v>
      </c>
      <c r="B262" s="30">
        <v>260</v>
      </c>
      <c r="C262" s="31">
        <v>7</v>
      </c>
      <c r="D262" s="3">
        <v>20</v>
      </c>
      <c r="E262" s="20">
        <v>5100</v>
      </c>
      <c r="F262" s="20">
        <v>6</v>
      </c>
      <c r="G262" s="31">
        <v>14</v>
      </c>
      <c r="H262" s="31">
        <v>20</v>
      </c>
      <c r="I262" s="32" t="s">
        <v>58</v>
      </c>
      <c r="J262" s="20">
        <v>5</v>
      </c>
      <c r="K262" s="20">
        <v>50</v>
      </c>
      <c r="L262" s="20">
        <v>30</v>
      </c>
      <c r="M262" s="20">
        <v>5</v>
      </c>
      <c r="N262" s="31">
        <v>54</v>
      </c>
      <c r="O262" s="23">
        <v>20</v>
      </c>
      <c r="P262" s="20">
        <v>80</v>
      </c>
      <c r="Q262" s="24">
        <v>6</v>
      </c>
      <c r="R262" s="7">
        <v>12</v>
      </c>
      <c r="S262" s="20">
        <v>0</v>
      </c>
      <c r="T262" s="20">
        <v>10</v>
      </c>
      <c r="U262" s="25">
        <v>0.5</v>
      </c>
      <c r="V262" s="19">
        <f t="shared" si="48"/>
        <v>2.8899999999999997</v>
      </c>
      <c r="W262" s="26">
        <v>1.7</v>
      </c>
      <c r="X262" s="19">
        <f t="shared" si="58"/>
        <v>2.8899999999999997</v>
      </c>
      <c r="Y262" s="19">
        <f t="shared" si="49"/>
        <v>3.3000000000000003</v>
      </c>
      <c r="Z262" s="19">
        <v>9.9</v>
      </c>
      <c r="AA262" s="19">
        <f t="shared" si="50"/>
        <v>3.3000000000000003</v>
      </c>
      <c r="AB262" s="19">
        <f t="shared" si="51"/>
        <v>2.16</v>
      </c>
      <c r="AC262" s="19">
        <v>1.2</v>
      </c>
      <c r="AD262" s="19">
        <f t="shared" si="59"/>
        <v>2.16</v>
      </c>
      <c r="AE262" s="19">
        <f t="shared" si="52"/>
        <v>4.76</v>
      </c>
      <c r="AF262" s="19">
        <v>11.9</v>
      </c>
      <c r="AG262" s="19">
        <f t="shared" si="53"/>
        <v>4.76</v>
      </c>
      <c r="AH262" s="26">
        <f t="shared" si="54"/>
        <v>1.1440000000000001</v>
      </c>
      <c r="AI262" s="19">
        <v>1.1000000000000001</v>
      </c>
      <c r="AJ262" s="26">
        <f t="shared" si="55"/>
        <v>1.4300000000000002</v>
      </c>
      <c r="AK262" s="19">
        <f t="shared" si="56"/>
        <v>0.13999999999999999</v>
      </c>
      <c r="AL262" s="19">
        <v>0.1</v>
      </c>
      <c r="AM262" s="144">
        <f t="shared" si="57"/>
        <v>0.13999999999999999</v>
      </c>
      <c r="AN262" s="132"/>
      <c r="AO262" s="132"/>
      <c r="AP262" s="28">
        <f>ROUNDUP($AN$4*VLOOKUP($AO$4,Plant!$A$3:$F$22,6,0)*V262,0)</f>
        <v>28</v>
      </c>
      <c r="AQ262" s="28">
        <f>ROUNDUP($AN$4*VLOOKUP($AO$4,Plant!$A$3:$G$22,7,0)*Y262,0)</f>
        <v>63</v>
      </c>
      <c r="AR262" s="28">
        <f>ROUNDUP($AN$4*VLOOKUP($AO$4,Plant!$A$3:$F$22,6,0)*AB262,0)</f>
        <v>21</v>
      </c>
      <c r="AS262" s="28">
        <f>ROUNDUP($AN$4*VLOOKUP($AO$4,Plant!$A$3:$H$22,8,0)*AE262,0)</f>
        <v>124</v>
      </c>
      <c r="AT262" s="28">
        <f>ROUNDUP($AN$4*VLOOKUP($AO$4,Plant!$A$3:$D$22,4,0)*AH262,0)</f>
        <v>2</v>
      </c>
      <c r="AU262" s="28">
        <f>ROUNDUP($AN$4*VLOOKUP($AO$4,Plant!$A$3:$E$22,5,0)*AK262,0)</f>
        <v>1</v>
      </c>
      <c r="AW26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262*U262/VLOOKUP($AV$5,'19. Daily_paid_order'!$B$2:$C$41,2,0),0)</f>
        <v>3</v>
      </c>
    </row>
    <row r="263" spans="1:49" x14ac:dyDescent="0.25">
      <c r="A263" s="29" t="s">
        <v>52</v>
      </c>
      <c r="B263" s="18">
        <v>261</v>
      </c>
      <c r="C263" s="31">
        <v>7</v>
      </c>
      <c r="D263" s="3">
        <v>20</v>
      </c>
      <c r="E263" s="20">
        <v>5100</v>
      </c>
      <c r="F263" s="20">
        <v>6</v>
      </c>
      <c r="G263" s="31">
        <v>14</v>
      </c>
      <c r="H263" s="31">
        <v>20</v>
      </c>
      <c r="I263" s="32" t="s">
        <v>58</v>
      </c>
      <c r="J263" s="18">
        <v>5</v>
      </c>
      <c r="K263" s="18">
        <v>50</v>
      </c>
      <c r="L263" s="18">
        <v>30</v>
      </c>
      <c r="M263" s="20">
        <v>5</v>
      </c>
      <c r="N263" s="31">
        <v>54</v>
      </c>
      <c r="O263" s="23">
        <v>20</v>
      </c>
      <c r="P263" s="18">
        <v>80</v>
      </c>
      <c r="Q263" s="24">
        <v>6</v>
      </c>
      <c r="R263" s="7">
        <v>12</v>
      </c>
      <c r="S263" s="18">
        <v>0</v>
      </c>
      <c r="T263" s="18">
        <v>10</v>
      </c>
      <c r="U263" s="25">
        <v>0.5</v>
      </c>
      <c r="V263" s="19">
        <f t="shared" si="48"/>
        <v>2.8899999999999997</v>
      </c>
      <c r="W263" s="26">
        <v>1.7</v>
      </c>
      <c r="X263" s="19">
        <f t="shared" si="58"/>
        <v>2.8899999999999997</v>
      </c>
      <c r="Y263" s="19">
        <f t="shared" si="49"/>
        <v>3.3000000000000003</v>
      </c>
      <c r="Z263" s="19">
        <v>9.9</v>
      </c>
      <c r="AA263" s="19">
        <f t="shared" si="50"/>
        <v>3.3000000000000003</v>
      </c>
      <c r="AB263" s="19">
        <f t="shared" si="51"/>
        <v>2.16</v>
      </c>
      <c r="AC263" s="19">
        <v>1.2</v>
      </c>
      <c r="AD263" s="19">
        <f t="shared" si="59"/>
        <v>2.16</v>
      </c>
      <c r="AE263" s="19">
        <f t="shared" si="52"/>
        <v>4.76</v>
      </c>
      <c r="AF263" s="19">
        <v>11.9</v>
      </c>
      <c r="AG263" s="19">
        <f t="shared" si="53"/>
        <v>4.76</v>
      </c>
      <c r="AH263" s="26">
        <f t="shared" si="54"/>
        <v>1.1440000000000001</v>
      </c>
      <c r="AI263" s="19">
        <v>1.1000000000000001</v>
      </c>
      <c r="AJ263" s="26">
        <f t="shared" si="55"/>
        <v>1.4300000000000002</v>
      </c>
      <c r="AK263" s="19">
        <f t="shared" si="56"/>
        <v>0.13999999999999999</v>
      </c>
      <c r="AL263" s="19">
        <v>0.1</v>
      </c>
      <c r="AM263" s="144">
        <f t="shared" si="57"/>
        <v>0.13999999999999999</v>
      </c>
      <c r="AN263" s="132"/>
      <c r="AO263" s="132"/>
      <c r="AP263" s="28">
        <f>ROUNDUP($AN$4*VLOOKUP($AO$4,Plant!$A$3:$F$22,6,0)*V263,0)</f>
        <v>28</v>
      </c>
      <c r="AQ263" s="28">
        <f>ROUNDUP($AN$4*VLOOKUP($AO$4,Plant!$A$3:$G$22,7,0)*Y263,0)</f>
        <v>63</v>
      </c>
      <c r="AR263" s="28">
        <f>ROUNDUP($AN$4*VLOOKUP($AO$4,Plant!$A$3:$F$22,6,0)*AB263,0)</f>
        <v>21</v>
      </c>
      <c r="AS263" s="28">
        <f>ROUNDUP($AN$4*VLOOKUP($AO$4,Plant!$A$3:$H$22,8,0)*AE263,0)</f>
        <v>124</v>
      </c>
      <c r="AT263" s="28">
        <f>ROUNDUP($AN$4*VLOOKUP($AO$4,Plant!$A$3:$D$22,4,0)*AH263,0)</f>
        <v>2</v>
      </c>
      <c r="AU263" s="28">
        <f>ROUNDUP($AN$4*VLOOKUP($AO$4,Plant!$A$3:$E$22,5,0)*AK263,0)</f>
        <v>1</v>
      </c>
      <c r="AW26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263*U263/VLOOKUP($AV$5,'19. Daily_paid_order'!$B$2:$C$41,2,0),0)</f>
        <v>3</v>
      </c>
    </row>
    <row r="264" spans="1:49" x14ac:dyDescent="0.25">
      <c r="A264" s="29" t="s">
        <v>52</v>
      </c>
      <c r="B264" s="30">
        <v>262</v>
      </c>
      <c r="C264" s="31">
        <v>7</v>
      </c>
      <c r="D264" s="3">
        <v>20</v>
      </c>
      <c r="E264" s="20">
        <v>5100</v>
      </c>
      <c r="F264" s="20">
        <v>6</v>
      </c>
      <c r="G264" s="31">
        <v>14</v>
      </c>
      <c r="H264" s="31">
        <v>20</v>
      </c>
      <c r="I264" s="32" t="s">
        <v>58</v>
      </c>
      <c r="J264" s="18">
        <v>5</v>
      </c>
      <c r="K264" s="18">
        <v>50</v>
      </c>
      <c r="L264" s="18">
        <v>30</v>
      </c>
      <c r="M264" s="20">
        <v>5</v>
      </c>
      <c r="N264" s="31">
        <v>54</v>
      </c>
      <c r="O264" s="23">
        <v>20</v>
      </c>
      <c r="P264" s="18">
        <v>80</v>
      </c>
      <c r="Q264" s="24">
        <v>6</v>
      </c>
      <c r="R264" s="7">
        <v>12</v>
      </c>
      <c r="S264" s="18">
        <v>0</v>
      </c>
      <c r="T264" s="18">
        <v>10</v>
      </c>
      <c r="U264" s="25">
        <v>0.5</v>
      </c>
      <c r="V264" s="19">
        <f t="shared" si="48"/>
        <v>2.8899999999999997</v>
      </c>
      <c r="W264" s="26">
        <v>1.7</v>
      </c>
      <c r="X264" s="19">
        <f t="shared" si="58"/>
        <v>2.8899999999999997</v>
      </c>
      <c r="Y264" s="19">
        <f t="shared" si="49"/>
        <v>3.3000000000000003</v>
      </c>
      <c r="Z264" s="19">
        <v>9.9</v>
      </c>
      <c r="AA264" s="19">
        <f t="shared" si="50"/>
        <v>3.3000000000000003</v>
      </c>
      <c r="AB264" s="19">
        <f t="shared" si="51"/>
        <v>2.16</v>
      </c>
      <c r="AC264" s="19">
        <v>1.2</v>
      </c>
      <c r="AD264" s="19">
        <f t="shared" si="59"/>
        <v>2.16</v>
      </c>
      <c r="AE264" s="19">
        <f t="shared" si="52"/>
        <v>4.76</v>
      </c>
      <c r="AF264" s="19">
        <v>11.9</v>
      </c>
      <c r="AG264" s="19">
        <f t="shared" si="53"/>
        <v>4.76</v>
      </c>
      <c r="AH264" s="26">
        <f t="shared" si="54"/>
        <v>1.1440000000000001</v>
      </c>
      <c r="AI264" s="19">
        <v>1.1000000000000001</v>
      </c>
      <c r="AJ264" s="26">
        <f t="shared" si="55"/>
        <v>1.4300000000000002</v>
      </c>
      <c r="AK264" s="19">
        <f t="shared" si="56"/>
        <v>0.13999999999999999</v>
      </c>
      <c r="AL264" s="19">
        <v>0.1</v>
      </c>
      <c r="AM264" s="144">
        <f t="shared" si="57"/>
        <v>0.13999999999999999</v>
      </c>
      <c r="AN264" s="132"/>
      <c r="AO264" s="132"/>
      <c r="AP264" s="28">
        <f>ROUNDUP($AN$4*VLOOKUP($AO$4,Plant!$A$3:$F$22,6,0)*V264,0)</f>
        <v>28</v>
      </c>
      <c r="AQ264" s="28">
        <f>ROUNDUP($AN$4*VLOOKUP($AO$4,Plant!$A$3:$G$22,7,0)*Y264,0)</f>
        <v>63</v>
      </c>
      <c r="AR264" s="28">
        <f>ROUNDUP($AN$4*VLOOKUP($AO$4,Plant!$A$3:$F$22,6,0)*AB264,0)</f>
        <v>21</v>
      </c>
      <c r="AS264" s="28">
        <f>ROUNDUP($AN$4*VLOOKUP($AO$4,Plant!$A$3:$H$22,8,0)*AE264,0)</f>
        <v>124</v>
      </c>
      <c r="AT264" s="28">
        <f>ROUNDUP($AN$4*VLOOKUP($AO$4,Plant!$A$3:$D$22,4,0)*AH264,0)</f>
        <v>2</v>
      </c>
      <c r="AU264" s="28">
        <f>ROUNDUP($AN$4*VLOOKUP($AO$4,Plant!$A$3:$E$22,5,0)*AK264,0)</f>
        <v>1</v>
      </c>
      <c r="AW26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264*U264/VLOOKUP($AV$5,'19. Daily_paid_order'!$B$2:$C$41,2,0),0)</f>
        <v>3</v>
      </c>
    </row>
    <row r="265" spans="1:49" x14ac:dyDescent="0.25">
      <c r="A265" s="29" t="s">
        <v>52</v>
      </c>
      <c r="B265" s="18">
        <v>263</v>
      </c>
      <c r="C265" s="31">
        <v>7</v>
      </c>
      <c r="D265" s="3">
        <v>20</v>
      </c>
      <c r="E265" s="20">
        <v>5100</v>
      </c>
      <c r="F265" s="20">
        <v>6</v>
      </c>
      <c r="G265" s="31">
        <v>14</v>
      </c>
      <c r="H265" s="31">
        <v>20</v>
      </c>
      <c r="I265" s="32" t="s">
        <v>58</v>
      </c>
      <c r="J265" s="18">
        <v>5</v>
      </c>
      <c r="K265" s="18">
        <v>50</v>
      </c>
      <c r="L265" s="18">
        <v>30</v>
      </c>
      <c r="M265" s="20">
        <v>5</v>
      </c>
      <c r="N265" s="31">
        <v>54</v>
      </c>
      <c r="O265" s="23">
        <v>20</v>
      </c>
      <c r="P265" s="18">
        <v>80</v>
      </c>
      <c r="Q265" s="24">
        <v>6</v>
      </c>
      <c r="R265" s="7">
        <v>12</v>
      </c>
      <c r="S265" s="18">
        <v>0</v>
      </c>
      <c r="T265" s="18">
        <v>10</v>
      </c>
      <c r="U265" s="25">
        <v>0.5</v>
      </c>
      <c r="V265" s="19">
        <f t="shared" si="48"/>
        <v>2.8899999999999997</v>
      </c>
      <c r="W265" s="26">
        <v>1.7</v>
      </c>
      <c r="X265" s="19">
        <f t="shared" si="58"/>
        <v>2.8899999999999997</v>
      </c>
      <c r="Y265" s="19">
        <f t="shared" si="49"/>
        <v>3.3000000000000003</v>
      </c>
      <c r="Z265" s="19">
        <v>9.9</v>
      </c>
      <c r="AA265" s="19">
        <f t="shared" si="50"/>
        <v>3.3000000000000003</v>
      </c>
      <c r="AB265" s="19">
        <f t="shared" si="51"/>
        <v>2.16</v>
      </c>
      <c r="AC265" s="19">
        <v>1.2</v>
      </c>
      <c r="AD265" s="19">
        <f t="shared" si="59"/>
        <v>2.16</v>
      </c>
      <c r="AE265" s="19">
        <f t="shared" si="52"/>
        <v>4.76</v>
      </c>
      <c r="AF265" s="19">
        <v>11.9</v>
      </c>
      <c r="AG265" s="19">
        <f t="shared" si="53"/>
        <v>4.76</v>
      </c>
      <c r="AH265" s="26">
        <f t="shared" si="54"/>
        <v>1.1440000000000001</v>
      </c>
      <c r="AI265" s="19">
        <v>1.1000000000000001</v>
      </c>
      <c r="AJ265" s="26">
        <f t="shared" si="55"/>
        <v>1.4300000000000002</v>
      </c>
      <c r="AK265" s="19">
        <f t="shared" si="56"/>
        <v>0.13999999999999999</v>
      </c>
      <c r="AL265" s="19">
        <v>0.1</v>
      </c>
      <c r="AM265" s="144">
        <f t="shared" si="57"/>
        <v>0.13999999999999999</v>
      </c>
      <c r="AN265" s="132"/>
      <c r="AO265" s="132"/>
      <c r="AP265" s="28">
        <f>ROUNDUP($AN$4*VLOOKUP($AO$4,Plant!$A$3:$F$22,6,0)*V265,0)</f>
        <v>28</v>
      </c>
      <c r="AQ265" s="28">
        <f>ROUNDUP($AN$4*VLOOKUP($AO$4,Plant!$A$3:$G$22,7,0)*Y265,0)</f>
        <v>63</v>
      </c>
      <c r="AR265" s="28">
        <f>ROUNDUP($AN$4*VLOOKUP($AO$4,Plant!$A$3:$F$22,6,0)*AB265,0)</f>
        <v>21</v>
      </c>
      <c r="AS265" s="28">
        <f>ROUNDUP($AN$4*VLOOKUP($AO$4,Plant!$A$3:$H$22,8,0)*AE265,0)</f>
        <v>124</v>
      </c>
      <c r="AT265" s="28">
        <f>ROUNDUP($AN$4*VLOOKUP($AO$4,Plant!$A$3:$D$22,4,0)*AH265,0)</f>
        <v>2</v>
      </c>
      <c r="AU265" s="28">
        <f>ROUNDUP($AN$4*VLOOKUP($AO$4,Plant!$A$3:$E$22,5,0)*AK265,0)</f>
        <v>1</v>
      </c>
      <c r="AW26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265*U265/VLOOKUP($AV$5,'19. Daily_paid_order'!$B$2:$C$41,2,0),0)</f>
        <v>3</v>
      </c>
    </row>
    <row r="266" spans="1:49" x14ac:dyDescent="0.25">
      <c r="A266" s="29" t="s">
        <v>52</v>
      </c>
      <c r="B266" s="30">
        <v>264</v>
      </c>
      <c r="C266" s="31">
        <v>7</v>
      </c>
      <c r="D266" s="3">
        <v>20</v>
      </c>
      <c r="E266" s="20">
        <v>5100</v>
      </c>
      <c r="F266" s="20">
        <v>6</v>
      </c>
      <c r="G266" s="31">
        <v>14</v>
      </c>
      <c r="H266" s="31">
        <v>20</v>
      </c>
      <c r="I266" s="32" t="s">
        <v>58</v>
      </c>
      <c r="J266" s="18">
        <v>5</v>
      </c>
      <c r="K266" s="18">
        <v>50</v>
      </c>
      <c r="L266" s="18">
        <v>30</v>
      </c>
      <c r="M266" s="20">
        <v>5</v>
      </c>
      <c r="N266" s="31">
        <v>54</v>
      </c>
      <c r="O266" s="23">
        <v>20</v>
      </c>
      <c r="P266" s="18">
        <v>80</v>
      </c>
      <c r="Q266" s="24">
        <v>6</v>
      </c>
      <c r="R266" s="7">
        <v>12</v>
      </c>
      <c r="S266" s="18">
        <v>0</v>
      </c>
      <c r="T266" s="18">
        <v>10</v>
      </c>
      <c r="U266" s="25">
        <v>0.5</v>
      </c>
      <c r="V266" s="19">
        <f t="shared" si="48"/>
        <v>2.8899999999999997</v>
      </c>
      <c r="W266" s="26">
        <v>1.7</v>
      </c>
      <c r="X266" s="19">
        <f t="shared" si="58"/>
        <v>2.8899999999999997</v>
      </c>
      <c r="Y266" s="19">
        <f t="shared" si="49"/>
        <v>3.3000000000000003</v>
      </c>
      <c r="Z266" s="19">
        <v>9.9</v>
      </c>
      <c r="AA266" s="19">
        <f t="shared" si="50"/>
        <v>3.3000000000000003</v>
      </c>
      <c r="AB266" s="19">
        <f t="shared" si="51"/>
        <v>2.16</v>
      </c>
      <c r="AC266" s="19">
        <v>1.2</v>
      </c>
      <c r="AD266" s="19">
        <f t="shared" si="59"/>
        <v>2.16</v>
      </c>
      <c r="AE266" s="19">
        <f t="shared" si="52"/>
        <v>4.76</v>
      </c>
      <c r="AF266" s="19">
        <v>11.9</v>
      </c>
      <c r="AG266" s="19">
        <f t="shared" si="53"/>
        <v>4.76</v>
      </c>
      <c r="AH266" s="26">
        <f t="shared" si="54"/>
        <v>1.1440000000000001</v>
      </c>
      <c r="AI266" s="19">
        <v>1.1000000000000001</v>
      </c>
      <c r="AJ266" s="26">
        <f t="shared" si="55"/>
        <v>1.4300000000000002</v>
      </c>
      <c r="AK266" s="19">
        <f t="shared" si="56"/>
        <v>0.13999999999999999</v>
      </c>
      <c r="AL266" s="19">
        <v>0.1</v>
      </c>
      <c r="AM266" s="144">
        <f t="shared" si="57"/>
        <v>0.13999999999999999</v>
      </c>
      <c r="AN266" s="132"/>
      <c r="AO266" s="132"/>
      <c r="AP266" s="28">
        <f>ROUNDUP($AN$4*VLOOKUP($AO$4,Plant!$A$3:$F$22,6,0)*V266,0)</f>
        <v>28</v>
      </c>
      <c r="AQ266" s="28">
        <f>ROUNDUP($AN$4*VLOOKUP($AO$4,Plant!$A$3:$G$22,7,0)*Y266,0)</f>
        <v>63</v>
      </c>
      <c r="AR266" s="28">
        <f>ROUNDUP($AN$4*VLOOKUP($AO$4,Plant!$A$3:$F$22,6,0)*AB266,0)</f>
        <v>21</v>
      </c>
      <c r="AS266" s="28">
        <f>ROUNDUP($AN$4*VLOOKUP($AO$4,Plant!$A$3:$H$22,8,0)*AE266,0)</f>
        <v>124</v>
      </c>
      <c r="AT266" s="28">
        <f>ROUNDUP($AN$4*VLOOKUP($AO$4,Plant!$A$3:$D$22,4,0)*AH266,0)</f>
        <v>2</v>
      </c>
      <c r="AU266" s="28">
        <f>ROUNDUP($AN$4*VLOOKUP($AO$4,Plant!$A$3:$E$22,5,0)*AK266,0)</f>
        <v>1</v>
      </c>
      <c r="AW26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266*U266/VLOOKUP($AV$5,'19. Daily_paid_order'!$B$2:$C$41,2,0),0)</f>
        <v>3</v>
      </c>
    </row>
    <row r="267" spans="1:49" x14ac:dyDescent="0.25">
      <c r="A267" s="29" t="s">
        <v>52</v>
      </c>
      <c r="B267" s="18">
        <v>265</v>
      </c>
      <c r="C267" s="31">
        <v>7</v>
      </c>
      <c r="D267" s="3">
        <v>20</v>
      </c>
      <c r="E267" s="20">
        <v>5100</v>
      </c>
      <c r="F267" s="20">
        <v>6</v>
      </c>
      <c r="G267" s="31">
        <v>14</v>
      </c>
      <c r="H267" s="31">
        <v>20</v>
      </c>
      <c r="I267" s="32" t="s">
        <v>58</v>
      </c>
      <c r="J267" s="18">
        <v>5</v>
      </c>
      <c r="K267" s="18">
        <v>50</v>
      </c>
      <c r="L267" s="18">
        <v>30</v>
      </c>
      <c r="M267" s="20">
        <v>5</v>
      </c>
      <c r="N267" s="31">
        <v>54</v>
      </c>
      <c r="O267" s="23">
        <v>20</v>
      </c>
      <c r="P267" s="18">
        <v>80</v>
      </c>
      <c r="Q267" s="24">
        <v>6</v>
      </c>
      <c r="R267" s="7">
        <v>12</v>
      </c>
      <c r="S267" s="18">
        <v>0</v>
      </c>
      <c r="T267" s="18">
        <v>10</v>
      </c>
      <c r="U267" s="25">
        <v>0.5</v>
      </c>
      <c r="V267" s="19">
        <f t="shared" si="48"/>
        <v>2.8899999999999997</v>
      </c>
      <c r="W267" s="26">
        <v>1.7</v>
      </c>
      <c r="X267" s="19">
        <f t="shared" si="58"/>
        <v>2.8899999999999997</v>
      </c>
      <c r="Y267" s="19">
        <f t="shared" si="49"/>
        <v>3.3000000000000003</v>
      </c>
      <c r="Z267" s="19">
        <v>9.9</v>
      </c>
      <c r="AA267" s="19">
        <f t="shared" si="50"/>
        <v>3.3000000000000003</v>
      </c>
      <c r="AB267" s="19">
        <f t="shared" si="51"/>
        <v>2.16</v>
      </c>
      <c r="AC267" s="19">
        <v>1.2</v>
      </c>
      <c r="AD267" s="19">
        <f t="shared" si="59"/>
        <v>2.16</v>
      </c>
      <c r="AE267" s="19">
        <f t="shared" si="52"/>
        <v>4.76</v>
      </c>
      <c r="AF267" s="19">
        <v>11.9</v>
      </c>
      <c r="AG267" s="19">
        <f t="shared" si="53"/>
        <v>4.76</v>
      </c>
      <c r="AH267" s="26">
        <f t="shared" si="54"/>
        <v>1.1440000000000001</v>
      </c>
      <c r="AI267" s="19">
        <v>1.1000000000000001</v>
      </c>
      <c r="AJ267" s="26">
        <f t="shared" si="55"/>
        <v>1.4300000000000002</v>
      </c>
      <c r="AK267" s="19">
        <f t="shared" si="56"/>
        <v>0.13999999999999999</v>
      </c>
      <c r="AL267" s="19">
        <v>0.1</v>
      </c>
      <c r="AM267" s="144">
        <f t="shared" si="57"/>
        <v>0.13999999999999999</v>
      </c>
      <c r="AN267" s="132"/>
      <c r="AO267" s="132"/>
      <c r="AP267" s="28">
        <f>ROUNDUP($AN$4*VLOOKUP($AO$4,Plant!$A$3:$F$22,6,0)*V267,0)</f>
        <v>28</v>
      </c>
      <c r="AQ267" s="28">
        <f>ROUNDUP($AN$4*VLOOKUP($AO$4,Plant!$A$3:$G$22,7,0)*Y267,0)</f>
        <v>63</v>
      </c>
      <c r="AR267" s="28">
        <f>ROUNDUP($AN$4*VLOOKUP($AO$4,Plant!$A$3:$F$22,6,0)*AB267,0)</f>
        <v>21</v>
      </c>
      <c r="AS267" s="28">
        <f>ROUNDUP($AN$4*VLOOKUP($AO$4,Plant!$A$3:$H$22,8,0)*AE267,0)</f>
        <v>124</v>
      </c>
      <c r="AT267" s="28">
        <f>ROUNDUP($AN$4*VLOOKUP($AO$4,Plant!$A$3:$D$22,4,0)*AH267,0)</f>
        <v>2</v>
      </c>
      <c r="AU267" s="28">
        <f>ROUNDUP($AN$4*VLOOKUP($AO$4,Plant!$A$3:$E$22,5,0)*AK267,0)</f>
        <v>1</v>
      </c>
      <c r="AW26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267*U267/VLOOKUP($AV$5,'19. Daily_paid_order'!$B$2:$C$41,2,0),0)</f>
        <v>3</v>
      </c>
    </row>
    <row r="268" spans="1:49" x14ac:dyDescent="0.25">
      <c r="A268" s="29" t="s">
        <v>52</v>
      </c>
      <c r="B268" s="30">
        <v>266</v>
      </c>
      <c r="C268" s="31">
        <v>7</v>
      </c>
      <c r="D268" s="3">
        <v>20</v>
      </c>
      <c r="E268" s="20">
        <v>5100</v>
      </c>
      <c r="F268" s="20">
        <v>6</v>
      </c>
      <c r="G268" s="31">
        <v>14</v>
      </c>
      <c r="H268" s="31">
        <v>20</v>
      </c>
      <c r="I268" s="32" t="s">
        <v>58</v>
      </c>
      <c r="J268" s="18">
        <v>5</v>
      </c>
      <c r="K268" s="18">
        <v>50</v>
      </c>
      <c r="L268" s="18">
        <v>30</v>
      </c>
      <c r="M268" s="20">
        <v>5</v>
      </c>
      <c r="N268" s="31">
        <v>54</v>
      </c>
      <c r="O268" s="23">
        <v>20</v>
      </c>
      <c r="P268" s="18">
        <v>80</v>
      </c>
      <c r="Q268" s="24">
        <v>6</v>
      </c>
      <c r="R268" s="7">
        <v>12</v>
      </c>
      <c r="S268" s="18">
        <v>0</v>
      </c>
      <c r="T268" s="18">
        <v>10</v>
      </c>
      <c r="U268" s="25">
        <v>0.5</v>
      </c>
      <c r="V268" s="19">
        <f t="shared" si="48"/>
        <v>2.8899999999999997</v>
      </c>
      <c r="W268" s="26">
        <v>1.7</v>
      </c>
      <c r="X268" s="19">
        <f t="shared" si="58"/>
        <v>2.8899999999999997</v>
      </c>
      <c r="Y268" s="19">
        <f t="shared" si="49"/>
        <v>3.3000000000000003</v>
      </c>
      <c r="Z268" s="19">
        <v>9.9</v>
      </c>
      <c r="AA268" s="19">
        <f t="shared" si="50"/>
        <v>3.3000000000000003</v>
      </c>
      <c r="AB268" s="19">
        <f t="shared" si="51"/>
        <v>2.16</v>
      </c>
      <c r="AC268" s="19">
        <v>1.2</v>
      </c>
      <c r="AD268" s="19">
        <f t="shared" si="59"/>
        <v>2.16</v>
      </c>
      <c r="AE268" s="19">
        <f t="shared" si="52"/>
        <v>4.76</v>
      </c>
      <c r="AF268" s="19">
        <v>11.9</v>
      </c>
      <c r="AG268" s="19">
        <f t="shared" si="53"/>
        <v>4.76</v>
      </c>
      <c r="AH268" s="26">
        <f t="shared" si="54"/>
        <v>1.1440000000000001</v>
      </c>
      <c r="AI268" s="19">
        <v>1.1000000000000001</v>
      </c>
      <c r="AJ268" s="26">
        <f t="shared" si="55"/>
        <v>1.4300000000000002</v>
      </c>
      <c r="AK268" s="19">
        <f t="shared" si="56"/>
        <v>0.13999999999999999</v>
      </c>
      <c r="AL268" s="19">
        <v>0.1</v>
      </c>
      <c r="AM268" s="144">
        <f t="shared" si="57"/>
        <v>0.13999999999999999</v>
      </c>
      <c r="AN268" s="132"/>
      <c r="AO268" s="132"/>
      <c r="AP268" s="28">
        <f>ROUNDUP($AN$4*VLOOKUP($AO$4,Plant!$A$3:$F$22,6,0)*V268,0)</f>
        <v>28</v>
      </c>
      <c r="AQ268" s="28">
        <f>ROUNDUP($AN$4*VLOOKUP($AO$4,Plant!$A$3:$G$22,7,0)*Y268,0)</f>
        <v>63</v>
      </c>
      <c r="AR268" s="28">
        <f>ROUNDUP($AN$4*VLOOKUP($AO$4,Plant!$A$3:$F$22,6,0)*AB268,0)</f>
        <v>21</v>
      </c>
      <c r="AS268" s="28">
        <f>ROUNDUP($AN$4*VLOOKUP($AO$4,Plant!$A$3:$H$22,8,0)*AE268,0)</f>
        <v>124</v>
      </c>
      <c r="AT268" s="28">
        <f>ROUNDUP($AN$4*VLOOKUP($AO$4,Plant!$A$3:$D$22,4,0)*AH268,0)</f>
        <v>2</v>
      </c>
      <c r="AU268" s="28">
        <f>ROUNDUP($AN$4*VLOOKUP($AO$4,Plant!$A$3:$E$22,5,0)*AK268,0)</f>
        <v>1</v>
      </c>
      <c r="AW26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268*U268/VLOOKUP($AV$5,'19. Daily_paid_order'!$B$2:$C$41,2,0),0)</f>
        <v>3</v>
      </c>
    </row>
    <row r="269" spans="1:49" x14ac:dyDescent="0.25">
      <c r="A269" s="29" t="s">
        <v>52</v>
      </c>
      <c r="B269" s="18">
        <v>267</v>
      </c>
      <c r="C269" s="31">
        <v>7</v>
      </c>
      <c r="D269" s="3">
        <v>20</v>
      </c>
      <c r="E269" s="20">
        <v>5100</v>
      </c>
      <c r="F269" s="20">
        <v>6</v>
      </c>
      <c r="G269" s="31">
        <v>14</v>
      </c>
      <c r="H269" s="31">
        <v>20</v>
      </c>
      <c r="I269" s="32" t="s">
        <v>58</v>
      </c>
      <c r="J269" s="18">
        <v>5</v>
      </c>
      <c r="K269" s="18">
        <v>50</v>
      </c>
      <c r="L269" s="18">
        <v>30</v>
      </c>
      <c r="M269" s="20">
        <v>5</v>
      </c>
      <c r="N269" s="31">
        <v>54</v>
      </c>
      <c r="O269" s="23">
        <v>20</v>
      </c>
      <c r="P269" s="18">
        <v>80</v>
      </c>
      <c r="Q269" s="24">
        <v>6</v>
      </c>
      <c r="R269" s="7">
        <v>12</v>
      </c>
      <c r="S269" s="18">
        <v>0</v>
      </c>
      <c r="T269" s="18">
        <v>10</v>
      </c>
      <c r="U269" s="25">
        <v>0.5</v>
      </c>
      <c r="V269" s="19">
        <f t="shared" si="48"/>
        <v>2.8899999999999997</v>
      </c>
      <c r="W269" s="26">
        <v>1.7</v>
      </c>
      <c r="X269" s="19">
        <f t="shared" si="58"/>
        <v>2.8899999999999997</v>
      </c>
      <c r="Y269" s="19">
        <f t="shared" si="49"/>
        <v>3.3000000000000003</v>
      </c>
      <c r="Z269" s="19">
        <v>9.9</v>
      </c>
      <c r="AA269" s="19">
        <f t="shared" si="50"/>
        <v>3.3000000000000003</v>
      </c>
      <c r="AB269" s="19">
        <f t="shared" si="51"/>
        <v>2.16</v>
      </c>
      <c r="AC269" s="19">
        <v>1.2</v>
      </c>
      <c r="AD269" s="19">
        <f t="shared" si="59"/>
        <v>2.16</v>
      </c>
      <c r="AE269" s="19">
        <f t="shared" si="52"/>
        <v>4.76</v>
      </c>
      <c r="AF269" s="19">
        <v>11.9</v>
      </c>
      <c r="AG269" s="19">
        <f t="shared" si="53"/>
        <v>4.76</v>
      </c>
      <c r="AH269" s="26">
        <f t="shared" si="54"/>
        <v>1.1440000000000001</v>
      </c>
      <c r="AI269" s="19">
        <v>1.1000000000000001</v>
      </c>
      <c r="AJ269" s="26">
        <f t="shared" si="55"/>
        <v>1.4300000000000002</v>
      </c>
      <c r="AK269" s="19">
        <f t="shared" si="56"/>
        <v>0.13999999999999999</v>
      </c>
      <c r="AL269" s="19">
        <v>0.1</v>
      </c>
      <c r="AM269" s="144">
        <f t="shared" si="57"/>
        <v>0.13999999999999999</v>
      </c>
      <c r="AN269" s="132"/>
      <c r="AO269" s="132"/>
      <c r="AP269" s="28">
        <f>ROUNDUP($AN$4*VLOOKUP($AO$4,Plant!$A$3:$F$22,6,0)*V269,0)</f>
        <v>28</v>
      </c>
      <c r="AQ269" s="28">
        <f>ROUNDUP($AN$4*VLOOKUP($AO$4,Plant!$A$3:$G$22,7,0)*Y269,0)</f>
        <v>63</v>
      </c>
      <c r="AR269" s="28">
        <f>ROUNDUP($AN$4*VLOOKUP($AO$4,Plant!$A$3:$F$22,6,0)*AB269,0)</f>
        <v>21</v>
      </c>
      <c r="AS269" s="28">
        <f>ROUNDUP($AN$4*VLOOKUP($AO$4,Plant!$A$3:$H$22,8,0)*AE269,0)</f>
        <v>124</v>
      </c>
      <c r="AT269" s="28">
        <f>ROUNDUP($AN$4*VLOOKUP($AO$4,Plant!$A$3:$D$22,4,0)*AH269,0)</f>
        <v>2</v>
      </c>
      <c r="AU269" s="28">
        <f>ROUNDUP($AN$4*VLOOKUP($AO$4,Plant!$A$3:$E$22,5,0)*AK269,0)</f>
        <v>1</v>
      </c>
      <c r="AW26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269*U269/VLOOKUP($AV$5,'19. Daily_paid_order'!$B$2:$C$41,2,0),0)</f>
        <v>3</v>
      </c>
    </row>
    <row r="270" spans="1:49" x14ac:dyDescent="0.25">
      <c r="A270" s="29" t="s">
        <v>52</v>
      </c>
      <c r="B270" s="30">
        <v>268</v>
      </c>
      <c r="C270" s="31">
        <v>7</v>
      </c>
      <c r="D270" s="3">
        <v>20</v>
      </c>
      <c r="E270" s="20">
        <v>5100</v>
      </c>
      <c r="F270" s="20">
        <v>6</v>
      </c>
      <c r="G270" s="31">
        <v>14</v>
      </c>
      <c r="H270" s="31">
        <v>20</v>
      </c>
      <c r="I270" s="32" t="s">
        <v>58</v>
      </c>
      <c r="J270" s="18">
        <v>5</v>
      </c>
      <c r="K270" s="18">
        <v>50</v>
      </c>
      <c r="L270" s="18">
        <v>30</v>
      </c>
      <c r="M270" s="20">
        <v>5</v>
      </c>
      <c r="N270" s="31">
        <v>54</v>
      </c>
      <c r="O270" s="23">
        <v>20</v>
      </c>
      <c r="P270" s="18">
        <v>80</v>
      </c>
      <c r="Q270" s="24">
        <v>6</v>
      </c>
      <c r="R270" s="7">
        <v>12</v>
      </c>
      <c r="S270" s="18">
        <v>0</v>
      </c>
      <c r="T270" s="18">
        <v>10</v>
      </c>
      <c r="U270" s="25">
        <v>0.5</v>
      </c>
      <c r="V270" s="19">
        <f t="shared" si="48"/>
        <v>2.8899999999999997</v>
      </c>
      <c r="W270" s="26">
        <v>1.7</v>
      </c>
      <c r="X270" s="19">
        <f t="shared" si="58"/>
        <v>2.8899999999999997</v>
      </c>
      <c r="Y270" s="19">
        <f t="shared" si="49"/>
        <v>3.3000000000000003</v>
      </c>
      <c r="Z270" s="19">
        <v>9.9</v>
      </c>
      <c r="AA270" s="19">
        <f t="shared" si="50"/>
        <v>3.3000000000000003</v>
      </c>
      <c r="AB270" s="19">
        <f t="shared" si="51"/>
        <v>2.16</v>
      </c>
      <c r="AC270" s="19">
        <v>1.2</v>
      </c>
      <c r="AD270" s="19">
        <f t="shared" si="59"/>
        <v>2.16</v>
      </c>
      <c r="AE270" s="19">
        <f t="shared" si="52"/>
        <v>4.76</v>
      </c>
      <c r="AF270" s="19">
        <v>11.9</v>
      </c>
      <c r="AG270" s="19">
        <f t="shared" si="53"/>
        <v>4.76</v>
      </c>
      <c r="AH270" s="26">
        <f t="shared" si="54"/>
        <v>1.1440000000000001</v>
      </c>
      <c r="AI270" s="19">
        <v>1.1000000000000001</v>
      </c>
      <c r="AJ270" s="26">
        <f t="shared" si="55"/>
        <v>1.4300000000000002</v>
      </c>
      <c r="AK270" s="19">
        <f t="shared" si="56"/>
        <v>0.13999999999999999</v>
      </c>
      <c r="AL270" s="19">
        <v>0.1</v>
      </c>
      <c r="AM270" s="144">
        <f t="shared" si="57"/>
        <v>0.13999999999999999</v>
      </c>
      <c r="AN270" s="132"/>
      <c r="AO270" s="132"/>
      <c r="AP270" s="28">
        <f>ROUNDUP($AN$4*VLOOKUP($AO$4,Plant!$A$3:$F$22,6,0)*V270,0)</f>
        <v>28</v>
      </c>
      <c r="AQ270" s="28">
        <f>ROUNDUP($AN$4*VLOOKUP($AO$4,Plant!$A$3:$G$22,7,0)*Y270,0)</f>
        <v>63</v>
      </c>
      <c r="AR270" s="28">
        <f>ROUNDUP($AN$4*VLOOKUP($AO$4,Plant!$A$3:$F$22,6,0)*AB270,0)</f>
        <v>21</v>
      </c>
      <c r="AS270" s="28">
        <f>ROUNDUP($AN$4*VLOOKUP($AO$4,Plant!$A$3:$H$22,8,0)*AE270,0)</f>
        <v>124</v>
      </c>
      <c r="AT270" s="28">
        <f>ROUNDUP($AN$4*VLOOKUP($AO$4,Plant!$A$3:$D$22,4,0)*AH270,0)</f>
        <v>2</v>
      </c>
      <c r="AU270" s="28">
        <f>ROUNDUP($AN$4*VLOOKUP($AO$4,Plant!$A$3:$E$22,5,0)*AK270,0)</f>
        <v>1</v>
      </c>
      <c r="AW27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270*U270/VLOOKUP($AV$5,'19. Daily_paid_order'!$B$2:$C$41,2,0),0)</f>
        <v>3</v>
      </c>
    </row>
    <row r="271" spans="1:49" x14ac:dyDescent="0.25">
      <c r="A271" s="29" t="s">
        <v>52</v>
      </c>
      <c r="B271" s="18">
        <v>269</v>
      </c>
      <c r="C271" s="31">
        <v>7</v>
      </c>
      <c r="D271" s="3">
        <v>20</v>
      </c>
      <c r="E271" s="20">
        <v>5100</v>
      </c>
      <c r="F271" s="20">
        <v>6</v>
      </c>
      <c r="G271" s="31">
        <v>14</v>
      </c>
      <c r="H271" s="31">
        <v>20</v>
      </c>
      <c r="I271" s="32" t="s">
        <v>58</v>
      </c>
      <c r="J271" s="18">
        <v>5</v>
      </c>
      <c r="K271" s="18">
        <v>50</v>
      </c>
      <c r="L271" s="18">
        <v>30</v>
      </c>
      <c r="M271" s="20">
        <v>5</v>
      </c>
      <c r="N271" s="31">
        <v>54</v>
      </c>
      <c r="O271" s="23">
        <v>20</v>
      </c>
      <c r="P271" s="18">
        <v>80</v>
      </c>
      <c r="Q271" s="24">
        <v>6</v>
      </c>
      <c r="R271" s="7">
        <v>12</v>
      </c>
      <c r="S271" s="18">
        <v>0</v>
      </c>
      <c r="T271" s="18">
        <v>10</v>
      </c>
      <c r="U271" s="25">
        <v>0.5</v>
      </c>
      <c r="V271" s="19">
        <f t="shared" si="48"/>
        <v>2.8899999999999997</v>
      </c>
      <c r="W271" s="26">
        <v>1.7</v>
      </c>
      <c r="X271" s="19">
        <f t="shared" si="58"/>
        <v>2.8899999999999997</v>
      </c>
      <c r="Y271" s="19">
        <f t="shared" si="49"/>
        <v>3.3000000000000003</v>
      </c>
      <c r="Z271" s="19">
        <v>9.9</v>
      </c>
      <c r="AA271" s="19">
        <f t="shared" si="50"/>
        <v>3.3000000000000003</v>
      </c>
      <c r="AB271" s="19">
        <f t="shared" si="51"/>
        <v>2.16</v>
      </c>
      <c r="AC271" s="19">
        <v>1.2</v>
      </c>
      <c r="AD271" s="19">
        <f t="shared" si="59"/>
        <v>2.16</v>
      </c>
      <c r="AE271" s="19">
        <f t="shared" si="52"/>
        <v>4.76</v>
      </c>
      <c r="AF271" s="19">
        <v>11.9</v>
      </c>
      <c r="AG271" s="19">
        <f t="shared" si="53"/>
        <v>4.76</v>
      </c>
      <c r="AH271" s="26">
        <f t="shared" si="54"/>
        <v>1.1440000000000001</v>
      </c>
      <c r="AI271" s="19">
        <v>1.1000000000000001</v>
      </c>
      <c r="AJ271" s="26">
        <f t="shared" si="55"/>
        <v>1.4300000000000002</v>
      </c>
      <c r="AK271" s="19">
        <f t="shared" si="56"/>
        <v>0.13999999999999999</v>
      </c>
      <c r="AL271" s="19">
        <v>0.1</v>
      </c>
      <c r="AM271" s="144">
        <f t="shared" si="57"/>
        <v>0.13999999999999999</v>
      </c>
      <c r="AN271" s="132"/>
      <c r="AO271" s="132"/>
      <c r="AP271" s="28">
        <f>ROUNDUP($AN$4*VLOOKUP($AO$4,Plant!$A$3:$F$22,6,0)*V271,0)</f>
        <v>28</v>
      </c>
      <c r="AQ271" s="28">
        <f>ROUNDUP($AN$4*VLOOKUP($AO$4,Plant!$A$3:$G$22,7,0)*Y271,0)</f>
        <v>63</v>
      </c>
      <c r="AR271" s="28">
        <f>ROUNDUP($AN$4*VLOOKUP($AO$4,Plant!$A$3:$F$22,6,0)*AB271,0)</f>
        <v>21</v>
      </c>
      <c r="AS271" s="28">
        <f>ROUNDUP($AN$4*VLOOKUP($AO$4,Plant!$A$3:$H$22,8,0)*AE271,0)</f>
        <v>124</v>
      </c>
      <c r="AT271" s="28">
        <f>ROUNDUP($AN$4*VLOOKUP($AO$4,Plant!$A$3:$D$22,4,0)*AH271,0)</f>
        <v>2</v>
      </c>
      <c r="AU271" s="28">
        <f>ROUNDUP($AN$4*VLOOKUP($AO$4,Plant!$A$3:$E$22,5,0)*AK271,0)</f>
        <v>1</v>
      </c>
      <c r="AW27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271*U271/VLOOKUP($AV$5,'19. Daily_paid_order'!$B$2:$C$41,2,0),0)</f>
        <v>3</v>
      </c>
    </row>
    <row r="272" spans="1:49" x14ac:dyDescent="0.25">
      <c r="A272" s="29" t="s">
        <v>52</v>
      </c>
      <c r="B272" s="30">
        <v>270</v>
      </c>
      <c r="C272" s="31">
        <v>7</v>
      </c>
      <c r="D272" s="3">
        <v>20</v>
      </c>
      <c r="E272" s="20">
        <v>5100</v>
      </c>
      <c r="F272" s="20">
        <v>6</v>
      </c>
      <c r="G272" s="31">
        <v>14</v>
      </c>
      <c r="H272" s="31">
        <v>20</v>
      </c>
      <c r="I272" s="32" t="s">
        <v>58</v>
      </c>
      <c r="J272" s="18">
        <v>5</v>
      </c>
      <c r="K272" s="18">
        <v>50</v>
      </c>
      <c r="L272" s="18">
        <v>30</v>
      </c>
      <c r="M272" s="20">
        <v>5</v>
      </c>
      <c r="N272" s="31">
        <v>54</v>
      </c>
      <c r="O272" s="23">
        <v>20</v>
      </c>
      <c r="P272" s="18">
        <v>80</v>
      </c>
      <c r="Q272" s="24">
        <v>6</v>
      </c>
      <c r="R272" s="7">
        <v>12</v>
      </c>
      <c r="S272" s="18">
        <v>0</v>
      </c>
      <c r="T272" s="18">
        <v>10</v>
      </c>
      <c r="U272" s="25">
        <v>0.5</v>
      </c>
      <c r="V272" s="19">
        <f t="shared" si="48"/>
        <v>2.8899999999999997</v>
      </c>
      <c r="W272" s="26">
        <v>1.7</v>
      </c>
      <c r="X272" s="19">
        <f t="shared" si="58"/>
        <v>2.8899999999999997</v>
      </c>
      <c r="Y272" s="19">
        <f t="shared" si="49"/>
        <v>3.3000000000000003</v>
      </c>
      <c r="Z272" s="19">
        <v>9.9</v>
      </c>
      <c r="AA272" s="19">
        <f t="shared" si="50"/>
        <v>3.3000000000000003</v>
      </c>
      <c r="AB272" s="19">
        <f t="shared" si="51"/>
        <v>2.16</v>
      </c>
      <c r="AC272" s="19">
        <v>1.2</v>
      </c>
      <c r="AD272" s="19">
        <f t="shared" si="59"/>
        <v>2.16</v>
      </c>
      <c r="AE272" s="19">
        <f t="shared" si="52"/>
        <v>4.76</v>
      </c>
      <c r="AF272" s="19">
        <v>11.9</v>
      </c>
      <c r="AG272" s="19">
        <f t="shared" si="53"/>
        <v>4.76</v>
      </c>
      <c r="AH272" s="26">
        <f t="shared" si="54"/>
        <v>1.1440000000000001</v>
      </c>
      <c r="AI272" s="19">
        <v>1.1000000000000001</v>
      </c>
      <c r="AJ272" s="26">
        <f t="shared" si="55"/>
        <v>1.4300000000000002</v>
      </c>
      <c r="AK272" s="19">
        <f t="shared" si="56"/>
        <v>0.13999999999999999</v>
      </c>
      <c r="AL272" s="19">
        <v>0.1</v>
      </c>
      <c r="AM272" s="144">
        <f t="shared" si="57"/>
        <v>0.13999999999999999</v>
      </c>
      <c r="AN272" s="132"/>
      <c r="AO272" s="132"/>
      <c r="AP272" s="28">
        <f>ROUNDUP($AN$4*VLOOKUP($AO$4,Plant!$A$3:$F$22,6,0)*V272,0)</f>
        <v>28</v>
      </c>
      <c r="AQ272" s="28">
        <f>ROUNDUP($AN$4*VLOOKUP($AO$4,Plant!$A$3:$G$22,7,0)*Y272,0)</f>
        <v>63</v>
      </c>
      <c r="AR272" s="28">
        <f>ROUNDUP($AN$4*VLOOKUP($AO$4,Plant!$A$3:$F$22,6,0)*AB272,0)</f>
        <v>21</v>
      </c>
      <c r="AS272" s="28">
        <f>ROUNDUP($AN$4*VLOOKUP($AO$4,Plant!$A$3:$H$22,8,0)*AE272,0)</f>
        <v>124</v>
      </c>
      <c r="AT272" s="28">
        <f>ROUNDUP($AN$4*VLOOKUP($AO$4,Plant!$A$3:$D$22,4,0)*AH272,0)</f>
        <v>2</v>
      </c>
      <c r="AU272" s="28">
        <f>ROUNDUP($AN$4*VLOOKUP($AO$4,Plant!$A$3:$E$22,5,0)*AK272,0)</f>
        <v>1</v>
      </c>
      <c r="AW27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272*U272/VLOOKUP($AV$5,'19. Daily_paid_order'!$B$2:$C$41,2,0),0)</f>
        <v>3</v>
      </c>
    </row>
    <row r="273" spans="1:49" x14ac:dyDescent="0.25">
      <c r="A273" s="29" t="s">
        <v>52</v>
      </c>
      <c r="B273" s="18">
        <v>271</v>
      </c>
      <c r="C273" s="31">
        <v>7</v>
      </c>
      <c r="D273" s="3">
        <v>20</v>
      </c>
      <c r="E273" s="20">
        <v>5100</v>
      </c>
      <c r="F273" s="20">
        <v>6</v>
      </c>
      <c r="G273" s="31">
        <v>14</v>
      </c>
      <c r="H273" s="31">
        <v>20</v>
      </c>
      <c r="I273" s="32" t="s">
        <v>58</v>
      </c>
      <c r="J273" s="18">
        <v>5</v>
      </c>
      <c r="K273" s="18">
        <v>50</v>
      </c>
      <c r="L273" s="18">
        <v>30</v>
      </c>
      <c r="M273" s="20">
        <v>5</v>
      </c>
      <c r="N273" s="31">
        <v>54</v>
      </c>
      <c r="O273" s="23">
        <v>20</v>
      </c>
      <c r="P273" s="18">
        <v>80</v>
      </c>
      <c r="Q273" s="24">
        <v>6</v>
      </c>
      <c r="R273" s="7">
        <v>12</v>
      </c>
      <c r="S273" s="18">
        <v>0</v>
      </c>
      <c r="T273" s="18">
        <v>10</v>
      </c>
      <c r="U273" s="25">
        <v>0.5</v>
      </c>
      <c r="V273" s="19">
        <f t="shared" si="48"/>
        <v>2.8899999999999997</v>
      </c>
      <c r="W273" s="26">
        <v>1.7</v>
      </c>
      <c r="X273" s="19">
        <f t="shared" si="58"/>
        <v>2.8899999999999997</v>
      </c>
      <c r="Y273" s="19">
        <f t="shared" si="49"/>
        <v>3.3000000000000003</v>
      </c>
      <c r="Z273" s="19">
        <v>9.9</v>
      </c>
      <c r="AA273" s="19">
        <f t="shared" si="50"/>
        <v>3.3000000000000003</v>
      </c>
      <c r="AB273" s="19">
        <f t="shared" si="51"/>
        <v>2.16</v>
      </c>
      <c r="AC273" s="19">
        <v>1.2</v>
      </c>
      <c r="AD273" s="19">
        <f t="shared" si="59"/>
        <v>2.16</v>
      </c>
      <c r="AE273" s="19">
        <f t="shared" si="52"/>
        <v>4.76</v>
      </c>
      <c r="AF273" s="19">
        <v>11.9</v>
      </c>
      <c r="AG273" s="19">
        <f t="shared" si="53"/>
        <v>4.76</v>
      </c>
      <c r="AH273" s="26">
        <f t="shared" si="54"/>
        <v>1.1440000000000001</v>
      </c>
      <c r="AI273" s="19">
        <v>1.1000000000000001</v>
      </c>
      <c r="AJ273" s="26">
        <f t="shared" si="55"/>
        <v>1.4300000000000002</v>
      </c>
      <c r="AK273" s="19">
        <f t="shared" si="56"/>
        <v>0.13999999999999999</v>
      </c>
      <c r="AL273" s="19">
        <v>0.1</v>
      </c>
      <c r="AM273" s="144">
        <f t="shared" si="57"/>
        <v>0.13999999999999999</v>
      </c>
      <c r="AN273" s="132"/>
      <c r="AO273" s="132"/>
      <c r="AP273" s="28">
        <f>ROUNDUP($AN$4*VLOOKUP($AO$4,Plant!$A$3:$F$22,6,0)*V273,0)</f>
        <v>28</v>
      </c>
      <c r="AQ273" s="28">
        <f>ROUNDUP($AN$4*VLOOKUP($AO$4,Plant!$A$3:$G$22,7,0)*Y273,0)</f>
        <v>63</v>
      </c>
      <c r="AR273" s="28">
        <f>ROUNDUP($AN$4*VLOOKUP($AO$4,Plant!$A$3:$F$22,6,0)*AB273,0)</f>
        <v>21</v>
      </c>
      <c r="AS273" s="28">
        <f>ROUNDUP($AN$4*VLOOKUP($AO$4,Plant!$A$3:$H$22,8,0)*AE273,0)</f>
        <v>124</v>
      </c>
      <c r="AT273" s="28">
        <f>ROUNDUP($AN$4*VLOOKUP($AO$4,Plant!$A$3:$D$22,4,0)*AH273,0)</f>
        <v>2</v>
      </c>
      <c r="AU273" s="28">
        <f>ROUNDUP($AN$4*VLOOKUP($AO$4,Plant!$A$3:$E$22,5,0)*AK273,0)</f>
        <v>1</v>
      </c>
      <c r="AW273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273*U273/VLOOKUP($AV$5,'19. Daily_paid_order'!$B$2:$C$41,2,0),0)</f>
        <v>3</v>
      </c>
    </row>
    <row r="274" spans="1:49" x14ac:dyDescent="0.25">
      <c r="A274" s="29" t="s">
        <v>52</v>
      </c>
      <c r="B274" s="30">
        <v>272</v>
      </c>
      <c r="C274" s="31">
        <v>7</v>
      </c>
      <c r="D274" s="3">
        <v>20</v>
      </c>
      <c r="E274" s="20">
        <v>5100</v>
      </c>
      <c r="F274" s="20">
        <v>6</v>
      </c>
      <c r="G274" s="31">
        <v>14</v>
      </c>
      <c r="H274" s="31">
        <v>20</v>
      </c>
      <c r="I274" s="32" t="s">
        <v>58</v>
      </c>
      <c r="J274" s="18">
        <v>5</v>
      </c>
      <c r="K274" s="18">
        <v>50</v>
      </c>
      <c r="L274" s="18">
        <v>30</v>
      </c>
      <c r="M274" s="20">
        <v>5</v>
      </c>
      <c r="N274" s="31">
        <v>54</v>
      </c>
      <c r="O274" s="23">
        <v>20</v>
      </c>
      <c r="P274" s="18">
        <v>80</v>
      </c>
      <c r="Q274" s="24">
        <v>6</v>
      </c>
      <c r="R274" s="7">
        <v>12</v>
      </c>
      <c r="S274" s="18">
        <v>0</v>
      </c>
      <c r="T274" s="18">
        <v>10</v>
      </c>
      <c r="U274" s="25">
        <v>0.5</v>
      </c>
      <c r="V274" s="19">
        <f t="shared" si="48"/>
        <v>2.8899999999999997</v>
      </c>
      <c r="W274" s="26">
        <v>1.7</v>
      </c>
      <c r="X274" s="19">
        <f t="shared" si="58"/>
        <v>2.8899999999999997</v>
      </c>
      <c r="Y274" s="19">
        <f t="shared" si="49"/>
        <v>3.3000000000000003</v>
      </c>
      <c r="Z274" s="19">
        <v>9.9</v>
      </c>
      <c r="AA274" s="19">
        <f t="shared" si="50"/>
        <v>3.3000000000000003</v>
      </c>
      <c r="AB274" s="19">
        <f t="shared" si="51"/>
        <v>2.16</v>
      </c>
      <c r="AC274" s="19">
        <v>1.2</v>
      </c>
      <c r="AD274" s="19">
        <f t="shared" si="59"/>
        <v>2.16</v>
      </c>
      <c r="AE274" s="19">
        <f t="shared" si="52"/>
        <v>4.76</v>
      </c>
      <c r="AF274" s="19">
        <v>11.9</v>
      </c>
      <c r="AG274" s="19">
        <f t="shared" si="53"/>
        <v>4.76</v>
      </c>
      <c r="AH274" s="26">
        <f t="shared" si="54"/>
        <v>1.1440000000000001</v>
      </c>
      <c r="AI274" s="19">
        <v>1.1000000000000001</v>
      </c>
      <c r="AJ274" s="26">
        <f t="shared" si="55"/>
        <v>1.4300000000000002</v>
      </c>
      <c r="AK274" s="19">
        <f t="shared" si="56"/>
        <v>0.13999999999999999</v>
      </c>
      <c r="AL274" s="19">
        <v>0.1</v>
      </c>
      <c r="AM274" s="144">
        <f t="shared" si="57"/>
        <v>0.13999999999999999</v>
      </c>
      <c r="AN274" s="132"/>
      <c r="AO274" s="132"/>
      <c r="AP274" s="28">
        <f>ROUNDUP($AN$4*VLOOKUP($AO$4,Plant!$A$3:$F$22,6,0)*V274,0)</f>
        <v>28</v>
      </c>
      <c r="AQ274" s="28">
        <f>ROUNDUP($AN$4*VLOOKUP($AO$4,Plant!$A$3:$G$22,7,0)*Y274,0)</f>
        <v>63</v>
      </c>
      <c r="AR274" s="28">
        <f>ROUNDUP($AN$4*VLOOKUP($AO$4,Plant!$A$3:$F$22,6,0)*AB274,0)</f>
        <v>21</v>
      </c>
      <c r="AS274" s="28">
        <f>ROUNDUP($AN$4*VLOOKUP($AO$4,Plant!$A$3:$H$22,8,0)*AE274,0)</f>
        <v>124</v>
      </c>
      <c r="AT274" s="28">
        <f>ROUNDUP($AN$4*VLOOKUP($AO$4,Plant!$A$3:$D$22,4,0)*AH274,0)</f>
        <v>2</v>
      </c>
      <c r="AU274" s="28">
        <f>ROUNDUP($AN$4*VLOOKUP($AO$4,Plant!$A$3:$E$22,5,0)*AK274,0)</f>
        <v>1</v>
      </c>
      <c r="AW274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274*U274/VLOOKUP($AV$5,'19. Daily_paid_order'!$B$2:$C$41,2,0),0)</f>
        <v>3</v>
      </c>
    </row>
    <row r="275" spans="1:49" x14ac:dyDescent="0.25">
      <c r="A275" s="29" t="s">
        <v>52</v>
      </c>
      <c r="B275" s="18">
        <v>273</v>
      </c>
      <c r="C275" s="31">
        <v>7</v>
      </c>
      <c r="D275" s="3">
        <v>20</v>
      </c>
      <c r="E275" s="20">
        <v>5100</v>
      </c>
      <c r="F275" s="20">
        <v>6</v>
      </c>
      <c r="G275" s="31">
        <v>14</v>
      </c>
      <c r="H275" s="31">
        <v>20</v>
      </c>
      <c r="I275" s="32" t="s">
        <v>58</v>
      </c>
      <c r="J275" s="18">
        <v>5</v>
      </c>
      <c r="K275" s="18">
        <v>50</v>
      </c>
      <c r="L275" s="18">
        <v>30</v>
      </c>
      <c r="M275" s="20">
        <v>5</v>
      </c>
      <c r="N275" s="31">
        <v>54</v>
      </c>
      <c r="O275" s="23">
        <v>20</v>
      </c>
      <c r="P275" s="18">
        <v>80</v>
      </c>
      <c r="Q275" s="24">
        <v>6</v>
      </c>
      <c r="R275" s="7">
        <v>12</v>
      </c>
      <c r="S275" s="18">
        <v>0</v>
      </c>
      <c r="T275" s="18">
        <v>10</v>
      </c>
      <c r="U275" s="25">
        <v>0.5</v>
      </c>
      <c r="V275" s="19">
        <f t="shared" si="48"/>
        <v>2.8899999999999997</v>
      </c>
      <c r="W275" s="26">
        <v>1.7</v>
      </c>
      <c r="X275" s="19">
        <f t="shared" si="58"/>
        <v>2.8899999999999997</v>
      </c>
      <c r="Y275" s="19">
        <f t="shared" si="49"/>
        <v>3.3000000000000003</v>
      </c>
      <c r="Z275" s="19">
        <v>9.9</v>
      </c>
      <c r="AA275" s="19">
        <f t="shared" si="50"/>
        <v>3.3000000000000003</v>
      </c>
      <c r="AB275" s="19">
        <f t="shared" si="51"/>
        <v>2.16</v>
      </c>
      <c r="AC275" s="19">
        <v>1.2</v>
      </c>
      <c r="AD275" s="19">
        <f t="shared" si="59"/>
        <v>2.16</v>
      </c>
      <c r="AE275" s="19">
        <f t="shared" si="52"/>
        <v>4.76</v>
      </c>
      <c r="AF275" s="19">
        <v>11.9</v>
      </c>
      <c r="AG275" s="19">
        <f t="shared" si="53"/>
        <v>4.76</v>
      </c>
      <c r="AH275" s="26">
        <f t="shared" si="54"/>
        <v>1.1440000000000001</v>
      </c>
      <c r="AI275" s="19">
        <v>1.1000000000000001</v>
      </c>
      <c r="AJ275" s="26">
        <f t="shared" si="55"/>
        <v>1.4300000000000002</v>
      </c>
      <c r="AK275" s="19">
        <f t="shared" si="56"/>
        <v>0.13999999999999999</v>
      </c>
      <c r="AL275" s="19">
        <v>0.1</v>
      </c>
      <c r="AM275" s="144">
        <f t="shared" si="57"/>
        <v>0.13999999999999999</v>
      </c>
      <c r="AN275" s="132"/>
      <c r="AO275" s="132"/>
      <c r="AP275" s="28">
        <f>ROUNDUP($AN$4*VLOOKUP($AO$4,Plant!$A$3:$F$22,6,0)*V275,0)</f>
        <v>28</v>
      </c>
      <c r="AQ275" s="28">
        <f>ROUNDUP($AN$4*VLOOKUP($AO$4,Plant!$A$3:$G$22,7,0)*Y275,0)</f>
        <v>63</v>
      </c>
      <c r="AR275" s="28">
        <f>ROUNDUP($AN$4*VLOOKUP($AO$4,Plant!$A$3:$F$22,6,0)*AB275,0)</f>
        <v>21</v>
      </c>
      <c r="AS275" s="28">
        <f>ROUNDUP($AN$4*VLOOKUP($AO$4,Plant!$A$3:$H$22,8,0)*AE275,0)</f>
        <v>124</v>
      </c>
      <c r="AT275" s="28">
        <f>ROUNDUP($AN$4*VLOOKUP($AO$4,Plant!$A$3:$D$22,4,0)*AH275,0)</f>
        <v>2</v>
      </c>
      <c r="AU275" s="28">
        <f>ROUNDUP($AN$4*VLOOKUP($AO$4,Plant!$A$3:$E$22,5,0)*AK275,0)</f>
        <v>1</v>
      </c>
      <c r="AW275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275*U275/VLOOKUP($AV$5,'19. Daily_paid_order'!$B$2:$C$41,2,0),0)</f>
        <v>3</v>
      </c>
    </row>
    <row r="276" spans="1:49" x14ac:dyDescent="0.25">
      <c r="A276" s="29" t="s">
        <v>52</v>
      </c>
      <c r="B276" s="30">
        <v>274</v>
      </c>
      <c r="C276" s="31">
        <v>7</v>
      </c>
      <c r="D276" s="3">
        <v>20</v>
      </c>
      <c r="E276" s="20">
        <v>5100</v>
      </c>
      <c r="F276" s="20">
        <v>6</v>
      </c>
      <c r="G276" s="31">
        <v>14</v>
      </c>
      <c r="H276" s="31">
        <v>20</v>
      </c>
      <c r="I276" s="32" t="s">
        <v>58</v>
      </c>
      <c r="J276" s="18">
        <v>5</v>
      </c>
      <c r="K276" s="18">
        <v>50</v>
      </c>
      <c r="L276" s="18">
        <v>30</v>
      </c>
      <c r="M276" s="20">
        <v>5</v>
      </c>
      <c r="N276" s="31">
        <v>54</v>
      </c>
      <c r="O276" s="23">
        <v>20</v>
      </c>
      <c r="P276" s="18">
        <v>80</v>
      </c>
      <c r="Q276" s="24">
        <v>6</v>
      </c>
      <c r="R276" s="7">
        <v>12</v>
      </c>
      <c r="S276" s="18">
        <v>0</v>
      </c>
      <c r="T276" s="18">
        <v>10</v>
      </c>
      <c r="U276" s="25">
        <v>0.5</v>
      </c>
      <c r="V276" s="19">
        <f t="shared" si="48"/>
        <v>2.8899999999999997</v>
      </c>
      <c r="W276" s="26">
        <v>1.7</v>
      </c>
      <c r="X276" s="19">
        <f t="shared" si="58"/>
        <v>2.8899999999999997</v>
      </c>
      <c r="Y276" s="19">
        <f t="shared" si="49"/>
        <v>3.3000000000000003</v>
      </c>
      <c r="Z276" s="19">
        <v>9.9</v>
      </c>
      <c r="AA276" s="19">
        <f t="shared" si="50"/>
        <v>3.3000000000000003</v>
      </c>
      <c r="AB276" s="19">
        <f t="shared" si="51"/>
        <v>2.16</v>
      </c>
      <c r="AC276" s="19">
        <v>1.2</v>
      </c>
      <c r="AD276" s="19">
        <f t="shared" si="59"/>
        <v>2.16</v>
      </c>
      <c r="AE276" s="19">
        <f t="shared" si="52"/>
        <v>4.76</v>
      </c>
      <c r="AF276" s="19">
        <v>11.9</v>
      </c>
      <c r="AG276" s="19">
        <f t="shared" si="53"/>
        <v>4.76</v>
      </c>
      <c r="AH276" s="26">
        <f t="shared" si="54"/>
        <v>1.1440000000000001</v>
      </c>
      <c r="AI276" s="19">
        <v>1.1000000000000001</v>
      </c>
      <c r="AJ276" s="26">
        <f t="shared" si="55"/>
        <v>1.4300000000000002</v>
      </c>
      <c r="AK276" s="19">
        <f t="shared" si="56"/>
        <v>0.13999999999999999</v>
      </c>
      <c r="AL276" s="19">
        <v>0.1</v>
      </c>
      <c r="AM276" s="144">
        <f t="shared" si="57"/>
        <v>0.13999999999999999</v>
      </c>
      <c r="AN276" s="132"/>
      <c r="AO276" s="132"/>
      <c r="AP276" s="28">
        <f>ROUNDUP($AN$4*VLOOKUP($AO$4,Plant!$A$3:$F$22,6,0)*V276,0)</f>
        <v>28</v>
      </c>
      <c r="AQ276" s="28">
        <f>ROUNDUP($AN$4*VLOOKUP($AO$4,Plant!$A$3:$G$22,7,0)*Y276,0)</f>
        <v>63</v>
      </c>
      <c r="AR276" s="28">
        <f>ROUNDUP($AN$4*VLOOKUP($AO$4,Plant!$A$3:$F$22,6,0)*AB276,0)</f>
        <v>21</v>
      </c>
      <c r="AS276" s="28">
        <f>ROUNDUP($AN$4*VLOOKUP($AO$4,Plant!$A$3:$H$22,8,0)*AE276,0)</f>
        <v>124</v>
      </c>
      <c r="AT276" s="28">
        <f>ROUNDUP($AN$4*VLOOKUP($AO$4,Plant!$A$3:$D$22,4,0)*AH276,0)</f>
        <v>2</v>
      </c>
      <c r="AU276" s="28">
        <f>ROUNDUP($AN$4*VLOOKUP($AO$4,Plant!$A$3:$E$22,5,0)*AK276,0)</f>
        <v>1</v>
      </c>
      <c r="AW276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276*U276/VLOOKUP($AV$5,'19. Daily_paid_order'!$B$2:$C$41,2,0),0)</f>
        <v>3</v>
      </c>
    </row>
    <row r="277" spans="1:49" x14ac:dyDescent="0.25">
      <c r="A277" s="29" t="s">
        <v>52</v>
      </c>
      <c r="B277" s="18">
        <v>275</v>
      </c>
      <c r="C277" s="31">
        <v>7</v>
      </c>
      <c r="D277" s="3">
        <v>20</v>
      </c>
      <c r="E277" s="20">
        <v>5100</v>
      </c>
      <c r="F277" s="20">
        <v>6</v>
      </c>
      <c r="G277" s="31">
        <v>14</v>
      </c>
      <c r="H277" s="31">
        <v>20</v>
      </c>
      <c r="I277" s="32" t="s">
        <v>58</v>
      </c>
      <c r="J277" s="18">
        <v>5</v>
      </c>
      <c r="K277" s="18">
        <v>50</v>
      </c>
      <c r="L277" s="18">
        <v>30</v>
      </c>
      <c r="M277" s="20">
        <v>5</v>
      </c>
      <c r="N277" s="31">
        <v>54</v>
      </c>
      <c r="O277" s="23">
        <v>20</v>
      </c>
      <c r="P277" s="18">
        <v>80</v>
      </c>
      <c r="Q277" s="24">
        <v>6</v>
      </c>
      <c r="R277" s="7">
        <v>12</v>
      </c>
      <c r="S277" s="18">
        <v>0</v>
      </c>
      <c r="T277" s="18">
        <v>10</v>
      </c>
      <c r="U277" s="25">
        <v>0.5</v>
      </c>
      <c r="V277" s="19">
        <f t="shared" si="48"/>
        <v>2.8899999999999997</v>
      </c>
      <c r="W277" s="26">
        <v>1.7</v>
      </c>
      <c r="X277" s="19">
        <f t="shared" si="58"/>
        <v>2.8899999999999997</v>
      </c>
      <c r="Y277" s="19">
        <f t="shared" si="49"/>
        <v>3.3000000000000003</v>
      </c>
      <c r="Z277" s="19">
        <v>9.9</v>
      </c>
      <c r="AA277" s="19">
        <f t="shared" si="50"/>
        <v>3.3000000000000003</v>
      </c>
      <c r="AB277" s="19">
        <f t="shared" si="51"/>
        <v>2.16</v>
      </c>
      <c r="AC277" s="19">
        <v>1.2</v>
      </c>
      <c r="AD277" s="19">
        <f t="shared" si="59"/>
        <v>2.16</v>
      </c>
      <c r="AE277" s="19">
        <f t="shared" si="52"/>
        <v>4.76</v>
      </c>
      <c r="AF277" s="19">
        <v>11.9</v>
      </c>
      <c r="AG277" s="19">
        <f t="shared" si="53"/>
        <v>4.76</v>
      </c>
      <c r="AH277" s="26">
        <f t="shared" si="54"/>
        <v>1.1440000000000001</v>
      </c>
      <c r="AI277" s="19">
        <v>1.1000000000000001</v>
      </c>
      <c r="AJ277" s="26">
        <f t="shared" si="55"/>
        <v>1.4300000000000002</v>
      </c>
      <c r="AK277" s="19">
        <f t="shared" si="56"/>
        <v>0.13999999999999999</v>
      </c>
      <c r="AL277" s="19">
        <v>0.1</v>
      </c>
      <c r="AM277" s="144">
        <f t="shared" si="57"/>
        <v>0.13999999999999999</v>
      </c>
      <c r="AN277" s="132"/>
      <c r="AO277" s="132"/>
      <c r="AP277" s="28">
        <f>ROUNDUP($AN$4*VLOOKUP($AO$4,Plant!$A$3:$F$22,6,0)*V277,0)</f>
        <v>28</v>
      </c>
      <c r="AQ277" s="28">
        <f>ROUNDUP($AN$4*VLOOKUP($AO$4,Plant!$A$3:$G$22,7,0)*Y277,0)</f>
        <v>63</v>
      </c>
      <c r="AR277" s="28">
        <f>ROUNDUP($AN$4*VLOOKUP($AO$4,Plant!$A$3:$F$22,6,0)*AB277,0)</f>
        <v>21</v>
      </c>
      <c r="AS277" s="28">
        <f>ROUNDUP($AN$4*VLOOKUP($AO$4,Plant!$A$3:$H$22,8,0)*AE277,0)</f>
        <v>124</v>
      </c>
      <c r="AT277" s="28">
        <f>ROUNDUP($AN$4*VLOOKUP($AO$4,Plant!$A$3:$D$22,4,0)*AH277,0)</f>
        <v>2</v>
      </c>
      <c r="AU277" s="28">
        <f>ROUNDUP($AN$4*VLOOKUP($AO$4,Plant!$A$3:$E$22,5,0)*AK277,0)</f>
        <v>1</v>
      </c>
      <c r="AW277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277*U277/VLOOKUP($AV$5,'19. Daily_paid_order'!$B$2:$C$41,2,0),0)</f>
        <v>3</v>
      </c>
    </row>
    <row r="278" spans="1:49" x14ac:dyDescent="0.25">
      <c r="A278" s="29" t="s">
        <v>52</v>
      </c>
      <c r="B278" s="30">
        <v>276</v>
      </c>
      <c r="C278" s="31">
        <v>7</v>
      </c>
      <c r="D278" s="3">
        <v>20</v>
      </c>
      <c r="E278" s="20">
        <v>5100</v>
      </c>
      <c r="F278" s="20">
        <v>6</v>
      </c>
      <c r="G278" s="31">
        <v>14</v>
      </c>
      <c r="H278" s="31">
        <v>20</v>
      </c>
      <c r="I278" s="32" t="s">
        <v>58</v>
      </c>
      <c r="J278" s="18">
        <v>5</v>
      </c>
      <c r="K278" s="18">
        <v>50</v>
      </c>
      <c r="L278" s="18">
        <v>30</v>
      </c>
      <c r="M278" s="20">
        <v>5</v>
      </c>
      <c r="N278" s="31">
        <v>54</v>
      </c>
      <c r="O278" s="23">
        <v>20</v>
      </c>
      <c r="P278" s="18">
        <v>80</v>
      </c>
      <c r="Q278" s="24">
        <v>6</v>
      </c>
      <c r="R278" s="7">
        <v>12</v>
      </c>
      <c r="S278" s="18">
        <v>0</v>
      </c>
      <c r="T278" s="18">
        <v>10</v>
      </c>
      <c r="U278" s="25">
        <v>0.5</v>
      </c>
      <c r="V278" s="19">
        <f t="shared" si="48"/>
        <v>2.8899999999999997</v>
      </c>
      <c r="W278" s="26">
        <v>1.7</v>
      </c>
      <c r="X278" s="19">
        <f t="shared" si="58"/>
        <v>2.8899999999999997</v>
      </c>
      <c r="Y278" s="19">
        <f t="shared" si="49"/>
        <v>3.3000000000000003</v>
      </c>
      <c r="Z278" s="19">
        <v>9.9</v>
      </c>
      <c r="AA278" s="19">
        <f t="shared" si="50"/>
        <v>3.3000000000000003</v>
      </c>
      <c r="AB278" s="19">
        <f t="shared" si="51"/>
        <v>2.16</v>
      </c>
      <c r="AC278" s="19">
        <v>1.2</v>
      </c>
      <c r="AD278" s="19">
        <f t="shared" si="59"/>
        <v>2.16</v>
      </c>
      <c r="AE278" s="19">
        <f t="shared" si="52"/>
        <v>4.76</v>
      </c>
      <c r="AF278" s="19">
        <v>11.9</v>
      </c>
      <c r="AG278" s="19">
        <f t="shared" si="53"/>
        <v>4.76</v>
      </c>
      <c r="AH278" s="26">
        <f t="shared" si="54"/>
        <v>1.1440000000000001</v>
      </c>
      <c r="AI278" s="19">
        <v>1.1000000000000001</v>
      </c>
      <c r="AJ278" s="26">
        <f t="shared" si="55"/>
        <v>1.4300000000000002</v>
      </c>
      <c r="AK278" s="19">
        <f t="shared" si="56"/>
        <v>0.13999999999999999</v>
      </c>
      <c r="AL278" s="19">
        <v>0.1</v>
      </c>
      <c r="AM278" s="144">
        <f t="shared" si="57"/>
        <v>0.13999999999999999</v>
      </c>
      <c r="AN278" s="132"/>
      <c r="AO278" s="132"/>
      <c r="AP278" s="28">
        <f>ROUNDUP($AN$4*VLOOKUP($AO$4,Plant!$A$3:$F$22,6,0)*V278,0)</f>
        <v>28</v>
      </c>
      <c r="AQ278" s="28">
        <f>ROUNDUP($AN$4*VLOOKUP($AO$4,Plant!$A$3:$G$22,7,0)*Y278,0)</f>
        <v>63</v>
      </c>
      <c r="AR278" s="28">
        <f>ROUNDUP($AN$4*VLOOKUP($AO$4,Plant!$A$3:$F$22,6,0)*AB278,0)</f>
        <v>21</v>
      </c>
      <c r="AS278" s="28">
        <f>ROUNDUP($AN$4*VLOOKUP($AO$4,Plant!$A$3:$H$22,8,0)*AE278,0)</f>
        <v>124</v>
      </c>
      <c r="AT278" s="28">
        <f>ROUNDUP($AN$4*VLOOKUP($AO$4,Plant!$A$3:$D$22,4,0)*AH278,0)</f>
        <v>2</v>
      </c>
      <c r="AU278" s="28">
        <f>ROUNDUP($AN$4*VLOOKUP($AO$4,Plant!$A$3:$E$22,5,0)*AK278,0)</f>
        <v>1</v>
      </c>
      <c r="AW278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278*U278/VLOOKUP($AV$5,'19. Daily_paid_order'!$B$2:$C$41,2,0),0)</f>
        <v>3</v>
      </c>
    </row>
    <row r="279" spans="1:49" x14ac:dyDescent="0.25">
      <c r="A279" s="29" t="s">
        <v>52</v>
      </c>
      <c r="B279" s="18">
        <v>277</v>
      </c>
      <c r="C279" s="31">
        <v>7</v>
      </c>
      <c r="D279" s="3">
        <v>20</v>
      </c>
      <c r="E279" s="20">
        <v>5100</v>
      </c>
      <c r="F279" s="20">
        <v>6</v>
      </c>
      <c r="G279" s="31">
        <v>14</v>
      </c>
      <c r="H279" s="31">
        <v>20</v>
      </c>
      <c r="I279" s="32" t="s">
        <v>58</v>
      </c>
      <c r="J279" s="18">
        <v>5</v>
      </c>
      <c r="K279" s="18">
        <v>50</v>
      </c>
      <c r="L279" s="18">
        <v>30</v>
      </c>
      <c r="M279" s="20">
        <v>5</v>
      </c>
      <c r="N279" s="31">
        <v>54</v>
      </c>
      <c r="O279" s="23">
        <v>20</v>
      </c>
      <c r="P279" s="18">
        <v>80</v>
      </c>
      <c r="Q279" s="24">
        <v>6</v>
      </c>
      <c r="R279" s="7">
        <v>12</v>
      </c>
      <c r="S279" s="18">
        <v>0</v>
      </c>
      <c r="T279" s="18">
        <v>10</v>
      </c>
      <c r="U279" s="25">
        <v>0.5</v>
      </c>
      <c r="V279" s="19">
        <f t="shared" si="48"/>
        <v>2.8899999999999997</v>
      </c>
      <c r="W279" s="26">
        <v>1.7</v>
      </c>
      <c r="X279" s="19">
        <f t="shared" si="58"/>
        <v>2.8899999999999997</v>
      </c>
      <c r="Y279" s="19">
        <f t="shared" si="49"/>
        <v>3.3000000000000003</v>
      </c>
      <c r="Z279" s="19">
        <v>9.9</v>
      </c>
      <c r="AA279" s="19">
        <f t="shared" si="50"/>
        <v>3.3000000000000003</v>
      </c>
      <c r="AB279" s="19">
        <f t="shared" si="51"/>
        <v>2.16</v>
      </c>
      <c r="AC279" s="19">
        <v>1.2</v>
      </c>
      <c r="AD279" s="19">
        <f t="shared" si="59"/>
        <v>2.16</v>
      </c>
      <c r="AE279" s="19">
        <f t="shared" si="52"/>
        <v>4.76</v>
      </c>
      <c r="AF279" s="19">
        <v>11.9</v>
      </c>
      <c r="AG279" s="19">
        <f t="shared" si="53"/>
        <v>4.76</v>
      </c>
      <c r="AH279" s="26">
        <f t="shared" si="54"/>
        <v>1.1440000000000001</v>
      </c>
      <c r="AI279" s="19">
        <v>1.1000000000000001</v>
      </c>
      <c r="AJ279" s="26">
        <f t="shared" si="55"/>
        <v>1.4300000000000002</v>
      </c>
      <c r="AK279" s="19">
        <f t="shared" si="56"/>
        <v>0.13999999999999999</v>
      </c>
      <c r="AL279" s="19">
        <v>0.1</v>
      </c>
      <c r="AM279" s="144">
        <f t="shared" si="57"/>
        <v>0.13999999999999999</v>
      </c>
      <c r="AN279" s="132"/>
      <c r="AO279" s="132"/>
      <c r="AP279" s="28">
        <f>ROUNDUP($AN$4*VLOOKUP($AO$4,Plant!$A$3:$F$22,6,0)*V279,0)</f>
        <v>28</v>
      </c>
      <c r="AQ279" s="28">
        <f>ROUNDUP($AN$4*VLOOKUP($AO$4,Plant!$A$3:$G$22,7,0)*Y279,0)</f>
        <v>63</v>
      </c>
      <c r="AR279" s="28">
        <f>ROUNDUP($AN$4*VLOOKUP($AO$4,Plant!$A$3:$F$22,6,0)*AB279,0)</f>
        <v>21</v>
      </c>
      <c r="AS279" s="28">
        <f>ROUNDUP($AN$4*VLOOKUP($AO$4,Plant!$A$3:$H$22,8,0)*AE279,0)</f>
        <v>124</v>
      </c>
      <c r="AT279" s="28">
        <f>ROUNDUP($AN$4*VLOOKUP($AO$4,Plant!$A$3:$D$22,4,0)*AH279,0)</f>
        <v>2</v>
      </c>
      <c r="AU279" s="28">
        <f>ROUNDUP($AN$4*VLOOKUP($AO$4,Plant!$A$3:$E$22,5,0)*AK279,0)</f>
        <v>1</v>
      </c>
      <c r="AW279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279*U279/VLOOKUP($AV$5,'19. Daily_paid_order'!$B$2:$C$41,2,0),0)</f>
        <v>3</v>
      </c>
    </row>
    <row r="280" spans="1:49" x14ac:dyDescent="0.25">
      <c r="A280" s="29" t="s">
        <v>52</v>
      </c>
      <c r="B280" s="30">
        <v>278</v>
      </c>
      <c r="C280" s="31">
        <v>7</v>
      </c>
      <c r="D280" s="3">
        <v>20</v>
      </c>
      <c r="E280" s="20">
        <v>5100</v>
      </c>
      <c r="F280" s="20">
        <v>6</v>
      </c>
      <c r="G280" s="31">
        <v>14</v>
      </c>
      <c r="H280" s="31">
        <v>20</v>
      </c>
      <c r="I280" s="32" t="s">
        <v>58</v>
      </c>
      <c r="J280" s="18">
        <v>5</v>
      </c>
      <c r="K280" s="18">
        <v>50</v>
      </c>
      <c r="L280" s="18">
        <v>30</v>
      </c>
      <c r="M280" s="20">
        <v>5</v>
      </c>
      <c r="N280" s="31">
        <v>54</v>
      </c>
      <c r="O280" s="23">
        <v>20</v>
      </c>
      <c r="P280" s="18">
        <v>80</v>
      </c>
      <c r="Q280" s="24">
        <v>6</v>
      </c>
      <c r="R280" s="7">
        <v>12</v>
      </c>
      <c r="S280" s="18">
        <v>0</v>
      </c>
      <c r="T280" s="18">
        <v>10</v>
      </c>
      <c r="U280" s="25">
        <v>0.5</v>
      </c>
      <c r="V280" s="19">
        <f t="shared" si="48"/>
        <v>2.8899999999999997</v>
      </c>
      <c r="W280" s="26">
        <v>1.7</v>
      </c>
      <c r="X280" s="19">
        <f t="shared" si="58"/>
        <v>2.8899999999999997</v>
      </c>
      <c r="Y280" s="19">
        <f t="shared" si="49"/>
        <v>3.3000000000000003</v>
      </c>
      <c r="Z280" s="19">
        <v>9.9</v>
      </c>
      <c r="AA280" s="19">
        <f t="shared" si="50"/>
        <v>3.3000000000000003</v>
      </c>
      <c r="AB280" s="19">
        <f t="shared" si="51"/>
        <v>2.16</v>
      </c>
      <c r="AC280" s="19">
        <v>1.2</v>
      </c>
      <c r="AD280" s="19">
        <f t="shared" si="59"/>
        <v>2.16</v>
      </c>
      <c r="AE280" s="19">
        <f t="shared" si="52"/>
        <v>4.76</v>
      </c>
      <c r="AF280" s="19">
        <v>11.9</v>
      </c>
      <c r="AG280" s="19">
        <f t="shared" si="53"/>
        <v>4.76</v>
      </c>
      <c r="AH280" s="26">
        <f t="shared" si="54"/>
        <v>1.1440000000000001</v>
      </c>
      <c r="AI280" s="19">
        <v>1.1000000000000001</v>
      </c>
      <c r="AJ280" s="26">
        <f t="shared" si="55"/>
        <v>1.4300000000000002</v>
      </c>
      <c r="AK280" s="19">
        <f t="shared" si="56"/>
        <v>0.13999999999999999</v>
      </c>
      <c r="AL280" s="19">
        <v>0.1</v>
      </c>
      <c r="AM280" s="144">
        <f t="shared" si="57"/>
        <v>0.13999999999999999</v>
      </c>
      <c r="AN280" s="132"/>
      <c r="AO280" s="132"/>
      <c r="AP280" s="28">
        <f>ROUNDUP($AN$4*VLOOKUP($AO$4,Plant!$A$3:$F$22,6,0)*V280,0)</f>
        <v>28</v>
      </c>
      <c r="AQ280" s="28">
        <f>ROUNDUP($AN$4*VLOOKUP($AO$4,Plant!$A$3:$G$22,7,0)*Y280,0)</f>
        <v>63</v>
      </c>
      <c r="AR280" s="28">
        <f>ROUNDUP($AN$4*VLOOKUP($AO$4,Plant!$A$3:$F$22,6,0)*AB280,0)</f>
        <v>21</v>
      </c>
      <c r="AS280" s="28">
        <f>ROUNDUP($AN$4*VLOOKUP($AO$4,Plant!$A$3:$H$22,8,0)*AE280,0)</f>
        <v>124</v>
      </c>
      <c r="AT280" s="28">
        <f>ROUNDUP($AN$4*VLOOKUP($AO$4,Plant!$A$3:$D$22,4,0)*AH280,0)</f>
        <v>2</v>
      </c>
      <c r="AU280" s="28">
        <f>ROUNDUP($AN$4*VLOOKUP($AO$4,Plant!$A$3:$E$22,5,0)*AK280,0)</f>
        <v>1</v>
      </c>
      <c r="AW280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280*U280/VLOOKUP($AV$5,'19. Daily_paid_order'!$B$2:$C$41,2,0),0)</f>
        <v>3</v>
      </c>
    </row>
    <row r="281" spans="1:49" x14ac:dyDescent="0.25">
      <c r="A281" s="29" t="s">
        <v>52</v>
      </c>
      <c r="B281" s="18">
        <v>279</v>
      </c>
      <c r="C281" s="31">
        <v>7</v>
      </c>
      <c r="D281" s="3">
        <v>20</v>
      </c>
      <c r="E281" s="20">
        <v>5100</v>
      </c>
      <c r="F281" s="20">
        <v>6</v>
      </c>
      <c r="G281" s="31">
        <v>14</v>
      </c>
      <c r="H281" s="31">
        <v>20</v>
      </c>
      <c r="I281" s="32" t="s">
        <v>58</v>
      </c>
      <c r="J281" s="18">
        <v>5</v>
      </c>
      <c r="K281" s="18">
        <v>50</v>
      </c>
      <c r="L281" s="18">
        <v>30</v>
      </c>
      <c r="M281" s="20">
        <v>5</v>
      </c>
      <c r="N281" s="31">
        <v>54</v>
      </c>
      <c r="O281" s="23">
        <v>20</v>
      </c>
      <c r="P281" s="18">
        <v>80</v>
      </c>
      <c r="Q281" s="24">
        <v>6</v>
      </c>
      <c r="R281" s="7">
        <v>12</v>
      </c>
      <c r="S281" s="18">
        <v>0</v>
      </c>
      <c r="T281" s="18">
        <v>10</v>
      </c>
      <c r="U281" s="25">
        <v>0.5</v>
      </c>
      <c r="V281" s="19">
        <f t="shared" si="48"/>
        <v>2.8899999999999997</v>
      </c>
      <c r="W281" s="26">
        <v>1.7</v>
      </c>
      <c r="X281" s="19">
        <f t="shared" si="58"/>
        <v>2.8899999999999997</v>
      </c>
      <c r="Y281" s="19">
        <f t="shared" si="49"/>
        <v>3.3000000000000003</v>
      </c>
      <c r="Z281" s="19">
        <v>9.9</v>
      </c>
      <c r="AA281" s="19">
        <f t="shared" si="50"/>
        <v>3.3000000000000003</v>
      </c>
      <c r="AB281" s="19">
        <f t="shared" si="51"/>
        <v>2.16</v>
      </c>
      <c r="AC281" s="19">
        <v>1.2</v>
      </c>
      <c r="AD281" s="19">
        <f t="shared" si="59"/>
        <v>2.16</v>
      </c>
      <c r="AE281" s="19">
        <f t="shared" si="52"/>
        <v>4.76</v>
      </c>
      <c r="AF281" s="19">
        <v>11.9</v>
      </c>
      <c r="AG281" s="19">
        <f t="shared" si="53"/>
        <v>4.76</v>
      </c>
      <c r="AH281" s="26">
        <f t="shared" si="54"/>
        <v>1.1440000000000001</v>
      </c>
      <c r="AI281" s="19">
        <v>1.1000000000000001</v>
      </c>
      <c r="AJ281" s="26">
        <f t="shared" si="55"/>
        <v>1.4300000000000002</v>
      </c>
      <c r="AK281" s="19">
        <f t="shared" si="56"/>
        <v>0.13999999999999999</v>
      </c>
      <c r="AL281" s="19">
        <v>0.1</v>
      </c>
      <c r="AM281" s="144">
        <f t="shared" si="57"/>
        <v>0.13999999999999999</v>
      </c>
      <c r="AN281" s="132"/>
      <c r="AO281" s="132"/>
      <c r="AP281" s="28">
        <f>ROUNDUP($AN$4*VLOOKUP($AO$4,Plant!$A$3:$F$22,6,0)*V281,0)</f>
        <v>28</v>
      </c>
      <c r="AQ281" s="28">
        <f>ROUNDUP($AN$4*VLOOKUP($AO$4,Plant!$A$3:$G$22,7,0)*Y281,0)</f>
        <v>63</v>
      </c>
      <c r="AR281" s="28">
        <f>ROUNDUP($AN$4*VLOOKUP($AO$4,Plant!$A$3:$F$22,6,0)*AB281,0)</f>
        <v>21</v>
      </c>
      <c r="AS281" s="28">
        <f>ROUNDUP($AN$4*VLOOKUP($AO$4,Plant!$A$3:$H$22,8,0)*AE281,0)</f>
        <v>124</v>
      </c>
      <c r="AT281" s="28">
        <f>ROUNDUP($AN$4*VLOOKUP($AO$4,Plant!$A$3:$D$22,4,0)*AH281,0)</f>
        <v>2</v>
      </c>
      <c r="AU281" s="28">
        <f>ROUNDUP($AN$4*VLOOKUP($AO$4,Plant!$A$3:$E$22,5,0)*AK281,0)</f>
        <v>1</v>
      </c>
      <c r="AW281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281*U281/VLOOKUP($AV$5,'19. Daily_paid_order'!$B$2:$C$41,2,0),0)</f>
        <v>3</v>
      </c>
    </row>
    <row r="282" spans="1:49" x14ac:dyDescent="0.25">
      <c r="A282" s="29" t="s">
        <v>52</v>
      </c>
      <c r="B282" s="30">
        <v>280</v>
      </c>
      <c r="C282" s="31">
        <v>7</v>
      </c>
      <c r="D282" s="3">
        <v>20</v>
      </c>
      <c r="E282" s="20">
        <v>5100</v>
      </c>
      <c r="F282" s="20">
        <v>6</v>
      </c>
      <c r="G282" s="31">
        <v>14</v>
      </c>
      <c r="H282" s="31">
        <v>20</v>
      </c>
      <c r="I282" s="32" t="s">
        <v>58</v>
      </c>
      <c r="J282" s="18">
        <v>5</v>
      </c>
      <c r="K282" s="18">
        <v>50</v>
      </c>
      <c r="L282" s="18">
        <v>30</v>
      </c>
      <c r="M282" s="20">
        <v>5</v>
      </c>
      <c r="N282" s="31">
        <v>54</v>
      </c>
      <c r="O282" s="23">
        <v>20</v>
      </c>
      <c r="P282" s="18">
        <v>80</v>
      </c>
      <c r="Q282" s="24">
        <v>6</v>
      </c>
      <c r="R282" s="7">
        <v>12</v>
      </c>
      <c r="S282" s="18">
        <v>0</v>
      </c>
      <c r="T282" s="18">
        <v>10</v>
      </c>
      <c r="U282" s="25">
        <v>0.5</v>
      </c>
      <c r="V282" s="19">
        <f t="shared" si="48"/>
        <v>2.8899999999999997</v>
      </c>
      <c r="W282" s="26">
        <v>1.7</v>
      </c>
      <c r="X282" s="19">
        <f t="shared" si="58"/>
        <v>2.8899999999999997</v>
      </c>
      <c r="Y282" s="19">
        <f t="shared" si="49"/>
        <v>3.3000000000000003</v>
      </c>
      <c r="Z282" s="19">
        <v>9.9</v>
      </c>
      <c r="AA282" s="19">
        <f t="shared" si="50"/>
        <v>3.3000000000000003</v>
      </c>
      <c r="AB282" s="19">
        <f t="shared" si="51"/>
        <v>2.16</v>
      </c>
      <c r="AC282" s="19">
        <v>1.2</v>
      </c>
      <c r="AD282" s="19">
        <f t="shared" si="59"/>
        <v>2.16</v>
      </c>
      <c r="AE282" s="19">
        <f t="shared" si="52"/>
        <v>4.76</v>
      </c>
      <c r="AF282" s="19">
        <v>11.9</v>
      </c>
      <c r="AG282" s="19">
        <f t="shared" si="53"/>
        <v>4.76</v>
      </c>
      <c r="AH282" s="26">
        <f t="shared" si="54"/>
        <v>1.1440000000000001</v>
      </c>
      <c r="AI282" s="19">
        <v>1.1000000000000001</v>
      </c>
      <c r="AJ282" s="26">
        <f t="shared" si="55"/>
        <v>1.4300000000000002</v>
      </c>
      <c r="AK282" s="19">
        <f t="shared" si="56"/>
        <v>0.13999999999999999</v>
      </c>
      <c r="AL282" s="19">
        <v>0.1</v>
      </c>
      <c r="AM282" s="144">
        <f t="shared" si="57"/>
        <v>0.13999999999999999</v>
      </c>
      <c r="AN282" s="132"/>
      <c r="AO282" s="132"/>
      <c r="AP282" s="28">
        <f>ROUNDUP($AN$4*VLOOKUP($AO$4,Plant!$A$3:$F$22,6,0)*V282,0)</f>
        <v>28</v>
      </c>
      <c r="AQ282" s="28">
        <f>ROUNDUP($AN$4*VLOOKUP($AO$4,Plant!$A$3:$G$22,7,0)*Y282,0)</f>
        <v>63</v>
      </c>
      <c r="AR282" s="28">
        <f>ROUNDUP($AN$4*VLOOKUP($AO$4,Plant!$A$3:$F$22,6,0)*AB282,0)</f>
        <v>21</v>
      </c>
      <c r="AS282" s="28">
        <f>ROUNDUP($AN$4*VLOOKUP($AO$4,Plant!$A$3:$H$22,8,0)*AE282,0)</f>
        <v>124</v>
      </c>
      <c r="AT282" s="28">
        <f>ROUNDUP($AN$4*VLOOKUP($AO$4,Plant!$A$3:$D$22,4,0)*AH282,0)</f>
        <v>2</v>
      </c>
      <c r="AU282" s="28">
        <f>ROUNDUP($AN$4*VLOOKUP($AO$4,Plant!$A$3:$E$22,5,0)*AK282,0)</f>
        <v>1</v>
      </c>
      <c r="AW282" s="28">
        <f>ROUNDUP(($AN$5*VLOOKUP($AO$5,Plant!$A$3:$F$22,3,0)+$AN$6*VLOOKUP($AO$6,Plant!$A$3:$F$22,3,0)+$AN$7*VLOOKUP($AO$7,Plant!$A$3:$F$22,3,0)+$AN$8*VLOOKUP($AO$8,Plant!$A$3:$F$22,3,0)+$AN$9*VLOOKUP($AO$9,Plant!$A$3:$F$22,3,0)+$AN$10*VLOOKUP($AO$10,Plant!$A$3:$F$22,3,0))*AE282*U282/VLOOKUP($AV$5,'19. Daily_paid_order'!$B$2:$C$41,2,0),0)</f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F12" sqref="F12"/>
    </sheetView>
  </sheetViews>
  <sheetFormatPr defaultRowHeight="15" x14ac:dyDescent="0.25"/>
  <sheetData>
    <row r="1" spans="1:1" ht="16.5" x14ac:dyDescent="0.25">
      <c r="A1" s="37" t="s">
        <v>59</v>
      </c>
    </row>
    <row r="2" spans="1:1" ht="16.5" x14ac:dyDescent="0.25">
      <c r="A2" s="38" t="s">
        <v>60</v>
      </c>
    </row>
    <row r="3" spans="1:1" ht="16.5" x14ac:dyDescent="0.25">
      <c r="A3" s="39" t="s">
        <v>61</v>
      </c>
    </row>
    <row r="4" spans="1:1" ht="16.5" x14ac:dyDescent="0.25">
      <c r="A4" s="39" t="s">
        <v>62</v>
      </c>
    </row>
    <row r="5" spans="1:1" ht="16.5" x14ac:dyDescent="0.25">
      <c r="A5" s="39"/>
    </row>
    <row r="6" spans="1:1" ht="16.5" x14ac:dyDescent="0.25">
      <c r="A6" s="38" t="s">
        <v>63</v>
      </c>
    </row>
    <row r="7" spans="1:1" ht="16.5" x14ac:dyDescent="0.25">
      <c r="A7" s="39" t="s">
        <v>64</v>
      </c>
    </row>
    <row r="8" spans="1:1" ht="16.5" x14ac:dyDescent="0.25">
      <c r="A8" s="39" t="s">
        <v>65</v>
      </c>
    </row>
    <row r="9" spans="1:1" ht="16.5" x14ac:dyDescent="0.25">
      <c r="A9" s="39"/>
    </row>
    <row r="10" spans="1:1" ht="16.5" x14ac:dyDescent="0.25">
      <c r="A10" s="38" t="s">
        <v>66</v>
      </c>
    </row>
    <row r="11" spans="1:1" ht="16.5" x14ac:dyDescent="0.25">
      <c r="A11" s="40" t="s">
        <v>67</v>
      </c>
    </row>
    <row r="12" spans="1:1" ht="16.5" x14ac:dyDescent="0.25">
      <c r="A12" s="39" t="s">
        <v>68</v>
      </c>
    </row>
    <row r="13" spans="1:1" ht="16.5" x14ac:dyDescent="0.25">
      <c r="A13" s="39" t="s">
        <v>69</v>
      </c>
    </row>
    <row r="14" spans="1:1" ht="16.5" x14ac:dyDescent="0.25">
      <c r="A14" s="39"/>
    </row>
    <row r="15" spans="1:1" ht="16.5" x14ac:dyDescent="0.25">
      <c r="A15" s="39"/>
    </row>
    <row r="16" spans="1:1" ht="16.5" x14ac:dyDescent="0.25">
      <c r="A16" s="39"/>
    </row>
    <row r="17" spans="1:1" ht="16.5" x14ac:dyDescent="0.25">
      <c r="A17" s="40" t="s">
        <v>70</v>
      </c>
    </row>
    <row r="18" spans="1:1" ht="16.5" x14ac:dyDescent="0.25">
      <c r="A18" s="39" t="s">
        <v>71</v>
      </c>
    </row>
    <row r="19" spans="1:1" ht="16.5" x14ac:dyDescent="0.25">
      <c r="A19" s="39" t="s">
        <v>72</v>
      </c>
    </row>
    <row r="20" spans="1:1" ht="16.5" x14ac:dyDescent="0.25">
      <c r="A20" s="39"/>
    </row>
    <row r="21" spans="1:1" ht="16.5" x14ac:dyDescent="0.25">
      <c r="A21" s="40" t="s">
        <v>73</v>
      </c>
    </row>
    <row r="22" spans="1:1" ht="16.5" x14ac:dyDescent="0.25">
      <c r="A22" s="39" t="s">
        <v>74</v>
      </c>
    </row>
    <row r="23" spans="1:1" ht="16.5" x14ac:dyDescent="0.25">
      <c r="A23" s="39" t="s">
        <v>75</v>
      </c>
    </row>
    <row r="24" spans="1:1" ht="16.5" x14ac:dyDescent="0.25">
      <c r="A24" s="39"/>
    </row>
    <row r="25" spans="1:1" ht="16.5" x14ac:dyDescent="0.25">
      <c r="A25" s="40" t="s">
        <v>76</v>
      </c>
    </row>
    <row r="26" spans="1:1" ht="16.5" x14ac:dyDescent="0.25">
      <c r="A26" s="39" t="s">
        <v>77</v>
      </c>
    </row>
    <row r="27" spans="1:1" ht="16.5" x14ac:dyDescent="0.25">
      <c r="A27" s="39" t="s">
        <v>78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3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M7" sqref="M7"/>
    </sheetView>
  </sheetViews>
  <sheetFormatPr defaultRowHeight="15" x14ac:dyDescent="0.25"/>
  <cols>
    <col min="1" max="1" width="7.28515625" bestFit="1" customWidth="1"/>
    <col min="2" max="2" width="19" customWidth="1"/>
    <col min="3" max="3" width="25.85546875" style="4" bestFit="1" customWidth="1"/>
    <col min="4" max="4" width="14.7109375" style="106" customWidth="1"/>
    <col min="5" max="5" width="18.28515625" style="107" customWidth="1"/>
    <col min="6" max="6" width="57.85546875" style="108" customWidth="1"/>
    <col min="7" max="7" width="18.42578125" style="108" customWidth="1"/>
    <col min="8" max="8" width="12.42578125" style="107" customWidth="1"/>
    <col min="9" max="9" width="18.28515625" style="107" customWidth="1"/>
    <col min="10" max="10" width="12.140625" style="109" bestFit="1" customWidth="1"/>
    <col min="11" max="11" width="10.42578125" style="108" bestFit="1" customWidth="1"/>
    <col min="12" max="12" width="15.42578125" style="115" customWidth="1"/>
    <col min="13" max="13" width="11.5703125" style="115" customWidth="1"/>
    <col min="14" max="14" width="11.28515625" style="116" customWidth="1"/>
    <col min="15" max="15" width="11.28515625" style="111" customWidth="1"/>
    <col min="16" max="16" width="28.140625" customWidth="1"/>
    <col min="17" max="18" width="21.7109375" style="109" bestFit="1" customWidth="1"/>
    <col min="19" max="19" width="14.7109375" style="108" customWidth="1"/>
    <col min="20" max="20" width="14.28515625" style="108" customWidth="1"/>
    <col min="248" max="248" width="9.140625" customWidth="1"/>
    <col min="249" max="249" width="7.28515625" customWidth="1"/>
    <col min="250" max="250" width="25.85546875" bestFit="1" customWidth="1"/>
    <col min="251" max="252" width="14.7109375" customWidth="1"/>
    <col min="253" max="253" width="57.85546875" customWidth="1"/>
    <col min="254" max="254" width="10.28515625" customWidth="1"/>
    <col min="255" max="255" width="12.42578125" bestFit="1" customWidth="1"/>
    <col min="256" max="256" width="18.28515625" bestFit="1" customWidth="1"/>
    <col min="257" max="257" width="12.140625" bestFit="1" customWidth="1"/>
    <col min="258" max="258" width="10.42578125" bestFit="1" customWidth="1"/>
    <col min="259" max="259" width="15.42578125" customWidth="1"/>
    <col min="260" max="260" width="11.5703125" customWidth="1"/>
    <col min="261" max="261" width="11.28515625" bestFit="1" customWidth="1"/>
    <col min="262" max="262" width="15.28515625" bestFit="1" customWidth="1"/>
    <col min="263" max="263" width="9.85546875" bestFit="1" customWidth="1"/>
    <col min="264" max="265" width="9.5703125" bestFit="1" customWidth="1"/>
    <col min="266" max="266" width="5.28515625" bestFit="1" customWidth="1"/>
    <col min="267" max="267" width="11.42578125" customWidth="1"/>
    <col min="268" max="268" width="16.5703125" bestFit="1" customWidth="1"/>
    <col min="269" max="269" width="14.7109375" bestFit="1" customWidth="1"/>
    <col min="504" max="504" width="9.140625" customWidth="1"/>
    <col min="505" max="505" width="7.28515625" customWidth="1"/>
    <col min="506" max="506" width="25.85546875" bestFit="1" customWidth="1"/>
    <col min="507" max="508" width="14.7109375" customWidth="1"/>
    <col min="509" max="509" width="57.85546875" customWidth="1"/>
    <col min="510" max="510" width="10.28515625" customWidth="1"/>
    <col min="511" max="511" width="12.42578125" bestFit="1" customWidth="1"/>
    <col min="512" max="512" width="18.28515625" bestFit="1" customWidth="1"/>
    <col min="513" max="513" width="12.140625" bestFit="1" customWidth="1"/>
    <col min="514" max="514" width="10.42578125" bestFit="1" customWidth="1"/>
    <col min="515" max="515" width="15.42578125" customWidth="1"/>
    <col min="516" max="516" width="11.5703125" customWidth="1"/>
    <col min="517" max="517" width="11.28515625" bestFit="1" customWidth="1"/>
    <col min="518" max="518" width="15.28515625" bestFit="1" customWidth="1"/>
    <col min="519" max="519" width="9.85546875" bestFit="1" customWidth="1"/>
    <col min="520" max="521" width="9.5703125" bestFit="1" customWidth="1"/>
    <col min="522" max="522" width="5.28515625" bestFit="1" customWidth="1"/>
    <col min="523" max="523" width="11.42578125" customWidth="1"/>
    <col min="524" max="524" width="16.5703125" bestFit="1" customWidth="1"/>
    <col min="525" max="525" width="14.7109375" bestFit="1" customWidth="1"/>
    <col min="760" max="760" width="9.140625" customWidth="1"/>
    <col min="761" max="761" width="7.28515625" customWidth="1"/>
    <col min="762" max="762" width="25.85546875" bestFit="1" customWidth="1"/>
    <col min="763" max="764" width="14.7109375" customWidth="1"/>
    <col min="765" max="765" width="57.85546875" customWidth="1"/>
    <col min="766" max="766" width="10.28515625" customWidth="1"/>
    <col min="767" max="767" width="12.42578125" bestFit="1" customWidth="1"/>
    <col min="768" max="768" width="18.28515625" bestFit="1" customWidth="1"/>
    <col min="769" max="769" width="12.140625" bestFit="1" customWidth="1"/>
    <col min="770" max="770" width="10.42578125" bestFit="1" customWidth="1"/>
    <col min="771" max="771" width="15.42578125" customWidth="1"/>
    <col min="772" max="772" width="11.5703125" customWidth="1"/>
    <col min="773" max="773" width="11.28515625" bestFit="1" customWidth="1"/>
    <col min="774" max="774" width="15.28515625" bestFit="1" customWidth="1"/>
    <col min="775" max="775" width="9.85546875" bestFit="1" customWidth="1"/>
    <col min="776" max="777" width="9.5703125" bestFit="1" customWidth="1"/>
    <col min="778" max="778" width="5.28515625" bestFit="1" customWidth="1"/>
    <col min="779" max="779" width="11.42578125" customWidth="1"/>
    <col min="780" max="780" width="16.5703125" bestFit="1" customWidth="1"/>
    <col min="781" max="781" width="14.7109375" bestFit="1" customWidth="1"/>
    <col min="1016" max="1016" width="9.140625" customWidth="1"/>
    <col min="1017" max="1017" width="7.28515625" customWidth="1"/>
    <col min="1018" max="1018" width="25.85546875" bestFit="1" customWidth="1"/>
    <col min="1019" max="1020" width="14.7109375" customWidth="1"/>
    <col min="1021" max="1021" width="57.85546875" customWidth="1"/>
    <col min="1022" max="1022" width="10.28515625" customWidth="1"/>
    <col min="1023" max="1023" width="12.42578125" bestFit="1" customWidth="1"/>
    <col min="1024" max="1024" width="18.28515625" bestFit="1" customWidth="1"/>
    <col min="1025" max="1025" width="12.140625" bestFit="1" customWidth="1"/>
    <col min="1026" max="1026" width="10.42578125" bestFit="1" customWidth="1"/>
    <col min="1027" max="1027" width="15.42578125" customWidth="1"/>
    <col min="1028" max="1028" width="11.5703125" customWidth="1"/>
    <col min="1029" max="1029" width="11.28515625" bestFit="1" customWidth="1"/>
    <col min="1030" max="1030" width="15.28515625" bestFit="1" customWidth="1"/>
    <col min="1031" max="1031" width="9.85546875" bestFit="1" customWidth="1"/>
    <col min="1032" max="1033" width="9.5703125" bestFit="1" customWidth="1"/>
    <col min="1034" max="1034" width="5.28515625" bestFit="1" customWidth="1"/>
    <col min="1035" max="1035" width="11.42578125" customWidth="1"/>
    <col min="1036" max="1036" width="16.5703125" bestFit="1" customWidth="1"/>
    <col min="1037" max="1037" width="14.7109375" bestFit="1" customWidth="1"/>
    <col min="1272" max="1272" width="9.140625" customWidth="1"/>
    <col min="1273" max="1273" width="7.28515625" customWidth="1"/>
    <col min="1274" max="1274" width="25.85546875" bestFit="1" customWidth="1"/>
    <col min="1275" max="1276" width="14.7109375" customWidth="1"/>
    <col min="1277" max="1277" width="57.85546875" customWidth="1"/>
    <col min="1278" max="1278" width="10.28515625" customWidth="1"/>
    <col min="1279" max="1279" width="12.42578125" bestFit="1" customWidth="1"/>
    <col min="1280" max="1280" width="18.28515625" bestFit="1" customWidth="1"/>
    <col min="1281" max="1281" width="12.140625" bestFit="1" customWidth="1"/>
    <col min="1282" max="1282" width="10.42578125" bestFit="1" customWidth="1"/>
    <col min="1283" max="1283" width="15.42578125" customWidth="1"/>
    <col min="1284" max="1284" width="11.5703125" customWidth="1"/>
    <col min="1285" max="1285" width="11.28515625" bestFit="1" customWidth="1"/>
    <col min="1286" max="1286" width="15.28515625" bestFit="1" customWidth="1"/>
    <col min="1287" max="1287" width="9.85546875" bestFit="1" customWidth="1"/>
    <col min="1288" max="1289" width="9.5703125" bestFit="1" customWidth="1"/>
    <col min="1290" max="1290" width="5.28515625" bestFit="1" customWidth="1"/>
    <col min="1291" max="1291" width="11.42578125" customWidth="1"/>
    <col min="1292" max="1292" width="16.5703125" bestFit="1" customWidth="1"/>
    <col min="1293" max="1293" width="14.7109375" bestFit="1" customWidth="1"/>
    <col min="1528" max="1528" width="9.140625" customWidth="1"/>
    <col min="1529" max="1529" width="7.28515625" customWidth="1"/>
    <col min="1530" max="1530" width="25.85546875" bestFit="1" customWidth="1"/>
    <col min="1531" max="1532" width="14.7109375" customWidth="1"/>
    <col min="1533" max="1533" width="57.85546875" customWidth="1"/>
    <col min="1534" max="1534" width="10.28515625" customWidth="1"/>
    <col min="1535" max="1535" width="12.42578125" bestFit="1" customWidth="1"/>
    <col min="1536" max="1536" width="18.28515625" bestFit="1" customWidth="1"/>
    <col min="1537" max="1537" width="12.140625" bestFit="1" customWidth="1"/>
    <col min="1538" max="1538" width="10.42578125" bestFit="1" customWidth="1"/>
    <col min="1539" max="1539" width="15.42578125" customWidth="1"/>
    <col min="1540" max="1540" width="11.5703125" customWidth="1"/>
    <col min="1541" max="1541" width="11.28515625" bestFit="1" customWidth="1"/>
    <col min="1542" max="1542" width="15.28515625" bestFit="1" customWidth="1"/>
    <col min="1543" max="1543" width="9.85546875" bestFit="1" customWidth="1"/>
    <col min="1544" max="1545" width="9.5703125" bestFit="1" customWidth="1"/>
    <col min="1546" max="1546" width="5.28515625" bestFit="1" customWidth="1"/>
    <col min="1547" max="1547" width="11.42578125" customWidth="1"/>
    <col min="1548" max="1548" width="16.5703125" bestFit="1" customWidth="1"/>
    <col min="1549" max="1549" width="14.7109375" bestFit="1" customWidth="1"/>
    <col min="1784" max="1784" width="9.140625" customWidth="1"/>
    <col min="1785" max="1785" width="7.28515625" customWidth="1"/>
    <col min="1786" max="1786" width="25.85546875" bestFit="1" customWidth="1"/>
    <col min="1787" max="1788" width="14.7109375" customWidth="1"/>
    <col min="1789" max="1789" width="57.85546875" customWidth="1"/>
    <col min="1790" max="1790" width="10.28515625" customWidth="1"/>
    <col min="1791" max="1791" width="12.42578125" bestFit="1" customWidth="1"/>
    <col min="1792" max="1792" width="18.28515625" bestFit="1" customWidth="1"/>
    <col min="1793" max="1793" width="12.140625" bestFit="1" customWidth="1"/>
    <col min="1794" max="1794" width="10.42578125" bestFit="1" customWidth="1"/>
    <col min="1795" max="1795" width="15.42578125" customWidth="1"/>
    <col min="1796" max="1796" width="11.5703125" customWidth="1"/>
    <col min="1797" max="1797" width="11.28515625" bestFit="1" customWidth="1"/>
    <col min="1798" max="1798" width="15.28515625" bestFit="1" customWidth="1"/>
    <col min="1799" max="1799" width="9.85546875" bestFit="1" customWidth="1"/>
    <col min="1800" max="1801" width="9.5703125" bestFit="1" customWidth="1"/>
    <col min="1802" max="1802" width="5.28515625" bestFit="1" customWidth="1"/>
    <col min="1803" max="1803" width="11.42578125" customWidth="1"/>
    <col min="1804" max="1804" width="16.5703125" bestFit="1" customWidth="1"/>
    <col min="1805" max="1805" width="14.7109375" bestFit="1" customWidth="1"/>
    <col min="2040" max="2040" width="9.140625" customWidth="1"/>
    <col min="2041" max="2041" width="7.28515625" customWidth="1"/>
    <col min="2042" max="2042" width="25.85546875" bestFit="1" customWidth="1"/>
    <col min="2043" max="2044" width="14.7109375" customWidth="1"/>
    <col min="2045" max="2045" width="57.85546875" customWidth="1"/>
    <col min="2046" max="2046" width="10.28515625" customWidth="1"/>
    <col min="2047" max="2047" width="12.42578125" bestFit="1" customWidth="1"/>
    <col min="2048" max="2048" width="18.28515625" bestFit="1" customWidth="1"/>
    <col min="2049" max="2049" width="12.140625" bestFit="1" customWidth="1"/>
    <col min="2050" max="2050" width="10.42578125" bestFit="1" customWidth="1"/>
    <col min="2051" max="2051" width="15.42578125" customWidth="1"/>
    <col min="2052" max="2052" width="11.5703125" customWidth="1"/>
    <col min="2053" max="2053" width="11.28515625" bestFit="1" customWidth="1"/>
    <col min="2054" max="2054" width="15.28515625" bestFit="1" customWidth="1"/>
    <col min="2055" max="2055" width="9.85546875" bestFit="1" customWidth="1"/>
    <col min="2056" max="2057" width="9.5703125" bestFit="1" customWidth="1"/>
    <col min="2058" max="2058" width="5.28515625" bestFit="1" customWidth="1"/>
    <col min="2059" max="2059" width="11.42578125" customWidth="1"/>
    <col min="2060" max="2060" width="16.5703125" bestFit="1" customWidth="1"/>
    <col min="2061" max="2061" width="14.7109375" bestFit="1" customWidth="1"/>
    <col min="2296" max="2296" width="9.140625" customWidth="1"/>
    <col min="2297" max="2297" width="7.28515625" customWidth="1"/>
    <col min="2298" max="2298" width="25.85546875" bestFit="1" customWidth="1"/>
    <col min="2299" max="2300" width="14.7109375" customWidth="1"/>
    <col min="2301" max="2301" width="57.85546875" customWidth="1"/>
    <col min="2302" max="2302" width="10.28515625" customWidth="1"/>
    <col min="2303" max="2303" width="12.42578125" bestFit="1" customWidth="1"/>
    <col min="2304" max="2304" width="18.28515625" bestFit="1" customWidth="1"/>
    <col min="2305" max="2305" width="12.140625" bestFit="1" customWidth="1"/>
    <col min="2306" max="2306" width="10.42578125" bestFit="1" customWidth="1"/>
    <col min="2307" max="2307" width="15.42578125" customWidth="1"/>
    <col min="2308" max="2308" width="11.5703125" customWidth="1"/>
    <col min="2309" max="2309" width="11.28515625" bestFit="1" customWidth="1"/>
    <col min="2310" max="2310" width="15.28515625" bestFit="1" customWidth="1"/>
    <col min="2311" max="2311" width="9.85546875" bestFit="1" customWidth="1"/>
    <col min="2312" max="2313" width="9.5703125" bestFit="1" customWidth="1"/>
    <col min="2314" max="2314" width="5.28515625" bestFit="1" customWidth="1"/>
    <col min="2315" max="2315" width="11.42578125" customWidth="1"/>
    <col min="2316" max="2316" width="16.5703125" bestFit="1" customWidth="1"/>
    <col min="2317" max="2317" width="14.7109375" bestFit="1" customWidth="1"/>
    <col min="2552" max="2552" width="9.140625" customWidth="1"/>
    <col min="2553" max="2553" width="7.28515625" customWidth="1"/>
    <col min="2554" max="2554" width="25.85546875" bestFit="1" customWidth="1"/>
    <col min="2555" max="2556" width="14.7109375" customWidth="1"/>
    <col min="2557" max="2557" width="57.85546875" customWidth="1"/>
    <col min="2558" max="2558" width="10.28515625" customWidth="1"/>
    <col min="2559" max="2559" width="12.42578125" bestFit="1" customWidth="1"/>
    <col min="2560" max="2560" width="18.28515625" bestFit="1" customWidth="1"/>
    <col min="2561" max="2561" width="12.140625" bestFit="1" customWidth="1"/>
    <col min="2562" max="2562" width="10.42578125" bestFit="1" customWidth="1"/>
    <col min="2563" max="2563" width="15.42578125" customWidth="1"/>
    <col min="2564" max="2564" width="11.5703125" customWidth="1"/>
    <col min="2565" max="2565" width="11.28515625" bestFit="1" customWidth="1"/>
    <col min="2566" max="2566" width="15.28515625" bestFit="1" customWidth="1"/>
    <col min="2567" max="2567" width="9.85546875" bestFit="1" customWidth="1"/>
    <col min="2568" max="2569" width="9.5703125" bestFit="1" customWidth="1"/>
    <col min="2570" max="2570" width="5.28515625" bestFit="1" customWidth="1"/>
    <col min="2571" max="2571" width="11.42578125" customWidth="1"/>
    <col min="2572" max="2572" width="16.5703125" bestFit="1" customWidth="1"/>
    <col min="2573" max="2573" width="14.7109375" bestFit="1" customWidth="1"/>
    <col min="2808" max="2808" width="9.140625" customWidth="1"/>
    <col min="2809" max="2809" width="7.28515625" customWidth="1"/>
    <col min="2810" max="2810" width="25.85546875" bestFit="1" customWidth="1"/>
    <col min="2811" max="2812" width="14.7109375" customWidth="1"/>
    <col min="2813" max="2813" width="57.85546875" customWidth="1"/>
    <col min="2814" max="2814" width="10.28515625" customWidth="1"/>
    <col min="2815" max="2815" width="12.42578125" bestFit="1" customWidth="1"/>
    <col min="2816" max="2816" width="18.28515625" bestFit="1" customWidth="1"/>
    <col min="2817" max="2817" width="12.140625" bestFit="1" customWidth="1"/>
    <col min="2818" max="2818" width="10.42578125" bestFit="1" customWidth="1"/>
    <col min="2819" max="2819" width="15.42578125" customWidth="1"/>
    <col min="2820" max="2820" width="11.5703125" customWidth="1"/>
    <col min="2821" max="2821" width="11.28515625" bestFit="1" customWidth="1"/>
    <col min="2822" max="2822" width="15.28515625" bestFit="1" customWidth="1"/>
    <col min="2823" max="2823" width="9.85546875" bestFit="1" customWidth="1"/>
    <col min="2824" max="2825" width="9.5703125" bestFit="1" customWidth="1"/>
    <col min="2826" max="2826" width="5.28515625" bestFit="1" customWidth="1"/>
    <col min="2827" max="2827" width="11.42578125" customWidth="1"/>
    <col min="2828" max="2828" width="16.5703125" bestFit="1" customWidth="1"/>
    <col min="2829" max="2829" width="14.7109375" bestFit="1" customWidth="1"/>
    <col min="3064" max="3064" width="9.140625" customWidth="1"/>
    <col min="3065" max="3065" width="7.28515625" customWidth="1"/>
    <col min="3066" max="3066" width="25.85546875" bestFit="1" customWidth="1"/>
    <col min="3067" max="3068" width="14.7109375" customWidth="1"/>
    <col min="3069" max="3069" width="57.85546875" customWidth="1"/>
    <col min="3070" max="3070" width="10.28515625" customWidth="1"/>
    <col min="3071" max="3071" width="12.42578125" bestFit="1" customWidth="1"/>
    <col min="3072" max="3072" width="18.28515625" bestFit="1" customWidth="1"/>
    <col min="3073" max="3073" width="12.140625" bestFit="1" customWidth="1"/>
    <col min="3074" max="3074" width="10.42578125" bestFit="1" customWidth="1"/>
    <col min="3075" max="3075" width="15.42578125" customWidth="1"/>
    <col min="3076" max="3076" width="11.5703125" customWidth="1"/>
    <col min="3077" max="3077" width="11.28515625" bestFit="1" customWidth="1"/>
    <col min="3078" max="3078" width="15.28515625" bestFit="1" customWidth="1"/>
    <col min="3079" max="3079" width="9.85546875" bestFit="1" customWidth="1"/>
    <col min="3080" max="3081" width="9.5703125" bestFit="1" customWidth="1"/>
    <col min="3082" max="3082" width="5.28515625" bestFit="1" customWidth="1"/>
    <col min="3083" max="3083" width="11.42578125" customWidth="1"/>
    <col min="3084" max="3084" width="16.5703125" bestFit="1" customWidth="1"/>
    <col min="3085" max="3085" width="14.7109375" bestFit="1" customWidth="1"/>
    <col min="3320" max="3320" width="9.140625" customWidth="1"/>
    <col min="3321" max="3321" width="7.28515625" customWidth="1"/>
    <col min="3322" max="3322" width="25.85546875" bestFit="1" customWidth="1"/>
    <col min="3323" max="3324" width="14.7109375" customWidth="1"/>
    <col min="3325" max="3325" width="57.85546875" customWidth="1"/>
    <col min="3326" max="3326" width="10.28515625" customWidth="1"/>
    <col min="3327" max="3327" width="12.42578125" bestFit="1" customWidth="1"/>
    <col min="3328" max="3328" width="18.28515625" bestFit="1" customWidth="1"/>
    <col min="3329" max="3329" width="12.140625" bestFit="1" customWidth="1"/>
    <col min="3330" max="3330" width="10.42578125" bestFit="1" customWidth="1"/>
    <col min="3331" max="3331" width="15.42578125" customWidth="1"/>
    <col min="3332" max="3332" width="11.5703125" customWidth="1"/>
    <col min="3333" max="3333" width="11.28515625" bestFit="1" customWidth="1"/>
    <col min="3334" max="3334" width="15.28515625" bestFit="1" customWidth="1"/>
    <col min="3335" max="3335" width="9.85546875" bestFit="1" customWidth="1"/>
    <col min="3336" max="3337" width="9.5703125" bestFit="1" customWidth="1"/>
    <col min="3338" max="3338" width="5.28515625" bestFit="1" customWidth="1"/>
    <col min="3339" max="3339" width="11.42578125" customWidth="1"/>
    <col min="3340" max="3340" width="16.5703125" bestFit="1" customWidth="1"/>
    <col min="3341" max="3341" width="14.7109375" bestFit="1" customWidth="1"/>
    <col min="3576" max="3576" width="9.140625" customWidth="1"/>
    <col min="3577" max="3577" width="7.28515625" customWidth="1"/>
    <col min="3578" max="3578" width="25.85546875" bestFit="1" customWidth="1"/>
    <col min="3579" max="3580" width="14.7109375" customWidth="1"/>
    <col min="3581" max="3581" width="57.85546875" customWidth="1"/>
    <col min="3582" max="3582" width="10.28515625" customWidth="1"/>
    <col min="3583" max="3583" width="12.42578125" bestFit="1" customWidth="1"/>
    <col min="3584" max="3584" width="18.28515625" bestFit="1" customWidth="1"/>
    <col min="3585" max="3585" width="12.140625" bestFit="1" customWidth="1"/>
    <col min="3586" max="3586" width="10.42578125" bestFit="1" customWidth="1"/>
    <col min="3587" max="3587" width="15.42578125" customWidth="1"/>
    <col min="3588" max="3588" width="11.5703125" customWidth="1"/>
    <col min="3589" max="3589" width="11.28515625" bestFit="1" customWidth="1"/>
    <col min="3590" max="3590" width="15.28515625" bestFit="1" customWidth="1"/>
    <col min="3591" max="3591" width="9.85546875" bestFit="1" customWidth="1"/>
    <col min="3592" max="3593" width="9.5703125" bestFit="1" customWidth="1"/>
    <col min="3594" max="3594" width="5.28515625" bestFit="1" customWidth="1"/>
    <col min="3595" max="3595" width="11.42578125" customWidth="1"/>
    <col min="3596" max="3596" width="16.5703125" bestFit="1" customWidth="1"/>
    <col min="3597" max="3597" width="14.7109375" bestFit="1" customWidth="1"/>
    <col min="3832" max="3832" width="9.140625" customWidth="1"/>
    <col min="3833" max="3833" width="7.28515625" customWidth="1"/>
    <col min="3834" max="3834" width="25.85546875" bestFit="1" customWidth="1"/>
    <col min="3835" max="3836" width="14.7109375" customWidth="1"/>
    <col min="3837" max="3837" width="57.85546875" customWidth="1"/>
    <col min="3838" max="3838" width="10.28515625" customWidth="1"/>
    <col min="3839" max="3839" width="12.42578125" bestFit="1" customWidth="1"/>
    <col min="3840" max="3840" width="18.28515625" bestFit="1" customWidth="1"/>
    <col min="3841" max="3841" width="12.140625" bestFit="1" customWidth="1"/>
    <col min="3842" max="3842" width="10.42578125" bestFit="1" customWidth="1"/>
    <col min="3843" max="3843" width="15.42578125" customWidth="1"/>
    <col min="3844" max="3844" width="11.5703125" customWidth="1"/>
    <col min="3845" max="3845" width="11.28515625" bestFit="1" customWidth="1"/>
    <col min="3846" max="3846" width="15.28515625" bestFit="1" customWidth="1"/>
    <col min="3847" max="3847" width="9.85546875" bestFit="1" customWidth="1"/>
    <col min="3848" max="3849" width="9.5703125" bestFit="1" customWidth="1"/>
    <col min="3850" max="3850" width="5.28515625" bestFit="1" customWidth="1"/>
    <col min="3851" max="3851" width="11.42578125" customWidth="1"/>
    <col min="3852" max="3852" width="16.5703125" bestFit="1" customWidth="1"/>
    <col min="3853" max="3853" width="14.7109375" bestFit="1" customWidth="1"/>
    <col min="4088" max="4088" width="9.140625" customWidth="1"/>
    <col min="4089" max="4089" width="7.28515625" customWidth="1"/>
    <col min="4090" max="4090" width="25.85546875" bestFit="1" customWidth="1"/>
    <col min="4091" max="4092" width="14.7109375" customWidth="1"/>
    <col min="4093" max="4093" width="57.85546875" customWidth="1"/>
    <col min="4094" max="4094" width="10.28515625" customWidth="1"/>
    <col min="4095" max="4095" width="12.42578125" bestFit="1" customWidth="1"/>
    <col min="4096" max="4096" width="18.28515625" bestFit="1" customWidth="1"/>
    <col min="4097" max="4097" width="12.140625" bestFit="1" customWidth="1"/>
    <col min="4098" max="4098" width="10.42578125" bestFit="1" customWidth="1"/>
    <col min="4099" max="4099" width="15.42578125" customWidth="1"/>
    <col min="4100" max="4100" width="11.5703125" customWidth="1"/>
    <col min="4101" max="4101" width="11.28515625" bestFit="1" customWidth="1"/>
    <col min="4102" max="4102" width="15.28515625" bestFit="1" customWidth="1"/>
    <col min="4103" max="4103" width="9.85546875" bestFit="1" customWidth="1"/>
    <col min="4104" max="4105" width="9.5703125" bestFit="1" customWidth="1"/>
    <col min="4106" max="4106" width="5.28515625" bestFit="1" customWidth="1"/>
    <col min="4107" max="4107" width="11.42578125" customWidth="1"/>
    <col min="4108" max="4108" width="16.5703125" bestFit="1" customWidth="1"/>
    <col min="4109" max="4109" width="14.7109375" bestFit="1" customWidth="1"/>
    <col min="4344" max="4344" width="9.140625" customWidth="1"/>
    <col min="4345" max="4345" width="7.28515625" customWidth="1"/>
    <col min="4346" max="4346" width="25.85546875" bestFit="1" customWidth="1"/>
    <col min="4347" max="4348" width="14.7109375" customWidth="1"/>
    <col min="4349" max="4349" width="57.85546875" customWidth="1"/>
    <col min="4350" max="4350" width="10.28515625" customWidth="1"/>
    <col min="4351" max="4351" width="12.42578125" bestFit="1" customWidth="1"/>
    <col min="4352" max="4352" width="18.28515625" bestFit="1" customWidth="1"/>
    <col min="4353" max="4353" width="12.140625" bestFit="1" customWidth="1"/>
    <col min="4354" max="4354" width="10.42578125" bestFit="1" customWidth="1"/>
    <col min="4355" max="4355" width="15.42578125" customWidth="1"/>
    <col min="4356" max="4356" width="11.5703125" customWidth="1"/>
    <col min="4357" max="4357" width="11.28515625" bestFit="1" customWidth="1"/>
    <col min="4358" max="4358" width="15.28515625" bestFit="1" customWidth="1"/>
    <col min="4359" max="4359" width="9.85546875" bestFit="1" customWidth="1"/>
    <col min="4360" max="4361" width="9.5703125" bestFit="1" customWidth="1"/>
    <col min="4362" max="4362" width="5.28515625" bestFit="1" customWidth="1"/>
    <col min="4363" max="4363" width="11.42578125" customWidth="1"/>
    <col min="4364" max="4364" width="16.5703125" bestFit="1" customWidth="1"/>
    <col min="4365" max="4365" width="14.7109375" bestFit="1" customWidth="1"/>
    <col min="4600" max="4600" width="9.140625" customWidth="1"/>
    <col min="4601" max="4601" width="7.28515625" customWidth="1"/>
    <col min="4602" max="4602" width="25.85546875" bestFit="1" customWidth="1"/>
    <col min="4603" max="4604" width="14.7109375" customWidth="1"/>
    <col min="4605" max="4605" width="57.85546875" customWidth="1"/>
    <col min="4606" max="4606" width="10.28515625" customWidth="1"/>
    <col min="4607" max="4607" width="12.42578125" bestFit="1" customWidth="1"/>
    <col min="4608" max="4608" width="18.28515625" bestFit="1" customWidth="1"/>
    <col min="4609" max="4609" width="12.140625" bestFit="1" customWidth="1"/>
    <col min="4610" max="4610" width="10.42578125" bestFit="1" customWidth="1"/>
    <col min="4611" max="4611" width="15.42578125" customWidth="1"/>
    <col min="4612" max="4612" width="11.5703125" customWidth="1"/>
    <col min="4613" max="4613" width="11.28515625" bestFit="1" customWidth="1"/>
    <col min="4614" max="4614" width="15.28515625" bestFit="1" customWidth="1"/>
    <col min="4615" max="4615" width="9.85546875" bestFit="1" customWidth="1"/>
    <col min="4616" max="4617" width="9.5703125" bestFit="1" customWidth="1"/>
    <col min="4618" max="4618" width="5.28515625" bestFit="1" customWidth="1"/>
    <col min="4619" max="4619" width="11.42578125" customWidth="1"/>
    <col min="4620" max="4620" width="16.5703125" bestFit="1" customWidth="1"/>
    <col min="4621" max="4621" width="14.7109375" bestFit="1" customWidth="1"/>
    <col min="4856" max="4856" width="9.140625" customWidth="1"/>
    <col min="4857" max="4857" width="7.28515625" customWidth="1"/>
    <col min="4858" max="4858" width="25.85546875" bestFit="1" customWidth="1"/>
    <col min="4859" max="4860" width="14.7109375" customWidth="1"/>
    <col min="4861" max="4861" width="57.85546875" customWidth="1"/>
    <col min="4862" max="4862" width="10.28515625" customWidth="1"/>
    <col min="4863" max="4863" width="12.42578125" bestFit="1" customWidth="1"/>
    <col min="4864" max="4864" width="18.28515625" bestFit="1" customWidth="1"/>
    <col min="4865" max="4865" width="12.140625" bestFit="1" customWidth="1"/>
    <col min="4866" max="4866" width="10.42578125" bestFit="1" customWidth="1"/>
    <col min="4867" max="4867" width="15.42578125" customWidth="1"/>
    <col min="4868" max="4868" width="11.5703125" customWidth="1"/>
    <col min="4869" max="4869" width="11.28515625" bestFit="1" customWidth="1"/>
    <col min="4870" max="4870" width="15.28515625" bestFit="1" customWidth="1"/>
    <col min="4871" max="4871" width="9.85546875" bestFit="1" customWidth="1"/>
    <col min="4872" max="4873" width="9.5703125" bestFit="1" customWidth="1"/>
    <col min="4874" max="4874" width="5.28515625" bestFit="1" customWidth="1"/>
    <col min="4875" max="4875" width="11.42578125" customWidth="1"/>
    <col min="4876" max="4876" width="16.5703125" bestFit="1" customWidth="1"/>
    <col min="4877" max="4877" width="14.7109375" bestFit="1" customWidth="1"/>
    <col min="5112" max="5112" width="9.140625" customWidth="1"/>
    <col min="5113" max="5113" width="7.28515625" customWidth="1"/>
    <col min="5114" max="5114" width="25.85546875" bestFit="1" customWidth="1"/>
    <col min="5115" max="5116" width="14.7109375" customWidth="1"/>
    <col min="5117" max="5117" width="57.85546875" customWidth="1"/>
    <col min="5118" max="5118" width="10.28515625" customWidth="1"/>
    <col min="5119" max="5119" width="12.42578125" bestFit="1" customWidth="1"/>
    <col min="5120" max="5120" width="18.28515625" bestFit="1" customWidth="1"/>
    <col min="5121" max="5121" width="12.140625" bestFit="1" customWidth="1"/>
    <col min="5122" max="5122" width="10.42578125" bestFit="1" customWidth="1"/>
    <col min="5123" max="5123" width="15.42578125" customWidth="1"/>
    <col min="5124" max="5124" width="11.5703125" customWidth="1"/>
    <col min="5125" max="5125" width="11.28515625" bestFit="1" customWidth="1"/>
    <col min="5126" max="5126" width="15.28515625" bestFit="1" customWidth="1"/>
    <col min="5127" max="5127" width="9.85546875" bestFit="1" customWidth="1"/>
    <col min="5128" max="5129" width="9.5703125" bestFit="1" customWidth="1"/>
    <col min="5130" max="5130" width="5.28515625" bestFit="1" customWidth="1"/>
    <col min="5131" max="5131" width="11.42578125" customWidth="1"/>
    <col min="5132" max="5132" width="16.5703125" bestFit="1" customWidth="1"/>
    <col min="5133" max="5133" width="14.7109375" bestFit="1" customWidth="1"/>
    <col min="5368" max="5368" width="9.140625" customWidth="1"/>
    <col min="5369" max="5369" width="7.28515625" customWidth="1"/>
    <col min="5370" max="5370" width="25.85546875" bestFit="1" customWidth="1"/>
    <col min="5371" max="5372" width="14.7109375" customWidth="1"/>
    <col min="5373" max="5373" width="57.85546875" customWidth="1"/>
    <col min="5374" max="5374" width="10.28515625" customWidth="1"/>
    <col min="5375" max="5375" width="12.42578125" bestFit="1" customWidth="1"/>
    <col min="5376" max="5376" width="18.28515625" bestFit="1" customWidth="1"/>
    <col min="5377" max="5377" width="12.140625" bestFit="1" customWidth="1"/>
    <col min="5378" max="5378" width="10.42578125" bestFit="1" customWidth="1"/>
    <col min="5379" max="5379" width="15.42578125" customWidth="1"/>
    <col min="5380" max="5380" width="11.5703125" customWidth="1"/>
    <col min="5381" max="5381" width="11.28515625" bestFit="1" customWidth="1"/>
    <col min="5382" max="5382" width="15.28515625" bestFit="1" customWidth="1"/>
    <col min="5383" max="5383" width="9.85546875" bestFit="1" customWidth="1"/>
    <col min="5384" max="5385" width="9.5703125" bestFit="1" customWidth="1"/>
    <col min="5386" max="5386" width="5.28515625" bestFit="1" customWidth="1"/>
    <col min="5387" max="5387" width="11.42578125" customWidth="1"/>
    <col min="5388" max="5388" width="16.5703125" bestFit="1" customWidth="1"/>
    <col min="5389" max="5389" width="14.7109375" bestFit="1" customWidth="1"/>
    <col min="5624" max="5624" width="9.140625" customWidth="1"/>
    <col min="5625" max="5625" width="7.28515625" customWidth="1"/>
    <col min="5626" max="5626" width="25.85546875" bestFit="1" customWidth="1"/>
    <col min="5627" max="5628" width="14.7109375" customWidth="1"/>
    <col min="5629" max="5629" width="57.85546875" customWidth="1"/>
    <col min="5630" max="5630" width="10.28515625" customWidth="1"/>
    <col min="5631" max="5631" width="12.42578125" bestFit="1" customWidth="1"/>
    <col min="5632" max="5632" width="18.28515625" bestFit="1" customWidth="1"/>
    <col min="5633" max="5633" width="12.140625" bestFit="1" customWidth="1"/>
    <col min="5634" max="5634" width="10.42578125" bestFit="1" customWidth="1"/>
    <col min="5635" max="5635" width="15.42578125" customWidth="1"/>
    <col min="5636" max="5636" width="11.5703125" customWidth="1"/>
    <col min="5637" max="5637" width="11.28515625" bestFit="1" customWidth="1"/>
    <col min="5638" max="5638" width="15.28515625" bestFit="1" customWidth="1"/>
    <col min="5639" max="5639" width="9.85546875" bestFit="1" customWidth="1"/>
    <col min="5640" max="5641" width="9.5703125" bestFit="1" customWidth="1"/>
    <col min="5642" max="5642" width="5.28515625" bestFit="1" customWidth="1"/>
    <col min="5643" max="5643" width="11.42578125" customWidth="1"/>
    <col min="5644" max="5644" width="16.5703125" bestFit="1" customWidth="1"/>
    <col min="5645" max="5645" width="14.7109375" bestFit="1" customWidth="1"/>
    <col min="5880" max="5880" width="9.140625" customWidth="1"/>
    <col min="5881" max="5881" width="7.28515625" customWidth="1"/>
    <col min="5882" max="5882" width="25.85546875" bestFit="1" customWidth="1"/>
    <col min="5883" max="5884" width="14.7109375" customWidth="1"/>
    <col min="5885" max="5885" width="57.85546875" customWidth="1"/>
    <col min="5886" max="5886" width="10.28515625" customWidth="1"/>
    <col min="5887" max="5887" width="12.42578125" bestFit="1" customWidth="1"/>
    <col min="5888" max="5888" width="18.28515625" bestFit="1" customWidth="1"/>
    <col min="5889" max="5889" width="12.140625" bestFit="1" customWidth="1"/>
    <col min="5890" max="5890" width="10.42578125" bestFit="1" customWidth="1"/>
    <col min="5891" max="5891" width="15.42578125" customWidth="1"/>
    <col min="5892" max="5892" width="11.5703125" customWidth="1"/>
    <col min="5893" max="5893" width="11.28515625" bestFit="1" customWidth="1"/>
    <col min="5894" max="5894" width="15.28515625" bestFit="1" customWidth="1"/>
    <col min="5895" max="5895" width="9.85546875" bestFit="1" customWidth="1"/>
    <col min="5896" max="5897" width="9.5703125" bestFit="1" customWidth="1"/>
    <col min="5898" max="5898" width="5.28515625" bestFit="1" customWidth="1"/>
    <col min="5899" max="5899" width="11.42578125" customWidth="1"/>
    <col min="5900" max="5900" width="16.5703125" bestFit="1" customWidth="1"/>
    <col min="5901" max="5901" width="14.7109375" bestFit="1" customWidth="1"/>
    <col min="6136" max="6136" width="9.140625" customWidth="1"/>
    <col min="6137" max="6137" width="7.28515625" customWidth="1"/>
    <col min="6138" max="6138" width="25.85546875" bestFit="1" customWidth="1"/>
    <col min="6139" max="6140" width="14.7109375" customWidth="1"/>
    <col min="6141" max="6141" width="57.85546875" customWidth="1"/>
    <col min="6142" max="6142" width="10.28515625" customWidth="1"/>
    <col min="6143" max="6143" width="12.42578125" bestFit="1" customWidth="1"/>
    <col min="6144" max="6144" width="18.28515625" bestFit="1" customWidth="1"/>
    <col min="6145" max="6145" width="12.140625" bestFit="1" customWidth="1"/>
    <col min="6146" max="6146" width="10.42578125" bestFit="1" customWidth="1"/>
    <col min="6147" max="6147" width="15.42578125" customWidth="1"/>
    <col min="6148" max="6148" width="11.5703125" customWidth="1"/>
    <col min="6149" max="6149" width="11.28515625" bestFit="1" customWidth="1"/>
    <col min="6150" max="6150" width="15.28515625" bestFit="1" customWidth="1"/>
    <col min="6151" max="6151" width="9.85546875" bestFit="1" customWidth="1"/>
    <col min="6152" max="6153" width="9.5703125" bestFit="1" customWidth="1"/>
    <col min="6154" max="6154" width="5.28515625" bestFit="1" customWidth="1"/>
    <col min="6155" max="6155" width="11.42578125" customWidth="1"/>
    <col min="6156" max="6156" width="16.5703125" bestFit="1" customWidth="1"/>
    <col min="6157" max="6157" width="14.7109375" bestFit="1" customWidth="1"/>
    <col min="6392" max="6392" width="9.140625" customWidth="1"/>
    <col min="6393" max="6393" width="7.28515625" customWidth="1"/>
    <col min="6394" max="6394" width="25.85546875" bestFit="1" customWidth="1"/>
    <col min="6395" max="6396" width="14.7109375" customWidth="1"/>
    <col min="6397" max="6397" width="57.85546875" customWidth="1"/>
    <col min="6398" max="6398" width="10.28515625" customWidth="1"/>
    <col min="6399" max="6399" width="12.42578125" bestFit="1" customWidth="1"/>
    <col min="6400" max="6400" width="18.28515625" bestFit="1" customWidth="1"/>
    <col min="6401" max="6401" width="12.140625" bestFit="1" customWidth="1"/>
    <col min="6402" max="6402" width="10.42578125" bestFit="1" customWidth="1"/>
    <col min="6403" max="6403" width="15.42578125" customWidth="1"/>
    <col min="6404" max="6404" width="11.5703125" customWidth="1"/>
    <col min="6405" max="6405" width="11.28515625" bestFit="1" customWidth="1"/>
    <col min="6406" max="6406" width="15.28515625" bestFit="1" customWidth="1"/>
    <col min="6407" max="6407" width="9.85546875" bestFit="1" customWidth="1"/>
    <col min="6408" max="6409" width="9.5703125" bestFit="1" customWidth="1"/>
    <col min="6410" max="6410" width="5.28515625" bestFit="1" customWidth="1"/>
    <col min="6411" max="6411" width="11.42578125" customWidth="1"/>
    <col min="6412" max="6412" width="16.5703125" bestFit="1" customWidth="1"/>
    <col min="6413" max="6413" width="14.7109375" bestFit="1" customWidth="1"/>
    <col min="6648" max="6648" width="9.140625" customWidth="1"/>
    <col min="6649" max="6649" width="7.28515625" customWidth="1"/>
    <col min="6650" max="6650" width="25.85546875" bestFit="1" customWidth="1"/>
    <col min="6651" max="6652" width="14.7109375" customWidth="1"/>
    <col min="6653" max="6653" width="57.85546875" customWidth="1"/>
    <col min="6654" max="6654" width="10.28515625" customWidth="1"/>
    <col min="6655" max="6655" width="12.42578125" bestFit="1" customWidth="1"/>
    <col min="6656" max="6656" width="18.28515625" bestFit="1" customWidth="1"/>
    <col min="6657" max="6657" width="12.140625" bestFit="1" customWidth="1"/>
    <col min="6658" max="6658" width="10.42578125" bestFit="1" customWidth="1"/>
    <col min="6659" max="6659" width="15.42578125" customWidth="1"/>
    <col min="6660" max="6660" width="11.5703125" customWidth="1"/>
    <col min="6661" max="6661" width="11.28515625" bestFit="1" customWidth="1"/>
    <col min="6662" max="6662" width="15.28515625" bestFit="1" customWidth="1"/>
    <col min="6663" max="6663" width="9.85546875" bestFit="1" customWidth="1"/>
    <col min="6664" max="6665" width="9.5703125" bestFit="1" customWidth="1"/>
    <col min="6666" max="6666" width="5.28515625" bestFit="1" customWidth="1"/>
    <col min="6667" max="6667" width="11.42578125" customWidth="1"/>
    <col min="6668" max="6668" width="16.5703125" bestFit="1" customWidth="1"/>
    <col min="6669" max="6669" width="14.7109375" bestFit="1" customWidth="1"/>
    <col min="6904" max="6904" width="9.140625" customWidth="1"/>
    <col min="6905" max="6905" width="7.28515625" customWidth="1"/>
    <col min="6906" max="6906" width="25.85546875" bestFit="1" customWidth="1"/>
    <col min="6907" max="6908" width="14.7109375" customWidth="1"/>
    <col min="6909" max="6909" width="57.85546875" customWidth="1"/>
    <col min="6910" max="6910" width="10.28515625" customWidth="1"/>
    <col min="6911" max="6911" width="12.42578125" bestFit="1" customWidth="1"/>
    <col min="6912" max="6912" width="18.28515625" bestFit="1" customWidth="1"/>
    <col min="6913" max="6913" width="12.140625" bestFit="1" customWidth="1"/>
    <col min="6914" max="6914" width="10.42578125" bestFit="1" customWidth="1"/>
    <col min="6915" max="6915" width="15.42578125" customWidth="1"/>
    <col min="6916" max="6916" width="11.5703125" customWidth="1"/>
    <col min="6917" max="6917" width="11.28515625" bestFit="1" customWidth="1"/>
    <col min="6918" max="6918" width="15.28515625" bestFit="1" customWidth="1"/>
    <col min="6919" max="6919" width="9.85546875" bestFit="1" customWidth="1"/>
    <col min="6920" max="6921" width="9.5703125" bestFit="1" customWidth="1"/>
    <col min="6922" max="6922" width="5.28515625" bestFit="1" customWidth="1"/>
    <col min="6923" max="6923" width="11.42578125" customWidth="1"/>
    <col min="6924" max="6924" width="16.5703125" bestFit="1" customWidth="1"/>
    <col min="6925" max="6925" width="14.7109375" bestFit="1" customWidth="1"/>
    <col min="7160" max="7160" width="9.140625" customWidth="1"/>
    <col min="7161" max="7161" width="7.28515625" customWidth="1"/>
    <col min="7162" max="7162" width="25.85546875" bestFit="1" customWidth="1"/>
    <col min="7163" max="7164" width="14.7109375" customWidth="1"/>
    <col min="7165" max="7165" width="57.85546875" customWidth="1"/>
    <col min="7166" max="7166" width="10.28515625" customWidth="1"/>
    <col min="7167" max="7167" width="12.42578125" bestFit="1" customWidth="1"/>
    <col min="7168" max="7168" width="18.28515625" bestFit="1" customWidth="1"/>
    <col min="7169" max="7169" width="12.140625" bestFit="1" customWidth="1"/>
    <col min="7170" max="7170" width="10.42578125" bestFit="1" customWidth="1"/>
    <col min="7171" max="7171" width="15.42578125" customWidth="1"/>
    <col min="7172" max="7172" width="11.5703125" customWidth="1"/>
    <col min="7173" max="7173" width="11.28515625" bestFit="1" customWidth="1"/>
    <col min="7174" max="7174" width="15.28515625" bestFit="1" customWidth="1"/>
    <col min="7175" max="7175" width="9.85546875" bestFit="1" customWidth="1"/>
    <col min="7176" max="7177" width="9.5703125" bestFit="1" customWidth="1"/>
    <col min="7178" max="7178" width="5.28515625" bestFit="1" customWidth="1"/>
    <col min="7179" max="7179" width="11.42578125" customWidth="1"/>
    <col min="7180" max="7180" width="16.5703125" bestFit="1" customWidth="1"/>
    <col min="7181" max="7181" width="14.7109375" bestFit="1" customWidth="1"/>
    <col min="7416" max="7416" width="9.140625" customWidth="1"/>
    <col min="7417" max="7417" width="7.28515625" customWidth="1"/>
    <col min="7418" max="7418" width="25.85546875" bestFit="1" customWidth="1"/>
    <col min="7419" max="7420" width="14.7109375" customWidth="1"/>
    <col min="7421" max="7421" width="57.85546875" customWidth="1"/>
    <col min="7422" max="7422" width="10.28515625" customWidth="1"/>
    <col min="7423" max="7423" width="12.42578125" bestFit="1" customWidth="1"/>
    <col min="7424" max="7424" width="18.28515625" bestFit="1" customWidth="1"/>
    <col min="7425" max="7425" width="12.140625" bestFit="1" customWidth="1"/>
    <col min="7426" max="7426" width="10.42578125" bestFit="1" customWidth="1"/>
    <col min="7427" max="7427" width="15.42578125" customWidth="1"/>
    <col min="7428" max="7428" width="11.5703125" customWidth="1"/>
    <col min="7429" max="7429" width="11.28515625" bestFit="1" customWidth="1"/>
    <col min="7430" max="7430" width="15.28515625" bestFit="1" customWidth="1"/>
    <col min="7431" max="7431" width="9.85546875" bestFit="1" customWidth="1"/>
    <col min="7432" max="7433" width="9.5703125" bestFit="1" customWidth="1"/>
    <col min="7434" max="7434" width="5.28515625" bestFit="1" customWidth="1"/>
    <col min="7435" max="7435" width="11.42578125" customWidth="1"/>
    <col min="7436" max="7436" width="16.5703125" bestFit="1" customWidth="1"/>
    <col min="7437" max="7437" width="14.7109375" bestFit="1" customWidth="1"/>
    <col min="7672" max="7672" width="9.140625" customWidth="1"/>
    <col min="7673" max="7673" width="7.28515625" customWidth="1"/>
    <col min="7674" max="7674" width="25.85546875" bestFit="1" customWidth="1"/>
    <col min="7675" max="7676" width="14.7109375" customWidth="1"/>
    <col min="7677" max="7677" width="57.85546875" customWidth="1"/>
    <col min="7678" max="7678" width="10.28515625" customWidth="1"/>
    <col min="7679" max="7679" width="12.42578125" bestFit="1" customWidth="1"/>
    <col min="7680" max="7680" width="18.28515625" bestFit="1" customWidth="1"/>
    <col min="7681" max="7681" width="12.140625" bestFit="1" customWidth="1"/>
    <col min="7682" max="7682" width="10.42578125" bestFit="1" customWidth="1"/>
    <col min="7683" max="7683" width="15.42578125" customWidth="1"/>
    <col min="7684" max="7684" width="11.5703125" customWidth="1"/>
    <col min="7685" max="7685" width="11.28515625" bestFit="1" customWidth="1"/>
    <col min="7686" max="7686" width="15.28515625" bestFit="1" customWidth="1"/>
    <col min="7687" max="7687" width="9.85546875" bestFit="1" customWidth="1"/>
    <col min="7688" max="7689" width="9.5703125" bestFit="1" customWidth="1"/>
    <col min="7690" max="7690" width="5.28515625" bestFit="1" customWidth="1"/>
    <col min="7691" max="7691" width="11.42578125" customWidth="1"/>
    <col min="7692" max="7692" width="16.5703125" bestFit="1" customWidth="1"/>
    <col min="7693" max="7693" width="14.7109375" bestFit="1" customWidth="1"/>
    <col min="7928" max="7928" width="9.140625" customWidth="1"/>
    <col min="7929" max="7929" width="7.28515625" customWidth="1"/>
    <col min="7930" max="7930" width="25.85546875" bestFit="1" customWidth="1"/>
    <col min="7931" max="7932" width="14.7109375" customWidth="1"/>
    <col min="7933" max="7933" width="57.85546875" customWidth="1"/>
    <col min="7934" max="7934" width="10.28515625" customWidth="1"/>
    <col min="7935" max="7935" width="12.42578125" bestFit="1" customWidth="1"/>
    <col min="7936" max="7936" width="18.28515625" bestFit="1" customWidth="1"/>
    <col min="7937" max="7937" width="12.140625" bestFit="1" customWidth="1"/>
    <col min="7938" max="7938" width="10.42578125" bestFit="1" customWidth="1"/>
    <col min="7939" max="7939" width="15.42578125" customWidth="1"/>
    <col min="7940" max="7940" width="11.5703125" customWidth="1"/>
    <col min="7941" max="7941" width="11.28515625" bestFit="1" customWidth="1"/>
    <col min="7942" max="7942" width="15.28515625" bestFit="1" customWidth="1"/>
    <col min="7943" max="7943" width="9.85546875" bestFit="1" customWidth="1"/>
    <col min="7944" max="7945" width="9.5703125" bestFit="1" customWidth="1"/>
    <col min="7946" max="7946" width="5.28515625" bestFit="1" customWidth="1"/>
    <col min="7947" max="7947" width="11.42578125" customWidth="1"/>
    <col min="7948" max="7948" width="16.5703125" bestFit="1" customWidth="1"/>
    <col min="7949" max="7949" width="14.7109375" bestFit="1" customWidth="1"/>
    <col min="8184" max="8184" width="9.140625" customWidth="1"/>
    <col min="8185" max="8185" width="7.28515625" customWidth="1"/>
    <col min="8186" max="8186" width="25.85546875" bestFit="1" customWidth="1"/>
    <col min="8187" max="8188" width="14.7109375" customWidth="1"/>
    <col min="8189" max="8189" width="57.85546875" customWidth="1"/>
    <col min="8190" max="8190" width="10.28515625" customWidth="1"/>
    <col min="8191" max="8191" width="12.42578125" bestFit="1" customWidth="1"/>
    <col min="8192" max="8192" width="18.28515625" bestFit="1" customWidth="1"/>
    <col min="8193" max="8193" width="12.140625" bestFit="1" customWidth="1"/>
    <col min="8194" max="8194" width="10.42578125" bestFit="1" customWidth="1"/>
    <col min="8195" max="8195" width="15.42578125" customWidth="1"/>
    <col min="8196" max="8196" width="11.5703125" customWidth="1"/>
    <col min="8197" max="8197" width="11.28515625" bestFit="1" customWidth="1"/>
    <col min="8198" max="8198" width="15.28515625" bestFit="1" customWidth="1"/>
    <col min="8199" max="8199" width="9.85546875" bestFit="1" customWidth="1"/>
    <col min="8200" max="8201" width="9.5703125" bestFit="1" customWidth="1"/>
    <col min="8202" max="8202" width="5.28515625" bestFit="1" customWidth="1"/>
    <col min="8203" max="8203" width="11.42578125" customWidth="1"/>
    <col min="8204" max="8204" width="16.5703125" bestFit="1" customWidth="1"/>
    <col min="8205" max="8205" width="14.7109375" bestFit="1" customWidth="1"/>
    <col min="8440" max="8440" width="9.140625" customWidth="1"/>
    <col min="8441" max="8441" width="7.28515625" customWidth="1"/>
    <col min="8442" max="8442" width="25.85546875" bestFit="1" customWidth="1"/>
    <col min="8443" max="8444" width="14.7109375" customWidth="1"/>
    <col min="8445" max="8445" width="57.85546875" customWidth="1"/>
    <col min="8446" max="8446" width="10.28515625" customWidth="1"/>
    <col min="8447" max="8447" width="12.42578125" bestFit="1" customWidth="1"/>
    <col min="8448" max="8448" width="18.28515625" bestFit="1" customWidth="1"/>
    <col min="8449" max="8449" width="12.140625" bestFit="1" customWidth="1"/>
    <col min="8450" max="8450" width="10.42578125" bestFit="1" customWidth="1"/>
    <col min="8451" max="8451" width="15.42578125" customWidth="1"/>
    <col min="8452" max="8452" width="11.5703125" customWidth="1"/>
    <col min="8453" max="8453" width="11.28515625" bestFit="1" customWidth="1"/>
    <col min="8454" max="8454" width="15.28515625" bestFit="1" customWidth="1"/>
    <col min="8455" max="8455" width="9.85546875" bestFit="1" customWidth="1"/>
    <col min="8456" max="8457" width="9.5703125" bestFit="1" customWidth="1"/>
    <col min="8458" max="8458" width="5.28515625" bestFit="1" customWidth="1"/>
    <col min="8459" max="8459" width="11.42578125" customWidth="1"/>
    <col min="8460" max="8460" width="16.5703125" bestFit="1" customWidth="1"/>
    <col min="8461" max="8461" width="14.7109375" bestFit="1" customWidth="1"/>
    <col min="8696" max="8696" width="9.140625" customWidth="1"/>
    <col min="8697" max="8697" width="7.28515625" customWidth="1"/>
    <col min="8698" max="8698" width="25.85546875" bestFit="1" customWidth="1"/>
    <col min="8699" max="8700" width="14.7109375" customWidth="1"/>
    <col min="8701" max="8701" width="57.85546875" customWidth="1"/>
    <col min="8702" max="8702" width="10.28515625" customWidth="1"/>
    <col min="8703" max="8703" width="12.42578125" bestFit="1" customWidth="1"/>
    <col min="8704" max="8704" width="18.28515625" bestFit="1" customWidth="1"/>
    <col min="8705" max="8705" width="12.140625" bestFit="1" customWidth="1"/>
    <col min="8706" max="8706" width="10.42578125" bestFit="1" customWidth="1"/>
    <col min="8707" max="8707" width="15.42578125" customWidth="1"/>
    <col min="8708" max="8708" width="11.5703125" customWidth="1"/>
    <col min="8709" max="8709" width="11.28515625" bestFit="1" customWidth="1"/>
    <col min="8710" max="8710" width="15.28515625" bestFit="1" customWidth="1"/>
    <col min="8711" max="8711" width="9.85546875" bestFit="1" customWidth="1"/>
    <col min="8712" max="8713" width="9.5703125" bestFit="1" customWidth="1"/>
    <col min="8714" max="8714" width="5.28515625" bestFit="1" customWidth="1"/>
    <col min="8715" max="8715" width="11.42578125" customWidth="1"/>
    <col min="8716" max="8716" width="16.5703125" bestFit="1" customWidth="1"/>
    <col min="8717" max="8717" width="14.7109375" bestFit="1" customWidth="1"/>
    <col min="8952" max="8952" width="9.140625" customWidth="1"/>
    <col min="8953" max="8953" width="7.28515625" customWidth="1"/>
    <col min="8954" max="8954" width="25.85546875" bestFit="1" customWidth="1"/>
    <col min="8955" max="8956" width="14.7109375" customWidth="1"/>
    <col min="8957" max="8957" width="57.85546875" customWidth="1"/>
    <col min="8958" max="8958" width="10.28515625" customWidth="1"/>
    <col min="8959" max="8959" width="12.42578125" bestFit="1" customWidth="1"/>
    <col min="8960" max="8960" width="18.28515625" bestFit="1" customWidth="1"/>
    <col min="8961" max="8961" width="12.140625" bestFit="1" customWidth="1"/>
    <col min="8962" max="8962" width="10.42578125" bestFit="1" customWidth="1"/>
    <col min="8963" max="8963" width="15.42578125" customWidth="1"/>
    <col min="8964" max="8964" width="11.5703125" customWidth="1"/>
    <col min="8965" max="8965" width="11.28515625" bestFit="1" customWidth="1"/>
    <col min="8966" max="8966" width="15.28515625" bestFit="1" customWidth="1"/>
    <col min="8967" max="8967" width="9.85546875" bestFit="1" customWidth="1"/>
    <col min="8968" max="8969" width="9.5703125" bestFit="1" customWidth="1"/>
    <col min="8970" max="8970" width="5.28515625" bestFit="1" customWidth="1"/>
    <col min="8971" max="8971" width="11.42578125" customWidth="1"/>
    <col min="8972" max="8972" width="16.5703125" bestFit="1" customWidth="1"/>
    <col min="8973" max="8973" width="14.7109375" bestFit="1" customWidth="1"/>
    <col min="9208" max="9208" width="9.140625" customWidth="1"/>
    <col min="9209" max="9209" width="7.28515625" customWidth="1"/>
    <col min="9210" max="9210" width="25.85546875" bestFit="1" customWidth="1"/>
    <col min="9211" max="9212" width="14.7109375" customWidth="1"/>
    <col min="9213" max="9213" width="57.85546875" customWidth="1"/>
    <col min="9214" max="9214" width="10.28515625" customWidth="1"/>
    <col min="9215" max="9215" width="12.42578125" bestFit="1" customWidth="1"/>
    <col min="9216" max="9216" width="18.28515625" bestFit="1" customWidth="1"/>
    <col min="9217" max="9217" width="12.140625" bestFit="1" customWidth="1"/>
    <col min="9218" max="9218" width="10.42578125" bestFit="1" customWidth="1"/>
    <col min="9219" max="9219" width="15.42578125" customWidth="1"/>
    <col min="9220" max="9220" width="11.5703125" customWidth="1"/>
    <col min="9221" max="9221" width="11.28515625" bestFit="1" customWidth="1"/>
    <col min="9222" max="9222" width="15.28515625" bestFit="1" customWidth="1"/>
    <col min="9223" max="9223" width="9.85546875" bestFit="1" customWidth="1"/>
    <col min="9224" max="9225" width="9.5703125" bestFit="1" customWidth="1"/>
    <col min="9226" max="9226" width="5.28515625" bestFit="1" customWidth="1"/>
    <col min="9227" max="9227" width="11.42578125" customWidth="1"/>
    <col min="9228" max="9228" width="16.5703125" bestFit="1" customWidth="1"/>
    <col min="9229" max="9229" width="14.7109375" bestFit="1" customWidth="1"/>
    <col min="9464" max="9464" width="9.140625" customWidth="1"/>
    <col min="9465" max="9465" width="7.28515625" customWidth="1"/>
    <col min="9466" max="9466" width="25.85546875" bestFit="1" customWidth="1"/>
    <col min="9467" max="9468" width="14.7109375" customWidth="1"/>
    <col min="9469" max="9469" width="57.85546875" customWidth="1"/>
    <col min="9470" max="9470" width="10.28515625" customWidth="1"/>
    <col min="9471" max="9471" width="12.42578125" bestFit="1" customWidth="1"/>
    <col min="9472" max="9472" width="18.28515625" bestFit="1" customWidth="1"/>
    <col min="9473" max="9473" width="12.140625" bestFit="1" customWidth="1"/>
    <col min="9474" max="9474" width="10.42578125" bestFit="1" customWidth="1"/>
    <col min="9475" max="9475" width="15.42578125" customWidth="1"/>
    <col min="9476" max="9476" width="11.5703125" customWidth="1"/>
    <col min="9477" max="9477" width="11.28515625" bestFit="1" customWidth="1"/>
    <col min="9478" max="9478" width="15.28515625" bestFit="1" customWidth="1"/>
    <col min="9479" max="9479" width="9.85546875" bestFit="1" customWidth="1"/>
    <col min="9480" max="9481" width="9.5703125" bestFit="1" customWidth="1"/>
    <col min="9482" max="9482" width="5.28515625" bestFit="1" customWidth="1"/>
    <col min="9483" max="9483" width="11.42578125" customWidth="1"/>
    <col min="9484" max="9484" width="16.5703125" bestFit="1" customWidth="1"/>
    <col min="9485" max="9485" width="14.7109375" bestFit="1" customWidth="1"/>
    <col min="9720" max="9720" width="9.140625" customWidth="1"/>
    <col min="9721" max="9721" width="7.28515625" customWidth="1"/>
    <col min="9722" max="9722" width="25.85546875" bestFit="1" customWidth="1"/>
    <col min="9723" max="9724" width="14.7109375" customWidth="1"/>
    <col min="9725" max="9725" width="57.85546875" customWidth="1"/>
    <col min="9726" max="9726" width="10.28515625" customWidth="1"/>
    <col min="9727" max="9727" width="12.42578125" bestFit="1" customWidth="1"/>
    <col min="9728" max="9728" width="18.28515625" bestFit="1" customWidth="1"/>
    <col min="9729" max="9729" width="12.140625" bestFit="1" customWidth="1"/>
    <col min="9730" max="9730" width="10.42578125" bestFit="1" customWidth="1"/>
    <col min="9731" max="9731" width="15.42578125" customWidth="1"/>
    <col min="9732" max="9732" width="11.5703125" customWidth="1"/>
    <col min="9733" max="9733" width="11.28515625" bestFit="1" customWidth="1"/>
    <col min="9734" max="9734" width="15.28515625" bestFit="1" customWidth="1"/>
    <col min="9735" max="9735" width="9.85546875" bestFit="1" customWidth="1"/>
    <col min="9736" max="9737" width="9.5703125" bestFit="1" customWidth="1"/>
    <col min="9738" max="9738" width="5.28515625" bestFit="1" customWidth="1"/>
    <col min="9739" max="9739" width="11.42578125" customWidth="1"/>
    <col min="9740" max="9740" width="16.5703125" bestFit="1" customWidth="1"/>
    <col min="9741" max="9741" width="14.7109375" bestFit="1" customWidth="1"/>
    <col min="9976" max="9976" width="9.140625" customWidth="1"/>
    <col min="9977" max="9977" width="7.28515625" customWidth="1"/>
    <col min="9978" max="9978" width="25.85546875" bestFit="1" customWidth="1"/>
    <col min="9979" max="9980" width="14.7109375" customWidth="1"/>
    <col min="9981" max="9981" width="57.85546875" customWidth="1"/>
    <col min="9982" max="9982" width="10.28515625" customWidth="1"/>
    <col min="9983" max="9983" width="12.42578125" bestFit="1" customWidth="1"/>
    <col min="9984" max="9984" width="18.28515625" bestFit="1" customWidth="1"/>
    <col min="9985" max="9985" width="12.140625" bestFit="1" customWidth="1"/>
    <col min="9986" max="9986" width="10.42578125" bestFit="1" customWidth="1"/>
    <col min="9987" max="9987" width="15.42578125" customWidth="1"/>
    <col min="9988" max="9988" width="11.5703125" customWidth="1"/>
    <col min="9989" max="9989" width="11.28515625" bestFit="1" customWidth="1"/>
    <col min="9990" max="9990" width="15.28515625" bestFit="1" customWidth="1"/>
    <col min="9991" max="9991" width="9.85546875" bestFit="1" customWidth="1"/>
    <col min="9992" max="9993" width="9.5703125" bestFit="1" customWidth="1"/>
    <col min="9994" max="9994" width="5.28515625" bestFit="1" customWidth="1"/>
    <col min="9995" max="9995" width="11.42578125" customWidth="1"/>
    <col min="9996" max="9996" width="16.5703125" bestFit="1" customWidth="1"/>
    <col min="9997" max="9997" width="14.7109375" bestFit="1" customWidth="1"/>
    <col min="10232" max="10232" width="9.140625" customWidth="1"/>
    <col min="10233" max="10233" width="7.28515625" customWidth="1"/>
    <col min="10234" max="10234" width="25.85546875" bestFit="1" customWidth="1"/>
    <col min="10235" max="10236" width="14.7109375" customWidth="1"/>
    <col min="10237" max="10237" width="57.85546875" customWidth="1"/>
    <col min="10238" max="10238" width="10.28515625" customWidth="1"/>
    <col min="10239" max="10239" width="12.42578125" bestFit="1" customWidth="1"/>
    <col min="10240" max="10240" width="18.28515625" bestFit="1" customWidth="1"/>
    <col min="10241" max="10241" width="12.140625" bestFit="1" customWidth="1"/>
    <col min="10242" max="10242" width="10.42578125" bestFit="1" customWidth="1"/>
    <col min="10243" max="10243" width="15.42578125" customWidth="1"/>
    <col min="10244" max="10244" width="11.5703125" customWidth="1"/>
    <col min="10245" max="10245" width="11.28515625" bestFit="1" customWidth="1"/>
    <col min="10246" max="10246" width="15.28515625" bestFit="1" customWidth="1"/>
    <col min="10247" max="10247" width="9.85546875" bestFit="1" customWidth="1"/>
    <col min="10248" max="10249" width="9.5703125" bestFit="1" customWidth="1"/>
    <col min="10250" max="10250" width="5.28515625" bestFit="1" customWidth="1"/>
    <col min="10251" max="10251" width="11.42578125" customWidth="1"/>
    <col min="10252" max="10252" width="16.5703125" bestFit="1" customWidth="1"/>
    <col min="10253" max="10253" width="14.7109375" bestFit="1" customWidth="1"/>
    <col min="10488" max="10488" width="9.140625" customWidth="1"/>
    <col min="10489" max="10489" width="7.28515625" customWidth="1"/>
    <col min="10490" max="10490" width="25.85546875" bestFit="1" customWidth="1"/>
    <col min="10491" max="10492" width="14.7109375" customWidth="1"/>
    <col min="10493" max="10493" width="57.85546875" customWidth="1"/>
    <col min="10494" max="10494" width="10.28515625" customWidth="1"/>
    <col min="10495" max="10495" width="12.42578125" bestFit="1" customWidth="1"/>
    <col min="10496" max="10496" width="18.28515625" bestFit="1" customWidth="1"/>
    <col min="10497" max="10497" width="12.140625" bestFit="1" customWidth="1"/>
    <col min="10498" max="10498" width="10.42578125" bestFit="1" customWidth="1"/>
    <col min="10499" max="10499" width="15.42578125" customWidth="1"/>
    <col min="10500" max="10500" width="11.5703125" customWidth="1"/>
    <col min="10501" max="10501" width="11.28515625" bestFit="1" customWidth="1"/>
    <col min="10502" max="10502" width="15.28515625" bestFit="1" customWidth="1"/>
    <col min="10503" max="10503" width="9.85546875" bestFit="1" customWidth="1"/>
    <col min="10504" max="10505" width="9.5703125" bestFit="1" customWidth="1"/>
    <col min="10506" max="10506" width="5.28515625" bestFit="1" customWidth="1"/>
    <col min="10507" max="10507" width="11.42578125" customWidth="1"/>
    <col min="10508" max="10508" width="16.5703125" bestFit="1" customWidth="1"/>
    <col min="10509" max="10509" width="14.7109375" bestFit="1" customWidth="1"/>
    <col min="10744" max="10744" width="9.140625" customWidth="1"/>
    <col min="10745" max="10745" width="7.28515625" customWidth="1"/>
    <col min="10746" max="10746" width="25.85546875" bestFit="1" customWidth="1"/>
    <col min="10747" max="10748" width="14.7109375" customWidth="1"/>
    <col min="10749" max="10749" width="57.85546875" customWidth="1"/>
    <col min="10750" max="10750" width="10.28515625" customWidth="1"/>
    <col min="10751" max="10751" width="12.42578125" bestFit="1" customWidth="1"/>
    <col min="10752" max="10752" width="18.28515625" bestFit="1" customWidth="1"/>
    <col min="10753" max="10753" width="12.140625" bestFit="1" customWidth="1"/>
    <col min="10754" max="10754" width="10.42578125" bestFit="1" customWidth="1"/>
    <col min="10755" max="10755" width="15.42578125" customWidth="1"/>
    <col min="10756" max="10756" width="11.5703125" customWidth="1"/>
    <col min="10757" max="10757" width="11.28515625" bestFit="1" customWidth="1"/>
    <col min="10758" max="10758" width="15.28515625" bestFit="1" customWidth="1"/>
    <col min="10759" max="10759" width="9.85546875" bestFit="1" customWidth="1"/>
    <col min="10760" max="10761" width="9.5703125" bestFit="1" customWidth="1"/>
    <col min="10762" max="10762" width="5.28515625" bestFit="1" customWidth="1"/>
    <col min="10763" max="10763" width="11.42578125" customWidth="1"/>
    <col min="10764" max="10764" width="16.5703125" bestFit="1" customWidth="1"/>
    <col min="10765" max="10765" width="14.7109375" bestFit="1" customWidth="1"/>
    <col min="11000" max="11000" width="9.140625" customWidth="1"/>
    <col min="11001" max="11001" width="7.28515625" customWidth="1"/>
    <col min="11002" max="11002" width="25.85546875" bestFit="1" customWidth="1"/>
    <col min="11003" max="11004" width="14.7109375" customWidth="1"/>
    <col min="11005" max="11005" width="57.85546875" customWidth="1"/>
    <col min="11006" max="11006" width="10.28515625" customWidth="1"/>
    <col min="11007" max="11007" width="12.42578125" bestFit="1" customWidth="1"/>
    <col min="11008" max="11008" width="18.28515625" bestFit="1" customWidth="1"/>
    <col min="11009" max="11009" width="12.140625" bestFit="1" customWidth="1"/>
    <col min="11010" max="11010" width="10.42578125" bestFit="1" customWidth="1"/>
    <col min="11011" max="11011" width="15.42578125" customWidth="1"/>
    <col min="11012" max="11012" width="11.5703125" customWidth="1"/>
    <col min="11013" max="11013" width="11.28515625" bestFit="1" customWidth="1"/>
    <col min="11014" max="11014" width="15.28515625" bestFit="1" customWidth="1"/>
    <col min="11015" max="11015" width="9.85546875" bestFit="1" customWidth="1"/>
    <col min="11016" max="11017" width="9.5703125" bestFit="1" customWidth="1"/>
    <col min="11018" max="11018" width="5.28515625" bestFit="1" customWidth="1"/>
    <col min="11019" max="11019" width="11.42578125" customWidth="1"/>
    <col min="11020" max="11020" width="16.5703125" bestFit="1" customWidth="1"/>
    <col min="11021" max="11021" width="14.7109375" bestFit="1" customWidth="1"/>
    <col min="11256" max="11256" width="9.140625" customWidth="1"/>
    <col min="11257" max="11257" width="7.28515625" customWidth="1"/>
    <col min="11258" max="11258" width="25.85546875" bestFit="1" customWidth="1"/>
    <col min="11259" max="11260" width="14.7109375" customWidth="1"/>
    <col min="11261" max="11261" width="57.85546875" customWidth="1"/>
    <col min="11262" max="11262" width="10.28515625" customWidth="1"/>
    <col min="11263" max="11263" width="12.42578125" bestFit="1" customWidth="1"/>
    <col min="11264" max="11264" width="18.28515625" bestFit="1" customWidth="1"/>
    <col min="11265" max="11265" width="12.140625" bestFit="1" customWidth="1"/>
    <col min="11266" max="11266" width="10.42578125" bestFit="1" customWidth="1"/>
    <col min="11267" max="11267" width="15.42578125" customWidth="1"/>
    <col min="11268" max="11268" width="11.5703125" customWidth="1"/>
    <col min="11269" max="11269" width="11.28515625" bestFit="1" customWidth="1"/>
    <col min="11270" max="11270" width="15.28515625" bestFit="1" customWidth="1"/>
    <col min="11271" max="11271" width="9.85546875" bestFit="1" customWidth="1"/>
    <col min="11272" max="11273" width="9.5703125" bestFit="1" customWidth="1"/>
    <col min="11274" max="11274" width="5.28515625" bestFit="1" customWidth="1"/>
    <col min="11275" max="11275" width="11.42578125" customWidth="1"/>
    <col min="11276" max="11276" width="16.5703125" bestFit="1" customWidth="1"/>
    <col min="11277" max="11277" width="14.7109375" bestFit="1" customWidth="1"/>
    <col min="11512" max="11512" width="9.140625" customWidth="1"/>
    <col min="11513" max="11513" width="7.28515625" customWidth="1"/>
    <col min="11514" max="11514" width="25.85546875" bestFit="1" customWidth="1"/>
    <col min="11515" max="11516" width="14.7109375" customWidth="1"/>
    <col min="11517" max="11517" width="57.85546875" customWidth="1"/>
    <col min="11518" max="11518" width="10.28515625" customWidth="1"/>
    <col min="11519" max="11519" width="12.42578125" bestFit="1" customWidth="1"/>
    <col min="11520" max="11520" width="18.28515625" bestFit="1" customWidth="1"/>
    <col min="11521" max="11521" width="12.140625" bestFit="1" customWidth="1"/>
    <col min="11522" max="11522" width="10.42578125" bestFit="1" customWidth="1"/>
    <col min="11523" max="11523" width="15.42578125" customWidth="1"/>
    <col min="11524" max="11524" width="11.5703125" customWidth="1"/>
    <col min="11525" max="11525" width="11.28515625" bestFit="1" customWidth="1"/>
    <col min="11526" max="11526" width="15.28515625" bestFit="1" customWidth="1"/>
    <col min="11527" max="11527" width="9.85546875" bestFit="1" customWidth="1"/>
    <col min="11528" max="11529" width="9.5703125" bestFit="1" customWidth="1"/>
    <col min="11530" max="11530" width="5.28515625" bestFit="1" customWidth="1"/>
    <col min="11531" max="11531" width="11.42578125" customWidth="1"/>
    <col min="11532" max="11532" width="16.5703125" bestFit="1" customWidth="1"/>
    <col min="11533" max="11533" width="14.7109375" bestFit="1" customWidth="1"/>
    <col min="11768" max="11768" width="9.140625" customWidth="1"/>
    <col min="11769" max="11769" width="7.28515625" customWidth="1"/>
    <col min="11770" max="11770" width="25.85546875" bestFit="1" customWidth="1"/>
    <col min="11771" max="11772" width="14.7109375" customWidth="1"/>
    <col min="11773" max="11773" width="57.85546875" customWidth="1"/>
    <col min="11774" max="11774" width="10.28515625" customWidth="1"/>
    <col min="11775" max="11775" width="12.42578125" bestFit="1" customWidth="1"/>
    <col min="11776" max="11776" width="18.28515625" bestFit="1" customWidth="1"/>
    <col min="11777" max="11777" width="12.140625" bestFit="1" customWidth="1"/>
    <col min="11778" max="11778" width="10.42578125" bestFit="1" customWidth="1"/>
    <col min="11779" max="11779" width="15.42578125" customWidth="1"/>
    <col min="11780" max="11780" width="11.5703125" customWidth="1"/>
    <col min="11781" max="11781" width="11.28515625" bestFit="1" customWidth="1"/>
    <col min="11782" max="11782" width="15.28515625" bestFit="1" customWidth="1"/>
    <col min="11783" max="11783" width="9.85546875" bestFit="1" customWidth="1"/>
    <col min="11784" max="11785" width="9.5703125" bestFit="1" customWidth="1"/>
    <col min="11786" max="11786" width="5.28515625" bestFit="1" customWidth="1"/>
    <col min="11787" max="11787" width="11.42578125" customWidth="1"/>
    <col min="11788" max="11788" width="16.5703125" bestFit="1" customWidth="1"/>
    <col min="11789" max="11789" width="14.7109375" bestFit="1" customWidth="1"/>
    <col min="12024" max="12024" width="9.140625" customWidth="1"/>
    <col min="12025" max="12025" width="7.28515625" customWidth="1"/>
    <col min="12026" max="12026" width="25.85546875" bestFit="1" customWidth="1"/>
    <col min="12027" max="12028" width="14.7109375" customWidth="1"/>
    <col min="12029" max="12029" width="57.85546875" customWidth="1"/>
    <col min="12030" max="12030" width="10.28515625" customWidth="1"/>
    <col min="12031" max="12031" width="12.42578125" bestFit="1" customWidth="1"/>
    <col min="12032" max="12032" width="18.28515625" bestFit="1" customWidth="1"/>
    <col min="12033" max="12033" width="12.140625" bestFit="1" customWidth="1"/>
    <col min="12034" max="12034" width="10.42578125" bestFit="1" customWidth="1"/>
    <col min="12035" max="12035" width="15.42578125" customWidth="1"/>
    <col min="12036" max="12036" width="11.5703125" customWidth="1"/>
    <col min="12037" max="12037" width="11.28515625" bestFit="1" customWidth="1"/>
    <col min="12038" max="12038" width="15.28515625" bestFit="1" customWidth="1"/>
    <col min="12039" max="12039" width="9.85546875" bestFit="1" customWidth="1"/>
    <col min="12040" max="12041" width="9.5703125" bestFit="1" customWidth="1"/>
    <col min="12042" max="12042" width="5.28515625" bestFit="1" customWidth="1"/>
    <col min="12043" max="12043" width="11.42578125" customWidth="1"/>
    <col min="12044" max="12044" width="16.5703125" bestFit="1" customWidth="1"/>
    <col min="12045" max="12045" width="14.7109375" bestFit="1" customWidth="1"/>
    <col min="12280" max="12280" width="9.140625" customWidth="1"/>
    <col min="12281" max="12281" width="7.28515625" customWidth="1"/>
    <col min="12282" max="12282" width="25.85546875" bestFit="1" customWidth="1"/>
    <col min="12283" max="12284" width="14.7109375" customWidth="1"/>
    <col min="12285" max="12285" width="57.85546875" customWidth="1"/>
    <col min="12286" max="12286" width="10.28515625" customWidth="1"/>
    <col min="12287" max="12287" width="12.42578125" bestFit="1" customWidth="1"/>
    <col min="12288" max="12288" width="18.28515625" bestFit="1" customWidth="1"/>
    <col min="12289" max="12289" width="12.140625" bestFit="1" customWidth="1"/>
    <col min="12290" max="12290" width="10.42578125" bestFit="1" customWidth="1"/>
    <col min="12291" max="12291" width="15.42578125" customWidth="1"/>
    <col min="12292" max="12292" width="11.5703125" customWidth="1"/>
    <col min="12293" max="12293" width="11.28515625" bestFit="1" customWidth="1"/>
    <col min="12294" max="12294" width="15.28515625" bestFit="1" customWidth="1"/>
    <col min="12295" max="12295" width="9.85546875" bestFit="1" customWidth="1"/>
    <col min="12296" max="12297" width="9.5703125" bestFit="1" customWidth="1"/>
    <col min="12298" max="12298" width="5.28515625" bestFit="1" customWidth="1"/>
    <col min="12299" max="12299" width="11.42578125" customWidth="1"/>
    <col min="12300" max="12300" width="16.5703125" bestFit="1" customWidth="1"/>
    <col min="12301" max="12301" width="14.7109375" bestFit="1" customWidth="1"/>
    <col min="12536" max="12536" width="9.140625" customWidth="1"/>
    <col min="12537" max="12537" width="7.28515625" customWidth="1"/>
    <col min="12538" max="12538" width="25.85546875" bestFit="1" customWidth="1"/>
    <col min="12539" max="12540" width="14.7109375" customWidth="1"/>
    <col min="12541" max="12541" width="57.85546875" customWidth="1"/>
    <col min="12542" max="12542" width="10.28515625" customWidth="1"/>
    <col min="12543" max="12543" width="12.42578125" bestFit="1" customWidth="1"/>
    <col min="12544" max="12544" width="18.28515625" bestFit="1" customWidth="1"/>
    <col min="12545" max="12545" width="12.140625" bestFit="1" customWidth="1"/>
    <col min="12546" max="12546" width="10.42578125" bestFit="1" customWidth="1"/>
    <col min="12547" max="12547" width="15.42578125" customWidth="1"/>
    <col min="12548" max="12548" width="11.5703125" customWidth="1"/>
    <col min="12549" max="12549" width="11.28515625" bestFit="1" customWidth="1"/>
    <col min="12550" max="12550" width="15.28515625" bestFit="1" customWidth="1"/>
    <col min="12551" max="12551" width="9.85546875" bestFit="1" customWidth="1"/>
    <col min="12552" max="12553" width="9.5703125" bestFit="1" customWidth="1"/>
    <col min="12554" max="12554" width="5.28515625" bestFit="1" customWidth="1"/>
    <col min="12555" max="12555" width="11.42578125" customWidth="1"/>
    <col min="12556" max="12556" width="16.5703125" bestFit="1" customWidth="1"/>
    <col min="12557" max="12557" width="14.7109375" bestFit="1" customWidth="1"/>
    <col min="12792" max="12792" width="9.140625" customWidth="1"/>
    <col min="12793" max="12793" width="7.28515625" customWidth="1"/>
    <col min="12794" max="12794" width="25.85546875" bestFit="1" customWidth="1"/>
    <col min="12795" max="12796" width="14.7109375" customWidth="1"/>
    <col min="12797" max="12797" width="57.85546875" customWidth="1"/>
    <col min="12798" max="12798" width="10.28515625" customWidth="1"/>
    <col min="12799" max="12799" width="12.42578125" bestFit="1" customWidth="1"/>
    <col min="12800" max="12800" width="18.28515625" bestFit="1" customWidth="1"/>
    <col min="12801" max="12801" width="12.140625" bestFit="1" customWidth="1"/>
    <col min="12802" max="12802" width="10.42578125" bestFit="1" customWidth="1"/>
    <col min="12803" max="12803" width="15.42578125" customWidth="1"/>
    <col min="12804" max="12804" width="11.5703125" customWidth="1"/>
    <col min="12805" max="12805" width="11.28515625" bestFit="1" customWidth="1"/>
    <col min="12806" max="12806" width="15.28515625" bestFit="1" customWidth="1"/>
    <col min="12807" max="12807" width="9.85546875" bestFit="1" customWidth="1"/>
    <col min="12808" max="12809" width="9.5703125" bestFit="1" customWidth="1"/>
    <col min="12810" max="12810" width="5.28515625" bestFit="1" customWidth="1"/>
    <col min="12811" max="12811" width="11.42578125" customWidth="1"/>
    <col min="12812" max="12812" width="16.5703125" bestFit="1" customWidth="1"/>
    <col min="12813" max="12813" width="14.7109375" bestFit="1" customWidth="1"/>
    <col min="13048" max="13048" width="9.140625" customWidth="1"/>
    <col min="13049" max="13049" width="7.28515625" customWidth="1"/>
    <col min="13050" max="13050" width="25.85546875" bestFit="1" customWidth="1"/>
    <col min="13051" max="13052" width="14.7109375" customWidth="1"/>
    <col min="13053" max="13053" width="57.85546875" customWidth="1"/>
    <col min="13054" max="13054" width="10.28515625" customWidth="1"/>
    <col min="13055" max="13055" width="12.42578125" bestFit="1" customWidth="1"/>
    <col min="13056" max="13056" width="18.28515625" bestFit="1" customWidth="1"/>
    <col min="13057" max="13057" width="12.140625" bestFit="1" customWidth="1"/>
    <col min="13058" max="13058" width="10.42578125" bestFit="1" customWidth="1"/>
    <col min="13059" max="13059" width="15.42578125" customWidth="1"/>
    <col min="13060" max="13060" width="11.5703125" customWidth="1"/>
    <col min="13061" max="13061" width="11.28515625" bestFit="1" customWidth="1"/>
    <col min="13062" max="13062" width="15.28515625" bestFit="1" customWidth="1"/>
    <col min="13063" max="13063" width="9.85546875" bestFit="1" customWidth="1"/>
    <col min="13064" max="13065" width="9.5703125" bestFit="1" customWidth="1"/>
    <col min="13066" max="13066" width="5.28515625" bestFit="1" customWidth="1"/>
    <col min="13067" max="13067" width="11.42578125" customWidth="1"/>
    <col min="13068" max="13068" width="16.5703125" bestFit="1" customWidth="1"/>
    <col min="13069" max="13069" width="14.7109375" bestFit="1" customWidth="1"/>
    <col min="13304" max="13304" width="9.140625" customWidth="1"/>
    <col min="13305" max="13305" width="7.28515625" customWidth="1"/>
    <col min="13306" max="13306" width="25.85546875" bestFit="1" customWidth="1"/>
    <col min="13307" max="13308" width="14.7109375" customWidth="1"/>
    <col min="13309" max="13309" width="57.85546875" customWidth="1"/>
    <col min="13310" max="13310" width="10.28515625" customWidth="1"/>
    <col min="13311" max="13311" width="12.42578125" bestFit="1" customWidth="1"/>
    <col min="13312" max="13312" width="18.28515625" bestFit="1" customWidth="1"/>
    <col min="13313" max="13313" width="12.140625" bestFit="1" customWidth="1"/>
    <col min="13314" max="13314" width="10.42578125" bestFit="1" customWidth="1"/>
    <col min="13315" max="13315" width="15.42578125" customWidth="1"/>
    <col min="13316" max="13316" width="11.5703125" customWidth="1"/>
    <col min="13317" max="13317" width="11.28515625" bestFit="1" customWidth="1"/>
    <col min="13318" max="13318" width="15.28515625" bestFit="1" customWidth="1"/>
    <col min="13319" max="13319" width="9.85546875" bestFit="1" customWidth="1"/>
    <col min="13320" max="13321" width="9.5703125" bestFit="1" customWidth="1"/>
    <col min="13322" max="13322" width="5.28515625" bestFit="1" customWidth="1"/>
    <col min="13323" max="13323" width="11.42578125" customWidth="1"/>
    <col min="13324" max="13324" width="16.5703125" bestFit="1" customWidth="1"/>
    <col min="13325" max="13325" width="14.7109375" bestFit="1" customWidth="1"/>
    <col min="13560" max="13560" width="9.140625" customWidth="1"/>
    <col min="13561" max="13561" width="7.28515625" customWidth="1"/>
    <col min="13562" max="13562" width="25.85546875" bestFit="1" customWidth="1"/>
    <col min="13563" max="13564" width="14.7109375" customWidth="1"/>
    <col min="13565" max="13565" width="57.85546875" customWidth="1"/>
    <col min="13566" max="13566" width="10.28515625" customWidth="1"/>
    <col min="13567" max="13567" width="12.42578125" bestFit="1" customWidth="1"/>
    <col min="13568" max="13568" width="18.28515625" bestFit="1" customWidth="1"/>
    <col min="13569" max="13569" width="12.140625" bestFit="1" customWidth="1"/>
    <col min="13570" max="13570" width="10.42578125" bestFit="1" customWidth="1"/>
    <col min="13571" max="13571" width="15.42578125" customWidth="1"/>
    <col min="13572" max="13572" width="11.5703125" customWidth="1"/>
    <col min="13573" max="13573" width="11.28515625" bestFit="1" customWidth="1"/>
    <col min="13574" max="13574" width="15.28515625" bestFit="1" customWidth="1"/>
    <col min="13575" max="13575" width="9.85546875" bestFit="1" customWidth="1"/>
    <col min="13576" max="13577" width="9.5703125" bestFit="1" customWidth="1"/>
    <col min="13578" max="13578" width="5.28515625" bestFit="1" customWidth="1"/>
    <col min="13579" max="13579" width="11.42578125" customWidth="1"/>
    <col min="13580" max="13580" width="16.5703125" bestFit="1" customWidth="1"/>
    <col min="13581" max="13581" width="14.7109375" bestFit="1" customWidth="1"/>
    <col min="13816" max="13816" width="9.140625" customWidth="1"/>
    <col min="13817" max="13817" width="7.28515625" customWidth="1"/>
    <col min="13818" max="13818" width="25.85546875" bestFit="1" customWidth="1"/>
    <col min="13819" max="13820" width="14.7109375" customWidth="1"/>
    <col min="13821" max="13821" width="57.85546875" customWidth="1"/>
    <col min="13822" max="13822" width="10.28515625" customWidth="1"/>
    <col min="13823" max="13823" width="12.42578125" bestFit="1" customWidth="1"/>
    <col min="13824" max="13824" width="18.28515625" bestFit="1" customWidth="1"/>
    <col min="13825" max="13825" width="12.140625" bestFit="1" customWidth="1"/>
    <col min="13826" max="13826" width="10.42578125" bestFit="1" customWidth="1"/>
    <col min="13827" max="13827" width="15.42578125" customWidth="1"/>
    <col min="13828" max="13828" width="11.5703125" customWidth="1"/>
    <col min="13829" max="13829" width="11.28515625" bestFit="1" customWidth="1"/>
    <col min="13830" max="13830" width="15.28515625" bestFit="1" customWidth="1"/>
    <col min="13831" max="13831" width="9.85546875" bestFit="1" customWidth="1"/>
    <col min="13832" max="13833" width="9.5703125" bestFit="1" customWidth="1"/>
    <col min="13834" max="13834" width="5.28515625" bestFit="1" customWidth="1"/>
    <col min="13835" max="13835" width="11.42578125" customWidth="1"/>
    <col min="13836" max="13836" width="16.5703125" bestFit="1" customWidth="1"/>
    <col min="13837" max="13837" width="14.7109375" bestFit="1" customWidth="1"/>
    <col min="14072" max="14072" width="9.140625" customWidth="1"/>
    <col min="14073" max="14073" width="7.28515625" customWidth="1"/>
    <col min="14074" max="14074" width="25.85546875" bestFit="1" customWidth="1"/>
    <col min="14075" max="14076" width="14.7109375" customWidth="1"/>
    <col min="14077" max="14077" width="57.85546875" customWidth="1"/>
    <col min="14078" max="14078" width="10.28515625" customWidth="1"/>
    <col min="14079" max="14079" width="12.42578125" bestFit="1" customWidth="1"/>
    <col min="14080" max="14080" width="18.28515625" bestFit="1" customWidth="1"/>
    <col min="14081" max="14081" width="12.140625" bestFit="1" customWidth="1"/>
    <col min="14082" max="14082" width="10.42578125" bestFit="1" customWidth="1"/>
    <col min="14083" max="14083" width="15.42578125" customWidth="1"/>
    <col min="14084" max="14084" width="11.5703125" customWidth="1"/>
    <col min="14085" max="14085" width="11.28515625" bestFit="1" customWidth="1"/>
    <col min="14086" max="14086" width="15.28515625" bestFit="1" customWidth="1"/>
    <col min="14087" max="14087" width="9.85546875" bestFit="1" customWidth="1"/>
    <col min="14088" max="14089" width="9.5703125" bestFit="1" customWidth="1"/>
    <col min="14090" max="14090" width="5.28515625" bestFit="1" customWidth="1"/>
    <col min="14091" max="14091" width="11.42578125" customWidth="1"/>
    <col min="14092" max="14092" width="16.5703125" bestFit="1" customWidth="1"/>
    <col min="14093" max="14093" width="14.7109375" bestFit="1" customWidth="1"/>
    <col min="14328" max="14328" width="9.140625" customWidth="1"/>
    <col min="14329" max="14329" width="7.28515625" customWidth="1"/>
    <col min="14330" max="14330" width="25.85546875" bestFit="1" customWidth="1"/>
    <col min="14331" max="14332" width="14.7109375" customWidth="1"/>
    <col min="14333" max="14333" width="57.85546875" customWidth="1"/>
    <col min="14334" max="14334" width="10.28515625" customWidth="1"/>
    <col min="14335" max="14335" width="12.42578125" bestFit="1" customWidth="1"/>
    <col min="14336" max="14336" width="18.28515625" bestFit="1" customWidth="1"/>
    <col min="14337" max="14337" width="12.140625" bestFit="1" customWidth="1"/>
    <col min="14338" max="14338" width="10.42578125" bestFit="1" customWidth="1"/>
    <col min="14339" max="14339" width="15.42578125" customWidth="1"/>
    <col min="14340" max="14340" width="11.5703125" customWidth="1"/>
    <col min="14341" max="14341" width="11.28515625" bestFit="1" customWidth="1"/>
    <col min="14342" max="14342" width="15.28515625" bestFit="1" customWidth="1"/>
    <col min="14343" max="14343" width="9.85546875" bestFit="1" customWidth="1"/>
    <col min="14344" max="14345" width="9.5703125" bestFit="1" customWidth="1"/>
    <col min="14346" max="14346" width="5.28515625" bestFit="1" customWidth="1"/>
    <col min="14347" max="14347" width="11.42578125" customWidth="1"/>
    <col min="14348" max="14348" width="16.5703125" bestFit="1" customWidth="1"/>
    <col min="14349" max="14349" width="14.7109375" bestFit="1" customWidth="1"/>
    <col min="14584" max="14584" width="9.140625" customWidth="1"/>
    <col min="14585" max="14585" width="7.28515625" customWidth="1"/>
    <col min="14586" max="14586" width="25.85546875" bestFit="1" customWidth="1"/>
    <col min="14587" max="14588" width="14.7109375" customWidth="1"/>
    <col min="14589" max="14589" width="57.85546875" customWidth="1"/>
    <col min="14590" max="14590" width="10.28515625" customWidth="1"/>
    <col min="14591" max="14591" width="12.42578125" bestFit="1" customWidth="1"/>
    <col min="14592" max="14592" width="18.28515625" bestFit="1" customWidth="1"/>
    <col min="14593" max="14593" width="12.140625" bestFit="1" customWidth="1"/>
    <col min="14594" max="14594" width="10.42578125" bestFit="1" customWidth="1"/>
    <col min="14595" max="14595" width="15.42578125" customWidth="1"/>
    <col min="14596" max="14596" width="11.5703125" customWidth="1"/>
    <col min="14597" max="14597" width="11.28515625" bestFit="1" customWidth="1"/>
    <col min="14598" max="14598" width="15.28515625" bestFit="1" customWidth="1"/>
    <col min="14599" max="14599" width="9.85546875" bestFit="1" customWidth="1"/>
    <col min="14600" max="14601" width="9.5703125" bestFit="1" customWidth="1"/>
    <col min="14602" max="14602" width="5.28515625" bestFit="1" customWidth="1"/>
    <col min="14603" max="14603" width="11.42578125" customWidth="1"/>
    <col min="14604" max="14604" width="16.5703125" bestFit="1" customWidth="1"/>
    <col min="14605" max="14605" width="14.7109375" bestFit="1" customWidth="1"/>
    <col min="14840" max="14840" width="9.140625" customWidth="1"/>
    <col min="14841" max="14841" width="7.28515625" customWidth="1"/>
    <col min="14842" max="14842" width="25.85546875" bestFit="1" customWidth="1"/>
    <col min="14843" max="14844" width="14.7109375" customWidth="1"/>
    <col min="14845" max="14845" width="57.85546875" customWidth="1"/>
    <col min="14846" max="14846" width="10.28515625" customWidth="1"/>
    <col min="14847" max="14847" width="12.42578125" bestFit="1" customWidth="1"/>
    <col min="14848" max="14848" width="18.28515625" bestFit="1" customWidth="1"/>
    <col min="14849" max="14849" width="12.140625" bestFit="1" customWidth="1"/>
    <col min="14850" max="14850" width="10.42578125" bestFit="1" customWidth="1"/>
    <col min="14851" max="14851" width="15.42578125" customWidth="1"/>
    <col min="14852" max="14852" width="11.5703125" customWidth="1"/>
    <col min="14853" max="14853" width="11.28515625" bestFit="1" customWidth="1"/>
    <col min="14854" max="14854" width="15.28515625" bestFit="1" customWidth="1"/>
    <col min="14855" max="14855" width="9.85546875" bestFit="1" customWidth="1"/>
    <col min="14856" max="14857" width="9.5703125" bestFit="1" customWidth="1"/>
    <col min="14858" max="14858" width="5.28515625" bestFit="1" customWidth="1"/>
    <col min="14859" max="14859" width="11.42578125" customWidth="1"/>
    <col min="14860" max="14860" width="16.5703125" bestFit="1" customWidth="1"/>
    <col min="14861" max="14861" width="14.7109375" bestFit="1" customWidth="1"/>
    <col min="15096" max="15096" width="9.140625" customWidth="1"/>
    <col min="15097" max="15097" width="7.28515625" customWidth="1"/>
    <col min="15098" max="15098" width="25.85546875" bestFit="1" customWidth="1"/>
    <col min="15099" max="15100" width="14.7109375" customWidth="1"/>
    <col min="15101" max="15101" width="57.85546875" customWidth="1"/>
    <col min="15102" max="15102" width="10.28515625" customWidth="1"/>
    <col min="15103" max="15103" width="12.42578125" bestFit="1" customWidth="1"/>
    <col min="15104" max="15104" width="18.28515625" bestFit="1" customWidth="1"/>
    <col min="15105" max="15105" width="12.140625" bestFit="1" customWidth="1"/>
    <col min="15106" max="15106" width="10.42578125" bestFit="1" customWidth="1"/>
    <col min="15107" max="15107" width="15.42578125" customWidth="1"/>
    <col min="15108" max="15108" width="11.5703125" customWidth="1"/>
    <col min="15109" max="15109" width="11.28515625" bestFit="1" customWidth="1"/>
    <col min="15110" max="15110" width="15.28515625" bestFit="1" customWidth="1"/>
    <col min="15111" max="15111" width="9.85546875" bestFit="1" customWidth="1"/>
    <col min="15112" max="15113" width="9.5703125" bestFit="1" customWidth="1"/>
    <col min="15114" max="15114" width="5.28515625" bestFit="1" customWidth="1"/>
    <col min="15115" max="15115" width="11.42578125" customWidth="1"/>
    <col min="15116" max="15116" width="16.5703125" bestFit="1" customWidth="1"/>
    <col min="15117" max="15117" width="14.7109375" bestFit="1" customWidth="1"/>
    <col min="15352" max="15352" width="9.140625" customWidth="1"/>
    <col min="15353" max="15353" width="7.28515625" customWidth="1"/>
    <col min="15354" max="15354" width="25.85546875" bestFit="1" customWidth="1"/>
    <col min="15355" max="15356" width="14.7109375" customWidth="1"/>
    <col min="15357" max="15357" width="57.85546875" customWidth="1"/>
    <col min="15358" max="15358" width="10.28515625" customWidth="1"/>
    <col min="15359" max="15359" width="12.42578125" bestFit="1" customWidth="1"/>
    <col min="15360" max="15360" width="18.28515625" bestFit="1" customWidth="1"/>
    <col min="15361" max="15361" width="12.140625" bestFit="1" customWidth="1"/>
    <col min="15362" max="15362" width="10.42578125" bestFit="1" customWidth="1"/>
    <col min="15363" max="15363" width="15.42578125" customWidth="1"/>
    <col min="15364" max="15364" width="11.5703125" customWidth="1"/>
    <col min="15365" max="15365" width="11.28515625" bestFit="1" customWidth="1"/>
    <col min="15366" max="15366" width="15.28515625" bestFit="1" customWidth="1"/>
    <col min="15367" max="15367" width="9.85546875" bestFit="1" customWidth="1"/>
    <col min="15368" max="15369" width="9.5703125" bestFit="1" customWidth="1"/>
    <col min="15370" max="15370" width="5.28515625" bestFit="1" customWidth="1"/>
    <col min="15371" max="15371" width="11.42578125" customWidth="1"/>
    <col min="15372" max="15372" width="16.5703125" bestFit="1" customWidth="1"/>
    <col min="15373" max="15373" width="14.7109375" bestFit="1" customWidth="1"/>
    <col min="15608" max="15608" width="9.140625" customWidth="1"/>
    <col min="15609" max="15609" width="7.28515625" customWidth="1"/>
    <col min="15610" max="15610" width="25.85546875" bestFit="1" customWidth="1"/>
    <col min="15611" max="15612" width="14.7109375" customWidth="1"/>
    <col min="15613" max="15613" width="57.85546875" customWidth="1"/>
    <col min="15614" max="15614" width="10.28515625" customWidth="1"/>
    <col min="15615" max="15615" width="12.42578125" bestFit="1" customWidth="1"/>
    <col min="15616" max="15616" width="18.28515625" bestFit="1" customWidth="1"/>
    <col min="15617" max="15617" width="12.140625" bestFit="1" customWidth="1"/>
    <col min="15618" max="15618" width="10.42578125" bestFit="1" customWidth="1"/>
    <col min="15619" max="15619" width="15.42578125" customWidth="1"/>
    <col min="15620" max="15620" width="11.5703125" customWidth="1"/>
    <col min="15621" max="15621" width="11.28515625" bestFit="1" customWidth="1"/>
    <col min="15622" max="15622" width="15.28515625" bestFit="1" customWidth="1"/>
    <col min="15623" max="15623" width="9.85546875" bestFit="1" customWidth="1"/>
    <col min="15624" max="15625" width="9.5703125" bestFit="1" customWidth="1"/>
    <col min="15626" max="15626" width="5.28515625" bestFit="1" customWidth="1"/>
    <col min="15627" max="15627" width="11.42578125" customWidth="1"/>
    <col min="15628" max="15628" width="16.5703125" bestFit="1" customWidth="1"/>
    <col min="15629" max="15629" width="14.7109375" bestFit="1" customWidth="1"/>
    <col min="15864" max="15864" width="9.140625" customWidth="1"/>
    <col min="15865" max="15865" width="7.28515625" customWidth="1"/>
    <col min="15866" max="15866" width="25.85546875" bestFit="1" customWidth="1"/>
    <col min="15867" max="15868" width="14.7109375" customWidth="1"/>
    <col min="15869" max="15869" width="57.85546875" customWidth="1"/>
    <col min="15870" max="15870" width="10.28515625" customWidth="1"/>
    <col min="15871" max="15871" width="12.42578125" bestFit="1" customWidth="1"/>
    <col min="15872" max="15872" width="18.28515625" bestFit="1" customWidth="1"/>
    <col min="15873" max="15873" width="12.140625" bestFit="1" customWidth="1"/>
    <col min="15874" max="15874" width="10.42578125" bestFit="1" customWidth="1"/>
    <col min="15875" max="15875" width="15.42578125" customWidth="1"/>
    <col min="15876" max="15876" width="11.5703125" customWidth="1"/>
    <col min="15877" max="15877" width="11.28515625" bestFit="1" customWidth="1"/>
    <col min="15878" max="15878" width="15.28515625" bestFit="1" customWidth="1"/>
    <col min="15879" max="15879" width="9.85546875" bestFit="1" customWidth="1"/>
    <col min="15880" max="15881" width="9.5703125" bestFit="1" customWidth="1"/>
    <col min="15882" max="15882" width="5.28515625" bestFit="1" customWidth="1"/>
    <col min="15883" max="15883" width="11.42578125" customWidth="1"/>
    <col min="15884" max="15884" width="16.5703125" bestFit="1" customWidth="1"/>
    <col min="15885" max="15885" width="14.7109375" bestFit="1" customWidth="1"/>
    <col min="16120" max="16120" width="9.140625" customWidth="1"/>
    <col min="16121" max="16121" width="7.28515625" customWidth="1"/>
    <col min="16122" max="16122" width="25.85546875" bestFit="1" customWidth="1"/>
    <col min="16123" max="16124" width="14.7109375" customWidth="1"/>
    <col min="16125" max="16125" width="57.85546875" customWidth="1"/>
    <col min="16126" max="16126" width="10.28515625" customWidth="1"/>
    <col min="16127" max="16127" width="12.42578125" bestFit="1" customWidth="1"/>
    <col min="16128" max="16128" width="18.28515625" bestFit="1" customWidth="1"/>
    <col min="16129" max="16129" width="12.140625" bestFit="1" customWidth="1"/>
    <col min="16130" max="16130" width="10.42578125" bestFit="1" customWidth="1"/>
    <col min="16131" max="16131" width="15.42578125" customWidth="1"/>
    <col min="16132" max="16132" width="11.5703125" customWidth="1"/>
    <col min="16133" max="16133" width="11.28515625" bestFit="1" customWidth="1"/>
    <col min="16134" max="16134" width="15.28515625" bestFit="1" customWidth="1"/>
    <col min="16135" max="16135" width="9.85546875" bestFit="1" customWidth="1"/>
    <col min="16136" max="16137" width="9.5703125" bestFit="1" customWidth="1"/>
    <col min="16138" max="16138" width="5.28515625" bestFit="1" customWidth="1"/>
    <col min="16139" max="16139" width="11.42578125" customWidth="1"/>
    <col min="16140" max="16140" width="16.5703125" bestFit="1" customWidth="1"/>
    <col min="16141" max="16141" width="14.7109375" bestFit="1" customWidth="1"/>
  </cols>
  <sheetData>
    <row r="1" spans="1:20" s="59" customFormat="1" x14ac:dyDescent="0.25">
      <c r="A1" s="50" t="s">
        <v>86</v>
      </c>
      <c r="B1" s="50" t="s">
        <v>87</v>
      </c>
      <c r="C1" s="51" t="s">
        <v>0</v>
      </c>
      <c r="D1" s="52" t="s">
        <v>24</v>
      </c>
      <c r="E1" s="51" t="s">
        <v>88</v>
      </c>
      <c r="F1" s="53" t="s">
        <v>89</v>
      </c>
      <c r="G1" s="54" t="s">
        <v>90</v>
      </c>
      <c r="H1" s="54" t="s">
        <v>91</v>
      </c>
      <c r="I1" s="54" t="s">
        <v>92</v>
      </c>
      <c r="J1" s="55" t="s">
        <v>22</v>
      </c>
      <c r="K1" s="54" t="s">
        <v>23</v>
      </c>
      <c r="L1" s="56" t="s">
        <v>93</v>
      </c>
      <c r="M1" s="56" t="s">
        <v>94</v>
      </c>
      <c r="N1" s="57" t="s">
        <v>95</v>
      </c>
      <c r="O1" s="58" t="s">
        <v>96</v>
      </c>
      <c r="P1" s="51" t="s">
        <v>97</v>
      </c>
      <c r="Q1" s="121" t="s">
        <v>454</v>
      </c>
      <c r="R1" s="121" t="s">
        <v>453</v>
      </c>
      <c r="S1" s="121" t="s">
        <v>481</v>
      </c>
      <c r="T1" s="121" t="s">
        <v>482</v>
      </c>
    </row>
    <row r="2" spans="1:20" s="4" customFormat="1" x14ac:dyDescent="0.25">
      <c r="A2" s="2" t="s">
        <v>98</v>
      </c>
      <c r="B2" s="60" t="s">
        <v>99</v>
      </c>
      <c r="C2" s="18" t="s">
        <v>100</v>
      </c>
      <c r="D2" s="61">
        <v>3</v>
      </c>
      <c r="E2" s="62" t="s">
        <v>101</v>
      </c>
      <c r="F2" s="32" t="s">
        <v>102</v>
      </c>
      <c r="G2" s="63">
        <v>300</v>
      </c>
      <c r="H2" s="64">
        <v>3</v>
      </c>
      <c r="I2" s="64">
        <v>1</v>
      </c>
      <c r="J2" s="65">
        <f>R2</f>
        <v>2.7720000000000002</v>
      </c>
      <c r="K2" s="66">
        <f>T2</f>
        <v>9.8563499999999991</v>
      </c>
      <c r="L2" s="67">
        <f>(M2+N2)*0.4</f>
        <v>6.68</v>
      </c>
      <c r="M2" s="67">
        <v>3</v>
      </c>
      <c r="N2" s="68">
        <v>13.7</v>
      </c>
      <c r="O2" s="69">
        <v>-1</v>
      </c>
      <c r="P2" s="24" t="s">
        <v>103</v>
      </c>
      <c r="Q2" s="65">
        <v>1.54</v>
      </c>
      <c r="R2" s="65">
        <f>Q2*1.8</f>
        <v>2.7720000000000002</v>
      </c>
      <c r="S2" s="66">
        <v>10.43</v>
      </c>
      <c r="T2" s="66">
        <f>S2*1.35*0.7</f>
        <v>9.8563499999999991</v>
      </c>
    </row>
    <row r="3" spans="1:20" s="4" customFormat="1" x14ac:dyDescent="0.25">
      <c r="A3" s="2" t="s">
        <v>104</v>
      </c>
      <c r="B3" s="60" t="s">
        <v>99</v>
      </c>
      <c r="C3" s="70" t="s">
        <v>105</v>
      </c>
      <c r="D3" s="61">
        <v>6</v>
      </c>
      <c r="E3" s="62" t="s">
        <v>106</v>
      </c>
      <c r="F3" s="32" t="s">
        <v>107</v>
      </c>
      <c r="G3" s="71">
        <v>480</v>
      </c>
      <c r="H3" s="64">
        <v>3</v>
      </c>
      <c r="I3" s="64">
        <v>2</v>
      </c>
      <c r="J3" s="65">
        <f t="shared" ref="J3:J66" si="0">R3</f>
        <v>4.5360000000000005</v>
      </c>
      <c r="K3" s="66">
        <f t="shared" ref="K3:K66" si="1">T3</f>
        <v>16.669800000000002</v>
      </c>
      <c r="L3" s="67">
        <f t="shared" ref="L3:L66" si="2">(M3+N3)*0.4</f>
        <v>10.240000000000002</v>
      </c>
      <c r="M3" s="67">
        <v>4</v>
      </c>
      <c r="N3" s="68">
        <v>21.6</v>
      </c>
      <c r="O3" s="69">
        <v>-1</v>
      </c>
      <c r="P3" s="24" t="s">
        <v>108</v>
      </c>
      <c r="Q3" s="65">
        <v>2.52</v>
      </c>
      <c r="R3" s="65">
        <f t="shared" ref="R3:R66" si="3">Q3*1.8</f>
        <v>4.5360000000000005</v>
      </c>
      <c r="S3" s="66">
        <v>17.64</v>
      </c>
      <c r="T3" s="66">
        <f t="shared" ref="T3:T66" si="4">S3*1.35*0.7</f>
        <v>16.669800000000002</v>
      </c>
    </row>
    <row r="4" spans="1:20" s="4" customFormat="1" x14ac:dyDescent="0.25">
      <c r="A4" s="2" t="s">
        <v>109</v>
      </c>
      <c r="B4" s="60" t="s">
        <v>99</v>
      </c>
      <c r="C4" s="18" t="s">
        <v>110</v>
      </c>
      <c r="D4" s="8">
        <v>8</v>
      </c>
      <c r="E4" s="62" t="s">
        <v>101</v>
      </c>
      <c r="F4" s="72" t="s">
        <v>111</v>
      </c>
      <c r="G4" s="63">
        <v>600</v>
      </c>
      <c r="H4" s="64">
        <v>5</v>
      </c>
      <c r="I4" s="64">
        <v>2</v>
      </c>
      <c r="J4" s="65">
        <f t="shared" si="0"/>
        <v>4.4099999999999993</v>
      </c>
      <c r="K4" s="66">
        <f t="shared" si="1"/>
        <v>16.282350000000001</v>
      </c>
      <c r="L4" s="67">
        <f t="shared" si="2"/>
        <v>8.64</v>
      </c>
      <c r="M4" s="67">
        <v>4</v>
      </c>
      <c r="N4" s="68">
        <v>17.600000000000001</v>
      </c>
      <c r="O4" s="69">
        <v>-1</v>
      </c>
      <c r="P4" s="24" t="s">
        <v>112</v>
      </c>
      <c r="Q4" s="65">
        <v>2.4499999999999997</v>
      </c>
      <c r="R4" s="65">
        <f t="shared" si="3"/>
        <v>4.4099999999999993</v>
      </c>
      <c r="S4" s="66">
        <v>17.23</v>
      </c>
      <c r="T4" s="66">
        <f t="shared" si="4"/>
        <v>16.282350000000001</v>
      </c>
    </row>
    <row r="5" spans="1:20" s="4" customFormat="1" x14ac:dyDescent="0.25">
      <c r="A5" s="2" t="s">
        <v>113</v>
      </c>
      <c r="B5" s="60" t="s">
        <v>99</v>
      </c>
      <c r="C5" s="18" t="s">
        <v>114</v>
      </c>
      <c r="D5" s="8">
        <v>9</v>
      </c>
      <c r="E5" s="62" t="s">
        <v>115</v>
      </c>
      <c r="F5" s="32" t="s">
        <v>116</v>
      </c>
      <c r="G5" s="63">
        <v>600</v>
      </c>
      <c r="H5" s="64">
        <v>8</v>
      </c>
      <c r="I5" s="64">
        <v>4</v>
      </c>
      <c r="J5" s="65">
        <f t="shared" si="0"/>
        <v>7.4844000000000008</v>
      </c>
      <c r="K5" s="66">
        <f t="shared" si="1"/>
        <v>29.257200000000001</v>
      </c>
      <c r="L5" s="67">
        <f t="shared" si="2"/>
        <v>19.080000000000002</v>
      </c>
      <c r="M5" s="67">
        <v>8</v>
      </c>
      <c r="N5" s="68">
        <v>39.700000000000003</v>
      </c>
      <c r="O5" s="69">
        <v>-1</v>
      </c>
      <c r="P5" s="24" t="s">
        <v>117</v>
      </c>
      <c r="Q5" s="65">
        <v>4.1580000000000004</v>
      </c>
      <c r="R5" s="65">
        <f t="shared" si="3"/>
        <v>7.4844000000000008</v>
      </c>
      <c r="S5" s="66">
        <v>30.96</v>
      </c>
      <c r="T5" s="66">
        <f t="shared" si="4"/>
        <v>29.257200000000001</v>
      </c>
    </row>
    <row r="6" spans="1:20" s="4" customFormat="1" x14ac:dyDescent="0.25">
      <c r="A6" s="2" t="s">
        <v>118</v>
      </c>
      <c r="B6" s="60" t="s">
        <v>99</v>
      </c>
      <c r="C6" s="70" t="s">
        <v>119</v>
      </c>
      <c r="D6" s="61">
        <v>13</v>
      </c>
      <c r="E6" s="62" t="s">
        <v>106</v>
      </c>
      <c r="F6" s="32" t="s">
        <v>120</v>
      </c>
      <c r="G6" s="71">
        <v>720</v>
      </c>
      <c r="H6" s="64">
        <v>8</v>
      </c>
      <c r="I6" s="68">
        <v>5</v>
      </c>
      <c r="J6" s="65">
        <f t="shared" si="0"/>
        <v>9.6480000000000015</v>
      </c>
      <c r="K6" s="66">
        <f t="shared" si="1"/>
        <v>35.191799999999994</v>
      </c>
      <c r="L6" s="67">
        <f t="shared" si="2"/>
        <v>23.44</v>
      </c>
      <c r="M6" s="67">
        <v>10</v>
      </c>
      <c r="N6" s="68">
        <v>48.6</v>
      </c>
      <c r="O6" s="69">
        <v>-1</v>
      </c>
      <c r="P6" s="24" t="s">
        <v>121</v>
      </c>
      <c r="Q6" s="65">
        <v>5.36</v>
      </c>
      <c r="R6" s="65">
        <f t="shared" si="3"/>
        <v>9.6480000000000015</v>
      </c>
      <c r="S6" s="66">
        <v>37.239999999999995</v>
      </c>
      <c r="T6" s="66">
        <f t="shared" si="4"/>
        <v>35.191799999999994</v>
      </c>
    </row>
    <row r="7" spans="1:20" s="4" customFormat="1" x14ac:dyDescent="0.25">
      <c r="A7" s="2" t="s">
        <v>122</v>
      </c>
      <c r="B7" s="60" t="s">
        <v>99</v>
      </c>
      <c r="C7" s="18" t="s">
        <v>123</v>
      </c>
      <c r="D7" s="61">
        <v>14</v>
      </c>
      <c r="E7" s="62" t="s">
        <v>115</v>
      </c>
      <c r="F7" s="32" t="s">
        <v>124</v>
      </c>
      <c r="G7" s="63">
        <v>900</v>
      </c>
      <c r="H7" s="64">
        <v>12</v>
      </c>
      <c r="I7" s="64">
        <v>7</v>
      </c>
      <c r="J7" s="65">
        <f t="shared" si="0"/>
        <v>9.9791999999999987</v>
      </c>
      <c r="K7" s="66">
        <f t="shared" si="1"/>
        <v>40.795650000000002</v>
      </c>
      <c r="L7" s="67">
        <f t="shared" si="2"/>
        <v>24.72</v>
      </c>
      <c r="M7" s="67">
        <v>10</v>
      </c>
      <c r="N7" s="68">
        <v>51.8</v>
      </c>
      <c r="O7" s="69">
        <v>-1</v>
      </c>
      <c r="P7" s="24" t="s">
        <v>125</v>
      </c>
      <c r="Q7" s="65">
        <v>5.5439999999999996</v>
      </c>
      <c r="R7" s="65">
        <f t="shared" si="3"/>
        <v>9.9791999999999987</v>
      </c>
      <c r="S7" s="66">
        <v>43.17</v>
      </c>
      <c r="T7" s="66">
        <f t="shared" si="4"/>
        <v>40.795650000000002</v>
      </c>
    </row>
    <row r="8" spans="1:20" s="4" customFormat="1" x14ac:dyDescent="0.25">
      <c r="A8" s="2" t="s">
        <v>126</v>
      </c>
      <c r="B8" s="60" t="s">
        <v>99</v>
      </c>
      <c r="C8" s="18" t="s">
        <v>127</v>
      </c>
      <c r="D8" s="61">
        <v>16</v>
      </c>
      <c r="E8" s="62" t="s">
        <v>101</v>
      </c>
      <c r="F8" s="32" t="s">
        <v>128</v>
      </c>
      <c r="G8" s="63">
        <v>900</v>
      </c>
      <c r="H8" s="64">
        <v>8</v>
      </c>
      <c r="I8" s="68">
        <v>5</v>
      </c>
      <c r="J8" s="65">
        <f t="shared" si="0"/>
        <v>7.5600000000000005</v>
      </c>
      <c r="K8" s="66">
        <f t="shared" si="1"/>
        <v>28.945350000000001</v>
      </c>
      <c r="L8" s="67">
        <f t="shared" si="2"/>
        <v>19.12</v>
      </c>
      <c r="M8" s="73">
        <v>7</v>
      </c>
      <c r="N8" s="68">
        <v>40.799999999999997</v>
      </c>
      <c r="O8" s="69">
        <v>-1</v>
      </c>
      <c r="P8" s="24" t="s">
        <v>129</v>
      </c>
      <c r="Q8" s="65">
        <v>4.2</v>
      </c>
      <c r="R8" s="65">
        <f t="shared" si="3"/>
        <v>7.5600000000000005</v>
      </c>
      <c r="S8" s="34">
        <v>30.63</v>
      </c>
      <c r="T8" s="66">
        <f t="shared" si="4"/>
        <v>28.945350000000001</v>
      </c>
    </row>
    <row r="9" spans="1:20" s="4" customFormat="1" x14ac:dyDescent="0.25">
      <c r="A9" s="2" t="s">
        <v>130</v>
      </c>
      <c r="B9" s="60" t="s">
        <v>99</v>
      </c>
      <c r="C9" s="70" t="s">
        <v>131</v>
      </c>
      <c r="D9" s="74">
        <v>18</v>
      </c>
      <c r="E9" s="75" t="s">
        <v>106</v>
      </c>
      <c r="F9" s="34" t="s">
        <v>132</v>
      </c>
      <c r="G9" s="76">
        <v>900</v>
      </c>
      <c r="H9" s="77">
        <v>10</v>
      </c>
      <c r="I9" s="77">
        <v>6</v>
      </c>
      <c r="J9" s="65">
        <f t="shared" si="0"/>
        <v>10.584</v>
      </c>
      <c r="K9" s="66">
        <f t="shared" si="1"/>
        <v>37.081800000000001</v>
      </c>
      <c r="L9" s="67">
        <f t="shared" si="2"/>
        <v>28.24</v>
      </c>
      <c r="M9" s="73">
        <v>10</v>
      </c>
      <c r="N9" s="68">
        <v>60.6</v>
      </c>
      <c r="O9" s="69">
        <v>-1</v>
      </c>
      <c r="P9" s="24" t="s">
        <v>133</v>
      </c>
      <c r="Q9" s="65">
        <v>5.88</v>
      </c>
      <c r="R9" s="65">
        <f t="shared" si="3"/>
        <v>10.584</v>
      </c>
      <c r="S9" s="34">
        <v>39.24</v>
      </c>
      <c r="T9" s="66">
        <f t="shared" si="4"/>
        <v>37.081800000000001</v>
      </c>
    </row>
    <row r="10" spans="1:20" s="4" customFormat="1" x14ac:dyDescent="0.25">
      <c r="A10" s="2" t="s">
        <v>134</v>
      </c>
      <c r="B10" s="60" t="s">
        <v>99</v>
      </c>
      <c r="C10" s="70" t="s">
        <v>135</v>
      </c>
      <c r="D10" s="74">
        <v>19</v>
      </c>
      <c r="E10" s="75" t="s">
        <v>101</v>
      </c>
      <c r="F10" s="34" t="s">
        <v>136</v>
      </c>
      <c r="G10" s="34">
        <v>720</v>
      </c>
      <c r="H10" s="77">
        <v>6</v>
      </c>
      <c r="I10" s="77">
        <v>4</v>
      </c>
      <c r="J10" s="65">
        <f t="shared" si="0"/>
        <v>9.4500000000000011</v>
      </c>
      <c r="K10" s="66">
        <f t="shared" si="1"/>
        <v>31.780349999999995</v>
      </c>
      <c r="L10" s="67">
        <f t="shared" si="2"/>
        <v>23.52</v>
      </c>
      <c r="M10" s="67">
        <v>10</v>
      </c>
      <c r="N10" s="68">
        <v>48.8</v>
      </c>
      <c r="O10" s="69">
        <v>-1</v>
      </c>
      <c r="P10" s="24" t="s">
        <v>137</v>
      </c>
      <c r="Q10" s="65">
        <v>5.25</v>
      </c>
      <c r="R10" s="65">
        <f t="shared" si="3"/>
        <v>9.4500000000000011</v>
      </c>
      <c r="S10" s="66">
        <v>33.629999999999995</v>
      </c>
      <c r="T10" s="66">
        <f t="shared" si="4"/>
        <v>31.780349999999995</v>
      </c>
    </row>
    <row r="11" spans="1:20" s="4" customFormat="1" x14ac:dyDescent="0.25">
      <c r="A11" s="2" t="s">
        <v>138</v>
      </c>
      <c r="B11" s="60" t="s">
        <v>99</v>
      </c>
      <c r="C11" s="18" t="s">
        <v>139</v>
      </c>
      <c r="D11" s="61">
        <v>20</v>
      </c>
      <c r="E11" s="62" t="s">
        <v>115</v>
      </c>
      <c r="F11" s="32" t="s">
        <v>140</v>
      </c>
      <c r="G11" s="71">
        <v>1500</v>
      </c>
      <c r="H11" s="64">
        <v>20</v>
      </c>
      <c r="I11" s="64">
        <v>12</v>
      </c>
      <c r="J11" s="65">
        <f t="shared" si="0"/>
        <v>15.939000000000002</v>
      </c>
      <c r="K11" s="66">
        <f t="shared" si="1"/>
        <v>65.356200000000001</v>
      </c>
      <c r="L11" s="67">
        <f t="shared" si="2"/>
        <v>37.520000000000003</v>
      </c>
      <c r="M11" s="67">
        <v>16</v>
      </c>
      <c r="N11" s="68">
        <v>77.8</v>
      </c>
      <c r="O11" s="69">
        <v>-1</v>
      </c>
      <c r="P11" s="24" t="s">
        <v>141</v>
      </c>
      <c r="Q11" s="65">
        <v>8.8550000000000004</v>
      </c>
      <c r="R11" s="65">
        <f t="shared" si="3"/>
        <v>15.939000000000002</v>
      </c>
      <c r="S11" s="66">
        <v>69.16</v>
      </c>
      <c r="T11" s="66">
        <f t="shared" si="4"/>
        <v>65.356200000000001</v>
      </c>
    </row>
    <row r="12" spans="1:20" s="4" customFormat="1" x14ac:dyDescent="0.25">
      <c r="A12" s="2" t="s">
        <v>142</v>
      </c>
      <c r="B12" s="60" t="s">
        <v>99</v>
      </c>
      <c r="C12" s="70" t="s">
        <v>143</v>
      </c>
      <c r="D12" s="61">
        <v>24</v>
      </c>
      <c r="E12" s="62" t="s">
        <v>106</v>
      </c>
      <c r="F12" s="32" t="s">
        <v>144</v>
      </c>
      <c r="G12" s="71">
        <v>1380</v>
      </c>
      <c r="H12" s="64">
        <v>15</v>
      </c>
      <c r="I12" s="64">
        <v>8</v>
      </c>
      <c r="J12" s="65">
        <f t="shared" si="0"/>
        <v>15.894</v>
      </c>
      <c r="K12" s="66">
        <f t="shared" si="1"/>
        <v>44.074800000000003</v>
      </c>
      <c r="L12" s="67">
        <f t="shared" si="2"/>
        <v>38.400000000000006</v>
      </c>
      <c r="M12" s="67">
        <v>20</v>
      </c>
      <c r="N12" s="68">
        <v>76</v>
      </c>
      <c r="O12" s="69">
        <v>-1</v>
      </c>
      <c r="P12" s="24" t="s">
        <v>145</v>
      </c>
      <c r="Q12" s="65">
        <v>8.83</v>
      </c>
      <c r="R12" s="65">
        <f t="shared" si="3"/>
        <v>15.894</v>
      </c>
      <c r="S12" s="66">
        <v>46.64</v>
      </c>
      <c r="T12" s="66">
        <f t="shared" si="4"/>
        <v>44.074800000000003</v>
      </c>
    </row>
    <row r="13" spans="1:20" s="4" customFormat="1" x14ac:dyDescent="0.25">
      <c r="A13" s="2" t="s">
        <v>146</v>
      </c>
      <c r="B13" s="60" t="s">
        <v>99</v>
      </c>
      <c r="C13" s="70" t="s">
        <v>147</v>
      </c>
      <c r="D13" s="74">
        <v>28</v>
      </c>
      <c r="E13" s="75" t="s">
        <v>106</v>
      </c>
      <c r="F13" s="34" t="s">
        <v>148</v>
      </c>
      <c r="G13" s="71">
        <v>1680</v>
      </c>
      <c r="H13" s="75">
        <v>18</v>
      </c>
      <c r="I13" s="77">
        <v>10</v>
      </c>
      <c r="J13" s="65">
        <f t="shared" si="0"/>
        <v>18.648</v>
      </c>
      <c r="K13" s="66">
        <f t="shared" si="1"/>
        <v>56.3598</v>
      </c>
      <c r="L13" s="67">
        <f t="shared" si="2"/>
        <v>47.2</v>
      </c>
      <c r="M13" s="73">
        <v>20</v>
      </c>
      <c r="N13" s="27">
        <v>98</v>
      </c>
      <c r="O13" s="69">
        <v>-1</v>
      </c>
      <c r="P13" s="24" t="s">
        <v>149</v>
      </c>
      <c r="Q13" s="65">
        <v>10.36</v>
      </c>
      <c r="R13" s="65">
        <f t="shared" si="3"/>
        <v>18.648</v>
      </c>
      <c r="S13" s="34">
        <v>59.64</v>
      </c>
      <c r="T13" s="66">
        <f t="shared" si="4"/>
        <v>56.3598</v>
      </c>
    </row>
    <row r="14" spans="1:20" s="4" customFormat="1" x14ac:dyDescent="0.25">
      <c r="A14" s="2" t="s">
        <v>150</v>
      </c>
      <c r="B14" s="60" t="s">
        <v>99</v>
      </c>
      <c r="C14" s="18" t="s">
        <v>151</v>
      </c>
      <c r="D14" s="61">
        <v>29</v>
      </c>
      <c r="E14" s="62" t="s">
        <v>115</v>
      </c>
      <c r="F14" s="32" t="s">
        <v>152</v>
      </c>
      <c r="G14" s="63">
        <v>4500</v>
      </c>
      <c r="H14" s="62">
        <v>25</v>
      </c>
      <c r="I14" s="62">
        <v>19</v>
      </c>
      <c r="J14" s="65">
        <f t="shared" si="0"/>
        <v>34.977599999999995</v>
      </c>
      <c r="K14" s="66">
        <f t="shared" si="1"/>
        <v>94.66064999999999</v>
      </c>
      <c r="L14" s="67">
        <f t="shared" si="2"/>
        <v>74.759999999999991</v>
      </c>
      <c r="M14" s="67">
        <v>50</v>
      </c>
      <c r="N14" s="27">
        <v>136.89999999999998</v>
      </c>
      <c r="O14" s="69">
        <v>-1</v>
      </c>
      <c r="P14" s="24" t="s">
        <v>153</v>
      </c>
      <c r="Q14" s="65">
        <v>19.431999999999999</v>
      </c>
      <c r="R14" s="65">
        <f t="shared" si="3"/>
        <v>34.977599999999995</v>
      </c>
      <c r="S14" s="66">
        <v>100.17</v>
      </c>
      <c r="T14" s="66">
        <f t="shared" si="4"/>
        <v>94.66064999999999</v>
      </c>
    </row>
    <row r="15" spans="1:20" s="4" customFormat="1" x14ac:dyDescent="0.25">
      <c r="A15" s="2" t="s">
        <v>154</v>
      </c>
      <c r="B15" s="60" t="s">
        <v>99</v>
      </c>
      <c r="C15" s="70" t="s">
        <v>155</v>
      </c>
      <c r="D15" s="74">
        <v>30</v>
      </c>
      <c r="E15" s="75" t="s">
        <v>101</v>
      </c>
      <c r="F15" s="34" t="s">
        <v>156</v>
      </c>
      <c r="G15" s="71">
        <v>1200</v>
      </c>
      <c r="H15" s="75">
        <v>12</v>
      </c>
      <c r="I15" s="77">
        <v>6</v>
      </c>
      <c r="J15" s="65">
        <f t="shared" si="0"/>
        <v>13.482000000000001</v>
      </c>
      <c r="K15" s="66">
        <f t="shared" si="1"/>
        <v>33.670349999999999</v>
      </c>
      <c r="L15" s="67">
        <f t="shared" si="2"/>
        <v>30.32</v>
      </c>
      <c r="M15" s="73">
        <v>15</v>
      </c>
      <c r="N15" s="27">
        <v>60.8</v>
      </c>
      <c r="O15" s="69">
        <v>-1</v>
      </c>
      <c r="P15" s="24" t="s">
        <v>157</v>
      </c>
      <c r="Q15" s="65">
        <v>7.49</v>
      </c>
      <c r="R15" s="65">
        <f t="shared" si="3"/>
        <v>13.482000000000001</v>
      </c>
      <c r="S15" s="34">
        <v>35.630000000000003</v>
      </c>
      <c r="T15" s="66">
        <f t="shared" si="4"/>
        <v>33.670349999999999</v>
      </c>
    </row>
    <row r="16" spans="1:20" s="4" customFormat="1" x14ac:dyDescent="0.25">
      <c r="A16" s="2" t="s">
        <v>158</v>
      </c>
      <c r="B16" s="60" t="s">
        <v>99</v>
      </c>
      <c r="C16" s="18" t="s">
        <v>159</v>
      </c>
      <c r="D16" s="61">
        <v>34</v>
      </c>
      <c r="E16" s="62" t="s">
        <v>101</v>
      </c>
      <c r="F16" s="32" t="s">
        <v>160</v>
      </c>
      <c r="G16" s="71">
        <v>1500</v>
      </c>
      <c r="H16" s="62">
        <v>14</v>
      </c>
      <c r="I16" s="68">
        <v>7</v>
      </c>
      <c r="J16" s="65">
        <f t="shared" si="0"/>
        <v>19.853999999999999</v>
      </c>
      <c r="K16" s="66">
        <f t="shared" si="1"/>
        <v>36.50535</v>
      </c>
      <c r="L16" s="67">
        <f t="shared" si="2"/>
        <v>40.400000000000006</v>
      </c>
      <c r="M16" s="67">
        <v>20</v>
      </c>
      <c r="N16" s="27">
        <v>81</v>
      </c>
      <c r="O16" s="69">
        <v>-1</v>
      </c>
      <c r="P16" s="24" t="s">
        <v>161</v>
      </c>
      <c r="Q16" s="65">
        <v>11.03</v>
      </c>
      <c r="R16" s="65">
        <f t="shared" si="3"/>
        <v>19.853999999999999</v>
      </c>
      <c r="S16" s="66">
        <v>38.630000000000003</v>
      </c>
      <c r="T16" s="66">
        <f t="shared" si="4"/>
        <v>36.50535</v>
      </c>
    </row>
    <row r="17" spans="1:20" s="4" customFormat="1" x14ac:dyDescent="0.25">
      <c r="A17" s="2" t="s">
        <v>162</v>
      </c>
      <c r="B17" s="60" t="s">
        <v>99</v>
      </c>
      <c r="C17" s="70" t="s">
        <v>163</v>
      </c>
      <c r="D17" s="74">
        <v>35</v>
      </c>
      <c r="E17" s="75" t="s">
        <v>101</v>
      </c>
      <c r="F17" s="34" t="s">
        <v>164</v>
      </c>
      <c r="G17" s="71">
        <v>1620</v>
      </c>
      <c r="H17" s="75">
        <v>17</v>
      </c>
      <c r="I17" s="77">
        <v>8</v>
      </c>
      <c r="J17" s="65">
        <f t="shared" si="0"/>
        <v>25.164000000000001</v>
      </c>
      <c r="K17" s="66">
        <f t="shared" si="1"/>
        <v>56.132999999999996</v>
      </c>
      <c r="L17" s="67">
        <f t="shared" si="2"/>
        <v>77.600000000000009</v>
      </c>
      <c r="M17" s="73">
        <v>32</v>
      </c>
      <c r="N17" s="27">
        <v>162</v>
      </c>
      <c r="O17" s="69">
        <v>-1</v>
      </c>
      <c r="P17" s="24" t="s">
        <v>165</v>
      </c>
      <c r="Q17" s="65">
        <v>13.98</v>
      </c>
      <c r="R17" s="65">
        <f t="shared" si="3"/>
        <v>25.164000000000001</v>
      </c>
      <c r="S17" s="34">
        <v>59.4</v>
      </c>
      <c r="T17" s="66">
        <f t="shared" si="4"/>
        <v>56.132999999999996</v>
      </c>
    </row>
    <row r="18" spans="1:20" s="4" customFormat="1" x14ac:dyDescent="0.25">
      <c r="A18" s="2" t="s">
        <v>166</v>
      </c>
      <c r="B18" s="60" t="s">
        <v>99</v>
      </c>
      <c r="C18" s="70" t="s">
        <v>167</v>
      </c>
      <c r="D18" s="74">
        <v>35</v>
      </c>
      <c r="E18" s="75" t="s">
        <v>106</v>
      </c>
      <c r="F18" s="34" t="s">
        <v>168</v>
      </c>
      <c r="G18" s="71">
        <v>1800</v>
      </c>
      <c r="H18" s="75">
        <v>20</v>
      </c>
      <c r="I18" s="77">
        <v>12</v>
      </c>
      <c r="J18" s="65">
        <f t="shared" si="0"/>
        <v>26.442</v>
      </c>
      <c r="K18" s="66">
        <f t="shared" si="1"/>
        <v>57.3048</v>
      </c>
      <c r="L18" s="67">
        <f t="shared" si="2"/>
        <v>65.600000000000009</v>
      </c>
      <c r="M18" s="73">
        <v>23</v>
      </c>
      <c r="N18" s="27">
        <v>141</v>
      </c>
      <c r="O18" s="69">
        <v>-1</v>
      </c>
      <c r="P18" s="24" t="s">
        <v>169</v>
      </c>
      <c r="Q18" s="65">
        <v>14.69</v>
      </c>
      <c r="R18" s="65">
        <f t="shared" si="3"/>
        <v>26.442</v>
      </c>
      <c r="S18" s="34">
        <v>60.64</v>
      </c>
      <c r="T18" s="66">
        <f t="shared" si="4"/>
        <v>57.3048</v>
      </c>
    </row>
    <row r="19" spans="1:20" s="4" customFormat="1" x14ac:dyDescent="0.25">
      <c r="A19" s="2" t="s">
        <v>170</v>
      </c>
      <c r="B19" s="60" t="s">
        <v>99</v>
      </c>
      <c r="C19" s="70" t="s">
        <v>171</v>
      </c>
      <c r="D19" s="61">
        <v>36</v>
      </c>
      <c r="E19" s="62" t="s">
        <v>172</v>
      </c>
      <c r="F19" s="32" t="s">
        <v>173</v>
      </c>
      <c r="G19" s="71">
        <v>1380</v>
      </c>
      <c r="H19" s="62">
        <v>10</v>
      </c>
      <c r="I19" s="68">
        <v>7</v>
      </c>
      <c r="J19" s="65">
        <f t="shared" si="0"/>
        <v>14.363999999999997</v>
      </c>
      <c r="K19" s="66">
        <f t="shared" si="1"/>
        <v>48.469049999999996</v>
      </c>
      <c r="L19" s="67">
        <f t="shared" si="2"/>
        <v>35.04</v>
      </c>
      <c r="M19" s="67">
        <v>15</v>
      </c>
      <c r="N19" s="27">
        <v>72.599999999999994</v>
      </c>
      <c r="O19" s="69">
        <v>-1</v>
      </c>
      <c r="P19" s="24" t="s">
        <v>174</v>
      </c>
      <c r="Q19" s="65">
        <v>7.9799999999999986</v>
      </c>
      <c r="R19" s="65">
        <f t="shared" si="3"/>
        <v>14.363999999999997</v>
      </c>
      <c r="S19" s="66">
        <v>51.29</v>
      </c>
      <c r="T19" s="66">
        <f t="shared" si="4"/>
        <v>48.469049999999996</v>
      </c>
    </row>
    <row r="20" spans="1:20" s="4" customFormat="1" x14ac:dyDescent="0.25">
      <c r="A20" s="2" t="s">
        <v>175</v>
      </c>
      <c r="B20" s="60" t="s">
        <v>99</v>
      </c>
      <c r="C20" s="70" t="s">
        <v>176</v>
      </c>
      <c r="D20" s="74">
        <v>37</v>
      </c>
      <c r="E20" s="75" t="s">
        <v>101</v>
      </c>
      <c r="F20" s="34" t="s">
        <v>177</v>
      </c>
      <c r="G20" s="71">
        <v>1800</v>
      </c>
      <c r="H20" s="75">
        <v>18</v>
      </c>
      <c r="I20" s="77">
        <v>9</v>
      </c>
      <c r="J20" s="65">
        <f t="shared" si="0"/>
        <v>26.46</v>
      </c>
      <c r="K20" s="66">
        <f t="shared" si="1"/>
        <v>57.078000000000003</v>
      </c>
      <c r="L20" s="67">
        <f t="shared" si="2"/>
        <v>82.4</v>
      </c>
      <c r="M20" s="73">
        <v>35</v>
      </c>
      <c r="N20" s="27">
        <v>171</v>
      </c>
      <c r="O20" s="69">
        <v>-1</v>
      </c>
      <c r="P20" s="24" t="s">
        <v>178</v>
      </c>
      <c r="Q20" s="65">
        <v>14.7</v>
      </c>
      <c r="R20" s="65">
        <f t="shared" si="3"/>
        <v>26.46</v>
      </c>
      <c r="S20" s="34">
        <v>60.4</v>
      </c>
      <c r="T20" s="66">
        <f t="shared" si="4"/>
        <v>57.078000000000003</v>
      </c>
    </row>
    <row r="21" spans="1:20" s="4" customFormat="1" x14ac:dyDescent="0.25">
      <c r="A21" s="2" t="s">
        <v>179</v>
      </c>
      <c r="B21" s="60" t="s">
        <v>99</v>
      </c>
      <c r="C21" s="70" t="s">
        <v>180</v>
      </c>
      <c r="D21" s="74">
        <v>38</v>
      </c>
      <c r="E21" s="75" t="s">
        <v>106</v>
      </c>
      <c r="F21" s="34" t="s">
        <v>181</v>
      </c>
      <c r="G21" s="71">
        <v>1980</v>
      </c>
      <c r="H21" s="75">
        <v>22</v>
      </c>
      <c r="I21" s="77">
        <v>15</v>
      </c>
      <c r="J21" s="65">
        <f t="shared" si="0"/>
        <v>31.643999999999998</v>
      </c>
      <c r="K21" s="66">
        <f t="shared" si="1"/>
        <v>76.204799999999992</v>
      </c>
      <c r="L21" s="67">
        <f t="shared" si="2"/>
        <v>84.4</v>
      </c>
      <c r="M21" s="73">
        <v>30</v>
      </c>
      <c r="N21" s="27">
        <v>181</v>
      </c>
      <c r="O21" s="69">
        <v>-1</v>
      </c>
      <c r="P21" s="24" t="s">
        <v>182</v>
      </c>
      <c r="Q21" s="65">
        <v>17.579999999999998</v>
      </c>
      <c r="R21" s="65">
        <f t="shared" si="3"/>
        <v>31.643999999999998</v>
      </c>
      <c r="S21" s="34">
        <v>80.64</v>
      </c>
      <c r="T21" s="66">
        <f t="shared" si="4"/>
        <v>76.204799999999992</v>
      </c>
    </row>
    <row r="22" spans="1:20" s="4" customFormat="1" x14ac:dyDescent="0.25">
      <c r="A22" s="2" t="s">
        <v>183</v>
      </c>
      <c r="B22" s="60" t="s">
        <v>99</v>
      </c>
      <c r="C22" s="70" t="s">
        <v>184</v>
      </c>
      <c r="D22" s="61">
        <v>40</v>
      </c>
      <c r="E22" s="62" t="s">
        <v>172</v>
      </c>
      <c r="F22" s="32" t="s">
        <v>185</v>
      </c>
      <c r="G22" s="71">
        <v>1980</v>
      </c>
      <c r="H22" s="62">
        <v>12</v>
      </c>
      <c r="I22" s="68">
        <v>8</v>
      </c>
      <c r="J22" s="65">
        <f t="shared" si="0"/>
        <v>17.513999999999999</v>
      </c>
      <c r="K22" s="66">
        <f t="shared" si="1"/>
        <v>60.754049999999992</v>
      </c>
      <c r="L22" s="67">
        <f t="shared" si="2"/>
        <v>38.36</v>
      </c>
      <c r="M22" s="67">
        <v>16</v>
      </c>
      <c r="N22" s="27">
        <v>79.899999999999991</v>
      </c>
      <c r="O22" s="69">
        <v>-1</v>
      </c>
      <c r="P22" s="24" t="s">
        <v>186</v>
      </c>
      <c r="Q22" s="65">
        <v>9.7299999999999986</v>
      </c>
      <c r="R22" s="65">
        <f t="shared" si="3"/>
        <v>17.513999999999999</v>
      </c>
      <c r="S22" s="66">
        <v>64.289999999999992</v>
      </c>
      <c r="T22" s="66">
        <f t="shared" si="4"/>
        <v>60.754049999999992</v>
      </c>
    </row>
    <row r="23" spans="1:20" s="4" customFormat="1" x14ac:dyDescent="0.25">
      <c r="A23" s="2" t="s">
        <v>187</v>
      </c>
      <c r="B23" s="60" t="s">
        <v>99</v>
      </c>
      <c r="C23" s="70" t="s">
        <v>188</v>
      </c>
      <c r="D23" s="61">
        <v>42</v>
      </c>
      <c r="E23" s="62" t="s">
        <v>172</v>
      </c>
      <c r="F23" s="32" t="s">
        <v>189</v>
      </c>
      <c r="G23" s="71">
        <v>2580</v>
      </c>
      <c r="H23" s="62">
        <v>20</v>
      </c>
      <c r="I23" s="68">
        <v>13</v>
      </c>
      <c r="J23" s="65">
        <f t="shared" si="0"/>
        <v>26.333999999999996</v>
      </c>
      <c r="K23" s="66">
        <f t="shared" si="1"/>
        <v>88.159049999999993</v>
      </c>
      <c r="L23" s="67">
        <f t="shared" si="2"/>
        <v>63.160000000000004</v>
      </c>
      <c r="M23" s="67">
        <v>26</v>
      </c>
      <c r="N23" s="27">
        <v>131.9</v>
      </c>
      <c r="O23" s="69">
        <v>-1</v>
      </c>
      <c r="P23" s="24" t="s">
        <v>190</v>
      </c>
      <c r="Q23" s="65">
        <v>14.629999999999997</v>
      </c>
      <c r="R23" s="65">
        <f t="shared" si="3"/>
        <v>26.333999999999996</v>
      </c>
      <c r="S23" s="66">
        <v>93.289999999999992</v>
      </c>
      <c r="T23" s="66">
        <f t="shared" si="4"/>
        <v>88.159049999999993</v>
      </c>
    </row>
    <row r="24" spans="1:20" s="4" customFormat="1" x14ac:dyDescent="0.25">
      <c r="A24" s="2" t="s">
        <v>191</v>
      </c>
      <c r="B24" s="60" t="s">
        <v>99</v>
      </c>
      <c r="C24" s="70" t="s">
        <v>192</v>
      </c>
      <c r="D24" s="74">
        <v>43</v>
      </c>
      <c r="E24" s="75" t="s">
        <v>101</v>
      </c>
      <c r="F24" s="34" t="s">
        <v>193</v>
      </c>
      <c r="G24" s="71">
        <v>1980</v>
      </c>
      <c r="H24" s="75">
        <v>19</v>
      </c>
      <c r="I24" s="77">
        <v>10</v>
      </c>
      <c r="J24" s="65">
        <f t="shared" si="0"/>
        <v>30.096</v>
      </c>
      <c r="K24" s="66">
        <f t="shared" si="1"/>
        <v>58.968000000000004</v>
      </c>
      <c r="L24" s="67">
        <f t="shared" si="2"/>
        <v>96.4</v>
      </c>
      <c r="M24" s="73">
        <v>40</v>
      </c>
      <c r="N24" s="27">
        <v>201</v>
      </c>
      <c r="O24" s="69">
        <v>-1</v>
      </c>
      <c r="P24" s="24" t="s">
        <v>194</v>
      </c>
      <c r="Q24" s="65">
        <v>16.72</v>
      </c>
      <c r="R24" s="65">
        <f t="shared" si="3"/>
        <v>30.096</v>
      </c>
      <c r="S24" s="34">
        <v>62.4</v>
      </c>
      <c r="T24" s="66">
        <f t="shared" si="4"/>
        <v>58.968000000000004</v>
      </c>
    </row>
    <row r="25" spans="1:20" s="4" customFormat="1" x14ac:dyDescent="0.25">
      <c r="A25" s="2" t="s">
        <v>195</v>
      </c>
      <c r="B25" s="60" t="s">
        <v>99</v>
      </c>
      <c r="C25" s="70" t="s">
        <v>196</v>
      </c>
      <c r="D25" s="74">
        <v>44</v>
      </c>
      <c r="E25" s="75" t="s">
        <v>106</v>
      </c>
      <c r="F25" s="34" t="s">
        <v>197</v>
      </c>
      <c r="G25" s="71">
        <v>2220</v>
      </c>
      <c r="H25" s="75">
        <v>25</v>
      </c>
      <c r="I25" s="77">
        <v>25</v>
      </c>
      <c r="J25" s="65">
        <f t="shared" si="0"/>
        <v>33.281999999999996</v>
      </c>
      <c r="K25" s="66">
        <f t="shared" si="1"/>
        <v>90.341999999999999</v>
      </c>
      <c r="L25" s="67">
        <f t="shared" si="2"/>
        <v>110</v>
      </c>
      <c r="M25" s="73">
        <v>54</v>
      </c>
      <c r="N25" s="27">
        <v>221</v>
      </c>
      <c r="O25" s="69">
        <v>-1</v>
      </c>
      <c r="P25" s="24" t="s">
        <v>198</v>
      </c>
      <c r="Q25" s="65">
        <v>18.489999999999998</v>
      </c>
      <c r="R25" s="65">
        <f t="shared" si="3"/>
        <v>33.281999999999996</v>
      </c>
      <c r="S25" s="34">
        <v>95.6</v>
      </c>
      <c r="T25" s="66">
        <f t="shared" si="4"/>
        <v>90.341999999999999</v>
      </c>
    </row>
    <row r="26" spans="1:20" s="4" customFormat="1" x14ac:dyDescent="0.25">
      <c r="A26" s="2" t="s">
        <v>199</v>
      </c>
      <c r="B26" s="60" t="s">
        <v>99</v>
      </c>
      <c r="C26" s="70" t="s">
        <v>200</v>
      </c>
      <c r="D26" s="61">
        <v>48</v>
      </c>
      <c r="E26" s="62" t="s">
        <v>106</v>
      </c>
      <c r="F26" s="32" t="s">
        <v>201</v>
      </c>
      <c r="G26" s="71">
        <v>2400</v>
      </c>
      <c r="H26" s="62">
        <v>28</v>
      </c>
      <c r="I26" s="68">
        <v>27</v>
      </c>
      <c r="J26" s="65">
        <f t="shared" si="0"/>
        <v>42.839999999999996</v>
      </c>
      <c r="K26" s="66">
        <f t="shared" si="1"/>
        <v>92.231999999999985</v>
      </c>
      <c r="L26" s="67">
        <f t="shared" si="2"/>
        <v>129.12</v>
      </c>
      <c r="M26" s="67">
        <v>54</v>
      </c>
      <c r="N26" s="27">
        <v>268.8</v>
      </c>
      <c r="O26" s="69">
        <v>-1</v>
      </c>
      <c r="P26" s="24" t="s">
        <v>202</v>
      </c>
      <c r="Q26" s="65">
        <v>23.799999999999997</v>
      </c>
      <c r="R26" s="65">
        <f t="shared" si="3"/>
        <v>42.839999999999996</v>
      </c>
      <c r="S26" s="66">
        <v>97.6</v>
      </c>
      <c r="T26" s="66">
        <f t="shared" si="4"/>
        <v>92.231999999999985</v>
      </c>
    </row>
    <row r="27" spans="1:20" s="4" customFormat="1" x14ac:dyDescent="0.25">
      <c r="A27" s="2" t="s">
        <v>203</v>
      </c>
      <c r="B27" s="60" t="s">
        <v>99</v>
      </c>
      <c r="C27" s="3" t="s">
        <v>204</v>
      </c>
      <c r="D27" s="74">
        <v>49</v>
      </c>
      <c r="E27" s="75" t="s">
        <v>172</v>
      </c>
      <c r="F27" s="34" t="s">
        <v>205</v>
      </c>
      <c r="G27" s="71">
        <v>2280</v>
      </c>
      <c r="H27" s="75">
        <v>16</v>
      </c>
      <c r="I27" s="77">
        <v>10</v>
      </c>
      <c r="J27" s="65">
        <f t="shared" si="0"/>
        <v>18.540000000000003</v>
      </c>
      <c r="K27" s="66">
        <f t="shared" si="1"/>
        <v>66.707549999999998</v>
      </c>
      <c r="L27" s="67">
        <f t="shared" si="2"/>
        <v>48.24</v>
      </c>
      <c r="M27" s="73">
        <v>30</v>
      </c>
      <c r="N27" s="27">
        <v>90.6</v>
      </c>
      <c r="O27" s="69">
        <v>-1</v>
      </c>
      <c r="P27" s="24" t="s">
        <v>206</v>
      </c>
      <c r="Q27" s="65">
        <v>10.3</v>
      </c>
      <c r="R27" s="65">
        <f t="shared" si="3"/>
        <v>18.540000000000003</v>
      </c>
      <c r="S27" s="34">
        <v>70.59</v>
      </c>
      <c r="T27" s="66">
        <f t="shared" si="4"/>
        <v>66.707549999999998</v>
      </c>
    </row>
    <row r="28" spans="1:20" s="4" customFormat="1" x14ac:dyDescent="0.25">
      <c r="A28" s="2" t="s">
        <v>207</v>
      </c>
      <c r="B28" s="60" t="s">
        <v>99</v>
      </c>
      <c r="C28" s="70" t="s">
        <v>208</v>
      </c>
      <c r="D28" s="74">
        <v>50</v>
      </c>
      <c r="E28" s="75" t="s">
        <v>101</v>
      </c>
      <c r="F28" s="34" t="s">
        <v>209</v>
      </c>
      <c r="G28" s="71">
        <v>2100</v>
      </c>
      <c r="H28" s="75">
        <v>20</v>
      </c>
      <c r="I28" s="77">
        <v>20</v>
      </c>
      <c r="J28" s="65">
        <f t="shared" si="0"/>
        <v>36.143999999999998</v>
      </c>
      <c r="K28" s="66">
        <f t="shared" si="1"/>
        <v>85.07835</v>
      </c>
      <c r="L28" s="67">
        <f t="shared" si="2"/>
        <v>110.32000000000001</v>
      </c>
      <c r="M28" s="73">
        <v>45</v>
      </c>
      <c r="N28" s="27">
        <v>230.8</v>
      </c>
      <c r="O28" s="69">
        <v>-1</v>
      </c>
      <c r="P28" s="24" t="s">
        <v>210</v>
      </c>
      <c r="Q28" s="65">
        <v>20.079999999999998</v>
      </c>
      <c r="R28" s="65">
        <f t="shared" si="3"/>
        <v>36.143999999999998</v>
      </c>
      <c r="S28" s="34">
        <v>90.03</v>
      </c>
      <c r="T28" s="66">
        <f t="shared" si="4"/>
        <v>85.07835</v>
      </c>
    </row>
    <row r="29" spans="1:20" s="4" customFormat="1" x14ac:dyDescent="0.25">
      <c r="A29" s="2" t="s">
        <v>211</v>
      </c>
      <c r="B29" s="60" t="s">
        <v>99</v>
      </c>
      <c r="C29" s="18" t="s">
        <v>212</v>
      </c>
      <c r="D29" s="61">
        <v>51</v>
      </c>
      <c r="E29" s="62" t="s">
        <v>213</v>
      </c>
      <c r="F29" s="32" t="s">
        <v>214</v>
      </c>
      <c r="G29" s="71">
        <v>1800</v>
      </c>
      <c r="H29" s="64">
        <v>10</v>
      </c>
      <c r="I29" s="64">
        <v>6</v>
      </c>
      <c r="J29" s="65">
        <f t="shared" si="0"/>
        <v>11.440799999999999</v>
      </c>
      <c r="K29" s="66">
        <f t="shared" si="1"/>
        <v>48.0627</v>
      </c>
      <c r="L29" s="67">
        <f t="shared" si="2"/>
        <v>30.680000000000003</v>
      </c>
      <c r="M29" s="67">
        <v>10</v>
      </c>
      <c r="N29" s="68">
        <v>66.7</v>
      </c>
      <c r="O29" s="69">
        <v>-1</v>
      </c>
      <c r="P29" s="24" t="s">
        <v>215</v>
      </c>
      <c r="Q29" s="65">
        <v>6.3559999999999999</v>
      </c>
      <c r="R29" s="65">
        <f t="shared" si="3"/>
        <v>11.440799999999999</v>
      </c>
      <c r="S29" s="66">
        <v>50.86</v>
      </c>
      <c r="T29" s="66">
        <f t="shared" si="4"/>
        <v>48.0627</v>
      </c>
    </row>
    <row r="30" spans="1:20" s="4" customFormat="1" x14ac:dyDescent="0.25">
      <c r="A30" s="2" t="s">
        <v>216</v>
      </c>
      <c r="B30" s="60" t="s">
        <v>99</v>
      </c>
      <c r="C30" s="18" t="s">
        <v>217</v>
      </c>
      <c r="D30" s="61">
        <v>52</v>
      </c>
      <c r="E30" s="62" t="s">
        <v>213</v>
      </c>
      <c r="F30" s="32" t="s">
        <v>218</v>
      </c>
      <c r="G30" s="71">
        <v>2400</v>
      </c>
      <c r="H30" s="64">
        <v>28</v>
      </c>
      <c r="I30" s="68">
        <v>22</v>
      </c>
      <c r="J30" s="65">
        <f t="shared" si="0"/>
        <v>34.65</v>
      </c>
      <c r="K30" s="66">
        <f t="shared" si="1"/>
        <v>112.1148</v>
      </c>
      <c r="L30" s="67">
        <f t="shared" si="2"/>
        <v>107.16</v>
      </c>
      <c r="M30" s="67">
        <v>50</v>
      </c>
      <c r="N30" s="27">
        <v>217.9</v>
      </c>
      <c r="O30" s="69">
        <v>-1</v>
      </c>
      <c r="P30" s="24" t="s">
        <v>219</v>
      </c>
      <c r="Q30" s="65">
        <v>19.25</v>
      </c>
      <c r="R30" s="65">
        <f t="shared" si="3"/>
        <v>34.65</v>
      </c>
      <c r="S30" s="66">
        <v>118.64</v>
      </c>
      <c r="T30" s="66">
        <f t="shared" si="4"/>
        <v>112.1148</v>
      </c>
    </row>
    <row r="31" spans="1:20" s="4" customFormat="1" x14ac:dyDescent="0.25">
      <c r="A31" s="2" t="s">
        <v>220</v>
      </c>
      <c r="B31" s="60" t="s">
        <v>99</v>
      </c>
      <c r="C31" s="18" t="s">
        <v>221</v>
      </c>
      <c r="D31" s="61">
        <v>54</v>
      </c>
      <c r="E31" s="62" t="s">
        <v>213</v>
      </c>
      <c r="F31" s="32" t="s">
        <v>222</v>
      </c>
      <c r="G31" s="71">
        <v>3600</v>
      </c>
      <c r="H31" s="64">
        <v>32</v>
      </c>
      <c r="I31" s="68">
        <v>24</v>
      </c>
      <c r="J31" s="65">
        <f t="shared" si="0"/>
        <v>42.865199999999994</v>
      </c>
      <c r="K31" s="66">
        <f t="shared" si="1"/>
        <v>147.68459999999999</v>
      </c>
      <c r="L31" s="67">
        <f t="shared" si="2"/>
        <v>121.52000000000001</v>
      </c>
      <c r="M31" s="67">
        <v>60</v>
      </c>
      <c r="N31" s="27">
        <v>243.8</v>
      </c>
      <c r="O31" s="69">
        <v>-1</v>
      </c>
      <c r="P31" s="24" t="s">
        <v>223</v>
      </c>
      <c r="Q31" s="65">
        <v>23.813999999999997</v>
      </c>
      <c r="R31" s="65">
        <f t="shared" si="3"/>
        <v>42.865199999999994</v>
      </c>
      <c r="S31" s="66">
        <v>156.28</v>
      </c>
      <c r="T31" s="66">
        <f t="shared" si="4"/>
        <v>147.68459999999999</v>
      </c>
    </row>
    <row r="32" spans="1:20" s="4" customFormat="1" x14ac:dyDescent="0.25">
      <c r="A32" s="2" t="s">
        <v>224</v>
      </c>
      <c r="B32" s="60" t="s">
        <v>99</v>
      </c>
      <c r="C32" s="18" t="s">
        <v>225</v>
      </c>
      <c r="D32" s="61">
        <v>56</v>
      </c>
      <c r="E32" s="62" t="s">
        <v>213</v>
      </c>
      <c r="F32" s="32" t="s">
        <v>226</v>
      </c>
      <c r="G32" s="71">
        <v>6300</v>
      </c>
      <c r="H32" s="68">
        <v>54</v>
      </c>
      <c r="I32" s="64">
        <v>35</v>
      </c>
      <c r="J32" s="65">
        <f t="shared" si="0"/>
        <v>64.08359999999999</v>
      </c>
      <c r="K32" s="66">
        <f t="shared" si="1"/>
        <v>229.89959999999999</v>
      </c>
      <c r="L32" s="67">
        <f t="shared" si="2"/>
        <v>171.52</v>
      </c>
      <c r="M32" s="67">
        <v>100</v>
      </c>
      <c r="N32" s="27">
        <v>328.8</v>
      </c>
      <c r="O32" s="69">
        <v>-1</v>
      </c>
      <c r="P32" s="24" t="s">
        <v>227</v>
      </c>
      <c r="Q32" s="65">
        <v>35.601999999999997</v>
      </c>
      <c r="R32" s="65">
        <f t="shared" si="3"/>
        <v>64.08359999999999</v>
      </c>
      <c r="S32" s="66">
        <v>243.28</v>
      </c>
      <c r="T32" s="66">
        <f t="shared" si="4"/>
        <v>229.89959999999999</v>
      </c>
    </row>
    <row r="33" spans="1:20" s="4" customFormat="1" x14ac:dyDescent="0.25">
      <c r="A33" s="2" t="s">
        <v>228</v>
      </c>
      <c r="B33" s="60" t="s">
        <v>99</v>
      </c>
      <c r="C33" s="18" t="s">
        <v>229</v>
      </c>
      <c r="D33" s="61">
        <v>59</v>
      </c>
      <c r="E33" s="62" t="s">
        <v>213</v>
      </c>
      <c r="F33" s="32" t="s">
        <v>230</v>
      </c>
      <c r="G33" s="71">
        <v>7200</v>
      </c>
      <c r="H33" s="68">
        <v>61</v>
      </c>
      <c r="I33" s="68">
        <v>50</v>
      </c>
      <c r="J33" s="65">
        <f t="shared" si="0"/>
        <v>84.797999999999988</v>
      </c>
      <c r="K33" s="66">
        <f t="shared" si="1"/>
        <v>279.9468</v>
      </c>
      <c r="L33" s="67">
        <f t="shared" si="2"/>
        <v>261.08000000000004</v>
      </c>
      <c r="M33" s="67">
        <v>150</v>
      </c>
      <c r="N33" s="27">
        <v>502.70000000000005</v>
      </c>
      <c r="O33" s="69">
        <v>-1</v>
      </c>
      <c r="P33" s="24" t="s">
        <v>231</v>
      </c>
      <c r="Q33" s="65">
        <v>47.109999999999992</v>
      </c>
      <c r="R33" s="65">
        <f t="shared" si="3"/>
        <v>84.797999999999988</v>
      </c>
      <c r="S33" s="66">
        <v>296.24</v>
      </c>
      <c r="T33" s="66">
        <f t="shared" si="4"/>
        <v>279.9468</v>
      </c>
    </row>
    <row r="34" spans="1:20" s="4" customFormat="1" x14ac:dyDescent="0.25">
      <c r="A34" s="2" t="s">
        <v>232</v>
      </c>
      <c r="B34" s="60" t="s">
        <v>99</v>
      </c>
      <c r="C34" s="70" t="s">
        <v>233</v>
      </c>
      <c r="D34" s="61">
        <v>60</v>
      </c>
      <c r="E34" s="62" t="s">
        <v>172</v>
      </c>
      <c r="F34" s="32" t="s">
        <v>234</v>
      </c>
      <c r="G34" s="63">
        <v>3180</v>
      </c>
      <c r="H34" s="62">
        <v>29</v>
      </c>
      <c r="I34" s="64">
        <v>17</v>
      </c>
      <c r="J34" s="65">
        <f t="shared" si="0"/>
        <v>33.893999999999998</v>
      </c>
      <c r="K34" s="66">
        <f t="shared" si="1"/>
        <v>105.64154999999998</v>
      </c>
      <c r="L34" s="67">
        <f t="shared" si="2"/>
        <v>83.52</v>
      </c>
      <c r="M34" s="67">
        <v>35</v>
      </c>
      <c r="N34" s="27">
        <v>173.79999999999998</v>
      </c>
      <c r="O34" s="69">
        <v>-1</v>
      </c>
      <c r="P34" s="24" t="s">
        <v>235</v>
      </c>
      <c r="Q34" s="65">
        <v>18.829999999999998</v>
      </c>
      <c r="R34" s="65">
        <f t="shared" si="3"/>
        <v>33.893999999999998</v>
      </c>
      <c r="S34" s="66">
        <v>111.78999999999999</v>
      </c>
      <c r="T34" s="66">
        <f t="shared" si="4"/>
        <v>105.64154999999998</v>
      </c>
    </row>
    <row r="35" spans="1:20" s="4" customFormat="1" x14ac:dyDescent="0.25">
      <c r="A35" s="2" t="s">
        <v>236</v>
      </c>
      <c r="B35" s="60" t="s">
        <v>99</v>
      </c>
      <c r="C35" s="18" t="s">
        <v>237</v>
      </c>
      <c r="D35" s="61">
        <v>61</v>
      </c>
      <c r="E35" s="62" t="s">
        <v>101</v>
      </c>
      <c r="F35" s="32" t="s">
        <v>238</v>
      </c>
      <c r="G35" s="71">
        <v>2280</v>
      </c>
      <c r="H35" s="62">
        <v>21</v>
      </c>
      <c r="I35" s="68">
        <v>24</v>
      </c>
      <c r="J35" s="65">
        <f t="shared" si="0"/>
        <v>38.682000000000002</v>
      </c>
      <c r="K35" s="66">
        <f t="shared" si="1"/>
        <v>86.968350000000001</v>
      </c>
      <c r="L35" s="67">
        <f t="shared" si="2"/>
        <v>114.71999999999998</v>
      </c>
      <c r="M35" s="67">
        <v>48</v>
      </c>
      <c r="N35" s="27">
        <v>238.79999999999998</v>
      </c>
      <c r="O35" s="69">
        <v>-1</v>
      </c>
      <c r="P35" s="24" t="s">
        <v>239</v>
      </c>
      <c r="Q35" s="65">
        <v>21.490000000000002</v>
      </c>
      <c r="R35" s="65">
        <f t="shared" si="3"/>
        <v>38.682000000000002</v>
      </c>
      <c r="S35" s="66">
        <v>92.03</v>
      </c>
      <c r="T35" s="66">
        <f t="shared" si="4"/>
        <v>86.968350000000001</v>
      </c>
    </row>
    <row r="36" spans="1:20" s="4" customFormat="1" x14ac:dyDescent="0.25">
      <c r="A36" s="2" t="s">
        <v>240</v>
      </c>
      <c r="B36" s="60" t="s">
        <v>99</v>
      </c>
      <c r="C36" s="18" t="s">
        <v>241</v>
      </c>
      <c r="D36" s="61">
        <v>63</v>
      </c>
      <c r="E36" s="62" t="s">
        <v>242</v>
      </c>
      <c r="F36" s="32" t="s">
        <v>243</v>
      </c>
      <c r="G36" s="63">
        <v>3600</v>
      </c>
      <c r="H36" s="62">
        <v>36</v>
      </c>
      <c r="I36" s="68">
        <v>33</v>
      </c>
      <c r="J36" s="65">
        <f t="shared" si="0"/>
        <v>55.513079999999995</v>
      </c>
      <c r="K36" s="66">
        <f t="shared" si="1"/>
        <v>157.45589999999999</v>
      </c>
      <c r="L36" s="67">
        <f t="shared" si="2"/>
        <v>158.68</v>
      </c>
      <c r="M36" s="67">
        <v>66</v>
      </c>
      <c r="N36" s="27">
        <v>330.7</v>
      </c>
      <c r="O36" s="69">
        <v>-1</v>
      </c>
      <c r="P36" s="24" t="s">
        <v>244</v>
      </c>
      <c r="Q36" s="65">
        <v>30.840599999999998</v>
      </c>
      <c r="R36" s="65">
        <f t="shared" si="3"/>
        <v>55.513079999999995</v>
      </c>
      <c r="S36" s="66">
        <v>166.62</v>
      </c>
      <c r="T36" s="66">
        <f t="shared" si="4"/>
        <v>157.45589999999999</v>
      </c>
    </row>
    <row r="37" spans="1:20" s="4" customFormat="1" x14ac:dyDescent="0.25">
      <c r="A37" s="2" t="s">
        <v>245</v>
      </c>
      <c r="B37" s="60" t="s">
        <v>99</v>
      </c>
      <c r="C37" s="18" t="s">
        <v>246</v>
      </c>
      <c r="D37" s="61">
        <v>65</v>
      </c>
      <c r="E37" s="62" t="s">
        <v>115</v>
      </c>
      <c r="F37" s="72" t="s">
        <v>247</v>
      </c>
      <c r="G37" s="63">
        <v>6000</v>
      </c>
      <c r="H37" s="68">
        <v>28</v>
      </c>
      <c r="I37" s="68">
        <v>25</v>
      </c>
      <c r="J37" s="65">
        <f t="shared" si="0"/>
        <v>55.301400000000001</v>
      </c>
      <c r="K37" s="66">
        <f t="shared" si="1"/>
        <v>121.47029999999999</v>
      </c>
      <c r="L37" s="67">
        <f t="shared" si="2"/>
        <v>145.11999999999998</v>
      </c>
      <c r="M37" s="67">
        <v>80</v>
      </c>
      <c r="N37" s="27">
        <v>282.79999999999995</v>
      </c>
      <c r="O37" s="69">
        <v>-1</v>
      </c>
      <c r="P37" s="24" t="s">
        <v>248</v>
      </c>
      <c r="Q37" s="65">
        <v>30.722999999999999</v>
      </c>
      <c r="R37" s="65">
        <f t="shared" si="3"/>
        <v>55.301400000000001</v>
      </c>
      <c r="S37" s="66">
        <v>128.54</v>
      </c>
      <c r="T37" s="66">
        <f t="shared" si="4"/>
        <v>121.47029999999999</v>
      </c>
    </row>
    <row r="38" spans="1:20" s="78" customFormat="1" x14ac:dyDescent="0.25">
      <c r="A38" s="2" t="s">
        <v>249</v>
      </c>
      <c r="B38" s="60" t="s">
        <v>99</v>
      </c>
      <c r="C38" s="18" t="s">
        <v>250</v>
      </c>
      <c r="D38" s="61">
        <v>66</v>
      </c>
      <c r="E38" s="62" t="s">
        <v>242</v>
      </c>
      <c r="F38" s="32" t="s">
        <v>251</v>
      </c>
      <c r="G38" s="63">
        <v>5400</v>
      </c>
      <c r="H38" s="62">
        <v>60</v>
      </c>
      <c r="I38" s="68">
        <v>44</v>
      </c>
      <c r="J38" s="65">
        <f t="shared" si="0"/>
        <v>77.307300000000012</v>
      </c>
      <c r="K38" s="66">
        <f t="shared" si="1"/>
        <v>446.52195</v>
      </c>
      <c r="L38" s="67">
        <f t="shared" si="2"/>
        <v>211.51999999999998</v>
      </c>
      <c r="M38" s="67">
        <v>88</v>
      </c>
      <c r="N38" s="27">
        <v>440.8</v>
      </c>
      <c r="O38" s="69">
        <v>-1</v>
      </c>
      <c r="P38" s="24" t="s">
        <v>252</v>
      </c>
      <c r="Q38" s="65">
        <v>42.948500000000003</v>
      </c>
      <c r="R38" s="65">
        <f t="shared" si="3"/>
        <v>77.307300000000012</v>
      </c>
      <c r="S38" s="66">
        <v>472.51</v>
      </c>
      <c r="T38" s="66">
        <f t="shared" si="4"/>
        <v>446.52195</v>
      </c>
    </row>
    <row r="39" spans="1:20" s="4" customFormat="1" x14ac:dyDescent="0.25">
      <c r="A39" s="2" t="s">
        <v>253</v>
      </c>
      <c r="B39" s="60" t="s">
        <v>99</v>
      </c>
      <c r="C39" s="18" t="s">
        <v>254</v>
      </c>
      <c r="D39" s="61">
        <v>69</v>
      </c>
      <c r="E39" s="62" t="s">
        <v>242</v>
      </c>
      <c r="F39" s="32" t="s">
        <v>255</v>
      </c>
      <c r="G39" s="63">
        <v>7200</v>
      </c>
      <c r="H39" s="62">
        <v>104</v>
      </c>
      <c r="I39" s="68">
        <v>102</v>
      </c>
      <c r="J39" s="65">
        <f t="shared" si="0"/>
        <v>159.29298</v>
      </c>
      <c r="K39" s="66">
        <f t="shared" si="1"/>
        <v>398.22299999999996</v>
      </c>
      <c r="L39" s="67">
        <f t="shared" si="2"/>
        <v>491.52</v>
      </c>
      <c r="M39" s="67">
        <v>205</v>
      </c>
      <c r="N39" s="63">
        <v>1023.8</v>
      </c>
      <c r="O39" s="69">
        <v>-1</v>
      </c>
      <c r="P39" s="24" t="s">
        <v>256</v>
      </c>
      <c r="Q39" s="65">
        <v>88.496099999999998</v>
      </c>
      <c r="R39" s="65">
        <f t="shared" si="3"/>
        <v>159.29298</v>
      </c>
      <c r="S39" s="66">
        <v>421.4</v>
      </c>
      <c r="T39" s="66">
        <f t="shared" si="4"/>
        <v>398.22299999999996</v>
      </c>
    </row>
    <row r="40" spans="1:20" s="4" customFormat="1" x14ac:dyDescent="0.25">
      <c r="A40" s="2" t="s">
        <v>257</v>
      </c>
      <c r="B40" s="60" t="s">
        <v>99</v>
      </c>
      <c r="C40" s="18" t="s">
        <v>258</v>
      </c>
      <c r="D40" s="61">
        <v>70</v>
      </c>
      <c r="E40" s="62" t="s">
        <v>213</v>
      </c>
      <c r="F40" s="32" t="s">
        <v>259</v>
      </c>
      <c r="G40" s="71">
        <v>8100</v>
      </c>
      <c r="H40" s="64">
        <v>66</v>
      </c>
      <c r="I40" s="68">
        <v>55</v>
      </c>
      <c r="J40" s="65">
        <f t="shared" si="0"/>
        <v>88.174799999999991</v>
      </c>
      <c r="K40" s="66">
        <f t="shared" si="1"/>
        <v>301.51170000000002</v>
      </c>
      <c r="L40" s="67">
        <f t="shared" si="2"/>
        <v>299.44</v>
      </c>
      <c r="M40" s="67">
        <v>200</v>
      </c>
      <c r="N40" s="27">
        <v>548.59999999999991</v>
      </c>
      <c r="O40" s="69">
        <v>-1</v>
      </c>
      <c r="P40" s="24" t="s">
        <v>260</v>
      </c>
      <c r="Q40" s="65">
        <v>48.985999999999997</v>
      </c>
      <c r="R40" s="65">
        <f t="shared" si="3"/>
        <v>88.174799999999991</v>
      </c>
      <c r="S40" s="66">
        <v>319.06</v>
      </c>
      <c r="T40" s="66">
        <f t="shared" si="4"/>
        <v>301.51170000000002</v>
      </c>
    </row>
    <row r="41" spans="1:20" s="4" customFormat="1" x14ac:dyDescent="0.25">
      <c r="A41" s="2" t="s">
        <v>261</v>
      </c>
      <c r="B41" s="60" t="s">
        <v>99</v>
      </c>
      <c r="C41" s="18" t="s">
        <v>262</v>
      </c>
      <c r="D41" s="61">
        <v>73</v>
      </c>
      <c r="E41" s="62" t="s">
        <v>263</v>
      </c>
      <c r="F41" s="32" t="s">
        <v>264</v>
      </c>
      <c r="G41" s="71">
        <v>2700</v>
      </c>
      <c r="H41" s="62">
        <v>18</v>
      </c>
      <c r="I41" s="68">
        <v>14</v>
      </c>
      <c r="J41" s="65">
        <f t="shared" si="0"/>
        <v>29.156400000000001</v>
      </c>
      <c r="K41" s="66">
        <f t="shared" si="1"/>
        <v>130.41944999999998</v>
      </c>
      <c r="L41" s="67">
        <f t="shared" si="2"/>
        <v>65.48</v>
      </c>
      <c r="M41" s="67">
        <v>27</v>
      </c>
      <c r="N41" s="27">
        <v>136.69999999999999</v>
      </c>
      <c r="O41" s="69">
        <v>-1</v>
      </c>
      <c r="P41" s="24" t="s">
        <v>265</v>
      </c>
      <c r="Q41" s="65">
        <v>16.198</v>
      </c>
      <c r="R41" s="65">
        <f t="shared" si="3"/>
        <v>29.156400000000001</v>
      </c>
      <c r="S41" s="66">
        <v>138.01</v>
      </c>
      <c r="T41" s="66">
        <f t="shared" si="4"/>
        <v>130.41944999999998</v>
      </c>
    </row>
    <row r="42" spans="1:20" s="4" customFormat="1" x14ac:dyDescent="0.25">
      <c r="A42" s="2" t="s">
        <v>266</v>
      </c>
      <c r="B42" s="79" t="s">
        <v>99</v>
      </c>
      <c r="C42" s="80" t="s">
        <v>267</v>
      </c>
      <c r="D42" s="81">
        <v>74</v>
      </c>
      <c r="E42" s="82" t="s">
        <v>172</v>
      </c>
      <c r="F42" s="83" t="s">
        <v>268</v>
      </c>
      <c r="G42" s="84">
        <v>4500</v>
      </c>
      <c r="H42" s="82">
        <v>42</v>
      </c>
      <c r="I42" s="85">
        <v>35</v>
      </c>
      <c r="J42" s="65">
        <f t="shared" si="0"/>
        <v>46.26</v>
      </c>
      <c r="K42" s="66">
        <f t="shared" si="1"/>
        <v>178.79399999999998</v>
      </c>
      <c r="L42" s="67">
        <f t="shared" si="2"/>
        <v>244</v>
      </c>
      <c r="M42" s="88">
        <v>70</v>
      </c>
      <c r="N42" s="89">
        <v>540</v>
      </c>
      <c r="O42" s="90">
        <v>-1</v>
      </c>
      <c r="P42" s="91" t="s">
        <v>269</v>
      </c>
      <c r="Q42" s="86">
        <v>25.7</v>
      </c>
      <c r="R42" s="65">
        <f t="shared" si="3"/>
        <v>46.26</v>
      </c>
      <c r="S42" s="87">
        <v>189.2</v>
      </c>
      <c r="T42" s="66">
        <f t="shared" si="4"/>
        <v>178.79399999999998</v>
      </c>
    </row>
    <row r="43" spans="1:20" s="4" customFormat="1" x14ac:dyDescent="0.25">
      <c r="A43" s="2" t="s">
        <v>270</v>
      </c>
      <c r="B43" s="60" t="s">
        <v>99</v>
      </c>
      <c r="C43" s="18" t="s">
        <v>271</v>
      </c>
      <c r="D43" s="61">
        <v>76</v>
      </c>
      <c r="E43" s="62" t="s">
        <v>101</v>
      </c>
      <c r="F43" s="32" t="s">
        <v>272</v>
      </c>
      <c r="G43" s="63">
        <v>2700</v>
      </c>
      <c r="H43" s="62">
        <v>28</v>
      </c>
      <c r="I43" s="68">
        <v>30</v>
      </c>
      <c r="J43" s="65">
        <f t="shared" si="0"/>
        <v>47.627999999999993</v>
      </c>
      <c r="K43" s="66">
        <f t="shared" si="1"/>
        <v>113.967</v>
      </c>
      <c r="L43" s="67">
        <f t="shared" si="2"/>
        <v>143.08000000000001</v>
      </c>
      <c r="M43" s="67">
        <v>60</v>
      </c>
      <c r="N43" s="27">
        <v>297.7</v>
      </c>
      <c r="O43" s="69">
        <v>-1</v>
      </c>
      <c r="P43" s="24" t="s">
        <v>273</v>
      </c>
      <c r="Q43" s="65">
        <v>26.459999999999997</v>
      </c>
      <c r="R43" s="65">
        <f t="shared" si="3"/>
        <v>47.627999999999993</v>
      </c>
      <c r="S43" s="66">
        <v>120.6</v>
      </c>
      <c r="T43" s="66">
        <f t="shared" si="4"/>
        <v>113.967</v>
      </c>
    </row>
    <row r="44" spans="1:20" s="4" customFormat="1" x14ac:dyDescent="0.25">
      <c r="A44" s="2" t="s">
        <v>274</v>
      </c>
      <c r="B44" s="60" t="s">
        <v>99</v>
      </c>
      <c r="C44" s="18" t="s">
        <v>275</v>
      </c>
      <c r="D44" s="61">
        <v>77</v>
      </c>
      <c r="E44" s="62" t="s">
        <v>263</v>
      </c>
      <c r="F44" s="32" t="s">
        <v>276</v>
      </c>
      <c r="G44" s="63">
        <v>3600</v>
      </c>
      <c r="H44" s="62">
        <v>25</v>
      </c>
      <c r="I44" s="68">
        <v>16</v>
      </c>
      <c r="J44" s="65">
        <f t="shared" si="0"/>
        <v>35.955000000000005</v>
      </c>
      <c r="K44" s="66">
        <f t="shared" si="1"/>
        <v>134.12385</v>
      </c>
      <c r="L44" s="67">
        <f t="shared" si="2"/>
        <v>78.720000000000013</v>
      </c>
      <c r="M44" s="67">
        <v>33</v>
      </c>
      <c r="N44" s="27">
        <v>163.80000000000001</v>
      </c>
      <c r="O44" s="69">
        <v>-1</v>
      </c>
      <c r="P44" s="24" t="s">
        <v>277</v>
      </c>
      <c r="Q44" s="65">
        <v>19.975000000000001</v>
      </c>
      <c r="R44" s="65">
        <f t="shared" si="3"/>
        <v>35.955000000000005</v>
      </c>
      <c r="S44" s="66">
        <v>141.93</v>
      </c>
      <c r="T44" s="66">
        <f t="shared" si="4"/>
        <v>134.12385</v>
      </c>
    </row>
    <row r="45" spans="1:20" s="4" customFormat="1" x14ac:dyDescent="0.25">
      <c r="A45" s="2" t="s">
        <v>278</v>
      </c>
      <c r="B45" s="60" t="s">
        <v>99</v>
      </c>
      <c r="C45" s="3" t="s">
        <v>279</v>
      </c>
      <c r="D45" s="74">
        <v>80</v>
      </c>
      <c r="E45" s="75" t="s">
        <v>213</v>
      </c>
      <c r="F45" s="34" t="s">
        <v>280</v>
      </c>
      <c r="G45" s="71">
        <v>8400</v>
      </c>
      <c r="H45" s="77">
        <v>70</v>
      </c>
      <c r="I45" s="77">
        <v>59</v>
      </c>
      <c r="J45" s="65">
        <f t="shared" si="0"/>
        <v>91.44</v>
      </c>
      <c r="K45" s="66">
        <f t="shared" si="1"/>
        <v>312.60599999999999</v>
      </c>
      <c r="L45" s="67">
        <f t="shared" si="2"/>
        <v>310.84000000000003</v>
      </c>
      <c r="M45" s="73">
        <v>208</v>
      </c>
      <c r="N45" s="27">
        <v>569.1</v>
      </c>
      <c r="O45" s="69">
        <v>-1</v>
      </c>
      <c r="P45" s="24" t="s">
        <v>281</v>
      </c>
      <c r="Q45" s="65">
        <v>50.8</v>
      </c>
      <c r="R45" s="65">
        <f t="shared" si="3"/>
        <v>91.44</v>
      </c>
      <c r="S45" s="66">
        <v>330.8</v>
      </c>
      <c r="T45" s="66">
        <f t="shared" si="4"/>
        <v>312.60599999999999</v>
      </c>
    </row>
    <row r="46" spans="1:20" s="4" customFormat="1" x14ac:dyDescent="0.25">
      <c r="A46" s="2" t="s">
        <v>282</v>
      </c>
      <c r="B46" s="60" t="s">
        <v>99</v>
      </c>
      <c r="C46" s="18" t="s">
        <v>283</v>
      </c>
      <c r="D46" s="61">
        <v>81</v>
      </c>
      <c r="E46" s="62" t="s">
        <v>263</v>
      </c>
      <c r="F46" s="32" t="s">
        <v>284</v>
      </c>
      <c r="G46" s="63">
        <v>5100</v>
      </c>
      <c r="H46" s="62">
        <v>38</v>
      </c>
      <c r="I46" s="64">
        <v>22</v>
      </c>
      <c r="J46" s="65">
        <f t="shared" si="0"/>
        <v>47.413799999999988</v>
      </c>
      <c r="K46" s="66">
        <f t="shared" si="1"/>
        <v>191.95785000000001</v>
      </c>
      <c r="L46" s="67">
        <f t="shared" si="2"/>
        <v>100.36000000000001</v>
      </c>
      <c r="M46" s="67">
        <v>42</v>
      </c>
      <c r="N46" s="27">
        <v>208.9</v>
      </c>
      <c r="O46" s="69">
        <v>-1</v>
      </c>
      <c r="P46" s="24" t="s">
        <v>285</v>
      </c>
      <c r="Q46" s="65">
        <v>26.340999999999994</v>
      </c>
      <c r="R46" s="65">
        <f t="shared" si="3"/>
        <v>47.413799999999988</v>
      </c>
      <c r="S46" s="66">
        <v>203.13</v>
      </c>
      <c r="T46" s="66">
        <f t="shared" si="4"/>
        <v>191.95785000000001</v>
      </c>
    </row>
    <row r="47" spans="1:20" s="4" customFormat="1" x14ac:dyDescent="0.25">
      <c r="A47" s="2" t="s">
        <v>286</v>
      </c>
      <c r="B47" s="79" t="s">
        <v>99</v>
      </c>
      <c r="C47" s="92" t="s">
        <v>287</v>
      </c>
      <c r="D47" s="81">
        <v>82</v>
      </c>
      <c r="E47" s="82" t="s">
        <v>101</v>
      </c>
      <c r="F47" s="83" t="s">
        <v>288</v>
      </c>
      <c r="G47" s="84">
        <v>3000</v>
      </c>
      <c r="H47" s="82">
        <v>32</v>
      </c>
      <c r="I47" s="82">
        <v>34</v>
      </c>
      <c r="J47" s="65">
        <f t="shared" si="0"/>
        <v>60.227999999999987</v>
      </c>
      <c r="K47" s="66">
        <f t="shared" si="1"/>
        <v>120.58199999999998</v>
      </c>
      <c r="L47" s="67">
        <f t="shared" si="2"/>
        <v>148.68</v>
      </c>
      <c r="M47" s="88">
        <v>67</v>
      </c>
      <c r="N47" s="89">
        <v>304.7</v>
      </c>
      <c r="O47" s="90">
        <v>-1</v>
      </c>
      <c r="P47" s="91" t="s">
        <v>289</v>
      </c>
      <c r="Q47" s="86">
        <v>33.459999999999994</v>
      </c>
      <c r="R47" s="65">
        <f t="shared" si="3"/>
        <v>60.227999999999987</v>
      </c>
      <c r="S47" s="87">
        <v>127.6</v>
      </c>
      <c r="T47" s="66">
        <f t="shared" si="4"/>
        <v>120.58199999999998</v>
      </c>
    </row>
    <row r="48" spans="1:20" s="4" customFormat="1" x14ac:dyDescent="0.25">
      <c r="A48" s="2" t="s">
        <v>290</v>
      </c>
      <c r="B48" s="60" t="s">
        <v>99</v>
      </c>
      <c r="C48" s="18" t="s">
        <v>291</v>
      </c>
      <c r="D48" s="61">
        <v>84</v>
      </c>
      <c r="E48" s="62" t="s">
        <v>242</v>
      </c>
      <c r="F48" s="32" t="s">
        <v>292</v>
      </c>
      <c r="G48" s="63">
        <v>9900</v>
      </c>
      <c r="H48" s="62">
        <v>106</v>
      </c>
      <c r="I48" s="68">
        <v>108</v>
      </c>
      <c r="J48" s="65">
        <f t="shared" si="0"/>
        <v>162.34343999999999</v>
      </c>
      <c r="K48" s="66">
        <f t="shared" si="1"/>
        <v>421.25265000000002</v>
      </c>
      <c r="L48" s="67">
        <f t="shared" si="2"/>
        <v>520.64</v>
      </c>
      <c r="M48" s="67">
        <v>217</v>
      </c>
      <c r="N48" s="63">
        <v>1084.5999999999999</v>
      </c>
      <c r="O48" s="69">
        <v>-1</v>
      </c>
      <c r="P48" s="24" t="s">
        <v>293</v>
      </c>
      <c r="Q48" s="65">
        <v>90.190799999999996</v>
      </c>
      <c r="R48" s="65">
        <f t="shared" si="3"/>
        <v>162.34343999999999</v>
      </c>
      <c r="S48" s="66">
        <v>445.77000000000004</v>
      </c>
      <c r="T48" s="66">
        <f t="shared" si="4"/>
        <v>421.25265000000002</v>
      </c>
    </row>
    <row r="49" spans="1:20" s="4" customFormat="1" x14ac:dyDescent="0.25">
      <c r="A49" s="2" t="s">
        <v>294</v>
      </c>
      <c r="B49" s="60" t="s">
        <v>99</v>
      </c>
      <c r="C49" s="18" t="s">
        <v>295</v>
      </c>
      <c r="D49" s="61">
        <v>85</v>
      </c>
      <c r="E49" s="62" t="s">
        <v>296</v>
      </c>
      <c r="F49" s="72" t="s">
        <v>297</v>
      </c>
      <c r="G49" s="71">
        <v>7200</v>
      </c>
      <c r="H49" s="68">
        <v>88</v>
      </c>
      <c r="I49" s="68">
        <v>81</v>
      </c>
      <c r="J49" s="65">
        <f t="shared" si="0"/>
        <v>114.51888000000001</v>
      </c>
      <c r="K49" s="66">
        <f t="shared" si="1"/>
        <v>627.13035000000002</v>
      </c>
      <c r="L49" s="67">
        <f t="shared" si="2"/>
        <v>387.16</v>
      </c>
      <c r="M49" s="67">
        <v>161</v>
      </c>
      <c r="N49" s="27">
        <v>806.9</v>
      </c>
      <c r="O49" s="69">
        <v>-1</v>
      </c>
      <c r="P49" s="24" t="s">
        <v>298</v>
      </c>
      <c r="Q49" s="65">
        <v>63.621600000000001</v>
      </c>
      <c r="R49" s="65">
        <f t="shared" si="3"/>
        <v>114.51888000000001</v>
      </c>
      <c r="S49" s="66">
        <v>663.63</v>
      </c>
      <c r="T49" s="66">
        <f t="shared" si="4"/>
        <v>627.13035000000002</v>
      </c>
    </row>
    <row r="50" spans="1:20" s="4" customFormat="1" x14ac:dyDescent="0.25">
      <c r="A50" s="2" t="s">
        <v>299</v>
      </c>
      <c r="B50" s="60" t="s">
        <v>99</v>
      </c>
      <c r="C50" s="18" t="s">
        <v>300</v>
      </c>
      <c r="D50" s="61">
        <v>87</v>
      </c>
      <c r="E50" s="62" t="s">
        <v>296</v>
      </c>
      <c r="F50" s="72" t="s">
        <v>301</v>
      </c>
      <c r="G50" s="71">
        <v>8400</v>
      </c>
      <c r="H50" s="68">
        <v>104</v>
      </c>
      <c r="I50" s="68">
        <v>103</v>
      </c>
      <c r="J50" s="65">
        <f t="shared" si="0"/>
        <v>131.55281999999997</v>
      </c>
      <c r="K50" s="66">
        <f t="shared" si="1"/>
        <v>712.73790000000008</v>
      </c>
      <c r="L50" s="67">
        <f t="shared" si="2"/>
        <v>496.32</v>
      </c>
      <c r="M50" s="67">
        <v>207</v>
      </c>
      <c r="N50" s="63">
        <v>1033.8</v>
      </c>
      <c r="O50" s="69">
        <v>-1</v>
      </c>
      <c r="P50" s="24" t="s">
        <v>302</v>
      </c>
      <c r="Q50" s="65">
        <v>73.084899999999976</v>
      </c>
      <c r="R50" s="65">
        <f t="shared" si="3"/>
        <v>131.55281999999997</v>
      </c>
      <c r="S50" s="66">
        <v>754.22</v>
      </c>
      <c r="T50" s="66">
        <f t="shared" si="4"/>
        <v>712.73790000000008</v>
      </c>
    </row>
    <row r="51" spans="1:20" s="4" customFormat="1" x14ac:dyDescent="0.25">
      <c r="A51" s="2" t="s">
        <v>303</v>
      </c>
      <c r="B51" s="60" t="s">
        <v>99</v>
      </c>
      <c r="C51" s="18" t="s">
        <v>304</v>
      </c>
      <c r="D51" s="61">
        <v>88</v>
      </c>
      <c r="E51" s="62" t="s">
        <v>115</v>
      </c>
      <c r="F51" s="32" t="s">
        <v>305</v>
      </c>
      <c r="G51" s="63">
        <v>6600</v>
      </c>
      <c r="H51" s="62">
        <v>39</v>
      </c>
      <c r="I51" s="68">
        <v>33</v>
      </c>
      <c r="J51" s="65">
        <f>R51</f>
        <v>67.031999999999996</v>
      </c>
      <c r="K51" s="66">
        <f>T51</f>
        <v>185.34285</v>
      </c>
      <c r="L51" s="67">
        <f t="shared" si="2"/>
        <v>173.96</v>
      </c>
      <c r="M51" s="67">
        <v>100</v>
      </c>
      <c r="N51" s="27">
        <v>334.9</v>
      </c>
      <c r="O51" s="69">
        <v>-1</v>
      </c>
      <c r="P51" s="24" t="s">
        <v>306</v>
      </c>
      <c r="Q51" s="65">
        <v>37.239999999999995</v>
      </c>
      <c r="R51" s="65">
        <f t="shared" si="3"/>
        <v>67.031999999999996</v>
      </c>
      <c r="S51" s="66">
        <v>196.13</v>
      </c>
      <c r="T51" s="66">
        <f t="shared" si="4"/>
        <v>185.34285</v>
      </c>
    </row>
    <row r="52" spans="1:20" s="4" customFormat="1" x14ac:dyDescent="0.25">
      <c r="A52" s="2" t="s">
        <v>307</v>
      </c>
      <c r="B52" s="60" t="s">
        <v>99</v>
      </c>
      <c r="C52" s="18" t="s">
        <v>308</v>
      </c>
      <c r="D52" s="61">
        <v>89</v>
      </c>
      <c r="E52" s="62" t="s">
        <v>242</v>
      </c>
      <c r="F52" s="32" t="s">
        <v>309</v>
      </c>
      <c r="G52" s="63">
        <v>11100</v>
      </c>
      <c r="H52" s="62">
        <v>110</v>
      </c>
      <c r="I52" s="68">
        <v>115</v>
      </c>
      <c r="J52" s="65">
        <f t="shared" si="0"/>
        <v>164.85839999999996</v>
      </c>
      <c r="K52" s="66">
        <f t="shared" si="1"/>
        <v>498.32684999999992</v>
      </c>
      <c r="L52" s="67">
        <f t="shared" si="2"/>
        <v>550.36</v>
      </c>
      <c r="M52" s="67">
        <v>229</v>
      </c>
      <c r="N52" s="63">
        <v>1146.9000000000001</v>
      </c>
      <c r="O52" s="69">
        <v>-1</v>
      </c>
      <c r="P52" s="24" t="s">
        <v>310</v>
      </c>
      <c r="Q52" s="65">
        <v>91.58799999999998</v>
      </c>
      <c r="R52" s="65">
        <f t="shared" si="3"/>
        <v>164.85839999999996</v>
      </c>
      <c r="S52" s="66">
        <v>527.32999999999993</v>
      </c>
      <c r="T52" s="66">
        <f t="shared" si="4"/>
        <v>498.32684999999992</v>
      </c>
    </row>
    <row r="53" spans="1:20" s="93" customFormat="1" x14ac:dyDescent="0.25">
      <c r="A53" s="2" t="s">
        <v>311</v>
      </c>
      <c r="B53" s="79" t="s">
        <v>99</v>
      </c>
      <c r="C53" s="92" t="s">
        <v>312</v>
      </c>
      <c r="D53" s="81">
        <v>90</v>
      </c>
      <c r="E53" s="82" t="s">
        <v>115</v>
      </c>
      <c r="F53" s="83" t="s">
        <v>313</v>
      </c>
      <c r="G53" s="84">
        <v>7500</v>
      </c>
      <c r="H53" s="82">
        <v>45</v>
      </c>
      <c r="I53" s="82">
        <v>35</v>
      </c>
      <c r="J53" s="65">
        <f t="shared" si="0"/>
        <v>105.22799999999999</v>
      </c>
      <c r="K53" s="66">
        <f t="shared" si="1"/>
        <v>144.20699999999999</v>
      </c>
      <c r="L53" s="67">
        <f t="shared" si="2"/>
        <v>238</v>
      </c>
      <c r="M53" s="88">
        <v>145</v>
      </c>
      <c r="N53" s="89">
        <v>450</v>
      </c>
      <c r="O53" s="90">
        <v>-1</v>
      </c>
      <c r="P53" s="91" t="s">
        <v>314</v>
      </c>
      <c r="Q53" s="86">
        <v>58.459999999999994</v>
      </c>
      <c r="R53" s="65">
        <f t="shared" si="3"/>
        <v>105.22799999999999</v>
      </c>
      <c r="S53" s="87">
        <v>152.6</v>
      </c>
      <c r="T53" s="66">
        <f t="shared" si="4"/>
        <v>144.20699999999999</v>
      </c>
    </row>
    <row r="54" spans="1:20" s="4" customFormat="1" x14ac:dyDescent="0.25">
      <c r="A54" s="2" t="s">
        <v>315</v>
      </c>
      <c r="B54" s="79" t="s">
        <v>99</v>
      </c>
      <c r="C54" s="92" t="s">
        <v>316</v>
      </c>
      <c r="D54" s="81">
        <v>90</v>
      </c>
      <c r="E54" s="82" t="s">
        <v>213</v>
      </c>
      <c r="F54" s="83" t="s">
        <v>317</v>
      </c>
      <c r="G54" s="94">
        <v>10500</v>
      </c>
      <c r="H54" s="85">
        <v>75</v>
      </c>
      <c r="I54" s="85">
        <v>61</v>
      </c>
      <c r="J54" s="65">
        <f t="shared" si="0"/>
        <v>109.44</v>
      </c>
      <c r="K54" s="66">
        <f t="shared" si="1"/>
        <v>322.05599999999998</v>
      </c>
      <c r="L54" s="67">
        <f t="shared" si="2"/>
        <v>318.84000000000003</v>
      </c>
      <c r="M54" s="88">
        <v>218</v>
      </c>
      <c r="N54" s="89">
        <v>579.1</v>
      </c>
      <c r="O54" s="90">
        <v>-1</v>
      </c>
      <c r="P54" s="91" t="s">
        <v>318</v>
      </c>
      <c r="Q54" s="86">
        <v>60.8</v>
      </c>
      <c r="R54" s="65">
        <f t="shared" si="3"/>
        <v>109.44</v>
      </c>
      <c r="S54" s="87">
        <v>340.8</v>
      </c>
      <c r="T54" s="66">
        <f t="shared" si="4"/>
        <v>322.05599999999998</v>
      </c>
    </row>
    <row r="55" spans="1:20" s="4" customFormat="1" x14ac:dyDescent="0.25">
      <c r="A55" s="2" t="s">
        <v>319</v>
      </c>
      <c r="B55" s="79" t="s">
        <v>99</v>
      </c>
      <c r="C55" s="95" t="s">
        <v>320</v>
      </c>
      <c r="D55" s="81">
        <v>91</v>
      </c>
      <c r="E55" s="82" t="s">
        <v>101</v>
      </c>
      <c r="F55" s="83" t="s">
        <v>321</v>
      </c>
      <c r="G55" s="84">
        <v>3900</v>
      </c>
      <c r="H55" s="82">
        <v>40</v>
      </c>
      <c r="I55" s="82">
        <v>42</v>
      </c>
      <c r="J55" s="65">
        <f t="shared" si="0"/>
        <v>78.227999999999994</v>
      </c>
      <c r="K55" s="66">
        <f t="shared" si="1"/>
        <v>130.03199999999998</v>
      </c>
      <c r="L55" s="67">
        <f t="shared" si="2"/>
        <v>156.68</v>
      </c>
      <c r="M55" s="88">
        <v>77</v>
      </c>
      <c r="N55" s="89">
        <v>314.7</v>
      </c>
      <c r="O55" s="90">
        <v>-1</v>
      </c>
      <c r="P55" s="91" t="s">
        <v>322</v>
      </c>
      <c r="Q55" s="86">
        <v>43.459999999999994</v>
      </c>
      <c r="R55" s="65">
        <f t="shared" si="3"/>
        <v>78.227999999999994</v>
      </c>
      <c r="S55" s="87">
        <v>137.6</v>
      </c>
      <c r="T55" s="66">
        <f t="shared" si="4"/>
        <v>130.03199999999998</v>
      </c>
    </row>
    <row r="56" spans="1:20" s="4" customFormat="1" x14ac:dyDescent="0.25">
      <c r="A56" s="2" t="s">
        <v>323</v>
      </c>
      <c r="B56" s="60" t="s">
        <v>99</v>
      </c>
      <c r="C56" s="18" t="s">
        <v>324</v>
      </c>
      <c r="D56" s="61">
        <v>94</v>
      </c>
      <c r="E56" s="62" t="s">
        <v>263</v>
      </c>
      <c r="F56" s="32" t="s">
        <v>325</v>
      </c>
      <c r="G56" s="63">
        <v>6000</v>
      </c>
      <c r="H56" s="62">
        <v>62</v>
      </c>
      <c r="I56" s="64">
        <v>35</v>
      </c>
      <c r="J56" s="65">
        <f t="shared" si="0"/>
        <v>61.979399999999991</v>
      </c>
      <c r="K56" s="66">
        <f t="shared" si="1"/>
        <v>256.50135</v>
      </c>
      <c r="L56" s="67">
        <f t="shared" si="2"/>
        <v>139.88</v>
      </c>
      <c r="M56" s="67">
        <v>58</v>
      </c>
      <c r="N56" s="27">
        <v>291.7</v>
      </c>
      <c r="O56" s="69">
        <v>-1</v>
      </c>
      <c r="P56" s="24" t="s">
        <v>326</v>
      </c>
      <c r="Q56" s="65">
        <v>34.432999999999993</v>
      </c>
      <c r="R56" s="65">
        <f t="shared" si="3"/>
        <v>61.979399999999991</v>
      </c>
      <c r="S56" s="66">
        <v>271.43</v>
      </c>
      <c r="T56" s="66">
        <f t="shared" si="4"/>
        <v>256.50135</v>
      </c>
    </row>
    <row r="57" spans="1:20" s="4" customFormat="1" x14ac:dyDescent="0.25">
      <c r="A57" s="2" t="s">
        <v>327</v>
      </c>
      <c r="B57" s="60" t="s">
        <v>99</v>
      </c>
      <c r="C57" s="70" t="s">
        <v>328</v>
      </c>
      <c r="D57" s="61">
        <v>97</v>
      </c>
      <c r="E57" s="62" t="s">
        <v>106</v>
      </c>
      <c r="F57" s="32" t="s">
        <v>329</v>
      </c>
      <c r="G57" s="71">
        <v>3300</v>
      </c>
      <c r="H57" s="62">
        <v>30</v>
      </c>
      <c r="I57" s="68">
        <v>49</v>
      </c>
      <c r="J57" s="65">
        <f t="shared" si="0"/>
        <v>73.835999999999999</v>
      </c>
      <c r="K57" s="66">
        <f t="shared" si="1"/>
        <v>174.447</v>
      </c>
      <c r="L57" s="67">
        <f t="shared" si="2"/>
        <v>234.36</v>
      </c>
      <c r="M57" s="67">
        <v>98</v>
      </c>
      <c r="N57" s="27">
        <v>487.9</v>
      </c>
      <c r="O57" s="69">
        <v>-1</v>
      </c>
      <c r="P57" s="24" t="s">
        <v>330</v>
      </c>
      <c r="Q57" s="65">
        <v>41.019999999999996</v>
      </c>
      <c r="R57" s="65">
        <f t="shared" si="3"/>
        <v>73.835999999999999</v>
      </c>
      <c r="S57" s="66">
        <v>184.6</v>
      </c>
      <c r="T57" s="66">
        <f t="shared" si="4"/>
        <v>174.447</v>
      </c>
    </row>
    <row r="58" spans="1:20" s="4" customFormat="1" x14ac:dyDescent="0.25">
      <c r="A58" s="2" t="s">
        <v>331</v>
      </c>
      <c r="B58" s="60" t="s">
        <v>99</v>
      </c>
      <c r="C58" s="70" t="s">
        <v>332</v>
      </c>
      <c r="D58" s="61">
        <v>98</v>
      </c>
      <c r="E58" s="62" t="s">
        <v>172</v>
      </c>
      <c r="F58" s="32" t="s">
        <v>333</v>
      </c>
      <c r="G58" s="63">
        <v>6300</v>
      </c>
      <c r="H58" s="62">
        <v>61</v>
      </c>
      <c r="I58" s="68">
        <v>66</v>
      </c>
      <c r="J58" s="65">
        <f t="shared" si="0"/>
        <v>99.917999999999992</v>
      </c>
      <c r="K58" s="66">
        <f t="shared" si="1"/>
        <v>242.14680000000001</v>
      </c>
      <c r="L58" s="67">
        <f t="shared" si="2"/>
        <v>316.36</v>
      </c>
      <c r="M58" s="67">
        <v>132</v>
      </c>
      <c r="N58" s="27">
        <v>658.9</v>
      </c>
      <c r="O58" s="69">
        <v>-1</v>
      </c>
      <c r="P58" s="24" t="s">
        <v>334</v>
      </c>
      <c r="Q58" s="65">
        <v>55.51</v>
      </c>
      <c r="R58" s="65">
        <f t="shared" si="3"/>
        <v>99.917999999999992</v>
      </c>
      <c r="S58" s="66">
        <v>256.24</v>
      </c>
      <c r="T58" s="66">
        <f t="shared" si="4"/>
        <v>242.14680000000001</v>
      </c>
    </row>
    <row r="59" spans="1:20" s="4" customFormat="1" x14ac:dyDescent="0.25">
      <c r="A59" s="2" t="s">
        <v>335</v>
      </c>
      <c r="B59" s="79" t="s">
        <v>99</v>
      </c>
      <c r="C59" s="92" t="s">
        <v>336</v>
      </c>
      <c r="D59" s="81">
        <v>98</v>
      </c>
      <c r="E59" s="82" t="s">
        <v>115</v>
      </c>
      <c r="F59" s="83" t="s">
        <v>337</v>
      </c>
      <c r="G59" s="84">
        <v>9600</v>
      </c>
      <c r="H59" s="82">
        <v>61</v>
      </c>
      <c r="I59" s="82">
        <v>40</v>
      </c>
      <c r="J59" s="65">
        <f t="shared" si="0"/>
        <v>127.44</v>
      </c>
      <c r="K59" s="66">
        <f t="shared" si="1"/>
        <v>355.13100000000003</v>
      </c>
      <c r="L59" s="67">
        <f t="shared" si="2"/>
        <v>346.84000000000003</v>
      </c>
      <c r="M59" s="88">
        <v>253</v>
      </c>
      <c r="N59" s="89">
        <v>614.1</v>
      </c>
      <c r="O59" s="90">
        <v>-1</v>
      </c>
      <c r="P59" s="91" t="s">
        <v>338</v>
      </c>
      <c r="Q59" s="86">
        <v>70.8</v>
      </c>
      <c r="R59" s="65">
        <f t="shared" si="3"/>
        <v>127.44</v>
      </c>
      <c r="S59" s="87">
        <v>375.8</v>
      </c>
      <c r="T59" s="66">
        <f t="shared" si="4"/>
        <v>355.13100000000003</v>
      </c>
    </row>
    <row r="60" spans="1:20" s="4" customFormat="1" x14ac:dyDescent="0.25">
      <c r="A60" s="2" t="s">
        <v>339</v>
      </c>
      <c r="B60" s="79" t="s">
        <v>99</v>
      </c>
      <c r="C60" s="92" t="s">
        <v>340</v>
      </c>
      <c r="D60" s="81">
        <v>100</v>
      </c>
      <c r="E60" s="82" t="s">
        <v>213</v>
      </c>
      <c r="F60" s="83" t="s">
        <v>341</v>
      </c>
      <c r="G60" s="94">
        <v>12600</v>
      </c>
      <c r="H60" s="85">
        <v>80</v>
      </c>
      <c r="I60" s="85">
        <v>65</v>
      </c>
      <c r="J60" s="65">
        <f t="shared" si="0"/>
        <v>127.44</v>
      </c>
      <c r="K60" s="66">
        <f t="shared" si="1"/>
        <v>355.13100000000003</v>
      </c>
      <c r="L60" s="67">
        <f t="shared" si="2"/>
        <v>346.84000000000003</v>
      </c>
      <c r="M60" s="88">
        <v>253</v>
      </c>
      <c r="N60" s="89">
        <v>614.1</v>
      </c>
      <c r="O60" s="90">
        <v>-1</v>
      </c>
      <c r="P60" s="91" t="s">
        <v>342</v>
      </c>
      <c r="Q60" s="86">
        <v>70.8</v>
      </c>
      <c r="R60" s="65">
        <f t="shared" si="3"/>
        <v>127.44</v>
      </c>
      <c r="S60" s="87">
        <v>375.8</v>
      </c>
      <c r="T60" s="66">
        <f t="shared" si="4"/>
        <v>355.13100000000003</v>
      </c>
    </row>
    <row r="61" spans="1:20" s="4" customFormat="1" x14ac:dyDescent="0.25">
      <c r="A61" s="2" t="s">
        <v>343</v>
      </c>
      <c r="B61" s="60" t="s">
        <v>99</v>
      </c>
      <c r="C61" s="18" t="s">
        <v>344</v>
      </c>
      <c r="D61" s="61">
        <v>101</v>
      </c>
      <c r="E61" s="62" t="s">
        <v>296</v>
      </c>
      <c r="F61" s="72" t="s">
        <v>345</v>
      </c>
      <c r="G61" s="71">
        <v>10080</v>
      </c>
      <c r="H61" s="68">
        <v>130</v>
      </c>
      <c r="I61" s="68">
        <v>149</v>
      </c>
      <c r="J61" s="65">
        <f t="shared" si="0"/>
        <v>181.09188</v>
      </c>
      <c r="K61" s="66">
        <f t="shared" si="1"/>
        <v>945.36855000000003</v>
      </c>
      <c r="L61" s="67">
        <f t="shared" si="2"/>
        <v>713.12</v>
      </c>
      <c r="M61" s="67">
        <v>297</v>
      </c>
      <c r="N61" s="63">
        <v>1485.8</v>
      </c>
      <c r="O61" s="69">
        <v>-1</v>
      </c>
      <c r="P61" s="24" t="s">
        <v>346</v>
      </c>
      <c r="Q61" s="65">
        <v>100.6066</v>
      </c>
      <c r="R61" s="65">
        <f t="shared" si="3"/>
        <v>181.09188</v>
      </c>
      <c r="S61" s="66">
        <v>1000.39</v>
      </c>
      <c r="T61" s="66">
        <f t="shared" si="4"/>
        <v>945.36855000000003</v>
      </c>
    </row>
    <row r="62" spans="1:20" s="96" customFormat="1" x14ac:dyDescent="0.25">
      <c r="A62" s="2" t="s">
        <v>347</v>
      </c>
      <c r="B62" s="60" t="s">
        <v>99</v>
      </c>
      <c r="C62" s="18" t="s">
        <v>348</v>
      </c>
      <c r="D62" s="61">
        <v>102</v>
      </c>
      <c r="E62" s="62" t="s">
        <v>263</v>
      </c>
      <c r="F62" s="32" t="s">
        <v>349</v>
      </c>
      <c r="G62" s="63">
        <v>10620</v>
      </c>
      <c r="H62" s="62">
        <v>126</v>
      </c>
      <c r="I62" s="68">
        <v>118</v>
      </c>
      <c r="J62" s="65">
        <f t="shared" si="0"/>
        <v>165.7278</v>
      </c>
      <c r="K62" s="66">
        <f t="shared" si="1"/>
        <v>581.9688000000001</v>
      </c>
      <c r="L62" s="67">
        <f t="shared" si="2"/>
        <v>567.12</v>
      </c>
      <c r="M62" s="67">
        <v>236</v>
      </c>
      <c r="N62" s="63">
        <v>1181.8</v>
      </c>
      <c r="O62" s="69">
        <v>-1</v>
      </c>
      <c r="P62" s="24" t="s">
        <v>350</v>
      </c>
      <c r="Q62" s="65">
        <v>92.070999999999998</v>
      </c>
      <c r="R62" s="65">
        <f t="shared" si="3"/>
        <v>165.7278</v>
      </c>
      <c r="S62" s="66">
        <v>615.84</v>
      </c>
      <c r="T62" s="66">
        <f t="shared" si="4"/>
        <v>581.9688000000001</v>
      </c>
    </row>
    <row r="63" spans="1:20" s="96" customFormat="1" x14ac:dyDescent="0.25">
      <c r="A63" s="2" t="s">
        <v>351</v>
      </c>
      <c r="B63" s="79" t="s">
        <v>99</v>
      </c>
      <c r="C63" s="92" t="s">
        <v>352</v>
      </c>
      <c r="D63" s="81">
        <v>103</v>
      </c>
      <c r="E63" s="82" t="s">
        <v>101</v>
      </c>
      <c r="F63" s="83" t="s">
        <v>353</v>
      </c>
      <c r="G63" s="84">
        <v>5400</v>
      </c>
      <c r="H63" s="82">
        <v>45</v>
      </c>
      <c r="I63" s="82">
        <v>47</v>
      </c>
      <c r="J63" s="65">
        <f t="shared" si="0"/>
        <v>105.22799999999999</v>
      </c>
      <c r="K63" s="66">
        <f t="shared" si="1"/>
        <v>144.20699999999999</v>
      </c>
      <c r="L63" s="67">
        <f t="shared" si="2"/>
        <v>168.68</v>
      </c>
      <c r="M63" s="88">
        <v>92</v>
      </c>
      <c r="N63" s="89">
        <v>329.7</v>
      </c>
      <c r="O63" s="90">
        <v>-1</v>
      </c>
      <c r="P63" s="91" t="s">
        <v>354</v>
      </c>
      <c r="Q63" s="86">
        <v>58.459999999999994</v>
      </c>
      <c r="R63" s="65">
        <f t="shared" si="3"/>
        <v>105.22799999999999</v>
      </c>
      <c r="S63" s="87">
        <v>152.6</v>
      </c>
      <c r="T63" s="66">
        <f t="shared" si="4"/>
        <v>144.20699999999999</v>
      </c>
    </row>
    <row r="64" spans="1:20" s="96" customFormat="1" x14ac:dyDescent="0.25">
      <c r="A64" s="2" t="s">
        <v>355</v>
      </c>
      <c r="B64" s="60" t="s">
        <v>99</v>
      </c>
      <c r="C64" s="18" t="s">
        <v>356</v>
      </c>
      <c r="D64" s="61">
        <v>104</v>
      </c>
      <c r="E64" s="62" t="s">
        <v>296</v>
      </c>
      <c r="F64" s="72" t="s">
        <v>357</v>
      </c>
      <c r="G64" s="71">
        <v>11700</v>
      </c>
      <c r="H64" s="64">
        <v>136</v>
      </c>
      <c r="I64" s="68">
        <v>162</v>
      </c>
      <c r="J64" s="65">
        <f t="shared" si="0"/>
        <v>207.32975999999999</v>
      </c>
      <c r="K64" s="66">
        <f t="shared" si="1"/>
        <v>1138.1107499999998</v>
      </c>
      <c r="L64" s="67">
        <f t="shared" si="2"/>
        <v>777.56000000000006</v>
      </c>
      <c r="M64" s="67">
        <v>324</v>
      </c>
      <c r="N64" s="63">
        <v>1619.9</v>
      </c>
      <c r="O64" s="69">
        <v>-1</v>
      </c>
      <c r="P64" s="24" t="s">
        <v>358</v>
      </c>
      <c r="Q64" s="65">
        <v>115.1832</v>
      </c>
      <c r="R64" s="65">
        <f t="shared" si="3"/>
        <v>207.32975999999999</v>
      </c>
      <c r="S64" s="66">
        <v>1204.3499999999999</v>
      </c>
      <c r="T64" s="66">
        <f t="shared" si="4"/>
        <v>1138.1107499999998</v>
      </c>
    </row>
    <row r="65" spans="1:20" s="96" customFormat="1" x14ac:dyDescent="0.25">
      <c r="A65" s="2" t="s">
        <v>359</v>
      </c>
      <c r="B65" s="60" t="s">
        <v>99</v>
      </c>
      <c r="C65" s="80" t="s">
        <v>360</v>
      </c>
      <c r="D65" s="74">
        <v>105</v>
      </c>
      <c r="E65" s="75" t="s">
        <v>361</v>
      </c>
      <c r="F65" s="34" t="s">
        <v>362</v>
      </c>
      <c r="G65" s="63">
        <v>7500</v>
      </c>
      <c r="H65" s="75">
        <v>100</v>
      </c>
      <c r="I65" s="97">
        <v>81</v>
      </c>
      <c r="J65" s="65">
        <f t="shared" si="0"/>
        <v>118.29600000000001</v>
      </c>
      <c r="K65" s="66">
        <f t="shared" si="1"/>
        <v>629.10540000000003</v>
      </c>
      <c r="L65" s="67">
        <f t="shared" si="2"/>
        <v>408.36</v>
      </c>
      <c r="M65" s="73">
        <v>170</v>
      </c>
      <c r="N65" s="27">
        <v>850.9</v>
      </c>
      <c r="O65" s="69">
        <v>-1</v>
      </c>
      <c r="P65" s="24" t="s">
        <v>363</v>
      </c>
      <c r="Q65" s="65">
        <v>65.72</v>
      </c>
      <c r="R65" s="65">
        <f t="shared" si="3"/>
        <v>118.29600000000001</v>
      </c>
      <c r="S65" s="34">
        <v>665.72</v>
      </c>
      <c r="T65" s="66">
        <f t="shared" si="4"/>
        <v>629.10540000000003</v>
      </c>
    </row>
    <row r="66" spans="1:20" s="98" customFormat="1" x14ac:dyDescent="0.25">
      <c r="A66" s="2" t="s">
        <v>364</v>
      </c>
      <c r="B66" s="60" t="s">
        <v>99</v>
      </c>
      <c r="C66" s="70" t="s">
        <v>365</v>
      </c>
      <c r="D66" s="61">
        <v>106</v>
      </c>
      <c r="E66" s="62" t="s">
        <v>106</v>
      </c>
      <c r="F66" s="32" t="s">
        <v>366</v>
      </c>
      <c r="G66" s="71">
        <v>5400</v>
      </c>
      <c r="H66" s="62">
        <v>32</v>
      </c>
      <c r="I66" s="68">
        <v>55</v>
      </c>
      <c r="J66" s="65">
        <f t="shared" si="0"/>
        <v>90.21599999999998</v>
      </c>
      <c r="K66" s="66">
        <f t="shared" si="1"/>
        <v>221.1678</v>
      </c>
      <c r="L66" s="67">
        <f t="shared" si="2"/>
        <v>266.36</v>
      </c>
      <c r="M66" s="67">
        <v>111</v>
      </c>
      <c r="N66" s="27">
        <v>554.9</v>
      </c>
      <c r="O66" s="69">
        <v>-1</v>
      </c>
      <c r="P66" s="24" t="s">
        <v>367</v>
      </c>
      <c r="Q66" s="65">
        <v>50.11999999999999</v>
      </c>
      <c r="R66" s="65">
        <f t="shared" si="3"/>
        <v>90.21599999999998</v>
      </c>
      <c r="S66" s="66">
        <v>234.04</v>
      </c>
      <c r="T66" s="66">
        <f t="shared" si="4"/>
        <v>221.1678</v>
      </c>
    </row>
    <row r="67" spans="1:20" s="93" customFormat="1" x14ac:dyDescent="0.25">
      <c r="A67" s="2" t="s">
        <v>368</v>
      </c>
      <c r="B67" s="60" t="s">
        <v>99</v>
      </c>
      <c r="C67" s="18" t="s">
        <v>369</v>
      </c>
      <c r="D67" s="61">
        <v>107</v>
      </c>
      <c r="E67" s="62" t="s">
        <v>296</v>
      </c>
      <c r="F67" s="72" t="s">
        <v>370</v>
      </c>
      <c r="G67" s="71">
        <v>12300</v>
      </c>
      <c r="H67" s="64">
        <v>140</v>
      </c>
      <c r="I67" s="64">
        <v>173</v>
      </c>
      <c r="J67" s="65">
        <f t="shared" ref="J67:J79" si="5">R67</f>
        <v>261.32976000000002</v>
      </c>
      <c r="K67" s="66">
        <f t="shared" ref="K67:K79" si="6">T67</f>
        <v>1166.46075</v>
      </c>
      <c r="L67" s="67">
        <f t="shared" ref="L67:L79" si="7">(M67+N67)*0.4</f>
        <v>801.56000000000006</v>
      </c>
      <c r="M67" s="67">
        <v>354</v>
      </c>
      <c r="N67" s="63">
        <v>1649.9</v>
      </c>
      <c r="O67" s="69">
        <v>-1</v>
      </c>
      <c r="P67" s="24" t="s">
        <v>371</v>
      </c>
      <c r="Q67" s="65">
        <v>145.1832</v>
      </c>
      <c r="R67" s="65">
        <f t="shared" ref="R67:R79" si="8">Q67*1.8</f>
        <v>261.32976000000002</v>
      </c>
      <c r="S67" s="66">
        <v>1234.3499999999999</v>
      </c>
      <c r="T67" s="66">
        <f t="shared" ref="T67:T79" si="9">S67*1.35*0.7</f>
        <v>1166.46075</v>
      </c>
    </row>
    <row r="68" spans="1:20" s="93" customFormat="1" x14ac:dyDescent="0.25">
      <c r="A68" s="2" t="s">
        <v>372</v>
      </c>
      <c r="B68" s="60" t="s">
        <v>99</v>
      </c>
      <c r="C68" s="92" t="s">
        <v>373</v>
      </c>
      <c r="D68" s="74">
        <v>109</v>
      </c>
      <c r="E68" s="75" t="s">
        <v>361</v>
      </c>
      <c r="F68" s="34" t="s">
        <v>374</v>
      </c>
      <c r="G68" s="63">
        <v>7800</v>
      </c>
      <c r="H68" s="75">
        <v>110</v>
      </c>
      <c r="I68" s="97">
        <v>88</v>
      </c>
      <c r="J68" s="65">
        <f t="shared" si="5"/>
        <v>351.32976000000002</v>
      </c>
      <c r="K68" s="66">
        <f t="shared" si="6"/>
        <v>1213.71075</v>
      </c>
      <c r="L68" s="67">
        <f t="shared" si="7"/>
        <v>841.56000000000006</v>
      </c>
      <c r="M68" s="73">
        <v>404</v>
      </c>
      <c r="N68" s="63">
        <v>1699.9</v>
      </c>
      <c r="O68" s="69">
        <v>-1</v>
      </c>
      <c r="P68" s="24" t="s">
        <v>375</v>
      </c>
      <c r="Q68" s="65">
        <v>195.1832</v>
      </c>
      <c r="R68" s="65">
        <f t="shared" si="8"/>
        <v>351.32976000000002</v>
      </c>
      <c r="S68" s="34">
        <v>1284.3499999999999</v>
      </c>
      <c r="T68" s="66">
        <f t="shared" si="9"/>
        <v>1213.71075</v>
      </c>
    </row>
    <row r="69" spans="1:20" s="93" customFormat="1" x14ac:dyDescent="0.25">
      <c r="A69" s="2" t="s">
        <v>376</v>
      </c>
      <c r="B69" s="60" t="s">
        <v>99</v>
      </c>
      <c r="C69" s="92" t="s">
        <v>377</v>
      </c>
      <c r="D69" s="74">
        <v>111</v>
      </c>
      <c r="E69" s="75" t="s">
        <v>361</v>
      </c>
      <c r="F69" s="34" t="s">
        <v>378</v>
      </c>
      <c r="G69" s="63">
        <v>9300</v>
      </c>
      <c r="H69" s="75">
        <v>120</v>
      </c>
      <c r="I69" s="97">
        <v>110</v>
      </c>
      <c r="J69" s="65">
        <f t="shared" si="5"/>
        <v>163.63800000000001</v>
      </c>
      <c r="K69" s="66">
        <f t="shared" si="6"/>
        <v>936.40994999999987</v>
      </c>
      <c r="L69" s="67">
        <f t="shared" si="7"/>
        <v>570.7600000000001</v>
      </c>
      <c r="M69" s="73">
        <v>270</v>
      </c>
      <c r="N69" s="63">
        <v>1156.9000000000001</v>
      </c>
      <c r="O69" s="69">
        <v>-1</v>
      </c>
      <c r="P69" s="24" t="s">
        <v>379</v>
      </c>
      <c r="Q69" s="65">
        <v>90.91</v>
      </c>
      <c r="R69" s="65">
        <f t="shared" si="8"/>
        <v>163.63800000000001</v>
      </c>
      <c r="S69" s="34">
        <v>990.91</v>
      </c>
      <c r="T69" s="66">
        <f t="shared" si="9"/>
        <v>936.40994999999987</v>
      </c>
    </row>
    <row r="70" spans="1:20" s="93" customFormat="1" x14ac:dyDescent="0.25">
      <c r="A70" s="2" t="s">
        <v>380</v>
      </c>
      <c r="B70" s="79" t="s">
        <v>99</v>
      </c>
      <c r="C70" s="80" t="s">
        <v>381</v>
      </c>
      <c r="D70" s="99">
        <v>113</v>
      </c>
      <c r="E70" s="82" t="s">
        <v>172</v>
      </c>
      <c r="F70" s="100" t="s">
        <v>382</v>
      </c>
      <c r="G70" s="84">
        <v>5700</v>
      </c>
      <c r="H70" s="101">
        <v>85</v>
      </c>
      <c r="I70" s="101">
        <v>96</v>
      </c>
      <c r="J70" s="65">
        <f t="shared" si="5"/>
        <v>144.27000000000001</v>
      </c>
      <c r="K70" s="66">
        <f t="shared" si="6"/>
        <v>326.26125000000002</v>
      </c>
      <c r="L70" s="67">
        <f t="shared" si="7"/>
        <v>537.6</v>
      </c>
      <c r="M70" s="102">
        <v>384</v>
      </c>
      <c r="N70" s="89">
        <v>960</v>
      </c>
      <c r="O70" s="91">
        <v>-1</v>
      </c>
      <c r="P70" s="103" t="s">
        <v>383</v>
      </c>
      <c r="Q70" s="86">
        <v>80.150000000000006</v>
      </c>
      <c r="R70" s="65">
        <f t="shared" si="8"/>
        <v>144.27000000000001</v>
      </c>
      <c r="S70" s="100">
        <v>345.25</v>
      </c>
      <c r="T70" s="66">
        <f t="shared" si="9"/>
        <v>326.26125000000002</v>
      </c>
    </row>
    <row r="71" spans="1:20" s="93" customFormat="1" x14ac:dyDescent="0.25">
      <c r="A71" s="2" t="s">
        <v>384</v>
      </c>
      <c r="B71" s="79" t="s">
        <v>99</v>
      </c>
      <c r="C71" s="92" t="s">
        <v>385</v>
      </c>
      <c r="D71" s="81">
        <v>114</v>
      </c>
      <c r="E71" s="82" t="s">
        <v>263</v>
      </c>
      <c r="F71" s="83" t="s">
        <v>386</v>
      </c>
      <c r="G71" s="84">
        <v>12000</v>
      </c>
      <c r="H71" s="82">
        <v>130</v>
      </c>
      <c r="I71" s="85">
        <v>125</v>
      </c>
      <c r="J71" s="65">
        <f t="shared" si="5"/>
        <v>201.7278</v>
      </c>
      <c r="K71" s="66">
        <f t="shared" si="6"/>
        <v>600.86880000000008</v>
      </c>
      <c r="L71" s="67">
        <f t="shared" si="7"/>
        <v>583.12</v>
      </c>
      <c r="M71" s="88">
        <v>256</v>
      </c>
      <c r="N71" s="84">
        <v>1201.8</v>
      </c>
      <c r="O71" s="90">
        <v>-1</v>
      </c>
      <c r="P71" s="91" t="s">
        <v>387</v>
      </c>
      <c r="Q71" s="86">
        <v>112.071</v>
      </c>
      <c r="R71" s="65">
        <f t="shared" si="8"/>
        <v>201.7278</v>
      </c>
      <c r="S71" s="87">
        <v>635.84</v>
      </c>
      <c r="T71" s="66">
        <f t="shared" si="9"/>
        <v>600.86880000000008</v>
      </c>
    </row>
    <row r="72" spans="1:20" s="93" customFormat="1" x14ac:dyDescent="0.25">
      <c r="A72" s="2" t="s">
        <v>388</v>
      </c>
      <c r="B72" s="60" t="s">
        <v>99</v>
      </c>
      <c r="C72" s="92" t="s">
        <v>389</v>
      </c>
      <c r="D72" s="74">
        <v>115</v>
      </c>
      <c r="E72" s="75" t="s">
        <v>361</v>
      </c>
      <c r="F72" s="34" t="s">
        <v>390</v>
      </c>
      <c r="G72" s="63">
        <v>10200</v>
      </c>
      <c r="H72" s="75">
        <v>130</v>
      </c>
      <c r="I72" s="97">
        <v>150</v>
      </c>
      <c r="J72" s="65">
        <f t="shared" si="5"/>
        <v>198.19800000000001</v>
      </c>
      <c r="K72" s="66">
        <f t="shared" si="6"/>
        <v>1049.05395</v>
      </c>
      <c r="L72" s="67">
        <f t="shared" si="7"/>
        <v>766.36000000000013</v>
      </c>
      <c r="M72" s="73">
        <v>300</v>
      </c>
      <c r="N72" s="63">
        <v>1615.9</v>
      </c>
      <c r="O72" s="69">
        <v>-1</v>
      </c>
      <c r="P72" s="24" t="s">
        <v>391</v>
      </c>
      <c r="Q72" s="65">
        <v>110.11</v>
      </c>
      <c r="R72" s="65">
        <f t="shared" si="8"/>
        <v>198.19800000000001</v>
      </c>
      <c r="S72" s="34">
        <v>1110.1099999999999</v>
      </c>
      <c r="T72" s="66">
        <f t="shared" si="9"/>
        <v>1049.05395</v>
      </c>
    </row>
    <row r="73" spans="1:20" x14ac:dyDescent="0.25">
      <c r="A73" s="2" t="s">
        <v>392</v>
      </c>
      <c r="B73" s="79" t="s">
        <v>99</v>
      </c>
      <c r="C73" s="92" t="s">
        <v>393</v>
      </c>
      <c r="D73" s="81">
        <v>117</v>
      </c>
      <c r="E73" s="82" t="s">
        <v>296</v>
      </c>
      <c r="F73" s="104" t="s">
        <v>394</v>
      </c>
      <c r="G73" s="94">
        <v>14100</v>
      </c>
      <c r="H73" s="85">
        <v>150</v>
      </c>
      <c r="I73" s="85">
        <v>190</v>
      </c>
      <c r="J73" s="65">
        <f t="shared" si="5"/>
        <v>351.32976000000002</v>
      </c>
      <c r="K73" s="66">
        <f t="shared" si="6"/>
        <v>1213.71075</v>
      </c>
      <c r="L73" s="67">
        <f t="shared" si="7"/>
        <v>841.56000000000006</v>
      </c>
      <c r="M73" s="88">
        <v>404</v>
      </c>
      <c r="N73" s="84">
        <v>1699.9</v>
      </c>
      <c r="O73" s="90">
        <v>-1</v>
      </c>
      <c r="P73" s="91" t="s">
        <v>395</v>
      </c>
      <c r="Q73" s="86">
        <v>195.1832</v>
      </c>
      <c r="R73" s="65">
        <f t="shared" si="8"/>
        <v>351.32976000000002</v>
      </c>
      <c r="S73" s="87">
        <v>1284.3499999999999</v>
      </c>
      <c r="T73" s="66">
        <f t="shared" si="9"/>
        <v>1213.71075</v>
      </c>
    </row>
    <row r="74" spans="1:20" x14ac:dyDescent="0.25">
      <c r="A74" s="2" t="s">
        <v>396</v>
      </c>
      <c r="B74" s="60" t="s">
        <v>99</v>
      </c>
      <c r="C74" s="95" t="s">
        <v>397</v>
      </c>
      <c r="D74" s="74">
        <v>120</v>
      </c>
      <c r="E74" s="75" t="s">
        <v>361</v>
      </c>
      <c r="F74" s="34" t="s">
        <v>398</v>
      </c>
      <c r="G74" s="63">
        <v>12900</v>
      </c>
      <c r="H74" s="75">
        <v>150</v>
      </c>
      <c r="I74" s="97">
        <v>175</v>
      </c>
      <c r="J74" s="65">
        <f t="shared" si="5"/>
        <v>270.91800000000001</v>
      </c>
      <c r="K74" s="66">
        <f t="shared" si="6"/>
        <v>1427.4319500000001</v>
      </c>
      <c r="L74" s="67">
        <f t="shared" si="7"/>
        <v>833.96</v>
      </c>
      <c r="M74" s="73">
        <v>350</v>
      </c>
      <c r="N74" s="63">
        <v>1734.9</v>
      </c>
      <c r="O74" s="69">
        <v>-1</v>
      </c>
      <c r="P74" s="24" t="s">
        <v>399</v>
      </c>
      <c r="Q74" s="65">
        <v>150.51</v>
      </c>
      <c r="R74" s="65">
        <f t="shared" si="8"/>
        <v>270.91800000000001</v>
      </c>
      <c r="S74" s="34">
        <v>1510.51</v>
      </c>
      <c r="T74" s="66">
        <f t="shared" si="9"/>
        <v>1427.4319500000001</v>
      </c>
    </row>
    <row r="75" spans="1:20" s="93" customFormat="1" x14ac:dyDescent="0.25">
      <c r="A75" s="2" t="s">
        <v>400</v>
      </c>
      <c r="B75" s="103" t="s">
        <v>99</v>
      </c>
      <c r="C75" s="103" t="s">
        <v>401</v>
      </c>
      <c r="D75" s="99">
        <v>122</v>
      </c>
      <c r="E75" s="101" t="s">
        <v>242</v>
      </c>
      <c r="F75" s="100" t="s">
        <v>402</v>
      </c>
      <c r="G75" s="84">
        <v>13600</v>
      </c>
      <c r="H75" s="101">
        <v>120</v>
      </c>
      <c r="I75" s="101">
        <v>125</v>
      </c>
      <c r="J75" s="65">
        <f t="shared" si="5"/>
        <v>200.85839999999996</v>
      </c>
      <c r="K75" s="66">
        <f t="shared" si="6"/>
        <v>517.2268499999999</v>
      </c>
      <c r="L75" s="67">
        <f t="shared" si="7"/>
        <v>566.36</v>
      </c>
      <c r="M75" s="102">
        <v>249</v>
      </c>
      <c r="N75" s="89">
        <v>1166.9000000000001</v>
      </c>
      <c r="O75" s="91">
        <v>-1</v>
      </c>
      <c r="P75" s="103" t="s">
        <v>403</v>
      </c>
      <c r="Q75" s="86">
        <v>111.58799999999998</v>
      </c>
      <c r="R75" s="65">
        <f t="shared" si="8"/>
        <v>200.85839999999996</v>
      </c>
      <c r="S75" s="100">
        <v>547.32999999999993</v>
      </c>
      <c r="T75" s="66">
        <f t="shared" si="9"/>
        <v>517.2268499999999</v>
      </c>
    </row>
    <row r="76" spans="1:20" x14ac:dyDescent="0.25">
      <c r="A76" s="2" t="s">
        <v>404</v>
      </c>
      <c r="B76" s="60" t="s">
        <v>99</v>
      </c>
      <c r="C76" s="92" t="s">
        <v>405</v>
      </c>
      <c r="D76" s="74">
        <v>124</v>
      </c>
      <c r="E76" s="75" t="s">
        <v>361</v>
      </c>
      <c r="F76" s="34" t="s">
        <v>406</v>
      </c>
      <c r="G76" s="63">
        <v>11400</v>
      </c>
      <c r="H76" s="75">
        <v>140</v>
      </c>
      <c r="I76" s="97">
        <v>158</v>
      </c>
      <c r="J76" s="65">
        <f t="shared" si="5"/>
        <v>234.55800000000002</v>
      </c>
      <c r="K76" s="66">
        <f t="shared" si="6"/>
        <v>1068.1429499999999</v>
      </c>
      <c r="L76" s="67">
        <f t="shared" si="7"/>
        <v>797.56000000000006</v>
      </c>
      <c r="M76" s="73">
        <v>310</v>
      </c>
      <c r="N76" s="63">
        <v>1683.9</v>
      </c>
      <c r="O76" s="69">
        <v>-1</v>
      </c>
      <c r="P76" s="24" t="s">
        <v>407</v>
      </c>
      <c r="Q76" s="65">
        <v>130.31</v>
      </c>
      <c r="R76" s="65">
        <f t="shared" si="8"/>
        <v>234.55800000000002</v>
      </c>
      <c r="S76" s="34">
        <v>1130.31</v>
      </c>
      <c r="T76" s="66">
        <f t="shared" si="9"/>
        <v>1068.1429499999999</v>
      </c>
    </row>
    <row r="77" spans="1:20" x14ac:dyDescent="0.25">
      <c r="A77" s="2" t="s">
        <v>408</v>
      </c>
      <c r="B77" s="79" t="s">
        <v>99</v>
      </c>
      <c r="C77" s="92" t="s">
        <v>409</v>
      </c>
      <c r="D77" s="99">
        <v>126</v>
      </c>
      <c r="E77" s="82" t="s">
        <v>263</v>
      </c>
      <c r="F77" s="100" t="s">
        <v>410</v>
      </c>
      <c r="G77" s="94">
        <v>14400</v>
      </c>
      <c r="H77" s="101">
        <v>145</v>
      </c>
      <c r="I77" s="101">
        <v>130</v>
      </c>
      <c r="J77" s="65">
        <f t="shared" si="5"/>
        <v>255.7278</v>
      </c>
      <c r="K77" s="66">
        <f t="shared" si="6"/>
        <v>629.2188000000001</v>
      </c>
      <c r="L77" s="67">
        <f t="shared" si="7"/>
        <v>607.12</v>
      </c>
      <c r="M77" s="102">
        <v>286</v>
      </c>
      <c r="N77" s="84">
        <v>1231.8</v>
      </c>
      <c r="O77" s="91">
        <v>-1</v>
      </c>
      <c r="P77" s="103" t="s">
        <v>411</v>
      </c>
      <c r="Q77" s="86">
        <v>142.071</v>
      </c>
      <c r="R77" s="65">
        <f t="shared" si="8"/>
        <v>255.7278</v>
      </c>
      <c r="S77" s="100">
        <v>665.84</v>
      </c>
      <c r="T77" s="66">
        <f t="shared" si="9"/>
        <v>629.2188000000001</v>
      </c>
    </row>
    <row r="78" spans="1:20" x14ac:dyDescent="0.25">
      <c r="A78" s="2" t="s">
        <v>412</v>
      </c>
      <c r="B78" s="103" t="s">
        <v>99</v>
      </c>
      <c r="C78" s="92" t="s">
        <v>413</v>
      </c>
      <c r="D78" s="99">
        <v>128</v>
      </c>
      <c r="E78" s="101" t="s">
        <v>361</v>
      </c>
      <c r="F78" s="100" t="s">
        <v>414</v>
      </c>
      <c r="G78" s="94">
        <v>13200</v>
      </c>
      <c r="H78" s="101">
        <v>160</v>
      </c>
      <c r="I78" s="101">
        <v>180</v>
      </c>
      <c r="J78" s="65">
        <f t="shared" si="5"/>
        <v>315.91800000000001</v>
      </c>
      <c r="K78" s="66">
        <f t="shared" si="6"/>
        <v>1451.0569500000001</v>
      </c>
      <c r="L78" s="67">
        <f t="shared" si="7"/>
        <v>853.96</v>
      </c>
      <c r="M78" s="105">
        <v>375</v>
      </c>
      <c r="N78" s="84">
        <v>1759.9</v>
      </c>
      <c r="O78" s="91">
        <v>-1</v>
      </c>
      <c r="P78" s="103" t="s">
        <v>415</v>
      </c>
      <c r="Q78" s="86">
        <v>175.51</v>
      </c>
      <c r="R78" s="65">
        <f t="shared" si="8"/>
        <v>315.91800000000001</v>
      </c>
      <c r="S78" s="86">
        <v>1535.51</v>
      </c>
      <c r="T78" s="66">
        <f t="shared" si="9"/>
        <v>1451.0569500000001</v>
      </c>
    </row>
    <row r="79" spans="1:20" x14ac:dyDescent="0.25">
      <c r="A79" s="2" t="s">
        <v>416</v>
      </c>
      <c r="B79" s="103" t="s">
        <v>99</v>
      </c>
      <c r="C79" s="92" t="s">
        <v>417</v>
      </c>
      <c r="D79" s="99">
        <v>135</v>
      </c>
      <c r="E79" s="101" t="s">
        <v>361</v>
      </c>
      <c r="F79" s="100" t="s">
        <v>418</v>
      </c>
      <c r="G79" s="94">
        <v>15000</v>
      </c>
      <c r="H79" s="101">
        <v>170</v>
      </c>
      <c r="I79" s="101">
        <v>200</v>
      </c>
      <c r="J79" s="65">
        <f t="shared" si="5"/>
        <v>405.91800000000001</v>
      </c>
      <c r="K79" s="66">
        <f t="shared" si="6"/>
        <v>1498.3069500000001</v>
      </c>
      <c r="L79" s="67">
        <f t="shared" si="7"/>
        <v>893.96</v>
      </c>
      <c r="M79" s="105">
        <v>425</v>
      </c>
      <c r="N79" s="84">
        <v>1809.9</v>
      </c>
      <c r="O79" s="91">
        <v>-1</v>
      </c>
      <c r="P79" s="103" t="s">
        <v>419</v>
      </c>
      <c r="Q79" s="86">
        <v>225.51</v>
      </c>
      <c r="R79" s="65">
        <f t="shared" si="8"/>
        <v>405.91800000000001</v>
      </c>
      <c r="S79" s="86">
        <v>1585.51</v>
      </c>
      <c r="T79" s="66">
        <f t="shared" si="9"/>
        <v>1498.3069500000001</v>
      </c>
    </row>
    <row r="80" spans="1:20" x14ac:dyDescent="0.25">
      <c r="K80" s="109"/>
      <c r="L80" s="110"/>
      <c r="M80" s="110"/>
      <c r="N80" s="109"/>
      <c r="S80" s="109"/>
      <c r="T80" s="109"/>
    </row>
    <row r="81" spans="10:20" x14ac:dyDescent="0.25">
      <c r="K81" s="109"/>
      <c r="L81" s="110"/>
      <c r="M81" s="110"/>
      <c r="N81" s="109"/>
      <c r="S81" s="109"/>
      <c r="T81" s="109"/>
    </row>
    <row r="82" spans="10:20" x14ac:dyDescent="0.25">
      <c r="J82" s="112"/>
      <c r="K82" s="113"/>
      <c r="L82" s="114"/>
      <c r="Q82" s="112"/>
      <c r="R82" s="112"/>
      <c r="S82" s="113"/>
      <c r="T82" s="113"/>
    </row>
    <row r="83" spans="10:20" x14ac:dyDescent="0.25">
      <c r="J83" s="112"/>
      <c r="K83" s="113"/>
      <c r="L83" s="114"/>
      <c r="Q83" s="112"/>
      <c r="R83" s="112"/>
      <c r="S83" s="113"/>
      <c r="T83" s="113"/>
    </row>
  </sheetData>
  <autoFilter ref="A1:P79">
    <sortState ref="A2:Q79">
      <sortCondition ref="D1:D79"/>
    </sortState>
  </autoFilter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282"/>
  <sheetViews>
    <sheetView zoomScaleNormal="10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AA5" sqref="AA5"/>
    </sheetView>
  </sheetViews>
  <sheetFormatPr defaultRowHeight="15" x14ac:dyDescent="0.25"/>
  <cols>
    <col min="1" max="2" width="9.140625" style="28"/>
    <col min="3" max="3" width="17.28515625" style="28" hidden="1" customWidth="1"/>
    <col min="4" max="4" width="17.5703125" style="28" hidden="1" customWidth="1"/>
    <col min="5" max="5" width="23.85546875" style="28" hidden="1" customWidth="1"/>
    <col min="6" max="6" width="24.42578125" style="28" hidden="1" customWidth="1"/>
    <col min="7" max="7" width="24.140625" style="28" hidden="1" customWidth="1"/>
    <col min="8" max="8" width="23.140625" style="28" hidden="1" customWidth="1"/>
    <col min="9" max="9" width="35.42578125" style="35" hidden="1" customWidth="1"/>
    <col min="10" max="10" width="24.85546875" style="28" hidden="1" customWidth="1"/>
    <col min="11" max="11" width="18.42578125" style="28" hidden="1" customWidth="1"/>
    <col min="12" max="12" width="19.140625" style="28" hidden="1" customWidth="1"/>
    <col min="13" max="13" width="29.28515625" style="28" hidden="1" customWidth="1"/>
    <col min="14" max="14" width="30.28515625" style="28" hidden="1" customWidth="1"/>
    <col min="15" max="15" width="19.7109375" style="36" hidden="1" customWidth="1"/>
    <col min="16" max="16" width="24.7109375" style="28" hidden="1" customWidth="1"/>
    <col min="17" max="18" width="23" style="4" customWidth="1"/>
    <col min="19" max="19" width="25.7109375" style="28" hidden="1" customWidth="1"/>
    <col min="20" max="20" width="22.140625" style="28" hidden="1" customWidth="1"/>
    <col min="21" max="21" width="30.28515625" style="28" hidden="1" customWidth="1"/>
    <col min="22" max="22" width="33.140625" style="35" hidden="1" customWidth="1"/>
    <col min="23" max="23" width="31.5703125" style="35" hidden="1" customWidth="1"/>
    <col min="24" max="24" width="33.28515625" style="35" hidden="1" customWidth="1"/>
    <col min="25" max="25" width="31.7109375" style="35" hidden="1" customWidth="1"/>
    <col min="26" max="26" width="33.28515625" style="35" hidden="1" customWidth="1"/>
    <col min="27" max="27" width="29.140625" style="35" customWidth="1"/>
    <col min="28" max="28" width="27.140625" style="35" bestFit="1" customWidth="1"/>
    <col min="29" max="29" width="20.5703125" style="133" customWidth="1"/>
    <col min="30" max="30" width="24.85546875" style="133" bestFit="1" customWidth="1"/>
    <col min="31" max="32" width="19.42578125" style="28" bestFit="1" customWidth="1"/>
    <col min="33" max="197" width="9.140625" style="28"/>
    <col min="198" max="198" width="17.5703125" style="28" bestFit="1" customWidth="1"/>
    <col min="199" max="199" width="25.7109375" style="28" bestFit="1" customWidth="1"/>
    <col min="200" max="200" width="22.140625" style="28" bestFit="1" customWidth="1"/>
    <col min="201" max="201" width="18.42578125" style="28" bestFit="1" customWidth="1"/>
    <col min="202" max="202" width="19.140625" style="28" bestFit="1" customWidth="1"/>
    <col min="203" max="203" width="18.42578125" style="28" bestFit="1" customWidth="1"/>
    <col min="204" max="204" width="26.42578125" style="28" bestFit="1" customWidth="1"/>
    <col min="205" max="205" width="23.85546875" style="28" bestFit="1" customWidth="1"/>
    <col min="206" max="206" width="21.42578125" style="28" bestFit="1" customWidth="1"/>
    <col min="207" max="207" width="16" style="28" bestFit="1" customWidth="1"/>
    <col min="208" max="209" width="23" style="28" customWidth="1"/>
    <col min="210" max="210" width="29.28515625" style="28" customWidth="1"/>
    <col min="211" max="211" width="30.28515625" style="28" customWidth="1"/>
    <col min="212" max="212" width="24.140625" style="28" customWidth="1"/>
    <col min="213" max="214" width="23.85546875" style="28" customWidth="1"/>
    <col min="215" max="215" width="30.28515625" style="28" customWidth="1"/>
    <col min="216" max="221" width="12.7109375" style="28" customWidth="1"/>
    <col min="222" max="222" width="33.140625" style="28" customWidth="1"/>
    <col min="223" max="223" width="31.5703125" style="28" customWidth="1"/>
    <col min="224" max="224" width="33.28515625" style="28" customWidth="1"/>
    <col min="225" max="225" width="31.7109375" style="28" customWidth="1"/>
    <col min="226" max="226" width="20" style="28" customWidth="1"/>
    <col min="227" max="227" width="19.28515625" style="28" bestFit="1" customWidth="1"/>
    <col min="228" max="228" width="19.7109375" style="28" bestFit="1" customWidth="1"/>
    <col min="229" max="229" width="33.28515625" style="28" bestFit="1" customWidth="1"/>
    <col min="230" max="230" width="24.140625" style="28" bestFit="1" customWidth="1"/>
    <col min="231" max="231" width="25.28515625" style="28" customWidth="1"/>
    <col min="232" max="232" width="24.42578125" style="28" customWidth="1"/>
    <col min="233" max="233" width="13.85546875" style="28" bestFit="1" customWidth="1"/>
    <col min="234" max="234" width="18.7109375" style="28" bestFit="1" customWidth="1"/>
    <col min="235" max="235" width="24.7109375" style="28" bestFit="1" customWidth="1"/>
    <col min="236" max="237" width="27.140625" style="28" bestFit="1" customWidth="1"/>
    <col min="238" max="238" width="24.7109375" style="28" bestFit="1" customWidth="1"/>
    <col min="239" max="241" width="22.42578125" style="28" bestFit="1" customWidth="1"/>
    <col min="242" max="242" width="24" style="28" bestFit="1" customWidth="1"/>
    <col min="243" max="244" width="41.140625" style="28" bestFit="1" customWidth="1"/>
    <col min="245" max="245" width="77.42578125" style="28" bestFit="1" customWidth="1"/>
    <col min="246" max="246" width="110.28515625" style="28" bestFit="1" customWidth="1"/>
    <col min="247" max="247" width="108.140625" style="28" bestFit="1" customWidth="1"/>
    <col min="248" max="248" width="38.28515625" style="28" bestFit="1" customWidth="1"/>
    <col min="249" max="249" width="38.7109375" style="28" bestFit="1" customWidth="1"/>
    <col min="250" max="250" width="38.28515625" style="28" bestFit="1" customWidth="1"/>
    <col min="251" max="251" width="38.7109375" style="28" bestFit="1" customWidth="1"/>
    <col min="252" max="252" width="38.28515625" style="28" bestFit="1" customWidth="1"/>
    <col min="253" max="253" width="38.7109375" style="28" bestFit="1" customWidth="1"/>
    <col min="254" max="254" width="22.85546875" style="28" bestFit="1" customWidth="1"/>
    <col min="255" max="255" width="31.85546875" style="28" customWidth="1"/>
    <col min="256" max="256" width="28" style="28" bestFit="1" customWidth="1"/>
    <col min="257" max="257" width="20.7109375" style="28" bestFit="1" customWidth="1"/>
    <col min="258" max="258" width="26.7109375" style="28" bestFit="1" customWidth="1"/>
    <col min="259" max="259" width="26.85546875" style="28" bestFit="1" customWidth="1"/>
    <col min="260" max="260" width="26.7109375" style="28" bestFit="1" customWidth="1"/>
    <col min="261" max="261" width="26.85546875" style="28" bestFit="1" customWidth="1"/>
    <col min="262" max="262" width="28.85546875" style="28" bestFit="1" customWidth="1"/>
    <col min="263" max="263" width="27" style="28" bestFit="1" customWidth="1"/>
    <col min="264" max="264" width="23.42578125" style="28" bestFit="1" customWidth="1"/>
    <col min="265" max="266" width="31.42578125" style="28" bestFit="1" customWidth="1"/>
    <col min="267" max="267" width="31.42578125" style="28" customWidth="1"/>
    <col min="268" max="268" width="52.28515625" style="28" customWidth="1"/>
    <col min="269" max="269" width="31.42578125" style="28" customWidth="1"/>
    <col min="270" max="270" width="26.42578125" style="28" bestFit="1" customWidth="1"/>
    <col min="271" max="271" width="29.28515625" style="28" customWidth="1"/>
    <col min="272" max="272" width="30.28515625" style="28" customWidth="1"/>
    <col min="273" max="273" width="39" style="28" bestFit="1" customWidth="1"/>
    <col min="274" max="453" width="9.140625" style="28"/>
    <col min="454" max="454" width="17.5703125" style="28" bestFit="1" customWidth="1"/>
    <col min="455" max="455" width="25.7109375" style="28" bestFit="1" customWidth="1"/>
    <col min="456" max="456" width="22.140625" style="28" bestFit="1" customWidth="1"/>
    <col min="457" max="457" width="18.42578125" style="28" bestFit="1" customWidth="1"/>
    <col min="458" max="458" width="19.140625" style="28" bestFit="1" customWidth="1"/>
    <col min="459" max="459" width="18.42578125" style="28" bestFit="1" customWidth="1"/>
    <col min="460" max="460" width="26.42578125" style="28" bestFit="1" customWidth="1"/>
    <col min="461" max="461" width="23.85546875" style="28" bestFit="1" customWidth="1"/>
    <col min="462" max="462" width="21.42578125" style="28" bestFit="1" customWidth="1"/>
    <col min="463" max="463" width="16" style="28" bestFit="1" customWidth="1"/>
    <col min="464" max="465" width="23" style="28" customWidth="1"/>
    <col min="466" max="466" width="29.28515625" style="28" customWidth="1"/>
    <col min="467" max="467" width="30.28515625" style="28" customWidth="1"/>
    <col min="468" max="468" width="24.140625" style="28" customWidth="1"/>
    <col min="469" max="470" width="23.85546875" style="28" customWidth="1"/>
    <col min="471" max="471" width="30.28515625" style="28" customWidth="1"/>
    <col min="472" max="477" width="12.7109375" style="28" customWidth="1"/>
    <col min="478" max="478" width="33.140625" style="28" customWidth="1"/>
    <col min="479" max="479" width="31.5703125" style="28" customWidth="1"/>
    <col min="480" max="480" width="33.28515625" style="28" customWidth="1"/>
    <col min="481" max="481" width="31.7109375" style="28" customWidth="1"/>
    <col min="482" max="482" width="20" style="28" customWidth="1"/>
    <col min="483" max="483" width="19.28515625" style="28" bestFit="1" customWidth="1"/>
    <col min="484" max="484" width="19.7109375" style="28" bestFit="1" customWidth="1"/>
    <col min="485" max="485" width="33.28515625" style="28" bestFit="1" customWidth="1"/>
    <col min="486" max="486" width="24.140625" style="28" bestFit="1" customWidth="1"/>
    <col min="487" max="487" width="25.28515625" style="28" customWidth="1"/>
    <col min="488" max="488" width="24.42578125" style="28" customWidth="1"/>
    <col min="489" max="489" width="13.85546875" style="28" bestFit="1" customWidth="1"/>
    <col min="490" max="490" width="18.7109375" style="28" bestFit="1" customWidth="1"/>
    <col min="491" max="491" width="24.7109375" style="28" bestFit="1" customWidth="1"/>
    <col min="492" max="493" width="27.140625" style="28" bestFit="1" customWidth="1"/>
    <col min="494" max="494" width="24.7109375" style="28" bestFit="1" customWidth="1"/>
    <col min="495" max="497" width="22.42578125" style="28" bestFit="1" customWidth="1"/>
    <col min="498" max="498" width="24" style="28" bestFit="1" customWidth="1"/>
    <col min="499" max="500" width="41.140625" style="28" bestFit="1" customWidth="1"/>
    <col min="501" max="501" width="77.42578125" style="28" bestFit="1" customWidth="1"/>
    <col min="502" max="502" width="110.28515625" style="28" bestFit="1" customWidth="1"/>
    <col min="503" max="503" width="108.140625" style="28" bestFit="1" customWidth="1"/>
    <col min="504" max="504" width="38.28515625" style="28" bestFit="1" customWidth="1"/>
    <col min="505" max="505" width="38.7109375" style="28" bestFit="1" customWidth="1"/>
    <col min="506" max="506" width="38.28515625" style="28" bestFit="1" customWidth="1"/>
    <col min="507" max="507" width="38.7109375" style="28" bestFit="1" customWidth="1"/>
    <col min="508" max="508" width="38.28515625" style="28" bestFit="1" customWidth="1"/>
    <col min="509" max="509" width="38.7109375" style="28" bestFit="1" customWidth="1"/>
    <col min="510" max="510" width="22.85546875" style="28" bestFit="1" customWidth="1"/>
    <col min="511" max="511" width="31.85546875" style="28" customWidth="1"/>
    <col min="512" max="512" width="28" style="28" bestFit="1" customWidth="1"/>
    <col min="513" max="513" width="20.7109375" style="28" bestFit="1" customWidth="1"/>
    <col min="514" max="514" width="26.7109375" style="28" bestFit="1" customWidth="1"/>
    <col min="515" max="515" width="26.85546875" style="28" bestFit="1" customWidth="1"/>
    <col min="516" max="516" width="26.7109375" style="28" bestFit="1" customWidth="1"/>
    <col min="517" max="517" width="26.85546875" style="28" bestFit="1" customWidth="1"/>
    <col min="518" max="518" width="28.85546875" style="28" bestFit="1" customWidth="1"/>
    <col min="519" max="519" width="27" style="28" bestFit="1" customWidth="1"/>
    <col min="520" max="520" width="23.42578125" style="28" bestFit="1" customWidth="1"/>
    <col min="521" max="522" width="31.42578125" style="28" bestFit="1" customWidth="1"/>
    <col min="523" max="523" width="31.42578125" style="28" customWidth="1"/>
    <col min="524" max="524" width="52.28515625" style="28" customWidth="1"/>
    <col min="525" max="525" width="31.42578125" style="28" customWidth="1"/>
    <col min="526" max="526" width="26.42578125" style="28" bestFit="1" customWidth="1"/>
    <col min="527" max="527" width="29.28515625" style="28" customWidth="1"/>
    <col min="528" max="528" width="30.28515625" style="28" customWidth="1"/>
    <col min="529" max="529" width="39" style="28" bestFit="1" customWidth="1"/>
    <col min="530" max="709" width="9.140625" style="28"/>
    <col min="710" max="710" width="17.5703125" style="28" bestFit="1" customWidth="1"/>
    <col min="711" max="711" width="25.7109375" style="28" bestFit="1" customWidth="1"/>
    <col min="712" max="712" width="22.140625" style="28" bestFit="1" customWidth="1"/>
    <col min="713" max="713" width="18.42578125" style="28" bestFit="1" customWidth="1"/>
    <col min="714" max="714" width="19.140625" style="28" bestFit="1" customWidth="1"/>
    <col min="715" max="715" width="18.42578125" style="28" bestFit="1" customWidth="1"/>
    <col min="716" max="716" width="26.42578125" style="28" bestFit="1" customWidth="1"/>
    <col min="717" max="717" width="23.85546875" style="28" bestFit="1" customWidth="1"/>
    <col min="718" max="718" width="21.42578125" style="28" bestFit="1" customWidth="1"/>
    <col min="719" max="719" width="16" style="28" bestFit="1" customWidth="1"/>
    <col min="720" max="721" width="23" style="28" customWidth="1"/>
    <col min="722" max="722" width="29.28515625" style="28" customWidth="1"/>
    <col min="723" max="723" width="30.28515625" style="28" customWidth="1"/>
    <col min="724" max="724" width="24.140625" style="28" customWidth="1"/>
    <col min="725" max="726" width="23.85546875" style="28" customWidth="1"/>
    <col min="727" max="727" width="30.28515625" style="28" customWidth="1"/>
    <col min="728" max="733" width="12.7109375" style="28" customWidth="1"/>
    <col min="734" max="734" width="33.140625" style="28" customWidth="1"/>
    <col min="735" max="735" width="31.5703125" style="28" customWidth="1"/>
    <col min="736" max="736" width="33.28515625" style="28" customWidth="1"/>
    <col min="737" max="737" width="31.7109375" style="28" customWidth="1"/>
    <col min="738" max="738" width="20" style="28" customWidth="1"/>
    <col min="739" max="739" width="19.28515625" style="28" bestFit="1" customWidth="1"/>
    <col min="740" max="740" width="19.7109375" style="28" bestFit="1" customWidth="1"/>
    <col min="741" max="741" width="33.28515625" style="28" bestFit="1" customWidth="1"/>
    <col min="742" max="742" width="24.140625" style="28" bestFit="1" customWidth="1"/>
    <col min="743" max="743" width="25.28515625" style="28" customWidth="1"/>
    <col min="744" max="744" width="24.42578125" style="28" customWidth="1"/>
    <col min="745" max="745" width="13.85546875" style="28" bestFit="1" customWidth="1"/>
    <col min="746" max="746" width="18.7109375" style="28" bestFit="1" customWidth="1"/>
    <col min="747" max="747" width="24.7109375" style="28" bestFit="1" customWidth="1"/>
    <col min="748" max="749" width="27.140625" style="28" bestFit="1" customWidth="1"/>
    <col min="750" max="750" width="24.7109375" style="28" bestFit="1" customWidth="1"/>
    <col min="751" max="753" width="22.42578125" style="28" bestFit="1" customWidth="1"/>
    <col min="754" max="754" width="24" style="28" bestFit="1" customWidth="1"/>
    <col min="755" max="756" width="41.140625" style="28" bestFit="1" customWidth="1"/>
    <col min="757" max="757" width="77.42578125" style="28" bestFit="1" customWidth="1"/>
    <col min="758" max="758" width="110.28515625" style="28" bestFit="1" customWidth="1"/>
    <col min="759" max="759" width="108.140625" style="28" bestFit="1" customWidth="1"/>
    <col min="760" max="760" width="38.28515625" style="28" bestFit="1" customWidth="1"/>
    <col min="761" max="761" width="38.7109375" style="28" bestFit="1" customWidth="1"/>
    <col min="762" max="762" width="38.28515625" style="28" bestFit="1" customWidth="1"/>
    <col min="763" max="763" width="38.7109375" style="28" bestFit="1" customWidth="1"/>
    <col min="764" max="764" width="38.28515625" style="28" bestFit="1" customWidth="1"/>
    <col min="765" max="765" width="38.7109375" style="28" bestFit="1" customWidth="1"/>
    <col min="766" max="766" width="22.85546875" style="28" bestFit="1" customWidth="1"/>
    <col min="767" max="767" width="31.85546875" style="28" customWidth="1"/>
    <col min="768" max="768" width="28" style="28" bestFit="1" customWidth="1"/>
    <col min="769" max="769" width="20.7109375" style="28" bestFit="1" customWidth="1"/>
    <col min="770" max="770" width="26.7109375" style="28" bestFit="1" customWidth="1"/>
    <col min="771" max="771" width="26.85546875" style="28" bestFit="1" customWidth="1"/>
    <col min="772" max="772" width="26.7109375" style="28" bestFit="1" customWidth="1"/>
    <col min="773" max="773" width="26.85546875" style="28" bestFit="1" customWidth="1"/>
    <col min="774" max="774" width="28.85546875" style="28" bestFit="1" customWidth="1"/>
    <col min="775" max="775" width="27" style="28" bestFit="1" customWidth="1"/>
    <col min="776" max="776" width="23.42578125" style="28" bestFit="1" customWidth="1"/>
    <col min="777" max="778" width="31.42578125" style="28" bestFit="1" customWidth="1"/>
    <col min="779" max="779" width="31.42578125" style="28" customWidth="1"/>
    <col min="780" max="780" width="52.28515625" style="28" customWidth="1"/>
    <col min="781" max="781" width="31.42578125" style="28" customWidth="1"/>
    <col min="782" max="782" width="26.42578125" style="28" bestFit="1" customWidth="1"/>
    <col min="783" max="783" width="29.28515625" style="28" customWidth="1"/>
    <col min="784" max="784" width="30.28515625" style="28" customWidth="1"/>
    <col min="785" max="785" width="39" style="28" bestFit="1" customWidth="1"/>
    <col min="786" max="965" width="9.140625" style="28"/>
    <col min="966" max="966" width="17.5703125" style="28" bestFit="1" customWidth="1"/>
    <col min="967" max="967" width="25.7109375" style="28" bestFit="1" customWidth="1"/>
    <col min="968" max="968" width="22.140625" style="28" bestFit="1" customWidth="1"/>
    <col min="969" max="969" width="18.42578125" style="28" bestFit="1" customWidth="1"/>
    <col min="970" max="970" width="19.140625" style="28" bestFit="1" customWidth="1"/>
    <col min="971" max="971" width="18.42578125" style="28" bestFit="1" customWidth="1"/>
    <col min="972" max="972" width="26.42578125" style="28" bestFit="1" customWidth="1"/>
    <col min="973" max="973" width="23.85546875" style="28" bestFit="1" customWidth="1"/>
    <col min="974" max="974" width="21.42578125" style="28" bestFit="1" customWidth="1"/>
    <col min="975" max="975" width="16" style="28" bestFit="1" customWidth="1"/>
    <col min="976" max="977" width="23" style="28" customWidth="1"/>
    <col min="978" max="978" width="29.28515625" style="28" customWidth="1"/>
    <col min="979" max="979" width="30.28515625" style="28" customWidth="1"/>
    <col min="980" max="980" width="24.140625" style="28" customWidth="1"/>
    <col min="981" max="982" width="23.85546875" style="28" customWidth="1"/>
    <col min="983" max="983" width="30.28515625" style="28" customWidth="1"/>
    <col min="984" max="989" width="12.7109375" style="28" customWidth="1"/>
    <col min="990" max="990" width="33.140625" style="28" customWidth="1"/>
    <col min="991" max="991" width="31.5703125" style="28" customWidth="1"/>
    <col min="992" max="992" width="33.28515625" style="28" customWidth="1"/>
    <col min="993" max="993" width="31.7109375" style="28" customWidth="1"/>
    <col min="994" max="994" width="20" style="28" customWidth="1"/>
    <col min="995" max="995" width="19.28515625" style="28" bestFit="1" customWidth="1"/>
    <col min="996" max="996" width="19.7109375" style="28" bestFit="1" customWidth="1"/>
    <col min="997" max="997" width="33.28515625" style="28" bestFit="1" customWidth="1"/>
    <col min="998" max="998" width="24.140625" style="28" bestFit="1" customWidth="1"/>
    <col min="999" max="999" width="25.28515625" style="28" customWidth="1"/>
    <col min="1000" max="1000" width="24.42578125" style="28" customWidth="1"/>
    <col min="1001" max="1001" width="13.85546875" style="28" bestFit="1" customWidth="1"/>
    <col min="1002" max="1002" width="18.7109375" style="28" bestFit="1" customWidth="1"/>
    <col min="1003" max="1003" width="24.7109375" style="28" bestFit="1" customWidth="1"/>
    <col min="1004" max="1005" width="27.140625" style="28" bestFit="1" customWidth="1"/>
    <col min="1006" max="1006" width="24.7109375" style="28" bestFit="1" customWidth="1"/>
    <col min="1007" max="1009" width="22.42578125" style="28" bestFit="1" customWidth="1"/>
    <col min="1010" max="1010" width="24" style="28" bestFit="1" customWidth="1"/>
    <col min="1011" max="1012" width="41.140625" style="28" bestFit="1" customWidth="1"/>
    <col min="1013" max="1013" width="77.42578125" style="28" bestFit="1" customWidth="1"/>
    <col min="1014" max="1014" width="110.28515625" style="28" bestFit="1" customWidth="1"/>
    <col min="1015" max="1015" width="108.140625" style="28" bestFit="1" customWidth="1"/>
    <col min="1016" max="1016" width="38.28515625" style="28" bestFit="1" customWidth="1"/>
    <col min="1017" max="1017" width="38.7109375" style="28" bestFit="1" customWidth="1"/>
    <col min="1018" max="1018" width="38.28515625" style="28" bestFit="1" customWidth="1"/>
    <col min="1019" max="1019" width="38.7109375" style="28" bestFit="1" customWidth="1"/>
    <col min="1020" max="1020" width="38.28515625" style="28" bestFit="1" customWidth="1"/>
    <col min="1021" max="1021" width="38.7109375" style="28" bestFit="1" customWidth="1"/>
    <col min="1022" max="1022" width="22.85546875" style="28" bestFit="1" customWidth="1"/>
    <col min="1023" max="1023" width="31.85546875" style="28" customWidth="1"/>
    <col min="1024" max="1024" width="28" style="28" bestFit="1" customWidth="1"/>
    <col min="1025" max="1025" width="20.7109375" style="28" bestFit="1" customWidth="1"/>
    <col min="1026" max="1026" width="26.7109375" style="28" bestFit="1" customWidth="1"/>
    <col min="1027" max="1027" width="26.85546875" style="28" bestFit="1" customWidth="1"/>
    <col min="1028" max="1028" width="26.7109375" style="28" bestFit="1" customWidth="1"/>
    <col min="1029" max="1029" width="26.85546875" style="28" bestFit="1" customWidth="1"/>
    <col min="1030" max="1030" width="28.85546875" style="28" bestFit="1" customWidth="1"/>
    <col min="1031" max="1031" width="27" style="28" bestFit="1" customWidth="1"/>
    <col min="1032" max="1032" width="23.42578125" style="28" bestFit="1" customWidth="1"/>
    <col min="1033" max="1034" width="31.42578125" style="28" bestFit="1" customWidth="1"/>
    <col min="1035" max="1035" width="31.42578125" style="28" customWidth="1"/>
    <col min="1036" max="1036" width="52.28515625" style="28" customWidth="1"/>
    <col min="1037" max="1037" width="31.42578125" style="28" customWidth="1"/>
    <col min="1038" max="1038" width="26.42578125" style="28" bestFit="1" customWidth="1"/>
    <col min="1039" max="1039" width="29.28515625" style="28" customWidth="1"/>
    <col min="1040" max="1040" width="30.28515625" style="28" customWidth="1"/>
    <col min="1041" max="1041" width="39" style="28" bestFit="1" customWidth="1"/>
    <col min="1042" max="1221" width="9.140625" style="28"/>
    <col min="1222" max="1222" width="17.5703125" style="28" bestFit="1" customWidth="1"/>
    <col min="1223" max="1223" width="25.7109375" style="28" bestFit="1" customWidth="1"/>
    <col min="1224" max="1224" width="22.140625" style="28" bestFit="1" customWidth="1"/>
    <col min="1225" max="1225" width="18.42578125" style="28" bestFit="1" customWidth="1"/>
    <col min="1226" max="1226" width="19.140625" style="28" bestFit="1" customWidth="1"/>
    <col min="1227" max="1227" width="18.42578125" style="28" bestFit="1" customWidth="1"/>
    <col min="1228" max="1228" width="26.42578125" style="28" bestFit="1" customWidth="1"/>
    <col min="1229" max="1229" width="23.85546875" style="28" bestFit="1" customWidth="1"/>
    <col min="1230" max="1230" width="21.42578125" style="28" bestFit="1" customWidth="1"/>
    <col min="1231" max="1231" width="16" style="28" bestFit="1" customWidth="1"/>
    <col min="1232" max="1233" width="23" style="28" customWidth="1"/>
    <col min="1234" max="1234" width="29.28515625" style="28" customWidth="1"/>
    <col min="1235" max="1235" width="30.28515625" style="28" customWidth="1"/>
    <col min="1236" max="1236" width="24.140625" style="28" customWidth="1"/>
    <col min="1237" max="1238" width="23.85546875" style="28" customWidth="1"/>
    <col min="1239" max="1239" width="30.28515625" style="28" customWidth="1"/>
    <col min="1240" max="1245" width="12.7109375" style="28" customWidth="1"/>
    <col min="1246" max="1246" width="33.140625" style="28" customWidth="1"/>
    <col min="1247" max="1247" width="31.5703125" style="28" customWidth="1"/>
    <col min="1248" max="1248" width="33.28515625" style="28" customWidth="1"/>
    <col min="1249" max="1249" width="31.7109375" style="28" customWidth="1"/>
    <col min="1250" max="1250" width="20" style="28" customWidth="1"/>
    <col min="1251" max="1251" width="19.28515625" style="28" bestFit="1" customWidth="1"/>
    <col min="1252" max="1252" width="19.7109375" style="28" bestFit="1" customWidth="1"/>
    <col min="1253" max="1253" width="33.28515625" style="28" bestFit="1" customWidth="1"/>
    <col min="1254" max="1254" width="24.140625" style="28" bestFit="1" customWidth="1"/>
    <col min="1255" max="1255" width="25.28515625" style="28" customWidth="1"/>
    <col min="1256" max="1256" width="24.42578125" style="28" customWidth="1"/>
    <col min="1257" max="1257" width="13.85546875" style="28" bestFit="1" customWidth="1"/>
    <col min="1258" max="1258" width="18.7109375" style="28" bestFit="1" customWidth="1"/>
    <col min="1259" max="1259" width="24.7109375" style="28" bestFit="1" customWidth="1"/>
    <col min="1260" max="1261" width="27.140625" style="28" bestFit="1" customWidth="1"/>
    <col min="1262" max="1262" width="24.7109375" style="28" bestFit="1" customWidth="1"/>
    <col min="1263" max="1265" width="22.42578125" style="28" bestFit="1" customWidth="1"/>
    <col min="1266" max="1266" width="24" style="28" bestFit="1" customWidth="1"/>
    <col min="1267" max="1268" width="41.140625" style="28" bestFit="1" customWidth="1"/>
    <col min="1269" max="1269" width="77.42578125" style="28" bestFit="1" customWidth="1"/>
    <col min="1270" max="1270" width="110.28515625" style="28" bestFit="1" customWidth="1"/>
    <col min="1271" max="1271" width="108.140625" style="28" bestFit="1" customWidth="1"/>
    <col min="1272" max="1272" width="38.28515625" style="28" bestFit="1" customWidth="1"/>
    <col min="1273" max="1273" width="38.7109375" style="28" bestFit="1" customWidth="1"/>
    <col min="1274" max="1274" width="38.28515625" style="28" bestFit="1" customWidth="1"/>
    <col min="1275" max="1275" width="38.7109375" style="28" bestFit="1" customWidth="1"/>
    <col min="1276" max="1276" width="38.28515625" style="28" bestFit="1" customWidth="1"/>
    <col min="1277" max="1277" width="38.7109375" style="28" bestFit="1" customWidth="1"/>
    <col min="1278" max="1278" width="22.85546875" style="28" bestFit="1" customWidth="1"/>
    <col min="1279" max="1279" width="31.85546875" style="28" customWidth="1"/>
    <col min="1280" max="1280" width="28" style="28" bestFit="1" customWidth="1"/>
    <col min="1281" max="1281" width="20.7109375" style="28" bestFit="1" customWidth="1"/>
    <col min="1282" max="1282" width="26.7109375" style="28" bestFit="1" customWidth="1"/>
    <col min="1283" max="1283" width="26.85546875" style="28" bestFit="1" customWidth="1"/>
    <col min="1284" max="1284" width="26.7109375" style="28" bestFit="1" customWidth="1"/>
    <col min="1285" max="1285" width="26.85546875" style="28" bestFit="1" customWidth="1"/>
    <col min="1286" max="1286" width="28.85546875" style="28" bestFit="1" customWidth="1"/>
    <col min="1287" max="1287" width="27" style="28" bestFit="1" customWidth="1"/>
    <col min="1288" max="1288" width="23.42578125" style="28" bestFit="1" customWidth="1"/>
    <col min="1289" max="1290" width="31.42578125" style="28" bestFit="1" customWidth="1"/>
    <col min="1291" max="1291" width="31.42578125" style="28" customWidth="1"/>
    <col min="1292" max="1292" width="52.28515625" style="28" customWidth="1"/>
    <col min="1293" max="1293" width="31.42578125" style="28" customWidth="1"/>
    <col min="1294" max="1294" width="26.42578125" style="28" bestFit="1" customWidth="1"/>
    <col min="1295" max="1295" width="29.28515625" style="28" customWidth="1"/>
    <col min="1296" max="1296" width="30.28515625" style="28" customWidth="1"/>
    <col min="1297" max="1297" width="39" style="28" bestFit="1" customWidth="1"/>
    <col min="1298" max="1477" width="9.140625" style="28"/>
    <col min="1478" max="1478" width="17.5703125" style="28" bestFit="1" customWidth="1"/>
    <col min="1479" max="1479" width="25.7109375" style="28" bestFit="1" customWidth="1"/>
    <col min="1480" max="1480" width="22.140625" style="28" bestFit="1" customWidth="1"/>
    <col min="1481" max="1481" width="18.42578125" style="28" bestFit="1" customWidth="1"/>
    <col min="1482" max="1482" width="19.140625" style="28" bestFit="1" customWidth="1"/>
    <col min="1483" max="1483" width="18.42578125" style="28" bestFit="1" customWidth="1"/>
    <col min="1484" max="1484" width="26.42578125" style="28" bestFit="1" customWidth="1"/>
    <col min="1485" max="1485" width="23.85546875" style="28" bestFit="1" customWidth="1"/>
    <col min="1486" max="1486" width="21.42578125" style="28" bestFit="1" customWidth="1"/>
    <col min="1487" max="1487" width="16" style="28" bestFit="1" customWidth="1"/>
    <col min="1488" max="1489" width="23" style="28" customWidth="1"/>
    <col min="1490" max="1490" width="29.28515625" style="28" customWidth="1"/>
    <col min="1491" max="1491" width="30.28515625" style="28" customWidth="1"/>
    <col min="1492" max="1492" width="24.140625" style="28" customWidth="1"/>
    <col min="1493" max="1494" width="23.85546875" style="28" customWidth="1"/>
    <col min="1495" max="1495" width="30.28515625" style="28" customWidth="1"/>
    <col min="1496" max="1501" width="12.7109375" style="28" customWidth="1"/>
    <col min="1502" max="1502" width="33.140625" style="28" customWidth="1"/>
    <col min="1503" max="1503" width="31.5703125" style="28" customWidth="1"/>
    <col min="1504" max="1504" width="33.28515625" style="28" customWidth="1"/>
    <col min="1505" max="1505" width="31.7109375" style="28" customWidth="1"/>
    <col min="1506" max="1506" width="20" style="28" customWidth="1"/>
    <col min="1507" max="1507" width="19.28515625" style="28" bestFit="1" customWidth="1"/>
    <col min="1508" max="1508" width="19.7109375" style="28" bestFit="1" customWidth="1"/>
    <col min="1509" max="1509" width="33.28515625" style="28" bestFit="1" customWidth="1"/>
    <col min="1510" max="1510" width="24.140625" style="28" bestFit="1" customWidth="1"/>
    <col min="1511" max="1511" width="25.28515625" style="28" customWidth="1"/>
    <col min="1512" max="1512" width="24.42578125" style="28" customWidth="1"/>
    <col min="1513" max="1513" width="13.85546875" style="28" bestFit="1" customWidth="1"/>
    <col min="1514" max="1514" width="18.7109375" style="28" bestFit="1" customWidth="1"/>
    <col min="1515" max="1515" width="24.7109375" style="28" bestFit="1" customWidth="1"/>
    <col min="1516" max="1517" width="27.140625" style="28" bestFit="1" customWidth="1"/>
    <col min="1518" max="1518" width="24.7109375" style="28" bestFit="1" customWidth="1"/>
    <col min="1519" max="1521" width="22.42578125" style="28" bestFit="1" customWidth="1"/>
    <col min="1522" max="1522" width="24" style="28" bestFit="1" customWidth="1"/>
    <col min="1523" max="1524" width="41.140625" style="28" bestFit="1" customWidth="1"/>
    <col min="1525" max="1525" width="77.42578125" style="28" bestFit="1" customWidth="1"/>
    <col min="1526" max="1526" width="110.28515625" style="28" bestFit="1" customWidth="1"/>
    <col min="1527" max="1527" width="108.140625" style="28" bestFit="1" customWidth="1"/>
    <col min="1528" max="1528" width="38.28515625" style="28" bestFit="1" customWidth="1"/>
    <col min="1529" max="1529" width="38.7109375" style="28" bestFit="1" customWidth="1"/>
    <col min="1530" max="1530" width="38.28515625" style="28" bestFit="1" customWidth="1"/>
    <col min="1531" max="1531" width="38.7109375" style="28" bestFit="1" customWidth="1"/>
    <col min="1532" max="1532" width="38.28515625" style="28" bestFit="1" customWidth="1"/>
    <col min="1533" max="1533" width="38.7109375" style="28" bestFit="1" customWidth="1"/>
    <col min="1534" max="1534" width="22.85546875" style="28" bestFit="1" customWidth="1"/>
    <col min="1535" max="1535" width="31.85546875" style="28" customWidth="1"/>
    <col min="1536" max="1536" width="28" style="28" bestFit="1" customWidth="1"/>
    <col min="1537" max="1537" width="20.7109375" style="28" bestFit="1" customWidth="1"/>
    <col min="1538" max="1538" width="26.7109375" style="28" bestFit="1" customWidth="1"/>
    <col min="1539" max="1539" width="26.85546875" style="28" bestFit="1" customWidth="1"/>
    <col min="1540" max="1540" width="26.7109375" style="28" bestFit="1" customWidth="1"/>
    <col min="1541" max="1541" width="26.85546875" style="28" bestFit="1" customWidth="1"/>
    <col min="1542" max="1542" width="28.85546875" style="28" bestFit="1" customWidth="1"/>
    <col min="1543" max="1543" width="27" style="28" bestFit="1" customWidth="1"/>
    <col min="1544" max="1544" width="23.42578125" style="28" bestFit="1" customWidth="1"/>
    <col min="1545" max="1546" width="31.42578125" style="28" bestFit="1" customWidth="1"/>
    <col min="1547" max="1547" width="31.42578125" style="28" customWidth="1"/>
    <col min="1548" max="1548" width="52.28515625" style="28" customWidth="1"/>
    <col min="1549" max="1549" width="31.42578125" style="28" customWidth="1"/>
    <col min="1550" max="1550" width="26.42578125" style="28" bestFit="1" customWidth="1"/>
    <col min="1551" max="1551" width="29.28515625" style="28" customWidth="1"/>
    <col min="1552" max="1552" width="30.28515625" style="28" customWidth="1"/>
    <col min="1553" max="1553" width="39" style="28" bestFit="1" customWidth="1"/>
    <col min="1554" max="1733" width="9.140625" style="28"/>
    <col min="1734" max="1734" width="17.5703125" style="28" bestFit="1" customWidth="1"/>
    <col min="1735" max="1735" width="25.7109375" style="28" bestFit="1" customWidth="1"/>
    <col min="1736" max="1736" width="22.140625" style="28" bestFit="1" customWidth="1"/>
    <col min="1737" max="1737" width="18.42578125" style="28" bestFit="1" customWidth="1"/>
    <col min="1738" max="1738" width="19.140625" style="28" bestFit="1" customWidth="1"/>
    <col min="1739" max="1739" width="18.42578125" style="28" bestFit="1" customWidth="1"/>
    <col min="1740" max="1740" width="26.42578125" style="28" bestFit="1" customWidth="1"/>
    <col min="1741" max="1741" width="23.85546875" style="28" bestFit="1" customWidth="1"/>
    <col min="1742" max="1742" width="21.42578125" style="28" bestFit="1" customWidth="1"/>
    <col min="1743" max="1743" width="16" style="28" bestFit="1" customWidth="1"/>
    <col min="1744" max="1745" width="23" style="28" customWidth="1"/>
    <col min="1746" max="1746" width="29.28515625" style="28" customWidth="1"/>
    <col min="1747" max="1747" width="30.28515625" style="28" customWidth="1"/>
    <col min="1748" max="1748" width="24.140625" style="28" customWidth="1"/>
    <col min="1749" max="1750" width="23.85546875" style="28" customWidth="1"/>
    <col min="1751" max="1751" width="30.28515625" style="28" customWidth="1"/>
    <col min="1752" max="1757" width="12.7109375" style="28" customWidth="1"/>
    <col min="1758" max="1758" width="33.140625" style="28" customWidth="1"/>
    <col min="1759" max="1759" width="31.5703125" style="28" customWidth="1"/>
    <col min="1760" max="1760" width="33.28515625" style="28" customWidth="1"/>
    <col min="1761" max="1761" width="31.7109375" style="28" customWidth="1"/>
    <col min="1762" max="1762" width="20" style="28" customWidth="1"/>
    <col min="1763" max="1763" width="19.28515625" style="28" bestFit="1" customWidth="1"/>
    <col min="1764" max="1764" width="19.7109375" style="28" bestFit="1" customWidth="1"/>
    <col min="1765" max="1765" width="33.28515625" style="28" bestFit="1" customWidth="1"/>
    <col min="1766" max="1766" width="24.140625" style="28" bestFit="1" customWidth="1"/>
    <col min="1767" max="1767" width="25.28515625" style="28" customWidth="1"/>
    <col min="1768" max="1768" width="24.42578125" style="28" customWidth="1"/>
    <col min="1769" max="1769" width="13.85546875" style="28" bestFit="1" customWidth="1"/>
    <col min="1770" max="1770" width="18.7109375" style="28" bestFit="1" customWidth="1"/>
    <col min="1771" max="1771" width="24.7109375" style="28" bestFit="1" customWidth="1"/>
    <col min="1772" max="1773" width="27.140625" style="28" bestFit="1" customWidth="1"/>
    <col min="1774" max="1774" width="24.7109375" style="28" bestFit="1" customWidth="1"/>
    <col min="1775" max="1777" width="22.42578125" style="28" bestFit="1" customWidth="1"/>
    <col min="1778" max="1778" width="24" style="28" bestFit="1" customWidth="1"/>
    <col min="1779" max="1780" width="41.140625" style="28" bestFit="1" customWidth="1"/>
    <col min="1781" max="1781" width="77.42578125" style="28" bestFit="1" customWidth="1"/>
    <col min="1782" max="1782" width="110.28515625" style="28" bestFit="1" customWidth="1"/>
    <col min="1783" max="1783" width="108.140625" style="28" bestFit="1" customWidth="1"/>
    <col min="1784" max="1784" width="38.28515625" style="28" bestFit="1" customWidth="1"/>
    <col min="1785" max="1785" width="38.7109375" style="28" bestFit="1" customWidth="1"/>
    <col min="1786" max="1786" width="38.28515625" style="28" bestFit="1" customWidth="1"/>
    <col min="1787" max="1787" width="38.7109375" style="28" bestFit="1" customWidth="1"/>
    <col min="1788" max="1788" width="38.28515625" style="28" bestFit="1" customWidth="1"/>
    <col min="1789" max="1789" width="38.7109375" style="28" bestFit="1" customWidth="1"/>
    <col min="1790" max="1790" width="22.85546875" style="28" bestFit="1" customWidth="1"/>
    <col min="1791" max="1791" width="31.85546875" style="28" customWidth="1"/>
    <col min="1792" max="1792" width="28" style="28" bestFit="1" customWidth="1"/>
    <col min="1793" max="1793" width="20.7109375" style="28" bestFit="1" customWidth="1"/>
    <col min="1794" max="1794" width="26.7109375" style="28" bestFit="1" customWidth="1"/>
    <col min="1795" max="1795" width="26.85546875" style="28" bestFit="1" customWidth="1"/>
    <col min="1796" max="1796" width="26.7109375" style="28" bestFit="1" customWidth="1"/>
    <col min="1797" max="1797" width="26.85546875" style="28" bestFit="1" customWidth="1"/>
    <col min="1798" max="1798" width="28.85546875" style="28" bestFit="1" customWidth="1"/>
    <col min="1799" max="1799" width="27" style="28" bestFit="1" customWidth="1"/>
    <col min="1800" max="1800" width="23.42578125" style="28" bestFit="1" customWidth="1"/>
    <col min="1801" max="1802" width="31.42578125" style="28" bestFit="1" customWidth="1"/>
    <col min="1803" max="1803" width="31.42578125" style="28" customWidth="1"/>
    <col min="1804" max="1804" width="52.28515625" style="28" customWidth="1"/>
    <col min="1805" max="1805" width="31.42578125" style="28" customWidth="1"/>
    <col min="1806" max="1806" width="26.42578125" style="28" bestFit="1" customWidth="1"/>
    <col min="1807" max="1807" width="29.28515625" style="28" customWidth="1"/>
    <col min="1808" max="1808" width="30.28515625" style="28" customWidth="1"/>
    <col min="1809" max="1809" width="39" style="28" bestFit="1" customWidth="1"/>
    <col min="1810" max="1989" width="9.140625" style="28"/>
    <col min="1990" max="1990" width="17.5703125" style="28" bestFit="1" customWidth="1"/>
    <col min="1991" max="1991" width="25.7109375" style="28" bestFit="1" customWidth="1"/>
    <col min="1992" max="1992" width="22.140625" style="28" bestFit="1" customWidth="1"/>
    <col min="1993" max="1993" width="18.42578125" style="28" bestFit="1" customWidth="1"/>
    <col min="1994" max="1994" width="19.140625" style="28" bestFit="1" customWidth="1"/>
    <col min="1995" max="1995" width="18.42578125" style="28" bestFit="1" customWidth="1"/>
    <col min="1996" max="1996" width="26.42578125" style="28" bestFit="1" customWidth="1"/>
    <col min="1997" max="1997" width="23.85546875" style="28" bestFit="1" customWidth="1"/>
    <col min="1998" max="1998" width="21.42578125" style="28" bestFit="1" customWidth="1"/>
    <col min="1999" max="1999" width="16" style="28" bestFit="1" customWidth="1"/>
    <col min="2000" max="2001" width="23" style="28" customWidth="1"/>
    <col min="2002" max="2002" width="29.28515625" style="28" customWidth="1"/>
    <col min="2003" max="2003" width="30.28515625" style="28" customWidth="1"/>
    <col min="2004" max="2004" width="24.140625" style="28" customWidth="1"/>
    <col min="2005" max="2006" width="23.85546875" style="28" customWidth="1"/>
    <col min="2007" max="2007" width="30.28515625" style="28" customWidth="1"/>
    <col min="2008" max="2013" width="12.7109375" style="28" customWidth="1"/>
    <col min="2014" max="2014" width="33.140625" style="28" customWidth="1"/>
    <col min="2015" max="2015" width="31.5703125" style="28" customWidth="1"/>
    <col min="2016" max="2016" width="33.28515625" style="28" customWidth="1"/>
    <col min="2017" max="2017" width="31.7109375" style="28" customWidth="1"/>
    <col min="2018" max="2018" width="20" style="28" customWidth="1"/>
    <col min="2019" max="2019" width="19.28515625" style="28" bestFit="1" customWidth="1"/>
    <col min="2020" max="2020" width="19.7109375" style="28" bestFit="1" customWidth="1"/>
    <col min="2021" max="2021" width="33.28515625" style="28" bestFit="1" customWidth="1"/>
    <col min="2022" max="2022" width="24.140625" style="28" bestFit="1" customWidth="1"/>
    <col min="2023" max="2023" width="25.28515625" style="28" customWidth="1"/>
    <col min="2024" max="2024" width="24.42578125" style="28" customWidth="1"/>
    <col min="2025" max="2025" width="13.85546875" style="28" bestFit="1" customWidth="1"/>
    <col min="2026" max="2026" width="18.7109375" style="28" bestFit="1" customWidth="1"/>
    <col min="2027" max="2027" width="24.7109375" style="28" bestFit="1" customWidth="1"/>
    <col min="2028" max="2029" width="27.140625" style="28" bestFit="1" customWidth="1"/>
    <col min="2030" max="2030" width="24.7109375" style="28" bestFit="1" customWidth="1"/>
    <col min="2031" max="2033" width="22.42578125" style="28" bestFit="1" customWidth="1"/>
    <col min="2034" max="2034" width="24" style="28" bestFit="1" customWidth="1"/>
    <col min="2035" max="2036" width="41.140625" style="28" bestFit="1" customWidth="1"/>
    <col min="2037" max="2037" width="77.42578125" style="28" bestFit="1" customWidth="1"/>
    <col min="2038" max="2038" width="110.28515625" style="28" bestFit="1" customWidth="1"/>
    <col min="2039" max="2039" width="108.140625" style="28" bestFit="1" customWidth="1"/>
    <col min="2040" max="2040" width="38.28515625" style="28" bestFit="1" customWidth="1"/>
    <col min="2041" max="2041" width="38.7109375" style="28" bestFit="1" customWidth="1"/>
    <col min="2042" max="2042" width="38.28515625" style="28" bestFit="1" customWidth="1"/>
    <col min="2043" max="2043" width="38.7109375" style="28" bestFit="1" customWidth="1"/>
    <col min="2044" max="2044" width="38.28515625" style="28" bestFit="1" customWidth="1"/>
    <col min="2045" max="2045" width="38.7109375" style="28" bestFit="1" customWidth="1"/>
    <col min="2046" max="2046" width="22.85546875" style="28" bestFit="1" customWidth="1"/>
    <col min="2047" max="2047" width="31.85546875" style="28" customWidth="1"/>
    <col min="2048" max="2048" width="28" style="28" bestFit="1" customWidth="1"/>
    <col min="2049" max="2049" width="20.7109375" style="28" bestFit="1" customWidth="1"/>
    <col min="2050" max="2050" width="26.7109375" style="28" bestFit="1" customWidth="1"/>
    <col min="2051" max="2051" width="26.85546875" style="28" bestFit="1" customWidth="1"/>
    <col min="2052" max="2052" width="26.7109375" style="28" bestFit="1" customWidth="1"/>
    <col min="2053" max="2053" width="26.85546875" style="28" bestFit="1" customWidth="1"/>
    <col min="2054" max="2054" width="28.85546875" style="28" bestFit="1" customWidth="1"/>
    <col min="2055" max="2055" width="27" style="28" bestFit="1" customWidth="1"/>
    <col min="2056" max="2056" width="23.42578125" style="28" bestFit="1" customWidth="1"/>
    <col min="2057" max="2058" width="31.42578125" style="28" bestFit="1" customWidth="1"/>
    <col min="2059" max="2059" width="31.42578125" style="28" customWidth="1"/>
    <col min="2060" max="2060" width="52.28515625" style="28" customWidth="1"/>
    <col min="2061" max="2061" width="31.42578125" style="28" customWidth="1"/>
    <col min="2062" max="2062" width="26.42578125" style="28" bestFit="1" customWidth="1"/>
    <col min="2063" max="2063" width="29.28515625" style="28" customWidth="1"/>
    <col min="2064" max="2064" width="30.28515625" style="28" customWidth="1"/>
    <col min="2065" max="2065" width="39" style="28" bestFit="1" customWidth="1"/>
    <col min="2066" max="2245" width="9.140625" style="28"/>
    <col min="2246" max="2246" width="17.5703125" style="28" bestFit="1" customWidth="1"/>
    <col min="2247" max="2247" width="25.7109375" style="28" bestFit="1" customWidth="1"/>
    <col min="2248" max="2248" width="22.140625" style="28" bestFit="1" customWidth="1"/>
    <col min="2249" max="2249" width="18.42578125" style="28" bestFit="1" customWidth="1"/>
    <col min="2250" max="2250" width="19.140625" style="28" bestFit="1" customWidth="1"/>
    <col min="2251" max="2251" width="18.42578125" style="28" bestFit="1" customWidth="1"/>
    <col min="2252" max="2252" width="26.42578125" style="28" bestFit="1" customWidth="1"/>
    <col min="2253" max="2253" width="23.85546875" style="28" bestFit="1" customWidth="1"/>
    <col min="2254" max="2254" width="21.42578125" style="28" bestFit="1" customWidth="1"/>
    <col min="2255" max="2255" width="16" style="28" bestFit="1" customWidth="1"/>
    <col min="2256" max="2257" width="23" style="28" customWidth="1"/>
    <col min="2258" max="2258" width="29.28515625" style="28" customWidth="1"/>
    <col min="2259" max="2259" width="30.28515625" style="28" customWidth="1"/>
    <col min="2260" max="2260" width="24.140625" style="28" customWidth="1"/>
    <col min="2261" max="2262" width="23.85546875" style="28" customWidth="1"/>
    <col min="2263" max="2263" width="30.28515625" style="28" customWidth="1"/>
    <col min="2264" max="2269" width="12.7109375" style="28" customWidth="1"/>
    <col min="2270" max="2270" width="33.140625" style="28" customWidth="1"/>
    <col min="2271" max="2271" width="31.5703125" style="28" customWidth="1"/>
    <col min="2272" max="2272" width="33.28515625" style="28" customWidth="1"/>
    <col min="2273" max="2273" width="31.7109375" style="28" customWidth="1"/>
    <col min="2274" max="2274" width="20" style="28" customWidth="1"/>
    <col min="2275" max="2275" width="19.28515625" style="28" bestFit="1" customWidth="1"/>
    <col min="2276" max="2276" width="19.7109375" style="28" bestFit="1" customWidth="1"/>
    <col min="2277" max="2277" width="33.28515625" style="28" bestFit="1" customWidth="1"/>
    <col min="2278" max="2278" width="24.140625" style="28" bestFit="1" customWidth="1"/>
    <col min="2279" max="2279" width="25.28515625" style="28" customWidth="1"/>
    <col min="2280" max="2280" width="24.42578125" style="28" customWidth="1"/>
    <col min="2281" max="2281" width="13.85546875" style="28" bestFit="1" customWidth="1"/>
    <col min="2282" max="2282" width="18.7109375" style="28" bestFit="1" customWidth="1"/>
    <col min="2283" max="2283" width="24.7109375" style="28" bestFit="1" customWidth="1"/>
    <col min="2284" max="2285" width="27.140625" style="28" bestFit="1" customWidth="1"/>
    <col min="2286" max="2286" width="24.7109375" style="28" bestFit="1" customWidth="1"/>
    <col min="2287" max="2289" width="22.42578125" style="28" bestFit="1" customWidth="1"/>
    <col min="2290" max="2290" width="24" style="28" bestFit="1" customWidth="1"/>
    <col min="2291" max="2292" width="41.140625" style="28" bestFit="1" customWidth="1"/>
    <col min="2293" max="2293" width="77.42578125" style="28" bestFit="1" customWidth="1"/>
    <col min="2294" max="2294" width="110.28515625" style="28" bestFit="1" customWidth="1"/>
    <col min="2295" max="2295" width="108.140625" style="28" bestFit="1" customWidth="1"/>
    <col min="2296" max="2296" width="38.28515625" style="28" bestFit="1" customWidth="1"/>
    <col min="2297" max="2297" width="38.7109375" style="28" bestFit="1" customWidth="1"/>
    <col min="2298" max="2298" width="38.28515625" style="28" bestFit="1" customWidth="1"/>
    <col min="2299" max="2299" width="38.7109375" style="28" bestFit="1" customWidth="1"/>
    <col min="2300" max="2300" width="38.28515625" style="28" bestFit="1" customWidth="1"/>
    <col min="2301" max="2301" width="38.7109375" style="28" bestFit="1" customWidth="1"/>
    <col min="2302" max="2302" width="22.85546875" style="28" bestFit="1" customWidth="1"/>
    <col min="2303" max="2303" width="31.85546875" style="28" customWidth="1"/>
    <col min="2304" max="2304" width="28" style="28" bestFit="1" customWidth="1"/>
    <col min="2305" max="2305" width="20.7109375" style="28" bestFit="1" customWidth="1"/>
    <col min="2306" max="2306" width="26.7109375" style="28" bestFit="1" customWidth="1"/>
    <col min="2307" max="2307" width="26.85546875" style="28" bestFit="1" customWidth="1"/>
    <col min="2308" max="2308" width="26.7109375" style="28" bestFit="1" customWidth="1"/>
    <col min="2309" max="2309" width="26.85546875" style="28" bestFit="1" customWidth="1"/>
    <col min="2310" max="2310" width="28.85546875" style="28" bestFit="1" customWidth="1"/>
    <col min="2311" max="2311" width="27" style="28" bestFit="1" customWidth="1"/>
    <col min="2312" max="2312" width="23.42578125" style="28" bestFit="1" customWidth="1"/>
    <col min="2313" max="2314" width="31.42578125" style="28" bestFit="1" customWidth="1"/>
    <col min="2315" max="2315" width="31.42578125" style="28" customWidth="1"/>
    <col min="2316" max="2316" width="52.28515625" style="28" customWidth="1"/>
    <col min="2317" max="2317" width="31.42578125" style="28" customWidth="1"/>
    <col min="2318" max="2318" width="26.42578125" style="28" bestFit="1" customWidth="1"/>
    <col min="2319" max="2319" width="29.28515625" style="28" customWidth="1"/>
    <col min="2320" max="2320" width="30.28515625" style="28" customWidth="1"/>
    <col min="2321" max="2321" width="39" style="28" bestFit="1" customWidth="1"/>
    <col min="2322" max="2501" width="9.140625" style="28"/>
    <col min="2502" max="2502" width="17.5703125" style="28" bestFit="1" customWidth="1"/>
    <col min="2503" max="2503" width="25.7109375" style="28" bestFit="1" customWidth="1"/>
    <col min="2504" max="2504" width="22.140625" style="28" bestFit="1" customWidth="1"/>
    <col min="2505" max="2505" width="18.42578125" style="28" bestFit="1" customWidth="1"/>
    <col min="2506" max="2506" width="19.140625" style="28" bestFit="1" customWidth="1"/>
    <col min="2507" max="2507" width="18.42578125" style="28" bestFit="1" customWidth="1"/>
    <col min="2508" max="2508" width="26.42578125" style="28" bestFit="1" customWidth="1"/>
    <col min="2509" max="2509" width="23.85546875" style="28" bestFit="1" customWidth="1"/>
    <col min="2510" max="2510" width="21.42578125" style="28" bestFit="1" customWidth="1"/>
    <col min="2511" max="2511" width="16" style="28" bestFit="1" customWidth="1"/>
    <col min="2512" max="2513" width="23" style="28" customWidth="1"/>
    <col min="2514" max="2514" width="29.28515625" style="28" customWidth="1"/>
    <col min="2515" max="2515" width="30.28515625" style="28" customWidth="1"/>
    <col min="2516" max="2516" width="24.140625" style="28" customWidth="1"/>
    <col min="2517" max="2518" width="23.85546875" style="28" customWidth="1"/>
    <col min="2519" max="2519" width="30.28515625" style="28" customWidth="1"/>
    <col min="2520" max="2525" width="12.7109375" style="28" customWidth="1"/>
    <col min="2526" max="2526" width="33.140625" style="28" customWidth="1"/>
    <col min="2527" max="2527" width="31.5703125" style="28" customWidth="1"/>
    <col min="2528" max="2528" width="33.28515625" style="28" customWidth="1"/>
    <col min="2529" max="2529" width="31.7109375" style="28" customWidth="1"/>
    <col min="2530" max="2530" width="20" style="28" customWidth="1"/>
    <col min="2531" max="2531" width="19.28515625" style="28" bestFit="1" customWidth="1"/>
    <col min="2532" max="2532" width="19.7109375" style="28" bestFit="1" customWidth="1"/>
    <col min="2533" max="2533" width="33.28515625" style="28" bestFit="1" customWidth="1"/>
    <col min="2534" max="2534" width="24.140625" style="28" bestFit="1" customWidth="1"/>
    <col min="2535" max="2535" width="25.28515625" style="28" customWidth="1"/>
    <col min="2536" max="2536" width="24.42578125" style="28" customWidth="1"/>
    <col min="2537" max="2537" width="13.85546875" style="28" bestFit="1" customWidth="1"/>
    <col min="2538" max="2538" width="18.7109375" style="28" bestFit="1" customWidth="1"/>
    <col min="2539" max="2539" width="24.7109375" style="28" bestFit="1" customWidth="1"/>
    <col min="2540" max="2541" width="27.140625" style="28" bestFit="1" customWidth="1"/>
    <col min="2542" max="2542" width="24.7109375" style="28" bestFit="1" customWidth="1"/>
    <col min="2543" max="2545" width="22.42578125" style="28" bestFit="1" customWidth="1"/>
    <col min="2546" max="2546" width="24" style="28" bestFit="1" customWidth="1"/>
    <col min="2547" max="2548" width="41.140625" style="28" bestFit="1" customWidth="1"/>
    <col min="2549" max="2549" width="77.42578125" style="28" bestFit="1" customWidth="1"/>
    <col min="2550" max="2550" width="110.28515625" style="28" bestFit="1" customWidth="1"/>
    <col min="2551" max="2551" width="108.140625" style="28" bestFit="1" customWidth="1"/>
    <col min="2552" max="2552" width="38.28515625" style="28" bestFit="1" customWidth="1"/>
    <col min="2553" max="2553" width="38.7109375" style="28" bestFit="1" customWidth="1"/>
    <col min="2554" max="2554" width="38.28515625" style="28" bestFit="1" customWidth="1"/>
    <col min="2555" max="2555" width="38.7109375" style="28" bestFit="1" customWidth="1"/>
    <col min="2556" max="2556" width="38.28515625" style="28" bestFit="1" customWidth="1"/>
    <col min="2557" max="2557" width="38.7109375" style="28" bestFit="1" customWidth="1"/>
    <col min="2558" max="2558" width="22.85546875" style="28" bestFit="1" customWidth="1"/>
    <col min="2559" max="2559" width="31.85546875" style="28" customWidth="1"/>
    <col min="2560" max="2560" width="28" style="28" bestFit="1" customWidth="1"/>
    <col min="2561" max="2561" width="20.7109375" style="28" bestFit="1" customWidth="1"/>
    <col min="2562" max="2562" width="26.7109375" style="28" bestFit="1" customWidth="1"/>
    <col min="2563" max="2563" width="26.85546875" style="28" bestFit="1" customWidth="1"/>
    <col min="2564" max="2564" width="26.7109375" style="28" bestFit="1" customWidth="1"/>
    <col min="2565" max="2565" width="26.85546875" style="28" bestFit="1" customWidth="1"/>
    <col min="2566" max="2566" width="28.85546875" style="28" bestFit="1" customWidth="1"/>
    <col min="2567" max="2567" width="27" style="28" bestFit="1" customWidth="1"/>
    <col min="2568" max="2568" width="23.42578125" style="28" bestFit="1" customWidth="1"/>
    <col min="2569" max="2570" width="31.42578125" style="28" bestFit="1" customWidth="1"/>
    <col min="2571" max="2571" width="31.42578125" style="28" customWidth="1"/>
    <col min="2572" max="2572" width="52.28515625" style="28" customWidth="1"/>
    <col min="2573" max="2573" width="31.42578125" style="28" customWidth="1"/>
    <col min="2574" max="2574" width="26.42578125" style="28" bestFit="1" customWidth="1"/>
    <col min="2575" max="2575" width="29.28515625" style="28" customWidth="1"/>
    <col min="2576" max="2576" width="30.28515625" style="28" customWidth="1"/>
    <col min="2577" max="2577" width="39" style="28" bestFit="1" customWidth="1"/>
    <col min="2578" max="2757" width="9.140625" style="28"/>
    <col min="2758" max="2758" width="17.5703125" style="28" bestFit="1" customWidth="1"/>
    <col min="2759" max="2759" width="25.7109375" style="28" bestFit="1" customWidth="1"/>
    <col min="2760" max="2760" width="22.140625" style="28" bestFit="1" customWidth="1"/>
    <col min="2761" max="2761" width="18.42578125" style="28" bestFit="1" customWidth="1"/>
    <col min="2762" max="2762" width="19.140625" style="28" bestFit="1" customWidth="1"/>
    <col min="2763" max="2763" width="18.42578125" style="28" bestFit="1" customWidth="1"/>
    <col min="2764" max="2764" width="26.42578125" style="28" bestFit="1" customWidth="1"/>
    <col min="2765" max="2765" width="23.85546875" style="28" bestFit="1" customWidth="1"/>
    <col min="2766" max="2766" width="21.42578125" style="28" bestFit="1" customWidth="1"/>
    <col min="2767" max="2767" width="16" style="28" bestFit="1" customWidth="1"/>
    <col min="2768" max="2769" width="23" style="28" customWidth="1"/>
    <col min="2770" max="2770" width="29.28515625" style="28" customWidth="1"/>
    <col min="2771" max="2771" width="30.28515625" style="28" customWidth="1"/>
    <col min="2772" max="2772" width="24.140625" style="28" customWidth="1"/>
    <col min="2773" max="2774" width="23.85546875" style="28" customWidth="1"/>
    <col min="2775" max="2775" width="30.28515625" style="28" customWidth="1"/>
    <col min="2776" max="2781" width="12.7109375" style="28" customWidth="1"/>
    <col min="2782" max="2782" width="33.140625" style="28" customWidth="1"/>
    <col min="2783" max="2783" width="31.5703125" style="28" customWidth="1"/>
    <col min="2784" max="2784" width="33.28515625" style="28" customWidth="1"/>
    <col min="2785" max="2785" width="31.7109375" style="28" customWidth="1"/>
    <col min="2786" max="2786" width="20" style="28" customWidth="1"/>
    <col min="2787" max="2787" width="19.28515625" style="28" bestFit="1" customWidth="1"/>
    <col min="2788" max="2788" width="19.7109375" style="28" bestFit="1" customWidth="1"/>
    <col min="2789" max="2789" width="33.28515625" style="28" bestFit="1" customWidth="1"/>
    <col min="2790" max="2790" width="24.140625" style="28" bestFit="1" customWidth="1"/>
    <col min="2791" max="2791" width="25.28515625" style="28" customWidth="1"/>
    <col min="2792" max="2792" width="24.42578125" style="28" customWidth="1"/>
    <col min="2793" max="2793" width="13.85546875" style="28" bestFit="1" customWidth="1"/>
    <col min="2794" max="2794" width="18.7109375" style="28" bestFit="1" customWidth="1"/>
    <col min="2795" max="2795" width="24.7109375" style="28" bestFit="1" customWidth="1"/>
    <col min="2796" max="2797" width="27.140625" style="28" bestFit="1" customWidth="1"/>
    <col min="2798" max="2798" width="24.7109375" style="28" bestFit="1" customWidth="1"/>
    <col min="2799" max="2801" width="22.42578125" style="28" bestFit="1" customWidth="1"/>
    <col min="2802" max="2802" width="24" style="28" bestFit="1" customWidth="1"/>
    <col min="2803" max="2804" width="41.140625" style="28" bestFit="1" customWidth="1"/>
    <col min="2805" max="2805" width="77.42578125" style="28" bestFit="1" customWidth="1"/>
    <col min="2806" max="2806" width="110.28515625" style="28" bestFit="1" customWidth="1"/>
    <col min="2807" max="2807" width="108.140625" style="28" bestFit="1" customWidth="1"/>
    <col min="2808" max="2808" width="38.28515625" style="28" bestFit="1" customWidth="1"/>
    <col min="2809" max="2809" width="38.7109375" style="28" bestFit="1" customWidth="1"/>
    <col min="2810" max="2810" width="38.28515625" style="28" bestFit="1" customWidth="1"/>
    <col min="2811" max="2811" width="38.7109375" style="28" bestFit="1" customWidth="1"/>
    <col min="2812" max="2812" width="38.28515625" style="28" bestFit="1" customWidth="1"/>
    <col min="2813" max="2813" width="38.7109375" style="28" bestFit="1" customWidth="1"/>
    <col min="2814" max="2814" width="22.85546875" style="28" bestFit="1" customWidth="1"/>
    <col min="2815" max="2815" width="31.85546875" style="28" customWidth="1"/>
    <col min="2816" max="2816" width="28" style="28" bestFit="1" customWidth="1"/>
    <col min="2817" max="2817" width="20.7109375" style="28" bestFit="1" customWidth="1"/>
    <col min="2818" max="2818" width="26.7109375" style="28" bestFit="1" customWidth="1"/>
    <col min="2819" max="2819" width="26.85546875" style="28" bestFit="1" customWidth="1"/>
    <col min="2820" max="2820" width="26.7109375" style="28" bestFit="1" customWidth="1"/>
    <col min="2821" max="2821" width="26.85546875" style="28" bestFit="1" customWidth="1"/>
    <col min="2822" max="2822" width="28.85546875" style="28" bestFit="1" customWidth="1"/>
    <col min="2823" max="2823" width="27" style="28" bestFit="1" customWidth="1"/>
    <col min="2824" max="2824" width="23.42578125" style="28" bestFit="1" customWidth="1"/>
    <col min="2825" max="2826" width="31.42578125" style="28" bestFit="1" customWidth="1"/>
    <col min="2827" max="2827" width="31.42578125" style="28" customWidth="1"/>
    <col min="2828" max="2828" width="52.28515625" style="28" customWidth="1"/>
    <col min="2829" max="2829" width="31.42578125" style="28" customWidth="1"/>
    <col min="2830" max="2830" width="26.42578125" style="28" bestFit="1" customWidth="1"/>
    <col min="2831" max="2831" width="29.28515625" style="28" customWidth="1"/>
    <col min="2832" max="2832" width="30.28515625" style="28" customWidth="1"/>
    <col min="2833" max="2833" width="39" style="28" bestFit="1" customWidth="1"/>
    <col min="2834" max="3013" width="9.140625" style="28"/>
    <col min="3014" max="3014" width="17.5703125" style="28" bestFit="1" customWidth="1"/>
    <col min="3015" max="3015" width="25.7109375" style="28" bestFit="1" customWidth="1"/>
    <col min="3016" max="3016" width="22.140625" style="28" bestFit="1" customWidth="1"/>
    <col min="3017" max="3017" width="18.42578125" style="28" bestFit="1" customWidth="1"/>
    <col min="3018" max="3018" width="19.140625" style="28" bestFit="1" customWidth="1"/>
    <col min="3019" max="3019" width="18.42578125" style="28" bestFit="1" customWidth="1"/>
    <col min="3020" max="3020" width="26.42578125" style="28" bestFit="1" customWidth="1"/>
    <col min="3021" max="3021" width="23.85546875" style="28" bestFit="1" customWidth="1"/>
    <col min="3022" max="3022" width="21.42578125" style="28" bestFit="1" customWidth="1"/>
    <col min="3023" max="3023" width="16" style="28" bestFit="1" customWidth="1"/>
    <col min="3024" max="3025" width="23" style="28" customWidth="1"/>
    <col min="3026" max="3026" width="29.28515625" style="28" customWidth="1"/>
    <col min="3027" max="3027" width="30.28515625" style="28" customWidth="1"/>
    <col min="3028" max="3028" width="24.140625" style="28" customWidth="1"/>
    <col min="3029" max="3030" width="23.85546875" style="28" customWidth="1"/>
    <col min="3031" max="3031" width="30.28515625" style="28" customWidth="1"/>
    <col min="3032" max="3037" width="12.7109375" style="28" customWidth="1"/>
    <col min="3038" max="3038" width="33.140625" style="28" customWidth="1"/>
    <col min="3039" max="3039" width="31.5703125" style="28" customWidth="1"/>
    <col min="3040" max="3040" width="33.28515625" style="28" customWidth="1"/>
    <col min="3041" max="3041" width="31.7109375" style="28" customWidth="1"/>
    <col min="3042" max="3042" width="20" style="28" customWidth="1"/>
    <col min="3043" max="3043" width="19.28515625" style="28" bestFit="1" customWidth="1"/>
    <col min="3044" max="3044" width="19.7109375" style="28" bestFit="1" customWidth="1"/>
    <col min="3045" max="3045" width="33.28515625" style="28" bestFit="1" customWidth="1"/>
    <col min="3046" max="3046" width="24.140625" style="28" bestFit="1" customWidth="1"/>
    <col min="3047" max="3047" width="25.28515625" style="28" customWidth="1"/>
    <col min="3048" max="3048" width="24.42578125" style="28" customWidth="1"/>
    <col min="3049" max="3049" width="13.85546875" style="28" bestFit="1" customWidth="1"/>
    <col min="3050" max="3050" width="18.7109375" style="28" bestFit="1" customWidth="1"/>
    <col min="3051" max="3051" width="24.7109375" style="28" bestFit="1" customWidth="1"/>
    <col min="3052" max="3053" width="27.140625" style="28" bestFit="1" customWidth="1"/>
    <col min="3054" max="3054" width="24.7109375" style="28" bestFit="1" customWidth="1"/>
    <col min="3055" max="3057" width="22.42578125" style="28" bestFit="1" customWidth="1"/>
    <col min="3058" max="3058" width="24" style="28" bestFit="1" customWidth="1"/>
    <col min="3059" max="3060" width="41.140625" style="28" bestFit="1" customWidth="1"/>
    <col min="3061" max="3061" width="77.42578125" style="28" bestFit="1" customWidth="1"/>
    <col min="3062" max="3062" width="110.28515625" style="28" bestFit="1" customWidth="1"/>
    <col min="3063" max="3063" width="108.140625" style="28" bestFit="1" customWidth="1"/>
    <col min="3064" max="3064" width="38.28515625" style="28" bestFit="1" customWidth="1"/>
    <col min="3065" max="3065" width="38.7109375" style="28" bestFit="1" customWidth="1"/>
    <col min="3066" max="3066" width="38.28515625" style="28" bestFit="1" customWidth="1"/>
    <col min="3067" max="3067" width="38.7109375" style="28" bestFit="1" customWidth="1"/>
    <col min="3068" max="3068" width="38.28515625" style="28" bestFit="1" customWidth="1"/>
    <col min="3069" max="3069" width="38.7109375" style="28" bestFit="1" customWidth="1"/>
    <col min="3070" max="3070" width="22.85546875" style="28" bestFit="1" customWidth="1"/>
    <col min="3071" max="3071" width="31.85546875" style="28" customWidth="1"/>
    <col min="3072" max="3072" width="28" style="28" bestFit="1" customWidth="1"/>
    <col min="3073" max="3073" width="20.7109375" style="28" bestFit="1" customWidth="1"/>
    <col min="3074" max="3074" width="26.7109375" style="28" bestFit="1" customWidth="1"/>
    <col min="3075" max="3075" width="26.85546875" style="28" bestFit="1" customWidth="1"/>
    <col min="3076" max="3076" width="26.7109375" style="28" bestFit="1" customWidth="1"/>
    <col min="3077" max="3077" width="26.85546875" style="28" bestFit="1" customWidth="1"/>
    <col min="3078" max="3078" width="28.85546875" style="28" bestFit="1" customWidth="1"/>
    <col min="3079" max="3079" width="27" style="28" bestFit="1" customWidth="1"/>
    <col min="3080" max="3080" width="23.42578125" style="28" bestFit="1" customWidth="1"/>
    <col min="3081" max="3082" width="31.42578125" style="28" bestFit="1" customWidth="1"/>
    <col min="3083" max="3083" width="31.42578125" style="28" customWidth="1"/>
    <col min="3084" max="3084" width="52.28515625" style="28" customWidth="1"/>
    <col min="3085" max="3085" width="31.42578125" style="28" customWidth="1"/>
    <col min="3086" max="3086" width="26.42578125" style="28" bestFit="1" customWidth="1"/>
    <col min="3087" max="3087" width="29.28515625" style="28" customWidth="1"/>
    <col min="3088" max="3088" width="30.28515625" style="28" customWidth="1"/>
    <col min="3089" max="3089" width="39" style="28" bestFit="1" customWidth="1"/>
    <col min="3090" max="3269" width="9.140625" style="28"/>
    <col min="3270" max="3270" width="17.5703125" style="28" bestFit="1" customWidth="1"/>
    <col min="3271" max="3271" width="25.7109375" style="28" bestFit="1" customWidth="1"/>
    <col min="3272" max="3272" width="22.140625" style="28" bestFit="1" customWidth="1"/>
    <col min="3273" max="3273" width="18.42578125" style="28" bestFit="1" customWidth="1"/>
    <col min="3274" max="3274" width="19.140625" style="28" bestFit="1" customWidth="1"/>
    <col min="3275" max="3275" width="18.42578125" style="28" bestFit="1" customWidth="1"/>
    <col min="3276" max="3276" width="26.42578125" style="28" bestFit="1" customWidth="1"/>
    <col min="3277" max="3277" width="23.85546875" style="28" bestFit="1" customWidth="1"/>
    <col min="3278" max="3278" width="21.42578125" style="28" bestFit="1" customWidth="1"/>
    <col min="3279" max="3279" width="16" style="28" bestFit="1" customWidth="1"/>
    <col min="3280" max="3281" width="23" style="28" customWidth="1"/>
    <col min="3282" max="3282" width="29.28515625" style="28" customWidth="1"/>
    <col min="3283" max="3283" width="30.28515625" style="28" customWidth="1"/>
    <col min="3284" max="3284" width="24.140625" style="28" customWidth="1"/>
    <col min="3285" max="3286" width="23.85546875" style="28" customWidth="1"/>
    <col min="3287" max="3287" width="30.28515625" style="28" customWidth="1"/>
    <col min="3288" max="3293" width="12.7109375" style="28" customWidth="1"/>
    <col min="3294" max="3294" width="33.140625" style="28" customWidth="1"/>
    <col min="3295" max="3295" width="31.5703125" style="28" customWidth="1"/>
    <col min="3296" max="3296" width="33.28515625" style="28" customWidth="1"/>
    <col min="3297" max="3297" width="31.7109375" style="28" customWidth="1"/>
    <col min="3298" max="3298" width="20" style="28" customWidth="1"/>
    <col min="3299" max="3299" width="19.28515625" style="28" bestFit="1" customWidth="1"/>
    <col min="3300" max="3300" width="19.7109375" style="28" bestFit="1" customWidth="1"/>
    <col min="3301" max="3301" width="33.28515625" style="28" bestFit="1" customWidth="1"/>
    <col min="3302" max="3302" width="24.140625" style="28" bestFit="1" customWidth="1"/>
    <col min="3303" max="3303" width="25.28515625" style="28" customWidth="1"/>
    <col min="3304" max="3304" width="24.42578125" style="28" customWidth="1"/>
    <col min="3305" max="3305" width="13.85546875" style="28" bestFit="1" customWidth="1"/>
    <col min="3306" max="3306" width="18.7109375" style="28" bestFit="1" customWidth="1"/>
    <col min="3307" max="3307" width="24.7109375" style="28" bestFit="1" customWidth="1"/>
    <col min="3308" max="3309" width="27.140625" style="28" bestFit="1" customWidth="1"/>
    <col min="3310" max="3310" width="24.7109375" style="28" bestFit="1" customWidth="1"/>
    <col min="3311" max="3313" width="22.42578125" style="28" bestFit="1" customWidth="1"/>
    <col min="3314" max="3314" width="24" style="28" bestFit="1" customWidth="1"/>
    <col min="3315" max="3316" width="41.140625" style="28" bestFit="1" customWidth="1"/>
    <col min="3317" max="3317" width="77.42578125" style="28" bestFit="1" customWidth="1"/>
    <col min="3318" max="3318" width="110.28515625" style="28" bestFit="1" customWidth="1"/>
    <col min="3319" max="3319" width="108.140625" style="28" bestFit="1" customWidth="1"/>
    <col min="3320" max="3320" width="38.28515625" style="28" bestFit="1" customWidth="1"/>
    <col min="3321" max="3321" width="38.7109375" style="28" bestFit="1" customWidth="1"/>
    <col min="3322" max="3322" width="38.28515625" style="28" bestFit="1" customWidth="1"/>
    <col min="3323" max="3323" width="38.7109375" style="28" bestFit="1" customWidth="1"/>
    <col min="3324" max="3324" width="38.28515625" style="28" bestFit="1" customWidth="1"/>
    <col min="3325" max="3325" width="38.7109375" style="28" bestFit="1" customWidth="1"/>
    <col min="3326" max="3326" width="22.85546875" style="28" bestFit="1" customWidth="1"/>
    <col min="3327" max="3327" width="31.85546875" style="28" customWidth="1"/>
    <col min="3328" max="3328" width="28" style="28" bestFit="1" customWidth="1"/>
    <col min="3329" max="3329" width="20.7109375" style="28" bestFit="1" customWidth="1"/>
    <col min="3330" max="3330" width="26.7109375" style="28" bestFit="1" customWidth="1"/>
    <col min="3331" max="3331" width="26.85546875" style="28" bestFit="1" customWidth="1"/>
    <col min="3332" max="3332" width="26.7109375" style="28" bestFit="1" customWidth="1"/>
    <col min="3333" max="3333" width="26.85546875" style="28" bestFit="1" customWidth="1"/>
    <col min="3334" max="3334" width="28.85546875" style="28" bestFit="1" customWidth="1"/>
    <col min="3335" max="3335" width="27" style="28" bestFit="1" customWidth="1"/>
    <col min="3336" max="3336" width="23.42578125" style="28" bestFit="1" customWidth="1"/>
    <col min="3337" max="3338" width="31.42578125" style="28" bestFit="1" customWidth="1"/>
    <col min="3339" max="3339" width="31.42578125" style="28" customWidth="1"/>
    <col min="3340" max="3340" width="52.28515625" style="28" customWidth="1"/>
    <col min="3341" max="3341" width="31.42578125" style="28" customWidth="1"/>
    <col min="3342" max="3342" width="26.42578125" style="28" bestFit="1" customWidth="1"/>
    <col min="3343" max="3343" width="29.28515625" style="28" customWidth="1"/>
    <col min="3344" max="3344" width="30.28515625" style="28" customWidth="1"/>
    <col min="3345" max="3345" width="39" style="28" bestFit="1" customWidth="1"/>
    <col min="3346" max="3525" width="9.140625" style="28"/>
    <col min="3526" max="3526" width="17.5703125" style="28" bestFit="1" customWidth="1"/>
    <col min="3527" max="3527" width="25.7109375" style="28" bestFit="1" customWidth="1"/>
    <col min="3528" max="3528" width="22.140625" style="28" bestFit="1" customWidth="1"/>
    <col min="3529" max="3529" width="18.42578125" style="28" bestFit="1" customWidth="1"/>
    <col min="3530" max="3530" width="19.140625" style="28" bestFit="1" customWidth="1"/>
    <col min="3531" max="3531" width="18.42578125" style="28" bestFit="1" customWidth="1"/>
    <col min="3532" max="3532" width="26.42578125" style="28" bestFit="1" customWidth="1"/>
    <col min="3533" max="3533" width="23.85546875" style="28" bestFit="1" customWidth="1"/>
    <col min="3534" max="3534" width="21.42578125" style="28" bestFit="1" customWidth="1"/>
    <col min="3535" max="3535" width="16" style="28" bestFit="1" customWidth="1"/>
    <col min="3536" max="3537" width="23" style="28" customWidth="1"/>
    <col min="3538" max="3538" width="29.28515625" style="28" customWidth="1"/>
    <col min="3539" max="3539" width="30.28515625" style="28" customWidth="1"/>
    <col min="3540" max="3540" width="24.140625" style="28" customWidth="1"/>
    <col min="3541" max="3542" width="23.85546875" style="28" customWidth="1"/>
    <col min="3543" max="3543" width="30.28515625" style="28" customWidth="1"/>
    <col min="3544" max="3549" width="12.7109375" style="28" customWidth="1"/>
    <col min="3550" max="3550" width="33.140625" style="28" customWidth="1"/>
    <col min="3551" max="3551" width="31.5703125" style="28" customWidth="1"/>
    <col min="3552" max="3552" width="33.28515625" style="28" customWidth="1"/>
    <col min="3553" max="3553" width="31.7109375" style="28" customWidth="1"/>
    <col min="3554" max="3554" width="20" style="28" customWidth="1"/>
    <col min="3555" max="3555" width="19.28515625" style="28" bestFit="1" customWidth="1"/>
    <col min="3556" max="3556" width="19.7109375" style="28" bestFit="1" customWidth="1"/>
    <col min="3557" max="3557" width="33.28515625" style="28" bestFit="1" customWidth="1"/>
    <col min="3558" max="3558" width="24.140625" style="28" bestFit="1" customWidth="1"/>
    <col min="3559" max="3559" width="25.28515625" style="28" customWidth="1"/>
    <col min="3560" max="3560" width="24.42578125" style="28" customWidth="1"/>
    <col min="3561" max="3561" width="13.85546875" style="28" bestFit="1" customWidth="1"/>
    <col min="3562" max="3562" width="18.7109375" style="28" bestFit="1" customWidth="1"/>
    <col min="3563" max="3563" width="24.7109375" style="28" bestFit="1" customWidth="1"/>
    <col min="3564" max="3565" width="27.140625" style="28" bestFit="1" customWidth="1"/>
    <col min="3566" max="3566" width="24.7109375" style="28" bestFit="1" customWidth="1"/>
    <col min="3567" max="3569" width="22.42578125" style="28" bestFit="1" customWidth="1"/>
    <col min="3570" max="3570" width="24" style="28" bestFit="1" customWidth="1"/>
    <col min="3571" max="3572" width="41.140625" style="28" bestFit="1" customWidth="1"/>
    <col min="3573" max="3573" width="77.42578125" style="28" bestFit="1" customWidth="1"/>
    <col min="3574" max="3574" width="110.28515625" style="28" bestFit="1" customWidth="1"/>
    <col min="3575" max="3575" width="108.140625" style="28" bestFit="1" customWidth="1"/>
    <col min="3576" max="3576" width="38.28515625" style="28" bestFit="1" customWidth="1"/>
    <col min="3577" max="3577" width="38.7109375" style="28" bestFit="1" customWidth="1"/>
    <col min="3578" max="3578" width="38.28515625" style="28" bestFit="1" customWidth="1"/>
    <col min="3579" max="3579" width="38.7109375" style="28" bestFit="1" customWidth="1"/>
    <col min="3580" max="3580" width="38.28515625" style="28" bestFit="1" customWidth="1"/>
    <col min="3581" max="3581" width="38.7109375" style="28" bestFit="1" customWidth="1"/>
    <col min="3582" max="3582" width="22.85546875" style="28" bestFit="1" customWidth="1"/>
    <col min="3583" max="3583" width="31.85546875" style="28" customWidth="1"/>
    <col min="3584" max="3584" width="28" style="28" bestFit="1" customWidth="1"/>
    <col min="3585" max="3585" width="20.7109375" style="28" bestFit="1" customWidth="1"/>
    <col min="3586" max="3586" width="26.7109375" style="28" bestFit="1" customWidth="1"/>
    <col min="3587" max="3587" width="26.85546875" style="28" bestFit="1" customWidth="1"/>
    <col min="3588" max="3588" width="26.7109375" style="28" bestFit="1" customWidth="1"/>
    <col min="3589" max="3589" width="26.85546875" style="28" bestFit="1" customWidth="1"/>
    <col min="3590" max="3590" width="28.85546875" style="28" bestFit="1" customWidth="1"/>
    <col min="3591" max="3591" width="27" style="28" bestFit="1" customWidth="1"/>
    <col min="3592" max="3592" width="23.42578125" style="28" bestFit="1" customWidth="1"/>
    <col min="3593" max="3594" width="31.42578125" style="28" bestFit="1" customWidth="1"/>
    <col min="3595" max="3595" width="31.42578125" style="28" customWidth="1"/>
    <col min="3596" max="3596" width="52.28515625" style="28" customWidth="1"/>
    <col min="3597" max="3597" width="31.42578125" style="28" customWidth="1"/>
    <col min="3598" max="3598" width="26.42578125" style="28" bestFit="1" customWidth="1"/>
    <col min="3599" max="3599" width="29.28515625" style="28" customWidth="1"/>
    <col min="3600" max="3600" width="30.28515625" style="28" customWidth="1"/>
    <col min="3601" max="3601" width="39" style="28" bestFit="1" customWidth="1"/>
    <col min="3602" max="3781" width="9.140625" style="28"/>
    <col min="3782" max="3782" width="17.5703125" style="28" bestFit="1" customWidth="1"/>
    <col min="3783" max="3783" width="25.7109375" style="28" bestFit="1" customWidth="1"/>
    <col min="3784" max="3784" width="22.140625" style="28" bestFit="1" customWidth="1"/>
    <col min="3785" max="3785" width="18.42578125" style="28" bestFit="1" customWidth="1"/>
    <col min="3786" max="3786" width="19.140625" style="28" bestFit="1" customWidth="1"/>
    <col min="3787" max="3787" width="18.42578125" style="28" bestFit="1" customWidth="1"/>
    <col min="3788" max="3788" width="26.42578125" style="28" bestFit="1" customWidth="1"/>
    <col min="3789" max="3789" width="23.85546875" style="28" bestFit="1" customWidth="1"/>
    <col min="3790" max="3790" width="21.42578125" style="28" bestFit="1" customWidth="1"/>
    <col min="3791" max="3791" width="16" style="28" bestFit="1" customWidth="1"/>
    <col min="3792" max="3793" width="23" style="28" customWidth="1"/>
    <col min="3794" max="3794" width="29.28515625" style="28" customWidth="1"/>
    <col min="3795" max="3795" width="30.28515625" style="28" customWidth="1"/>
    <col min="3796" max="3796" width="24.140625" style="28" customWidth="1"/>
    <col min="3797" max="3798" width="23.85546875" style="28" customWidth="1"/>
    <col min="3799" max="3799" width="30.28515625" style="28" customWidth="1"/>
    <col min="3800" max="3805" width="12.7109375" style="28" customWidth="1"/>
    <col min="3806" max="3806" width="33.140625" style="28" customWidth="1"/>
    <col min="3807" max="3807" width="31.5703125" style="28" customWidth="1"/>
    <col min="3808" max="3808" width="33.28515625" style="28" customWidth="1"/>
    <col min="3809" max="3809" width="31.7109375" style="28" customWidth="1"/>
    <col min="3810" max="3810" width="20" style="28" customWidth="1"/>
    <col min="3811" max="3811" width="19.28515625" style="28" bestFit="1" customWidth="1"/>
    <col min="3812" max="3812" width="19.7109375" style="28" bestFit="1" customWidth="1"/>
    <col min="3813" max="3813" width="33.28515625" style="28" bestFit="1" customWidth="1"/>
    <col min="3814" max="3814" width="24.140625" style="28" bestFit="1" customWidth="1"/>
    <col min="3815" max="3815" width="25.28515625" style="28" customWidth="1"/>
    <col min="3816" max="3816" width="24.42578125" style="28" customWidth="1"/>
    <col min="3817" max="3817" width="13.85546875" style="28" bestFit="1" customWidth="1"/>
    <col min="3818" max="3818" width="18.7109375" style="28" bestFit="1" customWidth="1"/>
    <col min="3819" max="3819" width="24.7109375" style="28" bestFit="1" customWidth="1"/>
    <col min="3820" max="3821" width="27.140625" style="28" bestFit="1" customWidth="1"/>
    <col min="3822" max="3822" width="24.7109375" style="28" bestFit="1" customWidth="1"/>
    <col min="3823" max="3825" width="22.42578125" style="28" bestFit="1" customWidth="1"/>
    <col min="3826" max="3826" width="24" style="28" bestFit="1" customWidth="1"/>
    <col min="3827" max="3828" width="41.140625" style="28" bestFit="1" customWidth="1"/>
    <col min="3829" max="3829" width="77.42578125" style="28" bestFit="1" customWidth="1"/>
    <col min="3830" max="3830" width="110.28515625" style="28" bestFit="1" customWidth="1"/>
    <col min="3831" max="3831" width="108.140625" style="28" bestFit="1" customWidth="1"/>
    <col min="3832" max="3832" width="38.28515625" style="28" bestFit="1" customWidth="1"/>
    <col min="3833" max="3833" width="38.7109375" style="28" bestFit="1" customWidth="1"/>
    <col min="3834" max="3834" width="38.28515625" style="28" bestFit="1" customWidth="1"/>
    <col min="3835" max="3835" width="38.7109375" style="28" bestFit="1" customWidth="1"/>
    <col min="3836" max="3836" width="38.28515625" style="28" bestFit="1" customWidth="1"/>
    <col min="3837" max="3837" width="38.7109375" style="28" bestFit="1" customWidth="1"/>
    <col min="3838" max="3838" width="22.85546875" style="28" bestFit="1" customWidth="1"/>
    <col min="3839" max="3839" width="31.85546875" style="28" customWidth="1"/>
    <col min="3840" max="3840" width="28" style="28" bestFit="1" customWidth="1"/>
    <col min="3841" max="3841" width="20.7109375" style="28" bestFit="1" customWidth="1"/>
    <col min="3842" max="3842" width="26.7109375" style="28" bestFit="1" customWidth="1"/>
    <col min="3843" max="3843" width="26.85546875" style="28" bestFit="1" customWidth="1"/>
    <col min="3844" max="3844" width="26.7109375" style="28" bestFit="1" customWidth="1"/>
    <col min="3845" max="3845" width="26.85546875" style="28" bestFit="1" customWidth="1"/>
    <col min="3846" max="3846" width="28.85546875" style="28" bestFit="1" customWidth="1"/>
    <col min="3847" max="3847" width="27" style="28" bestFit="1" customWidth="1"/>
    <col min="3848" max="3848" width="23.42578125" style="28" bestFit="1" customWidth="1"/>
    <col min="3849" max="3850" width="31.42578125" style="28" bestFit="1" customWidth="1"/>
    <col min="3851" max="3851" width="31.42578125" style="28" customWidth="1"/>
    <col min="3852" max="3852" width="52.28515625" style="28" customWidth="1"/>
    <col min="3853" max="3853" width="31.42578125" style="28" customWidth="1"/>
    <col min="3854" max="3854" width="26.42578125" style="28" bestFit="1" customWidth="1"/>
    <col min="3855" max="3855" width="29.28515625" style="28" customWidth="1"/>
    <col min="3856" max="3856" width="30.28515625" style="28" customWidth="1"/>
    <col min="3857" max="3857" width="39" style="28" bestFit="1" customWidth="1"/>
    <col min="3858" max="4037" width="9.140625" style="28"/>
    <col min="4038" max="4038" width="17.5703125" style="28" bestFit="1" customWidth="1"/>
    <col min="4039" max="4039" width="25.7109375" style="28" bestFit="1" customWidth="1"/>
    <col min="4040" max="4040" width="22.140625" style="28" bestFit="1" customWidth="1"/>
    <col min="4041" max="4041" width="18.42578125" style="28" bestFit="1" customWidth="1"/>
    <col min="4042" max="4042" width="19.140625" style="28" bestFit="1" customWidth="1"/>
    <col min="4043" max="4043" width="18.42578125" style="28" bestFit="1" customWidth="1"/>
    <col min="4044" max="4044" width="26.42578125" style="28" bestFit="1" customWidth="1"/>
    <col min="4045" max="4045" width="23.85546875" style="28" bestFit="1" customWidth="1"/>
    <col min="4046" max="4046" width="21.42578125" style="28" bestFit="1" customWidth="1"/>
    <col min="4047" max="4047" width="16" style="28" bestFit="1" customWidth="1"/>
    <col min="4048" max="4049" width="23" style="28" customWidth="1"/>
    <col min="4050" max="4050" width="29.28515625" style="28" customWidth="1"/>
    <col min="4051" max="4051" width="30.28515625" style="28" customWidth="1"/>
    <col min="4052" max="4052" width="24.140625" style="28" customWidth="1"/>
    <col min="4053" max="4054" width="23.85546875" style="28" customWidth="1"/>
    <col min="4055" max="4055" width="30.28515625" style="28" customWidth="1"/>
    <col min="4056" max="4061" width="12.7109375" style="28" customWidth="1"/>
    <col min="4062" max="4062" width="33.140625" style="28" customWidth="1"/>
    <col min="4063" max="4063" width="31.5703125" style="28" customWidth="1"/>
    <col min="4064" max="4064" width="33.28515625" style="28" customWidth="1"/>
    <col min="4065" max="4065" width="31.7109375" style="28" customWidth="1"/>
    <col min="4066" max="4066" width="20" style="28" customWidth="1"/>
    <col min="4067" max="4067" width="19.28515625" style="28" bestFit="1" customWidth="1"/>
    <col min="4068" max="4068" width="19.7109375" style="28" bestFit="1" customWidth="1"/>
    <col min="4069" max="4069" width="33.28515625" style="28" bestFit="1" customWidth="1"/>
    <col min="4070" max="4070" width="24.140625" style="28" bestFit="1" customWidth="1"/>
    <col min="4071" max="4071" width="25.28515625" style="28" customWidth="1"/>
    <col min="4072" max="4072" width="24.42578125" style="28" customWidth="1"/>
    <col min="4073" max="4073" width="13.85546875" style="28" bestFit="1" customWidth="1"/>
    <col min="4074" max="4074" width="18.7109375" style="28" bestFit="1" customWidth="1"/>
    <col min="4075" max="4075" width="24.7109375" style="28" bestFit="1" customWidth="1"/>
    <col min="4076" max="4077" width="27.140625" style="28" bestFit="1" customWidth="1"/>
    <col min="4078" max="4078" width="24.7109375" style="28" bestFit="1" customWidth="1"/>
    <col min="4079" max="4081" width="22.42578125" style="28" bestFit="1" customWidth="1"/>
    <col min="4082" max="4082" width="24" style="28" bestFit="1" customWidth="1"/>
    <col min="4083" max="4084" width="41.140625" style="28" bestFit="1" customWidth="1"/>
    <col min="4085" max="4085" width="77.42578125" style="28" bestFit="1" customWidth="1"/>
    <col min="4086" max="4086" width="110.28515625" style="28" bestFit="1" customWidth="1"/>
    <col min="4087" max="4087" width="108.140625" style="28" bestFit="1" customWidth="1"/>
    <col min="4088" max="4088" width="38.28515625" style="28" bestFit="1" customWidth="1"/>
    <col min="4089" max="4089" width="38.7109375" style="28" bestFit="1" customWidth="1"/>
    <col min="4090" max="4090" width="38.28515625" style="28" bestFit="1" customWidth="1"/>
    <col min="4091" max="4091" width="38.7109375" style="28" bestFit="1" customWidth="1"/>
    <col min="4092" max="4092" width="38.28515625" style="28" bestFit="1" customWidth="1"/>
    <col min="4093" max="4093" width="38.7109375" style="28" bestFit="1" customWidth="1"/>
    <col min="4094" max="4094" width="22.85546875" style="28" bestFit="1" customWidth="1"/>
    <col min="4095" max="4095" width="31.85546875" style="28" customWidth="1"/>
    <col min="4096" max="4096" width="28" style="28" bestFit="1" customWidth="1"/>
    <col min="4097" max="4097" width="20.7109375" style="28" bestFit="1" customWidth="1"/>
    <col min="4098" max="4098" width="26.7109375" style="28" bestFit="1" customWidth="1"/>
    <col min="4099" max="4099" width="26.85546875" style="28" bestFit="1" customWidth="1"/>
    <col min="4100" max="4100" width="26.7109375" style="28" bestFit="1" customWidth="1"/>
    <col min="4101" max="4101" width="26.85546875" style="28" bestFit="1" customWidth="1"/>
    <col min="4102" max="4102" width="28.85546875" style="28" bestFit="1" customWidth="1"/>
    <col min="4103" max="4103" width="27" style="28" bestFit="1" customWidth="1"/>
    <col min="4104" max="4104" width="23.42578125" style="28" bestFit="1" customWidth="1"/>
    <col min="4105" max="4106" width="31.42578125" style="28" bestFit="1" customWidth="1"/>
    <col min="4107" max="4107" width="31.42578125" style="28" customWidth="1"/>
    <col min="4108" max="4108" width="52.28515625" style="28" customWidth="1"/>
    <col min="4109" max="4109" width="31.42578125" style="28" customWidth="1"/>
    <col min="4110" max="4110" width="26.42578125" style="28" bestFit="1" customWidth="1"/>
    <col min="4111" max="4111" width="29.28515625" style="28" customWidth="1"/>
    <col min="4112" max="4112" width="30.28515625" style="28" customWidth="1"/>
    <col min="4113" max="4113" width="39" style="28" bestFit="1" customWidth="1"/>
    <col min="4114" max="4293" width="9.140625" style="28"/>
    <col min="4294" max="4294" width="17.5703125" style="28" bestFit="1" customWidth="1"/>
    <col min="4295" max="4295" width="25.7109375" style="28" bestFit="1" customWidth="1"/>
    <col min="4296" max="4296" width="22.140625" style="28" bestFit="1" customWidth="1"/>
    <col min="4297" max="4297" width="18.42578125" style="28" bestFit="1" customWidth="1"/>
    <col min="4298" max="4298" width="19.140625" style="28" bestFit="1" customWidth="1"/>
    <col min="4299" max="4299" width="18.42578125" style="28" bestFit="1" customWidth="1"/>
    <col min="4300" max="4300" width="26.42578125" style="28" bestFit="1" customWidth="1"/>
    <col min="4301" max="4301" width="23.85546875" style="28" bestFit="1" customWidth="1"/>
    <col min="4302" max="4302" width="21.42578125" style="28" bestFit="1" customWidth="1"/>
    <col min="4303" max="4303" width="16" style="28" bestFit="1" customWidth="1"/>
    <col min="4304" max="4305" width="23" style="28" customWidth="1"/>
    <col min="4306" max="4306" width="29.28515625" style="28" customWidth="1"/>
    <col min="4307" max="4307" width="30.28515625" style="28" customWidth="1"/>
    <col min="4308" max="4308" width="24.140625" style="28" customWidth="1"/>
    <col min="4309" max="4310" width="23.85546875" style="28" customWidth="1"/>
    <col min="4311" max="4311" width="30.28515625" style="28" customWidth="1"/>
    <col min="4312" max="4317" width="12.7109375" style="28" customWidth="1"/>
    <col min="4318" max="4318" width="33.140625" style="28" customWidth="1"/>
    <col min="4319" max="4319" width="31.5703125" style="28" customWidth="1"/>
    <col min="4320" max="4320" width="33.28515625" style="28" customWidth="1"/>
    <col min="4321" max="4321" width="31.7109375" style="28" customWidth="1"/>
    <col min="4322" max="4322" width="20" style="28" customWidth="1"/>
    <col min="4323" max="4323" width="19.28515625" style="28" bestFit="1" customWidth="1"/>
    <col min="4324" max="4324" width="19.7109375" style="28" bestFit="1" customWidth="1"/>
    <col min="4325" max="4325" width="33.28515625" style="28" bestFit="1" customWidth="1"/>
    <col min="4326" max="4326" width="24.140625" style="28" bestFit="1" customWidth="1"/>
    <col min="4327" max="4327" width="25.28515625" style="28" customWidth="1"/>
    <col min="4328" max="4328" width="24.42578125" style="28" customWidth="1"/>
    <col min="4329" max="4329" width="13.85546875" style="28" bestFit="1" customWidth="1"/>
    <col min="4330" max="4330" width="18.7109375" style="28" bestFit="1" customWidth="1"/>
    <col min="4331" max="4331" width="24.7109375" style="28" bestFit="1" customWidth="1"/>
    <col min="4332" max="4333" width="27.140625" style="28" bestFit="1" customWidth="1"/>
    <col min="4334" max="4334" width="24.7109375" style="28" bestFit="1" customWidth="1"/>
    <col min="4335" max="4337" width="22.42578125" style="28" bestFit="1" customWidth="1"/>
    <col min="4338" max="4338" width="24" style="28" bestFit="1" customWidth="1"/>
    <col min="4339" max="4340" width="41.140625" style="28" bestFit="1" customWidth="1"/>
    <col min="4341" max="4341" width="77.42578125" style="28" bestFit="1" customWidth="1"/>
    <col min="4342" max="4342" width="110.28515625" style="28" bestFit="1" customWidth="1"/>
    <col min="4343" max="4343" width="108.140625" style="28" bestFit="1" customWidth="1"/>
    <col min="4344" max="4344" width="38.28515625" style="28" bestFit="1" customWidth="1"/>
    <col min="4345" max="4345" width="38.7109375" style="28" bestFit="1" customWidth="1"/>
    <col min="4346" max="4346" width="38.28515625" style="28" bestFit="1" customWidth="1"/>
    <col min="4347" max="4347" width="38.7109375" style="28" bestFit="1" customWidth="1"/>
    <col min="4348" max="4348" width="38.28515625" style="28" bestFit="1" customWidth="1"/>
    <col min="4349" max="4349" width="38.7109375" style="28" bestFit="1" customWidth="1"/>
    <col min="4350" max="4350" width="22.85546875" style="28" bestFit="1" customWidth="1"/>
    <col min="4351" max="4351" width="31.85546875" style="28" customWidth="1"/>
    <col min="4352" max="4352" width="28" style="28" bestFit="1" customWidth="1"/>
    <col min="4353" max="4353" width="20.7109375" style="28" bestFit="1" customWidth="1"/>
    <col min="4354" max="4354" width="26.7109375" style="28" bestFit="1" customWidth="1"/>
    <col min="4355" max="4355" width="26.85546875" style="28" bestFit="1" customWidth="1"/>
    <col min="4356" max="4356" width="26.7109375" style="28" bestFit="1" customWidth="1"/>
    <col min="4357" max="4357" width="26.85546875" style="28" bestFit="1" customWidth="1"/>
    <col min="4358" max="4358" width="28.85546875" style="28" bestFit="1" customWidth="1"/>
    <col min="4359" max="4359" width="27" style="28" bestFit="1" customWidth="1"/>
    <col min="4360" max="4360" width="23.42578125" style="28" bestFit="1" customWidth="1"/>
    <col min="4361" max="4362" width="31.42578125" style="28" bestFit="1" customWidth="1"/>
    <col min="4363" max="4363" width="31.42578125" style="28" customWidth="1"/>
    <col min="4364" max="4364" width="52.28515625" style="28" customWidth="1"/>
    <col min="4365" max="4365" width="31.42578125" style="28" customWidth="1"/>
    <col min="4366" max="4366" width="26.42578125" style="28" bestFit="1" customWidth="1"/>
    <col min="4367" max="4367" width="29.28515625" style="28" customWidth="1"/>
    <col min="4368" max="4368" width="30.28515625" style="28" customWidth="1"/>
    <col min="4369" max="4369" width="39" style="28" bestFit="1" customWidth="1"/>
    <col min="4370" max="4549" width="9.140625" style="28"/>
    <col min="4550" max="4550" width="17.5703125" style="28" bestFit="1" customWidth="1"/>
    <col min="4551" max="4551" width="25.7109375" style="28" bestFit="1" customWidth="1"/>
    <col min="4552" max="4552" width="22.140625" style="28" bestFit="1" customWidth="1"/>
    <col min="4553" max="4553" width="18.42578125" style="28" bestFit="1" customWidth="1"/>
    <col min="4554" max="4554" width="19.140625" style="28" bestFit="1" customWidth="1"/>
    <col min="4555" max="4555" width="18.42578125" style="28" bestFit="1" customWidth="1"/>
    <col min="4556" max="4556" width="26.42578125" style="28" bestFit="1" customWidth="1"/>
    <col min="4557" max="4557" width="23.85546875" style="28" bestFit="1" customWidth="1"/>
    <col min="4558" max="4558" width="21.42578125" style="28" bestFit="1" customWidth="1"/>
    <col min="4559" max="4559" width="16" style="28" bestFit="1" customWidth="1"/>
    <col min="4560" max="4561" width="23" style="28" customWidth="1"/>
    <col min="4562" max="4562" width="29.28515625" style="28" customWidth="1"/>
    <col min="4563" max="4563" width="30.28515625" style="28" customWidth="1"/>
    <col min="4564" max="4564" width="24.140625" style="28" customWidth="1"/>
    <col min="4565" max="4566" width="23.85546875" style="28" customWidth="1"/>
    <col min="4567" max="4567" width="30.28515625" style="28" customWidth="1"/>
    <col min="4568" max="4573" width="12.7109375" style="28" customWidth="1"/>
    <col min="4574" max="4574" width="33.140625" style="28" customWidth="1"/>
    <col min="4575" max="4575" width="31.5703125" style="28" customWidth="1"/>
    <col min="4576" max="4576" width="33.28515625" style="28" customWidth="1"/>
    <col min="4577" max="4577" width="31.7109375" style="28" customWidth="1"/>
    <col min="4578" max="4578" width="20" style="28" customWidth="1"/>
    <col min="4579" max="4579" width="19.28515625" style="28" bestFit="1" customWidth="1"/>
    <col min="4580" max="4580" width="19.7109375" style="28" bestFit="1" customWidth="1"/>
    <col min="4581" max="4581" width="33.28515625" style="28" bestFit="1" customWidth="1"/>
    <col min="4582" max="4582" width="24.140625" style="28" bestFit="1" customWidth="1"/>
    <col min="4583" max="4583" width="25.28515625" style="28" customWidth="1"/>
    <col min="4584" max="4584" width="24.42578125" style="28" customWidth="1"/>
    <col min="4585" max="4585" width="13.85546875" style="28" bestFit="1" customWidth="1"/>
    <col min="4586" max="4586" width="18.7109375" style="28" bestFit="1" customWidth="1"/>
    <col min="4587" max="4587" width="24.7109375" style="28" bestFit="1" customWidth="1"/>
    <col min="4588" max="4589" width="27.140625" style="28" bestFit="1" customWidth="1"/>
    <col min="4590" max="4590" width="24.7109375" style="28" bestFit="1" customWidth="1"/>
    <col min="4591" max="4593" width="22.42578125" style="28" bestFit="1" customWidth="1"/>
    <col min="4594" max="4594" width="24" style="28" bestFit="1" customWidth="1"/>
    <col min="4595" max="4596" width="41.140625" style="28" bestFit="1" customWidth="1"/>
    <col min="4597" max="4597" width="77.42578125" style="28" bestFit="1" customWidth="1"/>
    <col min="4598" max="4598" width="110.28515625" style="28" bestFit="1" customWidth="1"/>
    <col min="4599" max="4599" width="108.140625" style="28" bestFit="1" customWidth="1"/>
    <col min="4600" max="4600" width="38.28515625" style="28" bestFit="1" customWidth="1"/>
    <col min="4601" max="4601" width="38.7109375" style="28" bestFit="1" customWidth="1"/>
    <col min="4602" max="4602" width="38.28515625" style="28" bestFit="1" customWidth="1"/>
    <col min="4603" max="4603" width="38.7109375" style="28" bestFit="1" customWidth="1"/>
    <col min="4604" max="4604" width="38.28515625" style="28" bestFit="1" customWidth="1"/>
    <col min="4605" max="4605" width="38.7109375" style="28" bestFit="1" customWidth="1"/>
    <col min="4606" max="4606" width="22.85546875" style="28" bestFit="1" customWidth="1"/>
    <col min="4607" max="4607" width="31.85546875" style="28" customWidth="1"/>
    <col min="4608" max="4608" width="28" style="28" bestFit="1" customWidth="1"/>
    <col min="4609" max="4609" width="20.7109375" style="28" bestFit="1" customWidth="1"/>
    <col min="4610" max="4610" width="26.7109375" style="28" bestFit="1" customWidth="1"/>
    <col min="4611" max="4611" width="26.85546875" style="28" bestFit="1" customWidth="1"/>
    <col min="4612" max="4612" width="26.7109375" style="28" bestFit="1" customWidth="1"/>
    <col min="4613" max="4613" width="26.85546875" style="28" bestFit="1" customWidth="1"/>
    <col min="4614" max="4614" width="28.85546875" style="28" bestFit="1" customWidth="1"/>
    <col min="4615" max="4615" width="27" style="28" bestFit="1" customWidth="1"/>
    <col min="4616" max="4616" width="23.42578125" style="28" bestFit="1" customWidth="1"/>
    <col min="4617" max="4618" width="31.42578125" style="28" bestFit="1" customWidth="1"/>
    <col min="4619" max="4619" width="31.42578125" style="28" customWidth="1"/>
    <col min="4620" max="4620" width="52.28515625" style="28" customWidth="1"/>
    <col min="4621" max="4621" width="31.42578125" style="28" customWidth="1"/>
    <col min="4622" max="4622" width="26.42578125" style="28" bestFit="1" customWidth="1"/>
    <col min="4623" max="4623" width="29.28515625" style="28" customWidth="1"/>
    <col min="4624" max="4624" width="30.28515625" style="28" customWidth="1"/>
    <col min="4625" max="4625" width="39" style="28" bestFit="1" customWidth="1"/>
    <col min="4626" max="4805" width="9.140625" style="28"/>
    <col min="4806" max="4806" width="17.5703125" style="28" bestFit="1" customWidth="1"/>
    <col min="4807" max="4807" width="25.7109375" style="28" bestFit="1" customWidth="1"/>
    <col min="4808" max="4808" width="22.140625" style="28" bestFit="1" customWidth="1"/>
    <col min="4809" max="4809" width="18.42578125" style="28" bestFit="1" customWidth="1"/>
    <col min="4810" max="4810" width="19.140625" style="28" bestFit="1" customWidth="1"/>
    <col min="4811" max="4811" width="18.42578125" style="28" bestFit="1" customWidth="1"/>
    <col min="4812" max="4812" width="26.42578125" style="28" bestFit="1" customWidth="1"/>
    <col min="4813" max="4813" width="23.85546875" style="28" bestFit="1" customWidth="1"/>
    <col min="4814" max="4814" width="21.42578125" style="28" bestFit="1" customWidth="1"/>
    <col min="4815" max="4815" width="16" style="28" bestFit="1" customWidth="1"/>
    <col min="4816" max="4817" width="23" style="28" customWidth="1"/>
    <col min="4818" max="4818" width="29.28515625" style="28" customWidth="1"/>
    <col min="4819" max="4819" width="30.28515625" style="28" customWidth="1"/>
    <col min="4820" max="4820" width="24.140625" style="28" customWidth="1"/>
    <col min="4821" max="4822" width="23.85546875" style="28" customWidth="1"/>
    <col min="4823" max="4823" width="30.28515625" style="28" customWidth="1"/>
    <col min="4824" max="4829" width="12.7109375" style="28" customWidth="1"/>
    <col min="4830" max="4830" width="33.140625" style="28" customWidth="1"/>
    <col min="4831" max="4831" width="31.5703125" style="28" customWidth="1"/>
    <col min="4832" max="4832" width="33.28515625" style="28" customWidth="1"/>
    <col min="4833" max="4833" width="31.7109375" style="28" customWidth="1"/>
    <col min="4834" max="4834" width="20" style="28" customWidth="1"/>
    <col min="4835" max="4835" width="19.28515625" style="28" bestFit="1" customWidth="1"/>
    <col min="4836" max="4836" width="19.7109375" style="28" bestFit="1" customWidth="1"/>
    <col min="4837" max="4837" width="33.28515625" style="28" bestFit="1" customWidth="1"/>
    <col min="4838" max="4838" width="24.140625" style="28" bestFit="1" customWidth="1"/>
    <col min="4839" max="4839" width="25.28515625" style="28" customWidth="1"/>
    <col min="4840" max="4840" width="24.42578125" style="28" customWidth="1"/>
    <col min="4841" max="4841" width="13.85546875" style="28" bestFit="1" customWidth="1"/>
    <col min="4842" max="4842" width="18.7109375" style="28" bestFit="1" customWidth="1"/>
    <col min="4843" max="4843" width="24.7109375" style="28" bestFit="1" customWidth="1"/>
    <col min="4844" max="4845" width="27.140625" style="28" bestFit="1" customWidth="1"/>
    <col min="4846" max="4846" width="24.7109375" style="28" bestFit="1" customWidth="1"/>
    <col min="4847" max="4849" width="22.42578125" style="28" bestFit="1" customWidth="1"/>
    <col min="4850" max="4850" width="24" style="28" bestFit="1" customWidth="1"/>
    <col min="4851" max="4852" width="41.140625" style="28" bestFit="1" customWidth="1"/>
    <col min="4853" max="4853" width="77.42578125" style="28" bestFit="1" customWidth="1"/>
    <col min="4854" max="4854" width="110.28515625" style="28" bestFit="1" customWidth="1"/>
    <col min="4855" max="4855" width="108.140625" style="28" bestFit="1" customWidth="1"/>
    <col min="4856" max="4856" width="38.28515625" style="28" bestFit="1" customWidth="1"/>
    <col min="4857" max="4857" width="38.7109375" style="28" bestFit="1" customWidth="1"/>
    <col min="4858" max="4858" width="38.28515625" style="28" bestFit="1" customWidth="1"/>
    <col min="4859" max="4859" width="38.7109375" style="28" bestFit="1" customWidth="1"/>
    <col min="4860" max="4860" width="38.28515625" style="28" bestFit="1" customWidth="1"/>
    <col min="4861" max="4861" width="38.7109375" style="28" bestFit="1" customWidth="1"/>
    <col min="4862" max="4862" width="22.85546875" style="28" bestFit="1" customWidth="1"/>
    <col min="4863" max="4863" width="31.85546875" style="28" customWidth="1"/>
    <col min="4864" max="4864" width="28" style="28" bestFit="1" customWidth="1"/>
    <col min="4865" max="4865" width="20.7109375" style="28" bestFit="1" customWidth="1"/>
    <col min="4866" max="4866" width="26.7109375" style="28" bestFit="1" customWidth="1"/>
    <col min="4867" max="4867" width="26.85546875" style="28" bestFit="1" customWidth="1"/>
    <col min="4868" max="4868" width="26.7109375" style="28" bestFit="1" customWidth="1"/>
    <col min="4869" max="4869" width="26.85546875" style="28" bestFit="1" customWidth="1"/>
    <col min="4870" max="4870" width="28.85546875" style="28" bestFit="1" customWidth="1"/>
    <col min="4871" max="4871" width="27" style="28" bestFit="1" customWidth="1"/>
    <col min="4872" max="4872" width="23.42578125" style="28" bestFit="1" customWidth="1"/>
    <col min="4873" max="4874" width="31.42578125" style="28" bestFit="1" customWidth="1"/>
    <col min="4875" max="4875" width="31.42578125" style="28" customWidth="1"/>
    <col min="4876" max="4876" width="52.28515625" style="28" customWidth="1"/>
    <col min="4877" max="4877" width="31.42578125" style="28" customWidth="1"/>
    <col min="4878" max="4878" width="26.42578125" style="28" bestFit="1" customWidth="1"/>
    <col min="4879" max="4879" width="29.28515625" style="28" customWidth="1"/>
    <col min="4880" max="4880" width="30.28515625" style="28" customWidth="1"/>
    <col min="4881" max="4881" width="39" style="28" bestFit="1" customWidth="1"/>
    <col min="4882" max="5061" width="9.140625" style="28"/>
    <col min="5062" max="5062" width="17.5703125" style="28" bestFit="1" customWidth="1"/>
    <col min="5063" max="5063" width="25.7109375" style="28" bestFit="1" customWidth="1"/>
    <col min="5064" max="5064" width="22.140625" style="28" bestFit="1" customWidth="1"/>
    <col min="5065" max="5065" width="18.42578125" style="28" bestFit="1" customWidth="1"/>
    <col min="5066" max="5066" width="19.140625" style="28" bestFit="1" customWidth="1"/>
    <col min="5067" max="5067" width="18.42578125" style="28" bestFit="1" customWidth="1"/>
    <col min="5068" max="5068" width="26.42578125" style="28" bestFit="1" customWidth="1"/>
    <col min="5069" max="5069" width="23.85546875" style="28" bestFit="1" customWidth="1"/>
    <col min="5070" max="5070" width="21.42578125" style="28" bestFit="1" customWidth="1"/>
    <col min="5071" max="5071" width="16" style="28" bestFit="1" customWidth="1"/>
    <col min="5072" max="5073" width="23" style="28" customWidth="1"/>
    <col min="5074" max="5074" width="29.28515625" style="28" customWidth="1"/>
    <col min="5075" max="5075" width="30.28515625" style="28" customWidth="1"/>
    <col min="5076" max="5076" width="24.140625" style="28" customWidth="1"/>
    <col min="5077" max="5078" width="23.85546875" style="28" customWidth="1"/>
    <col min="5079" max="5079" width="30.28515625" style="28" customWidth="1"/>
    <col min="5080" max="5085" width="12.7109375" style="28" customWidth="1"/>
    <col min="5086" max="5086" width="33.140625" style="28" customWidth="1"/>
    <col min="5087" max="5087" width="31.5703125" style="28" customWidth="1"/>
    <col min="5088" max="5088" width="33.28515625" style="28" customWidth="1"/>
    <col min="5089" max="5089" width="31.7109375" style="28" customWidth="1"/>
    <col min="5090" max="5090" width="20" style="28" customWidth="1"/>
    <col min="5091" max="5091" width="19.28515625" style="28" bestFit="1" customWidth="1"/>
    <col min="5092" max="5092" width="19.7109375" style="28" bestFit="1" customWidth="1"/>
    <col min="5093" max="5093" width="33.28515625" style="28" bestFit="1" customWidth="1"/>
    <col min="5094" max="5094" width="24.140625" style="28" bestFit="1" customWidth="1"/>
    <col min="5095" max="5095" width="25.28515625" style="28" customWidth="1"/>
    <col min="5096" max="5096" width="24.42578125" style="28" customWidth="1"/>
    <col min="5097" max="5097" width="13.85546875" style="28" bestFit="1" customWidth="1"/>
    <col min="5098" max="5098" width="18.7109375" style="28" bestFit="1" customWidth="1"/>
    <col min="5099" max="5099" width="24.7109375" style="28" bestFit="1" customWidth="1"/>
    <col min="5100" max="5101" width="27.140625" style="28" bestFit="1" customWidth="1"/>
    <col min="5102" max="5102" width="24.7109375" style="28" bestFit="1" customWidth="1"/>
    <col min="5103" max="5105" width="22.42578125" style="28" bestFit="1" customWidth="1"/>
    <col min="5106" max="5106" width="24" style="28" bestFit="1" customWidth="1"/>
    <col min="5107" max="5108" width="41.140625" style="28" bestFit="1" customWidth="1"/>
    <col min="5109" max="5109" width="77.42578125" style="28" bestFit="1" customWidth="1"/>
    <col min="5110" max="5110" width="110.28515625" style="28" bestFit="1" customWidth="1"/>
    <col min="5111" max="5111" width="108.140625" style="28" bestFit="1" customWidth="1"/>
    <col min="5112" max="5112" width="38.28515625" style="28" bestFit="1" customWidth="1"/>
    <col min="5113" max="5113" width="38.7109375" style="28" bestFit="1" customWidth="1"/>
    <col min="5114" max="5114" width="38.28515625" style="28" bestFit="1" customWidth="1"/>
    <col min="5115" max="5115" width="38.7109375" style="28" bestFit="1" customWidth="1"/>
    <col min="5116" max="5116" width="38.28515625" style="28" bestFit="1" customWidth="1"/>
    <col min="5117" max="5117" width="38.7109375" style="28" bestFit="1" customWidth="1"/>
    <col min="5118" max="5118" width="22.85546875" style="28" bestFit="1" customWidth="1"/>
    <col min="5119" max="5119" width="31.85546875" style="28" customWidth="1"/>
    <col min="5120" max="5120" width="28" style="28" bestFit="1" customWidth="1"/>
    <col min="5121" max="5121" width="20.7109375" style="28" bestFit="1" customWidth="1"/>
    <col min="5122" max="5122" width="26.7109375" style="28" bestFit="1" customWidth="1"/>
    <col min="5123" max="5123" width="26.85546875" style="28" bestFit="1" customWidth="1"/>
    <col min="5124" max="5124" width="26.7109375" style="28" bestFit="1" customWidth="1"/>
    <col min="5125" max="5125" width="26.85546875" style="28" bestFit="1" customWidth="1"/>
    <col min="5126" max="5126" width="28.85546875" style="28" bestFit="1" customWidth="1"/>
    <col min="5127" max="5127" width="27" style="28" bestFit="1" customWidth="1"/>
    <col min="5128" max="5128" width="23.42578125" style="28" bestFit="1" customWidth="1"/>
    <col min="5129" max="5130" width="31.42578125" style="28" bestFit="1" customWidth="1"/>
    <col min="5131" max="5131" width="31.42578125" style="28" customWidth="1"/>
    <col min="5132" max="5132" width="52.28515625" style="28" customWidth="1"/>
    <col min="5133" max="5133" width="31.42578125" style="28" customWidth="1"/>
    <col min="5134" max="5134" width="26.42578125" style="28" bestFit="1" customWidth="1"/>
    <col min="5135" max="5135" width="29.28515625" style="28" customWidth="1"/>
    <col min="5136" max="5136" width="30.28515625" style="28" customWidth="1"/>
    <col min="5137" max="5137" width="39" style="28" bestFit="1" customWidth="1"/>
    <col min="5138" max="5317" width="9.140625" style="28"/>
    <col min="5318" max="5318" width="17.5703125" style="28" bestFit="1" customWidth="1"/>
    <col min="5319" max="5319" width="25.7109375" style="28" bestFit="1" customWidth="1"/>
    <col min="5320" max="5320" width="22.140625" style="28" bestFit="1" customWidth="1"/>
    <col min="5321" max="5321" width="18.42578125" style="28" bestFit="1" customWidth="1"/>
    <col min="5322" max="5322" width="19.140625" style="28" bestFit="1" customWidth="1"/>
    <col min="5323" max="5323" width="18.42578125" style="28" bestFit="1" customWidth="1"/>
    <col min="5324" max="5324" width="26.42578125" style="28" bestFit="1" customWidth="1"/>
    <col min="5325" max="5325" width="23.85546875" style="28" bestFit="1" customWidth="1"/>
    <col min="5326" max="5326" width="21.42578125" style="28" bestFit="1" customWidth="1"/>
    <col min="5327" max="5327" width="16" style="28" bestFit="1" customWidth="1"/>
    <col min="5328" max="5329" width="23" style="28" customWidth="1"/>
    <col min="5330" max="5330" width="29.28515625" style="28" customWidth="1"/>
    <col min="5331" max="5331" width="30.28515625" style="28" customWidth="1"/>
    <col min="5332" max="5332" width="24.140625" style="28" customWidth="1"/>
    <col min="5333" max="5334" width="23.85546875" style="28" customWidth="1"/>
    <col min="5335" max="5335" width="30.28515625" style="28" customWidth="1"/>
    <col min="5336" max="5341" width="12.7109375" style="28" customWidth="1"/>
    <col min="5342" max="5342" width="33.140625" style="28" customWidth="1"/>
    <col min="5343" max="5343" width="31.5703125" style="28" customWidth="1"/>
    <col min="5344" max="5344" width="33.28515625" style="28" customWidth="1"/>
    <col min="5345" max="5345" width="31.7109375" style="28" customWidth="1"/>
    <col min="5346" max="5346" width="20" style="28" customWidth="1"/>
    <col min="5347" max="5347" width="19.28515625" style="28" bestFit="1" customWidth="1"/>
    <col min="5348" max="5348" width="19.7109375" style="28" bestFit="1" customWidth="1"/>
    <col min="5349" max="5349" width="33.28515625" style="28" bestFit="1" customWidth="1"/>
    <col min="5350" max="5350" width="24.140625" style="28" bestFit="1" customWidth="1"/>
    <col min="5351" max="5351" width="25.28515625" style="28" customWidth="1"/>
    <col min="5352" max="5352" width="24.42578125" style="28" customWidth="1"/>
    <col min="5353" max="5353" width="13.85546875" style="28" bestFit="1" customWidth="1"/>
    <col min="5354" max="5354" width="18.7109375" style="28" bestFit="1" customWidth="1"/>
    <col min="5355" max="5355" width="24.7109375" style="28" bestFit="1" customWidth="1"/>
    <col min="5356" max="5357" width="27.140625" style="28" bestFit="1" customWidth="1"/>
    <col min="5358" max="5358" width="24.7109375" style="28" bestFit="1" customWidth="1"/>
    <col min="5359" max="5361" width="22.42578125" style="28" bestFit="1" customWidth="1"/>
    <col min="5362" max="5362" width="24" style="28" bestFit="1" customWidth="1"/>
    <col min="5363" max="5364" width="41.140625" style="28" bestFit="1" customWidth="1"/>
    <col min="5365" max="5365" width="77.42578125" style="28" bestFit="1" customWidth="1"/>
    <col min="5366" max="5366" width="110.28515625" style="28" bestFit="1" customWidth="1"/>
    <col min="5367" max="5367" width="108.140625" style="28" bestFit="1" customWidth="1"/>
    <col min="5368" max="5368" width="38.28515625" style="28" bestFit="1" customWidth="1"/>
    <col min="5369" max="5369" width="38.7109375" style="28" bestFit="1" customWidth="1"/>
    <col min="5370" max="5370" width="38.28515625" style="28" bestFit="1" customWidth="1"/>
    <col min="5371" max="5371" width="38.7109375" style="28" bestFit="1" customWidth="1"/>
    <col min="5372" max="5372" width="38.28515625" style="28" bestFit="1" customWidth="1"/>
    <col min="5373" max="5373" width="38.7109375" style="28" bestFit="1" customWidth="1"/>
    <col min="5374" max="5374" width="22.85546875" style="28" bestFit="1" customWidth="1"/>
    <col min="5375" max="5375" width="31.85546875" style="28" customWidth="1"/>
    <col min="5376" max="5376" width="28" style="28" bestFit="1" customWidth="1"/>
    <col min="5377" max="5377" width="20.7109375" style="28" bestFit="1" customWidth="1"/>
    <col min="5378" max="5378" width="26.7109375" style="28" bestFit="1" customWidth="1"/>
    <col min="5379" max="5379" width="26.85546875" style="28" bestFit="1" customWidth="1"/>
    <col min="5380" max="5380" width="26.7109375" style="28" bestFit="1" customWidth="1"/>
    <col min="5381" max="5381" width="26.85546875" style="28" bestFit="1" customWidth="1"/>
    <col min="5382" max="5382" width="28.85546875" style="28" bestFit="1" customWidth="1"/>
    <col min="5383" max="5383" width="27" style="28" bestFit="1" customWidth="1"/>
    <col min="5384" max="5384" width="23.42578125" style="28" bestFit="1" customWidth="1"/>
    <col min="5385" max="5386" width="31.42578125" style="28" bestFit="1" customWidth="1"/>
    <col min="5387" max="5387" width="31.42578125" style="28" customWidth="1"/>
    <col min="5388" max="5388" width="52.28515625" style="28" customWidth="1"/>
    <col min="5389" max="5389" width="31.42578125" style="28" customWidth="1"/>
    <col min="5390" max="5390" width="26.42578125" style="28" bestFit="1" customWidth="1"/>
    <col min="5391" max="5391" width="29.28515625" style="28" customWidth="1"/>
    <col min="5392" max="5392" width="30.28515625" style="28" customWidth="1"/>
    <col min="5393" max="5393" width="39" style="28" bestFit="1" customWidth="1"/>
    <col min="5394" max="5573" width="9.140625" style="28"/>
    <col min="5574" max="5574" width="17.5703125" style="28" bestFit="1" customWidth="1"/>
    <col min="5575" max="5575" width="25.7109375" style="28" bestFit="1" customWidth="1"/>
    <col min="5576" max="5576" width="22.140625" style="28" bestFit="1" customWidth="1"/>
    <col min="5577" max="5577" width="18.42578125" style="28" bestFit="1" customWidth="1"/>
    <col min="5578" max="5578" width="19.140625" style="28" bestFit="1" customWidth="1"/>
    <col min="5579" max="5579" width="18.42578125" style="28" bestFit="1" customWidth="1"/>
    <col min="5580" max="5580" width="26.42578125" style="28" bestFit="1" customWidth="1"/>
    <col min="5581" max="5581" width="23.85546875" style="28" bestFit="1" customWidth="1"/>
    <col min="5582" max="5582" width="21.42578125" style="28" bestFit="1" customWidth="1"/>
    <col min="5583" max="5583" width="16" style="28" bestFit="1" customWidth="1"/>
    <col min="5584" max="5585" width="23" style="28" customWidth="1"/>
    <col min="5586" max="5586" width="29.28515625" style="28" customWidth="1"/>
    <col min="5587" max="5587" width="30.28515625" style="28" customWidth="1"/>
    <col min="5588" max="5588" width="24.140625" style="28" customWidth="1"/>
    <col min="5589" max="5590" width="23.85546875" style="28" customWidth="1"/>
    <col min="5591" max="5591" width="30.28515625" style="28" customWidth="1"/>
    <col min="5592" max="5597" width="12.7109375" style="28" customWidth="1"/>
    <col min="5598" max="5598" width="33.140625" style="28" customWidth="1"/>
    <col min="5599" max="5599" width="31.5703125" style="28" customWidth="1"/>
    <col min="5600" max="5600" width="33.28515625" style="28" customWidth="1"/>
    <col min="5601" max="5601" width="31.7109375" style="28" customWidth="1"/>
    <col min="5602" max="5602" width="20" style="28" customWidth="1"/>
    <col min="5603" max="5603" width="19.28515625" style="28" bestFit="1" customWidth="1"/>
    <col min="5604" max="5604" width="19.7109375" style="28" bestFit="1" customWidth="1"/>
    <col min="5605" max="5605" width="33.28515625" style="28" bestFit="1" customWidth="1"/>
    <col min="5606" max="5606" width="24.140625" style="28" bestFit="1" customWidth="1"/>
    <col min="5607" max="5607" width="25.28515625" style="28" customWidth="1"/>
    <col min="5608" max="5608" width="24.42578125" style="28" customWidth="1"/>
    <col min="5609" max="5609" width="13.85546875" style="28" bestFit="1" customWidth="1"/>
    <col min="5610" max="5610" width="18.7109375" style="28" bestFit="1" customWidth="1"/>
    <col min="5611" max="5611" width="24.7109375" style="28" bestFit="1" customWidth="1"/>
    <col min="5612" max="5613" width="27.140625" style="28" bestFit="1" customWidth="1"/>
    <col min="5614" max="5614" width="24.7109375" style="28" bestFit="1" customWidth="1"/>
    <col min="5615" max="5617" width="22.42578125" style="28" bestFit="1" customWidth="1"/>
    <col min="5618" max="5618" width="24" style="28" bestFit="1" customWidth="1"/>
    <col min="5619" max="5620" width="41.140625" style="28" bestFit="1" customWidth="1"/>
    <col min="5621" max="5621" width="77.42578125" style="28" bestFit="1" customWidth="1"/>
    <col min="5622" max="5622" width="110.28515625" style="28" bestFit="1" customWidth="1"/>
    <col min="5623" max="5623" width="108.140625" style="28" bestFit="1" customWidth="1"/>
    <col min="5624" max="5624" width="38.28515625" style="28" bestFit="1" customWidth="1"/>
    <col min="5625" max="5625" width="38.7109375" style="28" bestFit="1" customWidth="1"/>
    <col min="5626" max="5626" width="38.28515625" style="28" bestFit="1" customWidth="1"/>
    <col min="5627" max="5627" width="38.7109375" style="28" bestFit="1" customWidth="1"/>
    <col min="5628" max="5628" width="38.28515625" style="28" bestFit="1" customWidth="1"/>
    <col min="5629" max="5629" width="38.7109375" style="28" bestFit="1" customWidth="1"/>
    <col min="5630" max="5630" width="22.85546875" style="28" bestFit="1" customWidth="1"/>
    <col min="5631" max="5631" width="31.85546875" style="28" customWidth="1"/>
    <col min="5632" max="5632" width="28" style="28" bestFit="1" customWidth="1"/>
    <col min="5633" max="5633" width="20.7109375" style="28" bestFit="1" customWidth="1"/>
    <col min="5634" max="5634" width="26.7109375" style="28" bestFit="1" customWidth="1"/>
    <col min="5635" max="5635" width="26.85546875" style="28" bestFit="1" customWidth="1"/>
    <col min="5636" max="5636" width="26.7109375" style="28" bestFit="1" customWidth="1"/>
    <col min="5637" max="5637" width="26.85546875" style="28" bestFit="1" customWidth="1"/>
    <col min="5638" max="5638" width="28.85546875" style="28" bestFit="1" customWidth="1"/>
    <col min="5639" max="5639" width="27" style="28" bestFit="1" customWidth="1"/>
    <col min="5640" max="5640" width="23.42578125" style="28" bestFit="1" customWidth="1"/>
    <col min="5641" max="5642" width="31.42578125" style="28" bestFit="1" customWidth="1"/>
    <col min="5643" max="5643" width="31.42578125" style="28" customWidth="1"/>
    <col min="5644" max="5644" width="52.28515625" style="28" customWidth="1"/>
    <col min="5645" max="5645" width="31.42578125" style="28" customWidth="1"/>
    <col min="5646" max="5646" width="26.42578125" style="28" bestFit="1" customWidth="1"/>
    <col min="5647" max="5647" width="29.28515625" style="28" customWidth="1"/>
    <col min="5648" max="5648" width="30.28515625" style="28" customWidth="1"/>
    <col min="5649" max="5649" width="39" style="28" bestFit="1" customWidth="1"/>
    <col min="5650" max="5829" width="9.140625" style="28"/>
    <col min="5830" max="5830" width="17.5703125" style="28" bestFit="1" customWidth="1"/>
    <col min="5831" max="5831" width="25.7109375" style="28" bestFit="1" customWidth="1"/>
    <col min="5832" max="5832" width="22.140625" style="28" bestFit="1" customWidth="1"/>
    <col min="5833" max="5833" width="18.42578125" style="28" bestFit="1" customWidth="1"/>
    <col min="5834" max="5834" width="19.140625" style="28" bestFit="1" customWidth="1"/>
    <col min="5835" max="5835" width="18.42578125" style="28" bestFit="1" customWidth="1"/>
    <col min="5836" max="5836" width="26.42578125" style="28" bestFit="1" customWidth="1"/>
    <col min="5837" max="5837" width="23.85546875" style="28" bestFit="1" customWidth="1"/>
    <col min="5838" max="5838" width="21.42578125" style="28" bestFit="1" customWidth="1"/>
    <col min="5839" max="5839" width="16" style="28" bestFit="1" customWidth="1"/>
    <col min="5840" max="5841" width="23" style="28" customWidth="1"/>
    <col min="5842" max="5842" width="29.28515625" style="28" customWidth="1"/>
    <col min="5843" max="5843" width="30.28515625" style="28" customWidth="1"/>
    <col min="5844" max="5844" width="24.140625" style="28" customWidth="1"/>
    <col min="5845" max="5846" width="23.85546875" style="28" customWidth="1"/>
    <col min="5847" max="5847" width="30.28515625" style="28" customWidth="1"/>
    <col min="5848" max="5853" width="12.7109375" style="28" customWidth="1"/>
    <col min="5854" max="5854" width="33.140625" style="28" customWidth="1"/>
    <col min="5855" max="5855" width="31.5703125" style="28" customWidth="1"/>
    <col min="5856" max="5856" width="33.28515625" style="28" customWidth="1"/>
    <col min="5857" max="5857" width="31.7109375" style="28" customWidth="1"/>
    <col min="5858" max="5858" width="20" style="28" customWidth="1"/>
    <col min="5859" max="5859" width="19.28515625" style="28" bestFit="1" customWidth="1"/>
    <col min="5860" max="5860" width="19.7109375" style="28" bestFit="1" customWidth="1"/>
    <col min="5861" max="5861" width="33.28515625" style="28" bestFit="1" customWidth="1"/>
    <col min="5862" max="5862" width="24.140625" style="28" bestFit="1" customWidth="1"/>
    <col min="5863" max="5863" width="25.28515625" style="28" customWidth="1"/>
    <col min="5864" max="5864" width="24.42578125" style="28" customWidth="1"/>
    <col min="5865" max="5865" width="13.85546875" style="28" bestFit="1" customWidth="1"/>
    <col min="5866" max="5866" width="18.7109375" style="28" bestFit="1" customWidth="1"/>
    <col min="5867" max="5867" width="24.7109375" style="28" bestFit="1" customWidth="1"/>
    <col min="5868" max="5869" width="27.140625" style="28" bestFit="1" customWidth="1"/>
    <col min="5870" max="5870" width="24.7109375" style="28" bestFit="1" customWidth="1"/>
    <col min="5871" max="5873" width="22.42578125" style="28" bestFit="1" customWidth="1"/>
    <col min="5874" max="5874" width="24" style="28" bestFit="1" customWidth="1"/>
    <col min="5875" max="5876" width="41.140625" style="28" bestFit="1" customWidth="1"/>
    <col min="5877" max="5877" width="77.42578125" style="28" bestFit="1" customWidth="1"/>
    <col min="5878" max="5878" width="110.28515625" style="28" bestFit="1" customWidth="1"/>
    <col min="5879" max="5879" width="108.140625" style="28" bestFit="1" customWidth="1"/>
    <col min="5880" max="5880" width="38.28515625" style="28" bestFit="1" customWidth="1"/>
    <col min="5881" max="5881" width="38.7109375" style="28" bestFit="1" customWidth="1"/>
    <col min="5882" max="5882" width="38.28515625" style="28" bestFit="1" customWidth="1"/>
    <col min="5883" max="5883" width="38.7109375" style="28" bestFit="1" customWidth="1"/>
    <col min="5884" max="5884" width="38.28515625" style="28" bestFit="1" customWidth="1"/>
    <col min="5885" max="5885" width="38.7109375" style="28" bestFit="1" customWidth="1"/>
    <col min="5886" max="5886" width="22.85546875" style="28" bestFit="1" customWidth="1"/>
    <col min="5887" max="5887" width="31.85546875" style="28" customWidth="1"/>
    <col min="5888" max="5888" width="28" style="28" bestFit="1" customWidth="1"/>
    <col min="5889" max="5889" width="20.7109375" style="28" bestFit="1" customWidth="1"/>
    <col min="5890" max="5890" width="26.7109375" style="28" bestFit="1" customWidth="1"/>
    <col min="5891" max="5891" width="26.85546875" style="28" bestFit="1" customWidth="1"/>
    <col min="5892" max="5892" width="26.7109375" style="28" bestFit="1" customWidth="1"/>
    <col min="5893" max="5893" width="26.85546875" style="28" bestFit="1" customWidth="1"/>
    <col min="5894" max="5894" width="28.85546875" style="28" bestFit="1" customWidth="1"/>
    <col min="5895" max="5895" width="27" style="28" bestFit="1" customWidth="1"/>
    <col min="5896" max="5896" width="23.42578125" style="28" bestFit="1" customWidth="1"/>
    <col min="5897" max="5898" width="31.42578125" style="28" bestFit="1" customWidth="1"/>
    <col min="5899" max="5899" width="31.42578125" style="28" customWidth="1"/>
    <col min="5900" max="5900" width="52.28515625" style="28" customWidth="1"/>
    <col min="5901" max="5901" width="31.42578125" style="28" customWidth="1"/>
    <col min="5902" max="5902" width="26.42578125" style="28" bestFit="1" customWidth="1"/>
    <col min="5903" max="5903" width="29.28515625" style="28" customWidth="1"/>
    <col min="5904" max="5904" width="30.28515625" style="28" customWidth="1"/>
    <col min="5905" max="5905" width="39" style="28" bestFit="1" customWidth="1"/>
    <col min="5906" max="6085" width="9.140625" style="28"/>
    <col min="6086" max="6086" width="17.5703125" style="28" bestFit="1" customWidth="1"/>
    <col min="6087" max="6087" width="25.7109375" style="28" bestFit="1" customWidth="1"/>
    <col min="6088" max="6088" width="22.140625" style="28" bestFit="1" customWidth="1"/>
    <col min="6089" max="6089" width="18.42578125" style="28" bestFit="1" customWidth="1"/>
    <col min="6090" max="6090" width="19.140625" style="28" bestFit="1" customWidth="1"/>
    <col min="6091" max="6091" width="18.42578125" style="28" bestFit="1" customWidth="1"/>
    <col min="6092" max="6092" width="26.42578125" style="28" bestFit="1" customWidth="1"/>
    <col min="6093" max="6093" width="23.85546875" style="28" bestFit="1" customWidth="1"/>
    <col min="6094" max="6094" width="21.42578125" style="28" bestFit="1" customWidth="1"/>
    <col min="6095" max="6095" width="16" style="28" bestFit="1" customWidth="1"/>
    <col min="6096" max="6097" width="23" style="28" customWidth="1"/>
    <col min="6098" max="6098" width="29.28515625" style="28" customWidth="1"/>
    <col min="6099" max="6099" width="30.28515625" style="28" customWidth="1"/>
    <col min="6100" max="6100" width="24.140625" style="28" customWidth="1"/>
    <col min="6101" max="6102" width="23.85546875" style="28" customWidth="1"/>
    <col min="6103" max="6103" width="30.28515625" style="28" customWidth="1"/>
    <col min="6104" max="6109" width="12.7109375" style="28" customWidth="1"/>
    <col min="6110" max="6110" width="33.140625" style="28" customWidth="1"/>
    <col min="6111" max="6111" width="31.5703125" style="28" customWidth="1"/>
    <col min="6112" max="6112" width="33.28515625" style="28" customWidth="1"/>
    <col min="6113" max="6113" width="31.7109375" style="28" customWidth="1"/>
    <col min="6114" max="6114" width="20" style="28" customWidth="1"/>
    <col min="6115" max="6115" width="19.28515625" style="28" bestFit="1" customWidth="1"/>
    <col min="6116" max="6116" width="19.7109375" style="28" bestFit="1" customWidth="1"/>
    <col min="6117" max="6117" width="33.28515625" style="28" bestFit="1" customWidth="1"/>
    <col min="6118" max="6118" width="24.140625" style="28" bestFit="1" customWidth="1"/>
    <col min="6119" max="6119" width="25.28515625" style="28" customWidth="1"/>
    <col min="6120" max="6120" width="24.42578125" style="28" customWidth="1"/>
    <col min="6121" max="6121" width="13.85546875" style="28" bestFit="1" customWidth="1"/>
    <col min="6122" max="6122" width="18.7109375" style="28" bestFit="1" customWidth="1"/>
    <col min="6123" max="6123" width="24.7109375" style="28" bestFit="1" customWidth="1"/>
    <col min="6124" max="6125" width="27.140625" style="28" bestFit="1" customWidth="1"/>
    <col min="6126" max="6126" width="24.7109375" style="28" bestFit="1" customWidth="1"/>
    <col min="6127" max="6129" width="22.42578125" style="28" bestFit="1" customWidth="1"/>
    <col min="6130" max="6130" width="24" style="28" bestFit="1" customWidth="1"/>
    <col min="6131" max="6132" width="41.140625" style="28" bestFit="1" customWidth="1"/>
    <col min="6133" max="6133" width="77.42578125" style="28" bestFit="1" customWidth="1"/>
    <col min="6134" max="6134" width="110.28515625" style="28" bestFit="1" customWidth="1"/>
    <col min="6135" max="6135" width="108.140625" style="28" bestFit="1" customWidth="1"/>
    <col min="6136" max="6136" width="38.28515625" style="28" bestFit="1" customWidth="1"/>
    <col min="6137" max="6137" width="38.7109375" style="28" bestFit="1" customWidth="1"/>
    <col min="6138" max="6138" width="38.28515625" style="28" bestFit="1" customWidth="1"/>
    <col min="6139" max="6139" width="38.7109375" style="28" bestFit="1" customWidth="1"/>
    <col min="6140" max="6140" width="38.28515625" style="28" bestFit="1" customWidth="1"/>
    <col min="6141" max="6141" width="38.7109375" style="28" bestFit="1" customWidth="1"/>
    <col min="6142" max="6142" width="22.85546875" style="28" bestFit="1" customWidth="1"/>
    <col min="6143" max="6143" width="31.85546875" style="28" customWidth="1"/>
    <col min="6144" max="6144" width="28" style="28" bestFit="1" customWidth="1"/>
    <col min="6145" max="6145" width="20.7109375" style="28" bestFit="1" customWidth="1"/>
    <col min="6146" max="6146" width="26.7109375" style="28" bestFit="1" customWidth="1"/>
    <col min="6147" max="6147" width="26.85546875" style="28" bestFit="1" customWidth="1"/>
    <col min="6148" max="6148" width="26.7109375" style="28" bestFit="1" customWidth="1"/>
    <col min="6149" max="6149" width="26.85546875" style="28" bestFit="1" customWidth="1"/>
    <col min="6150" max="6150" width="28.85546875" style="28" bestFit="1" customWidth="1"/>
    <col min="6151" max="6151" width="27" style="28" bestFit="1" customWidth="1"/>
    <col min="6152" max="6152" width="23.42578125" style="28" bestFit="1" customWidth="1"/>
    <col min="6153" max="6154" width="31.42578125" style="28" bestFit="1" customWidth="1"/>
    <col min="6155" max="6155" width="31.42578125" style="28" customWidth="1"/>
    <col min="6156" max="6156" width="52.28515625" style="28" customWidth="1"/>
    <col min="6157" max="6157" width="31.42578125" style="28" customWidth="1"/>
    <col min="6158" max="6158" width="26.42578125" style="28" bestFit="1" customWidth="1"/>
    <col min="6159" max="6159" width="29.28515625" style="28" customWidth="1"/>
    <col min="6160" max="6160" width="30.28515625" style="28" customWidth="1"/>
    <col min="6161" max="6161" width="39" style="28" bestFit="1" customWidth="1"/>
    <col min="6162" max="6341" width="9.140625" style="28"/>
    <col min="6342" max="6342" width="17.5703125" style="28" bestFit="1" customWidth="1"/>
    <col min="6343" max="6343" width="25.7109375" style="28" bestFit="1" customWidth="1"/>
    <col min="6344" max="6344" width="22.140625" style="28" bestFit="1" customWidth="1"/>
    <col min="6345" max="6345" width="18.42578125" style="28" bestFit="1" customWidth="1"/>
    <col min="6346" max="6346" width="19.140625" style="28" bestFit="1" customWidth="1"/>
    <col min="6347" max="6347" width="18.42578125" style="28" bestFit="1" customWidth="1"/>
    <col min="6348" max="6348" width="26.42578125" style="28" bestFit="1" customWidth="1"/>
    <col min="6349" max="6349" width="23.85546875" style="28" bestFit="1" customWidth="1"/>
    <col min="6350" max="6350" width="21.42578125" style="28" bestFit="1" customWidth="1"/>
    <col min="6351" max="6351" width="16" style="28" bestFit="1" customWidth="1"/>
    <col min="6352" max="6353" width="23" style="28" customWidth="1"/>
    <col min="6354" max="6354" width="29.28515625" style="28" customWidth="1"/>
    <col min="6355" max="6355" width="30.28515625" style="28" customWidth="1"/>
    <col min="6356" max="6356" width="24.140625" style="28" customWidth="1"/>
    <col min="6357" max="6358" width="23.85546875" style="28" customWidth="1"/>
    <col min="6359" max="6359" width="30.28515625" style="28" customWidth="1"/>
    <col min="6360" max="6365" width="12.7109375" style="28" customWidth="1"/>
    <col min="6366" max="6366" width="33.140625" style="28" customWidth="1"/>
    <col min="6367" max="6367" width="31.5703125" style="28" customWidth="1"/>
    <col min="6368" max="6368" width="33.28515625" style="28" customWidth="1"/>
    <col min="6369" max="6369" width="31.7109375" style="28" customWidth="1"/>
    <col min="6370" max="6370" width="20" style="28" customWidth="1"/>
    <col min="6371" max="6371" width="19.28515625" style="28" bestFit="1" customWidth="1"/>
    <col min="6372" max="6372" width="19.7109375" style="28" bestFit="1" customWidth="1"/>
    <col min="6373" max="6373" width="33.28515625" style="28" bestFit="1" customWidth="1"/>
    <col min="6374" max="6374" width="24.140625" style="28" bestFit="1" customWidth="1"/>
    <col min="6375" max="6375" width="25.28515625" style="28" customWidth="1"/>
    <col min="6376" max="6376" width="24.42578125" style="28" customWidth="1"/>
    <col min="6377" max="6377" width="13.85546875" style="28" bestFit="1" customWidth="1"/>
    <col min="6378" max="6378" width="18.7109375" style="28" bestFit="1" customWidth="1"/>
    <col min="6379" max="6379" width="24.7109375" style="28" bestFit="1" customWidth="1"/>
    <col min="6380" max="6381" width="27.140625" style="28" bestFit="1" customWidth="1"/>
    <col min="6382" max="6382" width="24.7109375" style="28" bestFit="1" customWidth="1"/>
    <col min="6383" max="6385" width="22.42578125" style="28" bestFit="1" customWidth="1"/>
    <col min="6386" max="6386" width="24" style="28" bestFit="1" customWidth="1"/>
    <col min="6387" max="6388" width="41.140625" style="28" bestFit="1" customWidth="1"/>
    <col min="6389" max="6389" width="77.42578125" style="28" bestFit="1" customWidth="1"/>
    <col min="6390" max="6390" width="110.28515625" style="28" bestFit="1" customWidth="1"/>
    <col min="6391" max="6391" width="108.140625" style="28" bestFit="1" customWidth="1"/>
    <col min="6392" max="6392" width="38.28515625" style="28" bestFit="1" customWidth="1"/>
    <col min="6393" max="6393" width="38.7109375" style="28" bestFit="1" customWidth="1"/>
    <col min="6394" max="6394" width="38.28515625" style="28" bestFit="1" customWidth="1"/>
    <col min="6395" max="6395" width="38.7109375" style="28" bestFit="1" customWidth="1"/>
    <col min="6396" max="6396" width="38.28515625" style="28" bestFit="1" customWidth="1"/>
    <col min="6397" max="6397" width="38.7109375" style="28" bestFit="1" customWidth="1"/>
    <col min="6398" max="6398" width="22.85546875" style="28" bestFit="1" customWidth="1"/>
    <col min="6399" max="6399" width="31.85546875" style="28" customWidth="1"/>
    <col min="6400" max="6400" width="28" style="28" bestFit="1" customWidth="1"/>
    <col min="6401" max="6401" width="20.7109375" style="28" bestFit="1" customWidth="1"/>
    <col min="6402" max="6402" width="26.7109375" style="28" bestFit="1" customWidth="1"/>
    <col min="6403" max="6403" width="26.85546875" style="28" bestFit="1" customWidth="1"/>
    <col min="6404" max="6404" width="26.7109375" style="28" bestFit="1" customWidth="1"/>
    <col min="6405" max="6405" width="26.85546875" style="28" bestFit="1" customWidth="1"/>
    <col min="6406" max="6406" width="28.85546875" style="28" bestFit="1" customWidth="1"/>
    <col min="6407" max="6407" width="27" style="28" bestFit="1" customWidth="1"/>
    <col min="6408" max="6408" width="23.42578125" style="28" bestFit="1" customWidth="1"/>
    <col min="6409" max="6410" width="31.42578125" style="28" bestFit="1" customWidth="1"/>
    <col min="6411" max="6411" width="31.42578125" style="28" customWidth="1"/>
    <col min="6412" max="6412" width="52.28515625" style="28" customWidth="1"/>
    <col min="6413" max="6413" width="31.42578125" style="28" customWidth="1"/>
    <col min="6414" max="6414" width="26.42578125" style="28" bestFit="1" customWidth="1"/>
    <col min="6415" max="6415" width="29.28515625" style="28" customWidth="1"/>
    <col min="6416" max="6416" width="30.28515625" style="28" customWidth="1"/>
    <col min="6417" max="6417" width="39" style="28" bestFit="1" customWidth="1"/>
    <col min="6418" max="6597" width="9.140625" style="28"/>
    <col min="6598" max="6598" width="17.5703125" style="28" bestFit="1" customWidth="1"/>
    <col min="6599" max="6599" width="25.7109375" style="28" bestFit="1" customWidth="1"/>
    <col min="6600" max="6600" width="22.140625" style="28" bestFit="1" customWidth="1"/>
    <col min="6601" max="6601" width="18.42578125" style="28" bestFit="1" customWidth="1"/>
    <col min="6602" max="6602" width="19.140625" style="28" bestFit="1" customWidth="1"/>
    <col min="6603" max="6603" width="18.42578125" style="28" bestFit="1" customWidth="1"/>
    <col min="6604" max="6604" width="26.42578125" style="28" bestFit="1" customWidth="1"/>
    <col min="6605" max="6605" width="23.85546875" style="28" bestFit="1" customWidth="1"/>
    <col min="6606" max="6606" width="21.42578125" style="28" bestFit="1" customWidth="1"/>
    <col min="6607" max="6607" width="16" style="28" bestFit="1" customWidth="1"/>
    <col min="6608" max="6609" width="23" style="28" customWidth="1"/>
    <col min="6610" max="6610" width="29.28515625" style="28" customWidth="1"/>
    <col min="6611" max="6611" width="30.28515625" style="28" customWidth="1"/>
    <col min="6612" max="6612" width="24.140625" style="28" customWidth="1"/>
    <col min="6613" max="6614" width="23.85546875" style="28" customWidth="1"/>
    <col min="6615" max="6615" width="30.28515625" style="28" customWidth="1"/>
    <col min="6616" max="6621" width="12.7109375" style="28" customWidth="1"/>
    <col min="6622" max="6622" width="33.140625" style="28" customWidth="1"/>
    <col min="6623" max="6623" width="31.5703125" style="28" customWidth="1"/>
    <col min="6624" max="6624" width="33.28515625" style="28" customWidth="1"/>
    <col min="6625" max="6625" width="31.7109375" style="28" customWidth="1"/>
    <col min="6626" max="6626" width="20" style="28" customWidth="1"/>
    <col min="6627" max="6627" width="19.28515625" style="28" bestFit="1" customWidth="1"/>
    <col min="6628" max="6628" width="19.7109375" style="28" bestFit="1" customWidth="1"/>
    <col min="6629" max="6629" width="33.28515625" style="28" bestFit="1" customWidth="1"/>
    <col min="6630" max="6630" width="24.140625" style="28" bestFit="1" customWidth="1"/>
    <col min="6631" max="6631" width="25.28515625" style="28" customWidth="1"/>
    <col min="6632" max="6632" width="24.42578125" style="28" customWidth="1"/>
    <col min="6633" max="6633" width="13.85546875" style="28" bestFit="1" customWidth="1"/>
    <col min="6634" max="6634" width="18.7109375" style="28" bestFit="1" customWidth="1"/>
    <col min="6635" max="6635" width="24.7109375" style="28" bestFit="1" customWidth="1"/>
    <col min="6636" max="6637" width="27.140625" style="28" bestFit="1" customWidth="1"/>
    <col min="6638" max="6638" width="24.7109375" style="28" bestFit="1" customWidth="1"/>
    <col min="6639" max="6641" width="22.42578125" style="28" bestFit="1" customWidth="1"/>
    <col min="6642" max="6642" width="24" style="28" bestFit="1" customWidth="1"/>
    <col min="6643" max="6644" width="41.140625" style="28" bestFit="1" customWidth="1"/>
    <col min="6645" max="6645" width="77.42578125" style="28" bestFit="1" customWidth="1"/>
    <col min="6646" max="6646" width="110.28515625" style="28" bestFit="1" customWidth="1"/>
    <col min="6647" max="6647" width="108.140625" style="28" bestFit="1" customWidth="1"/>
    <col min="6648" max="6648" width="38.28515625" style="28" bestFit="1" customWidth="1"/>
    <col min="6649" max="6649" width="38.7109375" style="28" bestFit="1" customWidth="1"/>
    <col min="6650" max="6650" width="38.28515625" style="28" bestFit="1" customWidth="1"/>
    <col min="6651" max="6651" width="38.7109375" style="28" bestFit="1" customWidth="1"/>
    <col min="6652" max="6652" width="38.28515625" style="28" bestFit="1" customWidth="1"/>
    <col min="6653" max="6653" width="38.7109375" style="28" bestFit="1" customWidth="1"/>
    <col min="6654" max="6654" width="22.85546875" style="28" bestFit="1" customWidth="1"/>
    <col min="6655" max="6655" width="31.85546875" style="28" customWidth="1"/>
    <col min="6656" max="6656" width="28" style="28" bestFit="1" customWidth="1"/>
    <col min="6657" max="6657" width="20.7109375" style="28" bestFit="1" customWidth="1"/>
    <col min="6658" max="6658" width="26.7109375" style="28" bestFit="1" customWidth="1"/>
    <col min="6659" max="6659" width="26.85546875" style="28" bestFit="1" customWidth="1"/>
    <col min="6660" max="6660" width="26.7109375" style="28" bestFit="1" customWidth="1"/>
    <col min="6661" max="6661" width="26.85546875" style="28" bestFit="1" customWidth="1"/>
    <col min="6662" max="6662" width="28.85546875" style="28" bestFit="1" customWidth="1"/>
    <col min="6663" max="6663" width="27" style="28" bestFit="1" customWidth="1"/>
    <col min="6664" max="6664" width="23.42578125" style="28" bestFit="1" customWidth="1"/>
    <col min="6665" max="6666" width="31.42578125" style="28" bestFit="1" customWidth="1"/>
    <col min="6667" max="6667" width="31.42578125" style="28" customWidth="1"/>
    <col min="6668" max="6668" width="52.28515625" style="28" customWidth="1"/>
    <col min="6669" max="6669" width="31.42578125" style="28" customWidth="1"/>
    <col min="6670" max="6670" width="26.42578125" style="28" bestFit="1" customWidth="1"/>
    <col min="6671" max="6671" width="29.28515625" style="28" customWidth="1"/>
    <col min="6672" max="6672" width="30.28515625" style="28" customWidth="1"/>
    <col min="6673" max="6673" width="39" style="28" bestFit="1" customWidth="1"/>
    <col min="6674" max="6853" width="9.140625" style="28"/>
    <col min="6854" max="6854" width="17.5703125" style="28" bestFit="1" customWidth="1"/>
    <col min="6855" max="6855" width="25.7109375" style="28" bestFit="1" customWidth="1"/>
    <col min="6856" max="6856" width="22.140625" style="28" bestFit="1" customWidth="1"/>
    <col min="6857" max="6857" width="18.42578125" style="28" bestFit="1" customWidth="1"/>
    <col min="6858" max="6858" width="19.140625" style="28" bestFit="1" customWidth="1"/>
    <col min="6859" max="6859" width="18.42578125" style="28" bestFit="1" customWidth="1"/>
    <col min="6860" max="6860" width="26.42578125" style="28" bestFit="1" customWidth="1"/>
    <col min="6861" max="6861" width="23.85546875" style="28" bestFit="1" customWidth="1"/>
    <col min="6862" max="6862" width="21.42578125" style="28" bestFit="1" customWidth="1"/>
    <col min="6863" max="6863" width="16" style="28" bestFit="1" customWidth="1"/>
    <col min="6864" max="6865" width="23" style="28" customWidth="1"/>
    <col min="6866" max="6866" width="29.28515625" style="28" customWidth="1"/>
    <col min="6867" max="6867" width="30.28515625" style="28" customWidth="1"/>
    <col min="6868" max="6868" width="24.140625" style="28" customWidth="1"/>
    <col min="6869" max="6870" width="23.85546875" style="28" customWidth="1"/>
    <col min="6871" max="6871" width="30.28515625" style="28" customWidth="1"/>
    <col min="6872" max="6877" width="12.7109375" style="28" customWidth="1"/>
    <col min="6878" max="6878" width="33.140625" style="28" customWidth="1"/>
    <col min="6879" max="6879" width="31.5703125" style="28" customWidth="1"/>
    <col min="6880" max="6880" width="33.28515625" style="28" customWidth="1"/>
    <col min="6881" max="6881" width="31.7109375" style="28" customWidth="1"/>
    <col min="6882" max="6882" width="20" style="28" customWidth="1"/>
    <col min="6883" max="6883" width="19.28515625" style="28" bestFit="1" customWidth="1"/>
    <col min="6884" max="6884" width="19.7109375" style="28" bestFit="1" customWidth="1"/>
    <col min="6885" max="6885" width="33.28515625" style="28" bestFit="1" customWidth="1"/>
    <col min="6886" max="6886" width="24.140625" style="28" bestFit="1" customWidth="1"/>
    <col min="6887" max="6887" width="25.28515625" style="28" customWidth="1"/>
    <col min="6888" max="6888" width="24.42578125" style="28" customWidth="1"/>
    <col min="6889" max="6889" width="13.85546875" style="28" bestFit="1" customWidth="1"/>
    <col min="6890" max="6890" width="18.7109375" style="28" bestFit="1" customWidth="1"/>
    <col min="6891" max="6891" width="24.7109375" style="28" bestFit="1" customWidth="1"/>
    <col min="6892" max="6893" width="27.140625" style="28" bestFit="1" customWidth="1"/>
    <col min="6894" max="6894" width="24.7109375" style="28" bestFit="1" customWidth="1"/>
    <col min="6895" max="6897" width="22.42578125" style="28" bestFit="1" customWidth="1"/>
    <col min="6898" max="6898" width="24" style="28" bestFit="1" customWidth="1"/>
    <col min="6899" max="6900" width="41.140625" style="28" bestFit="1" customWidth="1"/>
    <col min="6901" max="6901" width="77.42578125" style="28" bestFit="1" customWidth="1"/>
    <col min="6902" max="6902" width="110.28515625" style="28" bestFit="1" customWidth="1"/>
    <col min="6903" max="6903" width="108.140625" style="28" bestFit="1" customWidth="1"/>
    <col min="6904" max="6904" width="38.28515625" style="28" bestFit="1" customWidth="1"/>
    <col min="6905" max="6905" width="38.7109375" style="28" bestFit="1" customWidth="1"/>
    <col min="6906" max="6906" width="38.28515625" style="28" bestFit="1" customWidth="1"/>
    <col min="6907" max="6907" width="38.7109375" style="28" bestFit="1" customWidth="1"/>
    <col min="6908" max="6908" width="38.28515625" style="28" bestFit="1" customWidth="1"/>
    <col min="6909" max="6909" width="38.7109375" style="28" bestFit="1" customWidth="1"/>
    <col min="6910" max="6910" width="22.85546875" style="28" bestFit="1" customWidth="1"/>
    <col min="6911" max="6911" width="31.85546875" style="28" customWidth="1"/>
    <col min="6912" max="6912" width="28" style="28" bestFit="1" customWidth="1"/>
    <col min="6913" max="6913" width="20.7109375" style="28" bestFit="1" customWidth="1"/>
    <col min="6914" max="6914" width="26.7109375" style="28" bestFit="1" customWidth="1"/>
    <col min="6915" max="6915" width="26.85546875" style="28" bestFit="1" customWidth="1"/>
    <col min="6916" max="6916" width="26.7109375" style="28" bestFit="1" customWidth="1"/>
    <col min="6917" max="6917" width="26.85546875" style="28" bestFit="1" customWidth="1"/>
    <col min="6918" max="6918" width="28.85546875" style="28" bestFit="1" customWidth="1"/>
    <col min="6919" max="6919" width="27" style="28" bestFit="1" customWidth="1"/>
    <col min="6920" max="6920" width="23.42578125" style="28" bestFit="1" customWidth="1"/>
    <col min="6921" max="6922" width="31.42578125" style="28" bestFit="1" customWidth="1"/>
    <col min="6923" max="6923" width="31.42578125" style="28" customWidth="1"/>
    <col min="6924" max="6924" width="52.28515625" style="28" customWidth="1"/>
    <col min="6925" max="6925" width="31.42578125" style="28" customWidth="1"/>
    <col min="6926" max="6926" width="26.42578125" style="28" bestFit="1" customWidth="1"/>
    <col min="6927" max="6927" width="29.28515625" style="28" customWidth="1"/>
    <col min="6928" max="6928" width="30.28515625" style="28" customWidth="1"/>
    <col min="6929" max="6929" width="39" style="28" bestFit="1" customWidth="1"/>
    <col min="6930" max="7109" width="9.140625" style="28"/>
    <col min="7110" max="7110" width="17.5703125" style="28" bestFit="1" customWidth="1"/>
    <col min="7111" max="7111" width="25.7109375" style="28" bestFit="1" customWidth="1"/>
    <col min="7112" max="7112" width="22.140625" style="28" bestFit="1" customWidth="1"/>
    <col min="7113" max="7113" width="18.42578125" style="28" bestFit="1" customWidth="1"/>
    <col min="7114" max="7114" width="19.140625" style="28" bestFit="1" customWidth="1"/>
    <col min="7115" max="7115" width="18.42578125" style="28" bestFit="1" customWidth="1"/>
    <col min="7116" max="7116" width="26.42578125" style="28" bestFit="1" customWidth="1"/>
    <col min="7117" max="7117" width="23.85546875" style="28" bestFit="1" customWidth="1"/>
    <col min="7118" max="7118" width="21.42578125" style="28" bestFit="1" customWidth="1"/>
    <col min="7119" max="7119" width="16" style="28" bestFit="1" customWidth="1"/>
    <col min="7120" max="7121" width="23" style="28" customWidth="1"/>
    <col min="7122" max="7122" width="29.28515625" style="28" customWidth="1"/>
    <col min="7123" max="7123" width="30.28515625" style="28" customWidth="1"/>
    <col min="7124" max="7124" width="24.140625" style="28" customWidth="1"/>
    <col min="7125" max="7126" width="23.85546875" style="28" customWidth="1"/>
    <col min="7127" max="7127" width="30.28515625" style="28" customWidth="1"/>
    <col min="7128" max="7133" width="12.7109375" style="28" customWidth="1"/>
    <col min="7134" max="7134" width="33.140625" style="28" customWidth="1"/>
    <col min="7135" max="7135" width="31.5703125" style="28" customWidth="1"/>
    <col min="7136" max="7136" width="33.28515625" style="28" customWidth="1"/>
    <col min="7137" max="7137" width="31.7109375" style="28" customWidth="1"/>
    <col min="7138" max="7138" width="20" style="28" customWidth="1"/>
    <col min="7139" max="7139" width="19.28515625" style="28" bestFit="1" customWidth="1"/>
    <col min="7140" max="7140" width="19.7109375" style="28" bestFit="1" customWidth="1"/>
    <col min="7141" max="7141" width="33.28515625" style="28" bestFit="1" customWidth="1"/>
    <col min="7142" max="7142" width="24.140625" style="28" bestFit="1" customWidth="1"/>
    <col min="7143" max="7143" width="25.28515625" style="28" customWidth="1"/>
    <col min="7144" max="7144" width="24.42578125" style="28" customWidth="1"/>
    <col min="7145" max="7145" width="13.85546875" style="28" bestFit="1" customWidth="1"/>
    <col min="7146" max="7146" width="18.7109375" style="28" bestFit="1" customWidth="1"/>
    <col min="7147" max="7147" width="24.7109375" style="28" bestFit="1" customWidth="1"/>
    <col min="7148" max="7149" width="27.140625" style="28" bestFit="1" customWidth="1"/>
    <col min="7150" max="7150" width="24.7109375" style="28" bestFit="1" customWidth="1"/>
    <col min="7151" max="7153" width="22.42578125" style="28" bestFit="1" customWidth="1"/>
    <col min="7154" max="7154" width="24" style="28" bestFit="1" customWidth="1"/>
    <col min="7155" max="7156" width="41.140625" style="28" bestFit="1" customWidth="1"/>
    <col min="7157" max="7157" width="77.42578125" style="28" bestFit="1" customWidth="1"/>
    <col min="7158" max="7158" width="110.28515625" style="28" bestFit="1" customWidth="1"/>
    <col min="7159" max="7159" width="108.140625" style="28" bestFit="1" customWidth="1"/>
    <col min="7160" max="7160" width="38.28515625" style="28" bestFit="1" customWidth="1"/>
    <col min="7161" max="7161" width="38.7109375" style="28" bestFit="1" customWidth="1"/>
    <col min="7162" max="7162" width="38.28515625" style="28" bestFit="1" customWidth="1"/>
    <col min="7163" max="7163" width="38.7109375" style="28" bestFit="1" customWidth="1"/>
    <col min="7164" max="7164" width="38.28515625" style="28" bestFit="1" customWidth="1"/>
    <col min="7165" max="7165" width="38.7109375" style="28" bestFit="1" customWidth="1"/>
    <col min="7166" max="7166" width="22.85546875" style="28" bestFit="1" customWidth="1"/>
    <col min="7167" max="7167" width="31.85546875" style="28" customWidth="1"/>
    <col min="7168" max="7168" width="28" style="28" bestFit="1" customWidth="1"/>
    <col min="7169" max="7169" width="20.7109375" style="28" bestFit="1" customWidth="1"/>
    <col min="7170" max="7170" width="26.7109375" style="28" bestFit="1" customWidth="1"/>
    <col min="7171" max="7171" width="26.85546875" style="28" bestFit="1" customWidth="1"/>
    <col min="7172" max="7172" width="26.7109375" style="28" bestFit="1" customWidth="1"/>
    <col min="7173" max="7173" width="26.85546875" style="28" bestFit="1" customWidth="1"/>
    <col min="7174" max="7174" width="28.85546875" style="28" bestFit="1" customWidth="1"/>
    <col min="7175" max="7175" width="27" style="28" bestFit="1" customWidth="1"/>
    <col min="7176" max="7176" width="23.42578125" style="28" bestFit="1" customWidth="1"/>
    <col min="7177" max="7178" width="31.42578125" style="28" bestFit="1" customWidth="1"/>
    <col min="7179" max="7179" width="31.42578125" style="28" customWidth="1"/>
    <col min="7180" max="7180" width="52.28515625" style="28" customWidth="1"/>
    <col min="7181" max="7181" width="31.42578125" style="28" customWidth="1"/>
    <col min="7182" max="7182" width="26.42578125" style="28" bestFit="1" customWidth="1"/>
    <col min="7183" max="7183" width="29.28515625" style="28" customWidth="1"/>
    <col min="7184" max="7184" width="30.28515625" style="28" customWidth="1"/>
    <col min="7185" max="7185" width="39" style="28" bestFit="1" customWidth="1"/>
    <col min="7186" max="7365" width="9.140625" style="28"/>
    <col min="7366" max="7366" width="17.5703125" style="28" bestFit="1" customWidth="1"/>
    <col min="7367" max="7367" width="25.7109375" style="28" bestFit="1" customWidth="1"/>
    <col min="7368" max="7368" width="22.140625" style="28" bestFit="1" customWidth="1"/>
    <col min="7369" max="7369" width="18.42578125" style="28" bestFit="1" customWidth="1"/>
    <col min="7370" max="7370" width="19.140625" style="28" bestFit="1" customWidth="1"/>
    <col min="7371" max="7371" width="18.42578125" style="28" bestFit="1" customWidth="1"/>
    <col min="7372" max="7372" width="26.42578125" style="28" bestFit="1" customWidth="1"/>
    <col min="7373" max="7373" width="23.85546875" style="28" bestFit="1" customWidth="1"/>
    <col min="7374" max="7374" width="21.42578125" style="28" bestFit="1" customWidth="1"/>
    <col min="7375" max="7375" width="16" style="28" bestFit="1" customWidth="1"/>
    <col min="7376" max="7377" width="23" style="28" customWidth="1"/>
    <col min="7378" max="7378" width="29.28515625" style="28" customWidth="1"/>
    <col min="7379" max="7379" width="30.28515625" style="28" customWidth="1"/>
    <col min="7380" max="7380" width="24.140625" style="28" customWidth="1"/>
    <col min="7381" max="7382" width="23.85546875" style="28" customWidth="1"/>
    <col min="7383" max="7383" width="30.28515625" style="28" customWidth="1"/>
    <col min="7384" max="7389" width="12.7109375" style="28" customWidth="1"/>
    <col min="7390" max="7390" width="33.140625" style="28" customWidth="1"/>
    <col min="7391" max="7391" width="31.5703125" style="28" customWidth="1"/>
    <col min="7392" max="7392" width="33.28515625" style="28" customWidth="1"/>
    <col min="7393" max="7393" width="31.7109375" style="28" customWidth="1"/>
    <col min="7394" max="7394" width="20" style="28" customWidth="1"/>
    <col min="7395" max="7395" width="19.28515625" style="28" bestFit="1" customWidth="1"/>
    <col min="7396" max="7396" width="19.7109375" style="28" bestFit="1" customWidth="1"/>
    <col min="7397" max="7397" width="33.28515625" style="28" bestFit="1" customWidth="1"/>
    <col min="7398" max="7398" width="24.140625" style="28" bestFit="1" customWidth="1"/>
    <col min="7399" max="7399" width="25.28515625" style="28" customWidth="1"/>
    <col min="7400" max="7400" width="24.42578125" style="28" customWidth="1"/>
    <col min="7401" max="7401" width="13.85546875" style="28" bestFit="1" customWidth="1"/>
    <col min="7402" max="7402" width="18.7109375" style="28" bestFit="1" customWidth="1"/>
    <col min="7403" max="7403" width="24.7109375" style="28" bestFit="1" customWidth="1"/>
    <col min="7404" max="7405" width="27.140625" style="28" bestFit="1" customWidth="1"/>
    <col min="7406" max="7406" width="24.7109375" style="28" bestFit="1" customWidth="1"/>
    <col min="7407" max="7409" width="22.42578125" style="28" bestFit="1" customWidth="1"/>
    <col min="7410" max="7410" width="24" style="28" bestFit="1" customWidth="1"/>
    <col min="7411" max="7412" width="41.140625" style="28" bestFit="1" customWidth="1"/>
    <col min="7413" max="7413" width="77.42578125" style="28" bestFit="1" customWidth="1"/>
    <col min="7414" max="7414" width="110.28515625" style="28" bestFit="1" customWidth="1"/>
    <col min="7415" max="7415" width="108.140625" style="28" bestFit="1" customWidth="1"/>
    <col min="7416" max="7416" width="38.28515625" style="28" bestFit="1" customWidth="1"/>
    <col min="7417" max="7417" width="38.7109375" style="28" bestFit="1" customWidth="1"/>
    <col min="7418" max="7418" width="38.28515625" style="28" bestFit="1" customWidth="1"/>
    <col min="7419" max="7419" width="38.7109375" style="28" bestFit="1" customWidth="1"/>
    <col min="7420" max="7420" width="38.28515625" style="28" bestFit="1" customWidth="1"/>
    <col min="7421" max="7421" width="38.7109375" style="28" bestFit="1" customWidth="1"/>
    <col min="7422" max="7422" width="22.85546875" style="28" bestFit="1" customWidth="1"/>
    <col min="7423" max="7423" width="31.85546875" style="28" customWidth="1"/>
    <col min="7424" max="7424" width="28" style="28" bestFit="1" customWidth="1"/>
    <col min="7425" max="7425" width="20.7109375" style="28" bestFit="1" customWidth="1"/>
    <col min="7426" max="7426" width="26.7109375" style="28" bestFit="1" customWidth="1"/>
    <col min="7427" max="7427" width="26.85546875" style="28" bestFit="1" customWidth="1"/>
    <col min="7428" max="7428" width="26.7109375" style="28" bestFit="1" customWidth="1"/>
    <col min="7429" max="7429" width="26.85546875" style="28" bestFit="1" customWidth="1"/>
    <col min="7430" max="7430" width="28.85546875" style="28" bestFit="1" customWidth="1"/>
    <col min="7431" max="7431" width="27" style="28" bestFit="1" customWidth="1"/>
    <col min="7432" max="7432" width="23.42578125" style="28" bestFit="1" customWidth="1"/>
    <col min="7433" max="7434" width="31.42578125" style="28" bestFit="1" customWidth="1"/>
    <col min="7435" max="7435" width="31.42578125" style="28" customWidth="1"/>
    <col min="7436" max="7436" width="52.28515625" style="28" customWidth="1"/>
    <col min="7437" max="7437" width="31.42578125" style="28" customWidth="1"/>
    <col min="7438" max="7438" width="26.42578125" style="28" bestFit="1" customWidth="1"/>
    <col min="7439" max="7439" width="29.28515625" style="28" customWidth="1"/>
    <col min="7440" max="7440" width="30.28515625" style="28" customWidth="1"/>
    <col min="7441" max="7441" width="39" style="28" bestFit="1" customWidth="1"/>
    <col min="7442" max="7621" width="9.140625" style="28"/>
    <col min="7622" max="7622" width="17.5703125" style="28" bestFit="1" customWidth="1"/>
    <col min="7623" max="7623" width="25.7109375" style="28" bestFit="1" customWidth="1"/>
    <col min="7624" max="7624" width="22.140625" style="28" bestFit="1" customWidth="1"/>
    <col min="7625" max="7625" width="18.42578125" style="28" bestFit="1" customWidth="1"/>
    <col min="7626" max="7626" width="19.140625" style="28" bestFit="1" customWidth="1"/>
    <col min="7627" max="7627" width="18.42578125" style="28" bestFit="1" customWidth="1"/>
    <col min="7628" max="7628" width="26.42578125" style="28" bestFit="1" customWidth="1"/>
    <col min="7629" max="7629" width="23.85546875" style="28" bestFit="1" customWidth="1"/>
    <col min="7630" max="7630" width="21.42578125" style="28" bestFit="1" customWidth="1"/>
    <col min="7631" max="7631" width="16" style="28" bestFit="1" customWidth="1"/>
    <col min="7632" max="7633" width="23" style="28" customWidth="1"/>
    <col min="7634" max="7634" width="29.28515625" style="28" customWidth="1"/>
    <col min="7635" max="7635" width="30.28515625" style="28" customWidth="1"/>
    <col min="7636" max="7636" width="24.140625" style="28" customWidth="1"/>
    <col min="7637" max="7638" width="23.85546875" style="28" customWidth="1"/>
    <col min="7639" max="7639" width="30.28515625" style="28" customWidth="1"/>
    <col min="7640" max="7645" width="12.7109375" style="28" customWidth="1"/>
    <col min="7646" max="7646" width="33.140625" style="28" customWidth="1"/>
    <col min="7647" max="7647" width="31.5703125" style="28" customWidth="1"/>
    <col min="7648" max="7648" width="33.28515625" style="28" customWidth="1"/>
    <col min="7649" max="7649" width="31.7109375" style="28" customWidth="1"/>
    <col min="7650" max="7650" width="20" style="28" customWidth="1"/>
    <col min="7651" max="7651" width="19.28515625" style="28" bestFit="1" customWidth="1"/>
    <col min="7652" max="7652" width="19.7109375" style="28" bestFit="1" customWidth="1"/>
    <col min="7653" max="7653" width="33.28515625" style="28" bestFit="1" customWidth="1"/>
    <col min="7654" max="7654" width="24.140625" style="28" bestFit="1" customWidth="1"/>
    <col min="7655" max="7655" width="25.28515625" style="28" customWidth="1"/>
    <col min="7656" max="7656" width="24.42578125" style="28" customWidth="1"/>
    <col min="7657" max="7657" width="13.85546875" style="28" bestFit="1" customWidth="1"/>
    <col min="7658" max="7658" width="18.7109375" style="28" bestFit="1" customWidth="1"/>
    <col min="7659" max="7659" width="24.7109375" style="28" bestFit="1" customWidth="1"/>
    <col min="7660" max="7661" width="27.140625" style="28" bestFit="1" customWidth="1"/>
    <col min="7662" max="7662" width="24.7109375" style="28" bestFit="1" customWidth="1"/>
    <col min="7663" max="7665" width="22.42578125" style="28" bestFit="1" customWidth="1"/>
    <col min="7666" max="7666" width="24" style="28" bestFit="1" customWidth="1"/>
    <col min="7667" max="7668" width="41.140625" style="28" bestFit="1" customWidth="1"/>
    <col min="7669" max="7669" width="77.42578125" style="28" bestFit="1" customWidth="1"/>
    <col min="7670" max="7670" width="110.28515625" style="28" bestFit="1" customWidth="1"/>
    <col min="7671" max="7671" width="108.140625" style="28" bestFit="1" customWidth="1"/>
    <col min="7672" max="7672" width="38.28515625" style="28" bestFit="1" customWidth="1"/>
    <col min="7673" max="7673" width="38.7109375" style="28" bestFit="1" customWidth="1"/>
    <col min="7674" max="7674" width="38.28515625" style="28" bestFit="1" customWidth="1"/>
    <col min="7675" max="7675" width="38.7109375" style="28" bestFit="1" customWidth="1"/>
    <col min="7676" max="7676" width="38.28515625" style="28" bestFit="1" customWidth="1"/>
    <col min="7677" max="7677" width="38.7109375" style="28" bestFit="1" customWidth="1"/>
    <col min="7678" max="7678" width="22.85546875" style="28" bestFit="1" customWidth="1"/>
    <col min="7679" max="7679" width="31.85546875" style="28" customWidth="1"/>
    <col min="7680" max="7680" width="28" style="28" bestFit="1" customWidth="1"/>
    <col min="7681" max="7681" width="20.7109375" style="28" bestFit="1" customWidth="1"/>
    <col min="7682" max="7682" width="26.7109375" style="28" bestFit="1" customWidth="1"/>
    <col min="7683" max="7683" width="26.85546875" style="28" bestFit="1" customWidth="1"/>
    <col min="7684" max="7684" width="26.7109375" style="28" bestFit="1" customWidth="1"/>
    <col min="7685" max="7685" width="26.85546875" style="28" bestFit="1" customWidth="1"/>
    <col min="7686" max="7686" width="28.85546875" style="28" bestFit="1" customWidth="1"/>
    <col min="7687" max="7687" width="27" style="28" bestFit="1" customWidth="1"/>
    <col min="7688" max="7688" width="23.42578125" style="28" bestFit="1" customWidth="1"/>
    <col min="7689" max="7690" width="31.42578125" style="28" bestFit="1" customWidth="1"/>
    <col min="7691" max="7691" width="31.42578125" style="28" customWidth="1"/>
    <col min="7692" max="7692" width="52.28515625" style="28" customWidth="1"/>
    <col min="7693" max="7693" width="31.42578125" style="28" customWidth="1"/>
    <col min="7694" max="7694" width="26.42578125" style="28" bestFit="1" customWidth="1"/>
    <col min="7695" max="7695" width="29.28515625" style="28" customWidth="1"/>
    <col min="7696" max="7696" width="30.28515625" style="28" customWidth="1"/>
    <col min="7697" max="7697" width="39" style="28" bestFit="1" customWidth="1"/>
    <col min="7698" max="7877" width="9.140625" style="28"/>
    <col min="7878" max="7878" width="17.5703125" style="28" bestFit="1" customWidth="1"/>
    <col min="7879" max="7879" width="25.7109375" style="28" bestFit="1" customWidth="1"/>
    <col min="7880" max="7880" width="22.140625" style="28" bestFit="1" customWidth="1"/>
    <col min="7881" max="7881" width="18.42578125" style="28" bestFit="1" customWidth="1"/>
    <col min="7882" max="7882" width="19.140625" style="28" bestFit="1" customWidth="1"/>
    <col min="7883" max="7883" width="18.42578125" style="28" bestFit="1" customWidth="1"/>
    <col min="7884" max="7884" width="26.42578125" style="28" bestFit="1" customWidth="1"/>
    <col min="7885" max="7885" width="23.85546875" style="28" bestFit="1" customWidth="1"/>
    <col min="7886" max="7886" width="21.42578125" style="28" bestFit="1" customWidth="1"/>
    <col min="7887" max="7887" width="16" style="28" bestFit="1" customWidth="1"/>
    <col min="7888" max="7889" width="23" style="28" customWidth="1"/>
    <col min="7890" max="7890" width="29.28515625" style="28" customWidth="1"/>
    <col min="7891" max="7891" width="30.28515625" style="28" customWidth="1"/>
    <col min="7892" max="7892" width="24.140625" style="28" customWidth="1"/>
    <col min="7893" max="7894" width="23.85546875" style="28" customWidth="1"/>
    <col min="7895" max="7895" width="30.28515625" style="28" customWidth="1"/>
    <col min="7896" max="7901" width="12.7109375" style="28" customWidth="1"/>
    <col min="7902" max="7902" width="33.140625" style="28" customWidth="1"/>
    <col min="7903" max="7903" width="31.5703125" style="28" customWidth="1"/>
    <col min="7904" max="7904" width="33.28515625" style="28" customWidth="1"/>
    <col min="7905" max="7905" width="31.7109375" style="28" customWidth="1"/>
    <col min="7906" max="7906" width="20" style="28" customWidth="1"/>
    <col min="7907" max="7907" width="19.28515625" style="28" bestFit="1" customWidth="1"/>
    <col min="7908" max="7908" width="19.7109375" style="28" bestFit="1" customWidth="1"/>
    <col min="7909" max="7909" width="33.28515625" style="28" bestFit="1" customWidth="1"/>
    <col min="7910" max="7910" width="24.140625" style="28" bestFit="1" customWidth="1"/>
    <col min="7911" max="7911" width="25.28515625" style="28" customWidth="1"/>
    <col min="7912" max="7912" width="24.42578125" style="28" customWidth="1"/>
    <col min="7913" max="7913" width="13.85546875" style="28" bestFit="1" customWidth="1"/>
    <col min="7914" max="7914" width="18.7109375" style="28" bestFit="1" customWidth="1"/>
    <col min="7915" max="7915" width="24.7109375" style="28" bestFit="1" customWidth="1"/>
    <col min="7916" max="7917" width="27.140625" style="28" bestFit="1" customWidth="1"/>
    <col min="7918" max="7918" width="24.7109375" style="28" bestFit="1" customWidth="1"/>
    <col min="7919" max="7921" width="22.42578125" style="28" bestFit="1" customWidth="1"/>
    <col min="7922" max="7922" width="24" style="28" bestFit="1" customWidth="1"/>
    <col min="7923" max="7924" width="41.140625" style="28" bestFit="1" customWidth="1"/>
    <col min="7925" max="7925" width="77.42578125" style="28" bestFit="1" customWidth="1"/>
    <col min="7926" max="7926" width="110.28515625" style="28" bestFit="1" customWidth="1"/>
    <col min="7927" max="7927" width="108.140625" style="28" bestFit="1" customWidth="1"/>
    <col min="7928" max="7928" width="38.28515625" style="28" bestFit="1" customWidth="1"/>
    <col min="7929" max="7929" width="38.7109375" style="28" bestFit="1" customWidth="1"/>
    <col min="7930" max="7930" width="38.28515625" style="28" bestFit="1" customWidth="1"/>
    <col min="7931" max="7931" width="38.7109375" style="28" bestFit="1" customWidth="1"/>
    <col min="7932" max="7932" width="38.28515625" style="28" bestFit="1" customWidth="1"/>
    <col min="7933" max="7933" width="38.7109375" style="28" bestFit="1" customWidth="1"/>
    <col min="7934" max="7934" width="22.85546875" style="28" bestFit="1" customWidth="1"/>
    <col min="7935" max="7935" width="31.85546875" style="28" customWidth="1"/>
    <col min="7936" max="7936" width="28" style="28" bestFit="1" customWidth="1"/>
    <col min="7937" max="7937" width="20.7109375" style="28" bestFit="1" customWidth="1"/>
    <col min="7938" max="7938" width="26.7109375" style="28" bestFit="1" customWidth="1"/>
    <col min="7939" max="7939" width="26.85546875" style="28" bestFit="1" customWidth="1"/>
    <col min="7940" max="7940" width="26.7109375" style="28" bestFit="1" customWidth="1"/>
    <col min="7941" max="7941" width="26.85546875" style="28" bestFit="1" customWidth="1"/>
    <col min="7942" max="7942" width="28.85546875" style="28" bestFit="1" customWidth="1"/>
    <col min="7943" max="7943" width="27" style="28" bestFit="1" customWidth="1"/>
    <col min="7944" max="7944" width="23.42578125" style="28" bestFit="1" customWidth="1"/>
    <col min="7945" max="7946" width="31.42578125" style="28" bestFit="1" customWidth="1"/>
    <col min="7947" max="7947" width="31.42578125" style="28" customWidth="1"/>
    <col min="7948" max="7948" width="52.28515625" style="28" customWidth="1"/>
    <col min="7949" max="7949" width="31.42578125" style="28" customWidth="1"/>
    <col min="7950" max="7950" width="26.42578125" style="28" bestFit="1" customWidth="1"/>
    <col min="7951" max="7951" width="29.28515625" style="28" customWidth="1"/>
    <col min="7952" max="7952" width="30.28515625" style="28" customWidth="1"/>
    <col min="7953" max="7953" width="39" style="28" bestFit="1" customWidth="1"/>
    <col min="7954" max="8133" width="9.140625" style="28"/>
    <col min="8134" max="8134" width="17.5703125" style="28" bestFit="1" customWidth="1"/>
    <col min="8135" max="8135" width="25.7109375" style="28" bestFit="1" customWidth="1"/>
    <col min="8136" max="8136" width="22.140625" style="28" bestFit="1" customWidth="1"/>
    <col min="8137" max="8137" width="18.42578125" style="28" bestFit="1" customWidth="1"/>
    <col min="8138" max="8138" width="19.140625" style="28" bestFit="1" customWidth="1"/>
    <col min="8139" max="8139" width="18.42578125" style="28" bestFit="1" customWidth="1"/>
    <col min="8140" max="8140" width="26.42578125" style="28" bestFit="1" customWidth="1"/>
    <col min="8141" max="8141" width="23.85546875" style="28" bestFit="1" customWidth="1"/>
    <col min="8142" max="8142" width="21.42578125" style="28" bestFit="1" customWidth="1"/>
    <col min="8143" max="8143" width="16" style="28" bestFit="1" customWidth="1"/>
    <col min="8144" max="8145" width="23" style="28" customWidth="1"/>
    <col min="8146" max="8146" width="29.28515625" style="28" customWidth="1"/>
    <col min="8147" max="8147" width="30.28515625" style="28" customWidth="1"/>
    <col min="8148" max="8148" width="24.140625" style="28" customWidth="1"/>
    <col min="8149" max="8150" width="23.85546875" style="28" customWidth="1"/>
    <col min="8151" max="8151" width="30.28515625" style="28" customWidth="1"/>
    <col min="8152" max="8157" width="12.7109375" style="28" customWidth="1"/>
    <col min="8158" max="8158" width="33.140625" style="28" customWidth="1"/>
    <col min="8159" max="8159" width="31.5703125" style="28" customWidth="1"/>
    <col min="8160" max="8160" width="33.28515625" style="28" customWidth="1"/>
    <col min="8161" max="8161" width="31.7109375" style="28" customWidth="1"/>
    <col min="8162" max="8162" width="20" style="28" customWidth="1"/>
    <col min="8163" max="8163" width="19.28515625" style="28" bestFit="1" customWidth="1"/>
    <col min="8164" max="8164" width="19.7109375" style="28" bestFit="1" customWidth="1"/>
    <col min="8165" max="8165" width="33.28515625" style="28" bestFit="1" customWidth="1"/>
    <col min="8166" max="8166" width="24.140625" style="28" bestFit="1" customWidth="1"/>
    <col min="8167" max="8167" width="25.28515625" style="28" customWidth="1"/>
    <col min="8168" max="8168" width="24.42578125" style="28" customWidth="1"/>
    <col min="8169" max="8169" width="13.85546875" style="28" bestFit="1" customWidth="1"/>
    <col min="8170" max="8170" width="18.7109375" style="28" bestFit="1" customWidth="1"/>
    <col min="8171" max="8171" width="24.7109375" style="28" bestFit="1" customWidth="1"/>
    <col min="8172" max="8173" width="27.140625" style="28" bestFit="1" customWidth="1"/>
    <col min="8174" max="8174" width="24.7109375" style="28" bestFit="1" customWidth="1"/>
    <col min="8175" max="8177" width="22.42578125" style="28" bestFit="1" customWidth="1"/>
    <col min="8178" max="8178" width="24" style="28" bestFit="1" customWidth="1"/>
    <col min="8179" max="8180" width="41.140625" style="28" bestFit="1" customWidth="1"/>
    <col min="8181" max="8181" width="77.42578125" style="28" bestFit="1" customWidth="1"/>
    <col min="8182" max="8182" width="110.28515625" style="28" bestFit="1" customWidth="1"/>
    <col min="8183" max="8183" width="108.140625" style="28" bestFit="1" customWidth="1"/>
    <col min="8184" max="8184" width="38.28515625" style="28" bestFit="1" customWidth="1"/>
    <col min="8185" max="8185" width="38.7109375" style="28" bestFit="1" customWidth="1"/>
    <col min="8186" max="8186" width="38.28515625" style="28" bestFit="1" customWidth="1"/>
    <col min="8187" max="8187" width="38.7109375" style="28" bestFit="1" customWidth="1"/>
    <col min="8188" max="8188" width="38.28515625" style="28" bestFit="1" customWidth="1"/>
    <col min="8189" max="8189" width="38.7109375" style="28" bestFit="1" customWidth="1"/>
    <col min="8190" max="8190" width="22.85546875" style="28" bestFit="1" customWidth="1"/>
    <col min="8191" max="8191" width="31.85546875" style="28" customWidth="1"/>
    <col min="8192" max="8192" width="28" style="28" bestFit="1" customWidth="1"/>
    <col min="8193" max="8193" width="20.7109375" style="28" bestFit="1" customWidth="1"/>
    <col min="8194" max="8194" width="26.7109375" style="28" bestFit="1" customWidth="1"/>
    <col min="8195" max="8195" width="26.85546875" style="28" bestFit="1" customWidth="1"/>
    <col min="8196" max="8196" width="26.7109375" style="28" bestFit="1" customWidth="1"/>
    <col min="8197" max="8197" width="26.85546875" style="28" bestFit="1" customWidth="1"/>
    <col min="8198" max="8198" width="28.85546875" style="28" bestFit="1" customWidth="1"/>
    <col min="8199" max="8199" width="27" style="28" bestFit="1" customWidth="1"/>
    <col min="8200" max="8200" width="23.42578125" style="28" bestFit="1" customWidth="1"/>
    <col min="8201" max="8202" width="31.42578125" style="28" bestFit="1" customWidth="1"/>
    <col min="8203" max="8203" width="31.42578125" style="28" customWidth="1"/>
    <col min="8204" max="8204" width="52.28515625" style="28" customWidth="1"/>
    <col min="8205" max="8205" width="31.42578125" style="28" customWidth="1"/>
    <col min="8206" max="8206" width="26.42578125" style="28" bestFit="1" customWidth="1"/>
    <col min="8207" max="8207" width="29.28515625" style="28" customWidth="1"/>
    <col min="8208" max="8208" width="30.28515625" style="28" customWidth="1"/>
    <col min="8209" max="8209" width="39" style="28" bestFit="1" customWidth="1"/>
    <col min="8210" max="8389" width="9.140625" style="28"/>
    <col min="8390" max="8390" width="17.5703125" style="28" bestFit="1" customWidth="1"/>
    <col min="8391" max="8391" width="25.7109375" style="28" bestFit="1" customWidth="1"/>
    <col min="8392" max="8392" width="22.140625" style="28" bestFit="1" customWidth="1"/>
    <col min="8393" max="8393" width="18.42578125" style="28" bestFit="1" customWidth="1"/>
    <col min="8394" max="8394" width="19.140625" style="28" bestFit="1" customWidth="1"/>
    <col min="8395" max="8395" width="18.42578125" style="28" bestFit="1" customWidth="1"/>
    <col min="8396" max="8396" width="26.42578125" style="28" bestFit="1" customWidth="1"/>
    <col min="8397" max="8397" width="23.85546875" style="28" bestFit="1" customWidth="1"/>
    <col min="8398" max="8398" width="21.42578125" style="28" bestFit="1" customWidth="1"/>
    <col min="8399" max="8399" width="16" style="28" bestFit="1" customWidth="1"/>
    <col min="8400" max="8401" width="23" style="28" customWidth="1"/>
    <col min="8402" max="8402" width="29.28515625" style="28" customWidth="1"/>
    <col min="8403" max="8403" width="30.28515625" style="28" customWidth="1"/>
    <col min="8404" max="8404" width="24.140625" style="28" customWidth="1"/>
    <col min="8405" max="8406" width="23.85546875" style="28" customWidth="1"/>
    <col min="8407" max="8407" width="30.28515625" style="28" customWidth="1"/>
    <col min="8408" max="8413" width="12.7109375" style="28" customWidth="1"/>
    <col min="8414" max="8414" width="33.140625" style="28" customWidth="1"/>
    <col min="8415" max="8415" width="31.5703125" style="28" customWidth="1"/>
    <col min="8416" max="8416" width="33.28515625" style="28" customWidth="1"/>
    <col min="8417" max="8417" width="31.7109375" style="28" customWidth="1"/>
    <col min="8418" max="8418" width="20" style="28" customWidth="1"/>
    <col min="8419" max="8419" width="19.28515625" style="28" bestFit="1" customWidth="1"/>
    <col min="8420" max="8420" width="19.7109375" style="28" bestFit="1" customWidth="1"/>
    <col min="8421" max="8421" width="33.28515625" style="28" bestFit="1" customWidth="1"/>
    <col min="8422" max="8422" width="24.140625" style="28" bestFit="1" customWidth="1"/>
    <col min="8423" max="8423" width="25.28515625" style="28" customWidth="1"/>
    <col min="8424" max="8424" width="24.42578125" style="28" customWidth="1"/>
    <col min="8425" max="8425" width="13.85546875" style="28" bestFit="1" customWidth="1"/>
    <col min="8426" max="8426" width="18.7109375" style="28" bestFit="1" customWidth="1"/>
    <col min="8427" max="8427" width="24.7109375" style="28" bestFit="1" customWidth="1"/>
    <col min="8428" max="8429" width="27.140625" style="28" bestFit="1" customWidth="1"/>
    <col min="8430" max="8430" width="24.7109375" style="28" bestFit="1" customWidth="1"/>
    <col min="8431" max="8433" width="22.42578125" style="28" bestFit="1" customWidth="1"/>
    <col min="8434" max="8434" width="24" style="28" bestFit="1" customWidth="1"/>
    <col min="8435" max="8436" width="41.140625" style="28" bestFit="1" customWidth="1"/>
    <col min="8437" max="8437" width="77.42578125" style="28" bestFit="1" customWidth="1"/>
    <col min="8438" max="8438" width="110.28515625" style="28" bestFit="1" customWidth="1"/>
    <col min="8439" max="8439" width="108.140625" style="28" bestFit="1" customWidth="1"/>
    <col min="8440" max="8440" width="38.28515625" style="28" bestFit="1" customWidth="1"/>
    <col min="8441" max="8441" width="38.7109375" style="28" bestFit="1" customWidth="1"/>
    <col min="8442" max="8442" width="38.28515625" style="28" bestFit="1" customWidth="1"/>
    <col min="8443" max="8443" width="38.7109375" style="28" bestFit="1" customWidth="1"/>
    <col min="8444" max="8444" width="38.28515625" style="28" bestFit="1" customWidth="1"/>
    <col min="8445" max="8445" width="38.7109375" style="28" bestFit="1" customWidth="1"/>
    <col min="8446" max="8446" width="22.85546875" style="28" bestFit="1" customWidth="1"/>
    <col min="8447" max="8447" width="31.85546875" style="28" customWidth="1"/>
    <col min="8448" max="8448" width="28" style="28" bestFit="1" customWidth="1"/>
    <col min="8449" max="8449" width="20.7109375" style="28" bestFit="1" customWidth="1"/>
    <col min="8450" max="8450" width="26.7109375" style="28" bestFit="1" customWidth="1"/>
    <col min="8451" max="8451" width="26.85546875" style="28" bestFit="1" customWidth="1"/>
    <col min="8452" max="8452" width="26.7109375" style="28" bestFit="1" customWidth="1"/>
    <col min="8453" max="8453" width="26.85546875" style="28" bestFit="1" customWidth="1"/>
    <col min="8454" max="8454" width="28.85546875" style="28" bestFit="1" customWidth="1"/>
    <col min="8455" max="8455" width="27" style="28" bestFit="1" customWidth="1"/>
    <col min="8456" max="8456" width="23.42578125" style="28" bestFit="1" customWidth="1"/>
    <col min="8457" max="8458" width="31.42578125" style="28" bestFit="1" customWidth="1"/>
    <col min="8459" max="8459" width="31.42578125" style="28" customWidth="1"/>
    <col min="8460" max="8460" width="52.28515625" style="28" customWidth="1"/>
    <col min="8461" max="8461" width="31.42578125" style="28" customWidth="1"/>
    <col min="8462" max="8462" width="26.42578125" style="28" bestFit="1" customWidth="1"/>
    <col min="8463" max="8463" width="29.28515625" style="28" customWidth="1"/>
    <col min="8464" max="8464" width="30.28515625" style="28" customWidth="1"/>
    <col min="8465" max="8465" width="39" style="28" bestFit="1" customWidth="1"/>
    <col min="8466" max="8645" width="9.140625" style="28"/>
    <col min="8646" max="8646" width="17.5703125" style="28" bestFit="1" customWidth="1"/>
    <col min="8647" max="8647" width="25.7109375" style="28" bestFit="1" customWidth="1"/>
    <col min="8648" max="8648" width="22.140625" style="28" bestFit="1" customWidth="1"/>
    <col min="8649" max="8649" width="18.42578125" style="28" bestFit="1" customWidth="1"/>
    <col min="8650" max="8650" width="19.140625" style="28" bestFit="1" customWidth="1"/>
    <col min="8651" max="8651" width="18.42578125" style="28" bestFit="1" customWidth="1"/>
    <col min="8652" max="8652" width="26.42578125" style="28" bestFit="1" customWidth="1"/>
    <col min="8653" max="8653" width="23.85546875" style="28" bestFit="1" customWidth="1"/>
    <col min="8654" max="8654" width="21.42578125" style="28" bestFit="1" customWidth="1"/>
    <col min="8655" max="8655" width="16" style="28" bestFit="1" customWidth="1"/>
    <col min="8656" max="8657" width="23" style="28" customWidth="1"/>
    <col min="8658" max="8658" width="29.28515625" style="28" customWidth="1"/>
    <col min="8659" max="8659" width="30.28515625" style="28" customWidth="1"/>
    <col min="8660" max="8660" width="24.140625" style="28" customWidth="1"/>
    <col min="8661" max="8662" width="23.85546875" style="28" customWidth="1"/>
    <col min="8663" max="8663" width="30.28515625" style="28" customWidth="1"/>
    <col min="8664" max="8669" width="12.7109375" style="28" customWidth="1"/>
    <col min="8670" max="8670" width="33.140625" style="28" customWidth="1"/>
    <col min="8671" max="8671" width="31.5703125" style="28" customWidth="1"/>
    <col min="8672" max="8672" width="33.28515625" style="28" customWidth="1"/>
    <col min="8673" max="8673" width="31.7109375" style="28" customWidth="1"/>
    <col min="8674" max="8674" width="20" style="28" customWidth="1"/>
    <col min="8675" max="8675" width="19.28515625" style="28" bestFit="1" customWidth="1"/>
    <col min="8676" max="8676" width="19.7109375" style="28" bestFit="1" customWidth="1"/>
    <col min="8677" max="8677" width="33.28515625" style="28" bestFit="1" customWidth="1"/>
    <col min="8678" max="8678" width="24.140625" style="28" bestFit="1" customWidth="1"/>
    <col min="8679" max="8679" width="25.28515625" style="28" customWidth="1"/>
    <col min="8680" max="8680" width="24.42578125" style="28" customWidth="1"/>
    <col min="8681" max="8681" width="13.85546875" style="28" bestFit="1" customWidth="1"/>
    <col min="8682" max="8682" width="18.7109375" style="28" bestFit="1" customWidth="1"/>
    <col min="8683" max="8683" width="24.7109375" style="28" bestFit="1" customWidth="1"/>
    <col min="8684" max="8685" width="27.140625" style="28" bestFit="1" customWidth="1"/>
    <col min="8686" max="8686" width="24.7109375" style="28" bestFit="1" customWidth="1"/>
    <col min="8687" max="8689" width="22.42578125" style="28" bestFit="1" customWidth="1"/>
    <col min="8690" max="8690" width="24" style="28" bestFit="1" customWidth="1"/>
    <col min="8691" max="8692" width="41.140625" style="28" bestFit="1" customWidth="1"/>
    <col min="8693" max="8693" width="77.42578125" style="28" bestFit="1" customWidth="1"/>
    <col min="8694" max="8694" width="110.28515625" style="28" bestFit="1" customWidth="1"/>
    <col min="8695" max="8695" width="108.140625" style="28" bestFit="1" customWidth="1"/>
    <col min="8696" max="8696" width="38.28515625" style="28" bestFit="1" customWidth="1"/>
    <col min="8697" max="8697" width="38.7109375" style="28" bestFit="1" customWidth="1"/>
    <col min="8698" max="8698" width="38.28515625" style="28" bestFit="1" customWidth="1"/>
    <col min="8699" max="8699" width="38.7109375" style="28" bestFit="1" customWidth="1"/>
    <col min="8700" max="8700" width="38.28515625" style="28" bestFit="1" customWidth="1"/>
    <col min="8701" max="8701" width="38.7109375" style="28" bestFit="1" customWidth="1"/>
    <col min="8702" max="8702" width="22.85546875" style="28" bestFit="1" customWidth="1"/>
    <col min="8703" max="8703" width="31.85546875" style="28" customWidth="1"/>
    <col min="8704" max="8704" width="28" style="28" bestFit="1" customWidth="1"/>
    <col min="8705" max="8705" width="20.7109375" style="28" bestFit="1" customWidth="1"/>
    <col min="8706" max="8706" width="26.7109375" style="28" bestFit="1" customWidth="1"/>
    <col min="8707" max="8707" width="26.85546875" style="28" bestFit="1" customWidth="1"/>
    <col min="8708" max="8708" width="26.7109375" style="28" bestFit="1" customWidth="1"/>
    <col min="8709" max="8709" width="26.85546875" style="28" bestFit="1" customWidth="1"/>
    <col min="8710" max="8710" width="28.85546875" style="28" bestFit="1" customWidth="1"/>
    <col min="8711" max="8711" width="27" style="28" bestFit="1" customWidth="1"/>
    <col min="8712" max="8712" width="23.42578125" style="28" bestFit="1" customWidth="1"/>
    <col min="8713" max="8714" width="31.42578125" style="28" bestFit="1" customWidth="1"/>
    <col min="8715" max="8715" width="31.42578125" style="28" customWidth="1"/>
    <col min="8716" max="8716" width="52.28515625" style="28" customWidth="1"/>
    <col min="8717" max="8717" width="31.42578125" style="28" customWidth="1"/>
    <col min="8718" max="8718" width="26.42578125" style="28" bestFit="1" customWidth="1"/>
    <col min="8719" max="8719" width="29.28515625" style="28" customWidth="1"/>
    <col min="8720" max="8720" width="30.28515625" style="28" customWidth="1"/>
    <col min="8721" max="8721" width="39" style="28" bestFit="1" customWidth="1"/>
    <col min="8722" max="8901" width="9.140625" style="28"/>
    <col min="8902" max="8902" width="17.5703125" style="28" bestFit="1" customWidth="1"/>
    <col min="8903" max="8903" width="25.7109375" style="28" bestFit="1" customWidth="1"/>
    <col min="8904" max="8904" width="22.140625" style="28" bestFit="1" customWidth="1"/>
    <col min="8905" max="8905" width="18.42578125" style="28" bestFit="1" customWidth="1"/>
    <col min="8906" max="8906" width="19.140625" style="28" bestFit="1" customWidth="1"/>
    <col min="8907" max="8907" width="18.42578125" style="28" bestFit="1" customWidth="1"/>
    <col min="8908" max="8908" width="26.42578125" style="28" bestFit="1" customWidth="1"/>
    <col min="8909" max="8909" width="23.85546875" style="28" bestFit="1" customWidth="1"/>
    <col min="8910" max="8910" width="21.42578125" style="28" bestFit="1" customWidth="1"/>
    <col min="8911" max="8911" width="16" style="28" bestFit="1" customWidth="1"/>
    <col min="8912" max="8913" width="23" style="28" customWidth="1"/>
    <col min="8914" max="8914" width="29.28515625" style="28" customWidth="1"/>
    <col min="8915" max="8915" width="30.28515625" style="28" customWidth="1"/>
    <col min="8916" max="8916" width="24.140625" style="28" customWidth="1"/>
    <col min="8917" max="8918" width="23.85546875" style="28" customWidth="1"/>
    <col min="8919" max="8919" width="30.28515625" style="28" customWidth="1"/>
    <col min="8920" max="8925" width="12.7109375" style="28" customWidth="1"/>
    <col min="8926" max="8926" width="33.140625" style="28" customWidth="1"/>
    <col min="8927" max="8927" width="31.5703125" style="28" customWidth="1"/>
    <col min="8928" max="8928" width="33.28515625" style="28" customWidth="1"/>
    <col min="8929" max="8929" width="31.7109375" style="28" customWidth="1"/>
    <col min="8930" max="8930" width="20" style="28" customWidth="1"/>
    <col min="8931" max="8931" width="19.28515625" style="28" bestFit="1" customWidth="1"/>
    <col min="8932" max="8932" width="19.7109375" style="28" bestFit="1" customWidth="1"/>
    <col min="8933" max="8933" width="33.28515625" style="28" bestFit="1" customWidth="1"/>
    <col min="8934" max="8934" width="24.140625" style="28" bestFit="1" customWidth="1"/>
    <col min="8935" max="8935" width="25.28515625" style="28" customWidth="1"/>
    <col min="8936" max="8936" width="24.42578125" style="28" customWidth="1"/>
    <col min="8937" max="8937" width="13.85546875" style="28" bestFit="1" customWidth="1"/>
    <col min="8938" max="8938" width="18.7109375" style="28" bestFit="1" customWidth="1"/>
    <col min="8939" max="8939" width="24.7109375" style="28" bestFit="1" customWidth="1"/>
    <col min="8940" max="8941" width="27.140625" style="28" bestFit="1" customWidth="1"/>
    <col min="8942" max="8942" width="24.7109375" style="28" bestFit="1" customWidth="1"/>
    <col min="8943" max="8945" width="22.42578125" style="28" bestFit="1" customWidth="1"/>
    <col min="8946" max="8946" width="24" style="28" bestFit="1" customWidth="1"/>
    <col min="8947" max="8948" width="41.140625" style="28" bestFit="1" customWidth="1"/>
    <col min="8949" max="8949" width="77.42578125" style="28" bestFit="1" customWidth="1"/>
    <col min="8950" max="8950" width="110.28515625" style="28" bestFit="1" customWidth="1"/>
    <col min="8951" max="8951" width="108.140625" style="28" bestFit="1" customWidth="1"/>
    <col min="8952" max="8952" width="38.28515625" style="28" bestFit="1" customWidth="1"/>
    <col min="8953" max="8953" width="38.7109375" style="28" bestFit="1" customWidth="1"/>
    <col min="8954" max="8954" width="38.28515625" style="28" bestFit="1" customWidth="1"/>
    <col min="8955" max="8955" width="38.7109375" style="28" bestFit="1" customWidth="1"/>
    <col min="8956" max="8956" width="38.28515625" style="28" bestFit="1" customWidth="1"/>
    <col min="8957" max="8957" width="38.7109375" style="28" bestFit="1" customWidth="1"/>
    <col min="8958" max="8958" width="22.85546875" style="28" bestFit="1" customWidth="1"/>
    <col min="8959" max="8959" width="31.85546875" style="28" customWidth="1"/>
    <col min="8960" max="8960" width="28" style="28" bestFit="1" customWidth="1"/>
    <col min="8961" max="8961" width="20.7109375" style="28" bestFit="1" customWidth="1"/>
    <col min="8962" max="8962" width="26.7109375" style="28" bestFit="1" customWidth="1"/>
    <col min="8963" max="8963" width="26.85546875" style="28" bestFit="1" customWidth="1"/>
    <col min="8964" max="8964" width="26.7109375" style="28" bestFit="1" customWidth="1"/>
    <col min="8965" max="8965" width="26.85546875" style="28" bestFit="1" customWidth="1"/>
    <col min="8966" max="8966" width="28.85546875" style="28" bestFit="1" customWidth="1"/>
    <col min="8967" max="8967" width="27" style="28" bestFit="1" customWidth="1"/>
    <col min="8968" max="8968" width="23.42578125" style="28" bestFit="1" customWidth="1"/>
    <col min="8969" max="8970" width="31.42578125" style="28" bestFit="1" customWidth="1"/>
    <col min="8971" max="8971" width="31.42578125" style="28" customWidth="1"/>
    <col min="8972" max="8972" width="52.28515625" style="28" customWidth="1"/>
    <col min="8973" max="8973" width="31.42578125" style="28" customWidth="1"/>
    <col min="8974" max="8974" width="26.42578125" style="28" bestFit="1" customWidth="1"/>
    <col min="8975" max="8975" width="29.28515625" style="28" customWidth="1"/>
    <col min="8976" max="8976" width="30.28515625" style="28" customWidth="1"/>
    <col min="8977" max="8977" width="39" style="28" bestFit="1" customWidth="1"/>
    <col min="8978" max="9157" width="9.140625" style="28"/>
    <col min="9158" max="9158" width="17.5703125" style="28" bestFit="1" customWidth="1"/>
    <col min="9159" max="9159" width="25.7109375" style="28" bestFit="1" customWidth="1"/>
    <col min="9160" max="9160" width="22.140625" style="28" bestFit="1" customWidth="1"/>
    <col min="9161" max="9161" width="18.42578125" style="28" bestFit="1" customWidth="1"/>
    <col min="9162" max="9162" width="19.140625" style="28" bestFit="1" customWidth="1"/>
    <col min="9163" max="9163" width="18.42578125" style="28" bestFit="1" customWidth="1"/>
    <col min="9164" max="9164" width="26.42578125" style="28" bestFit="1" customWidth="1"/>
    <col min="9165" max="9165" width="23.85546875" style="28" bestFit="1" customWidth="1"/>
    <col min="9166" max="9166" width="21.42578125" style="28" bestFit="1" customWidth="1"/>
    <col min="9167" max="9167" width="16" style="28" bestFit="1" customWidth="1"/>
    <col min="9168" max="9169" width="23" style="28" customWidth="1"/>
    <col min="9170" max="9170" width="29.28515625" style="28" customWidth="1"/>
    <col min="9171" max="9171" width="30.28515625" style="28" customWidth="1"/>
    <col min="9172" max="9172" width="24.140625" style="28" customWidth="1"/>
    <col min="9173" max="9174" width="23.85546875" style="28" customWidth="1"/>
    <col min="9175" max="9175" width="30.28515625" style="28" customWidth="1"/>
    <col min="9176" max="9181" width="12.7109375" style="28" customWidth="1"/>
    <col min="9182" max="9182" width="33.140625" style="28" customWidth="1"/>
    <col min="9183" max="9183" width="31.5703125" style="28" customWidth="1"/>
    <col min="9184" max="9184" width="33.28515625" style="28" customWidth="1"/>
    <col min="9185" max="9185" width="31.7109375" style="28" customWidth="1"/>
    <col min="9186" max="9186" width="20" style="28" customWidth="1"/>
    <col min="9187" max="9187" width="19.28515625" style="28" bestFit="1" customWidth="1"/>
    <col min="9188" max="9188" width="19.7109375" style="28" bestFit="1" customWidth="1"/>
    <col min="9189" max="9189" width="33.28515625" style="28" bestFit="1" customWidth="1"/>
    <col min="9190" max="9190" width="24.140625" style="28" bestFit="1" customWidth="1"/>
    <col min="9191" max="9191" width="25.28515625" style="28" customWidth="1"/>
    <col min="9192" max="9192" width="24.42578125" style="28" customWidth="1"/>
    <col min="9193" max="9193" width="13.85546875" style="28" bestFit="1" customWidth="1"/>
    <col min="9194" max="9194" width="18.7109375" style="28" bestFit="1" customWidth="1"/>
    <col min="9195" max="9195" width="24.7109375" style="28" bestFit="1" customWidth="1"/>
    <col min="9196" max="9197" width="27.140625" style="28" bestFit="1" customWidth="1"/>
    <col min="9198" max="9198" width="24.7109375" style="28" bestFit="1" customWidth="1"/>
    <col min="9199" max="9201" width="22.42578125" style="28" bestFit="1" customWidth="1"/>
    <col min="9202" max="9202" width="24" style="28" bestFit="1" customWidth="1"/>
    <col min="9203" max="9204" width="41.140625" style="28" bestFit="1" customWidth="1"/>
    <col min="9205" max="9205" width="77.42578125" style="28" bestFit="1" customWidth="1"/>
    <col min="9206" max="9206" width="110.28515625" style="28" bestFit="1" customWidth="1"/>
    <col min="9207" max="9207" width="108.140625" style="28" bestFit="1" customWidth="1"/>
    <col min="9208" max="9208" width="38.28515625" style="28" bestFit="1" customWidth="1"/>
    <col min="9209" max="9209" width="38.7109375" style="28" bestFit="1" customWidth="1"/>
    <col min="9210" max="9210" width="38.28515625" style="28" bestFit="1" customWidth="1"/>
    <col min="9211" max="9211" width="38.7109375" style="28" bestFit="1" customWidth="1"/>
    <col min="9212" max="9212" width="38.28515625" style="28" bestFit="1" customWidth="1"/>
    <col min="9213" max="9213" width="38.7109375" style="28" bestFit="1" customWidth="1"/>
    <col min="9214" max="9214" width="22.85546875" style="28" bestFit="1" customWidth="1"/>
    <col min="9215" max="9215" width="31.85546875" style="28" customWidth="1"/>
    <col min="9216" max="9216" width="28" style="28" bestFit="1" customWidth="1"/>
    <col min="9217" max="9217" width="20.7109375" style="28" bestFit="1" customWidth="1"/>
    <col min="9218" max="9218" width="26.7109375" style="28" bestFit="1" customWidth="1"/>
    <col min="9219" max="9219" width="26.85546875" style="28" bestFit="1" customWidth="1"/>
    <col min="9220" max="9220" width="26.7109375" style="28" bestFit="1" customWidth="1"/>
    <col min="9221" max="9221" width="26.85546875" style="28" bestFit="1" customWidth="1"/>
    <col min="9222" max="9222" width="28.85546875" style="28" bestFit="1" customWidth="1"/>
    <col min="9223" max="9223" width="27" style="28" bestFit="1" customWidth="1"/>
    <col min="9224" max="9224" width="23.42578125" style="28" bestFit="1" customWidth="1"/>
    <col min="9225" max="9226" width="31.42578125" style="28" bestFit="1" customWidth="1"/>
    <col min="9227" max="9227" width="31.42578125" style="28" customWidth="1"/>
    <col min="9228" max="9228" width="52.28515625" style="28" customWidth="1"/>
    <col min="9229" max="9229" width="31.42578125" style="28" customWidth="1"/>
    <col min="9230" max="9230" width="26.42578125" style="28" bestFit="1" customWidth="1"/>
    <col min="9231" max="9231" width="29.28515625" style="28" customWidth="1"/>
    <col min="9232" max="9232" width="30.28515625" style="28" customWidth="1"/>
    <col min="9233" max="9233" width="39" style="28" bestFit="1" customWidth="1"/>
    <col min="9234" max="9413" width="9.140625" style="28"/>
    <col min="9414" max="9414" width="17.5703125" style="28" bestFit="1" customWidth="1"/>
    <col min="9415" max="9415" width="25.7109375" style="28" bestFit="1" customWidth="1"/>
    <col min="9416" max="9416" width="22.140625" style="28" bestFit="1" customWidth="1"/>
    <col min="9417" max="9417" width="18.42578125" style="28" bestFit="1" customWidth="1"/>
    <col min="9418" max="9418" width="19.140625" style="28" bestFit="1" customWidth="1"/>
    <col min="9419" max="9419" width="18.42578125" style="28" bestFit="1" customWidth="1"/>
    <col min="9420" max="9420" width="26.42578125" style="28" bestFit="1" customWidth="1"/>
    <col min="9421" max="9421" width="23.85546875" style="28" bestFit="1" customWidth="1"/>
    <col min="9422" max="9422" width="21.42578125" style="28" bestFit="1" customWidth="1"/>
    <col min="9423" max="9423" width="16" style="28" bestFit="1" customWidth="1"/>
    <col min="9424" max="9425" width="23" style="28" customWidth="1"/>
    <col min="9426" max="9426" width="29.28515625" style="28" customWidth="1"/>
    <col min="9427" max="9427" width="30.28515625" style="28" customWidth="1"/>
    <col min="9428" max="9428" width="24.140625" style="28" customWidth="1"/>
    <col min="9429" max="9430" width="23.85546875" style="28" customWidth="1"/>
    <col min="9431" max="9431" width="30.28515625" style="28" customWidth="1"/>
    <col min="9432" max="9437" width="12.7109375" style="28" customWidth="1"/>
    <col min="9438" max="9438" width="33.140625" style="28" customWidth="1"/>
    <col min="9439" max="9439" width="31.5703125" style="28" customWidth="1"/>
    <col min="9440" max="9440" width="33.28515625" style="28" customWidth="1"/>
    <col min="9441" max="9441" width="31.7109375" style="28" customWidth="1"/>
    <col min="9442" max="9442" width="20" style="28" customWidth="1"/>
    <col min="9443" max="9443" width="19.28515625" style="28" bestFit="1" customWidth="1"/>
    <col min="9444" max="9444" width="19.7109375" style="28" bestFit="1" customWidth="1"/>
    <col min="9445" max="9445" width="33.28515625" style="28" bestFit="1" customWidth="1"/>
    <col min="9446" max="9446" width="24.140625" style="28" bestFit="1" customWidth="1"/>
    <col min="9447" max="9447" width="25.28515625" style="28" customWidth="1"/>
    <col min="9448" max="9448" width="24.42578125" style="28" customWidth="1"/>
    <col min="9449" max="9449" width="13.85546875" style="28" bestFit="1" customWidth="1"/>
    <col min="9450" max="9450" width="18.7109375" style="28" bestFit="1" customWidth="1"/>
    <col min="9451" max="9451" width="24.7109375" style="28" bestFit="1" customWidth="1"/>
    <col min="9452" max="9453" width="27.140625" style="28" bestFit="1" customWidth="1"/>
    <col min="9454" max="9454" width="24.7109375" style="28" bestFit="1" customWidth="1"/>
    <col min="9455" max="9457" width="22.42578125" style="28" bestFit="1" customWidth="1"/>
    <col min="9458" max="9458" width="24" style="28" bestFit="1" customWidth="1"/>
    <col min="9459" max="9460" width="41.140625" style="28" bestFit="1" customWidth="1"/>
    <col min="9461" max="9461" width="77.42578125" style="28" bestFit="1" customWidth="1"/>
    <col min="9462" max="9462" width="110.28515625" style="28" bestFit="1" customWidth="1"/>
    <col min="9463" max="9463" width="108.140625" style="28" bestFit="1" customWidth="1"/>
    <col min="9464" max="9464" width="38.28515625" style="28" bestFit="1" customWidth="1"/>
    <col min="9465" max="9465" width="38.7109375" style="28" bestFit="1" customWidth="1"/>
    <col min="9466" max="9466" width="38.28515625" style="28" bestFit="1" customWidth="1"/>
    <col min="9467" max="9467" width="38.7109375" style="28" bestFit="1" customWidth="1"/>
    <col min="9468" max="9468" width="38.28515625" style="28" bestFit="1" customWidth="1"/>
    <col min="9469" max="9469" width="38.7109375" style="28" bestFit="1" customWidth="1"/>
    <col min="9470" max="9470" width="22.85546875" style="28" bestFit="1" customWidth="1"/>
    <col min="9471" max="9471" width="31.85546875" style="28" customWidth="1"/>
    <col min="9472" max="9472" width="28" style="28" bestFit="1" customWidth="1"/>
    <col min="9473" max="9473" width="20.7109375" style="28" bestFit="1" customWidth="1"/>
    <col min="9474" max="9474" width="26.7109375" style="28" bestFit="1" customWidth="1"/>
    <col min="9475" max="9475" width="26.85546875" style="28" bestFit="1" customWidth="1"/>
    <col min="9476" max="9476" width="26.7109375" style="28" bestFit="1" customWidth="1"/>
    <col min="9477" max="9477" width="26.85546875" style="28" bestFit="1" customWidth="1"/>
    <col min="9478" max="9478" width="28.85546875" style="28" bestFit="1" customWidth="1"/>
    <col min="9479" max="9479" width="27" style="28" bestFit="1" customWidth="1"/>
    <col min="9480" max="9480" width="23.42578125" style="28" bestFit="1" customWidth="1"/>
    <col min="9481" max="9482" width="31.42578125" style="28" bestFit="1" customWidth="1"/>
    <col min="9483" max="9483" width="31.42578125" style="28" customWidth="1"/>
    <col min="9484" max="9484" width="52.28515625" style="28" customWidth="1"/>
    <col min="9485" max="9485" width="31.42578125" style="28" customWidth="1"/>
    <col min="9486" max="9486" width="26.42578125" style="28" bestFit="1" customWidth="1"/>
    <col min="9487" max="9487" width="29.28515625" style="28" customWidth="1"/>
    <col min="9488" max="9488" width="30.28515625" style="28" customWidth="1"/>
    <col min="9489" max="9489" width="39" style="28" bestFit="1" customWidth="1"/>
    <col min="9490" max="9669" width="9.140625" style="28"/>
    <col min="9670" max="9670" width="17.5703125" style="28" bestFit="1" customWidth="1"/>
    <col min="9671" max="9671" width="25.7109375" style="28" bestFit="1" customWidth="1"/>
    <col min="9672" max="9672" width="22.140625" style="28" bestFit="1" customWidth="1"/>
    <col min="9673" max="9673" width="18.42578125" style="28" bestFit="1" customWidth="1"/>
    <col min="9674" max="9674" width="19.140625" style="28" bestFit="1" customWidth="1"/>
    <col min="9675" max="9675" width="18.42578125" style="28" bestFit="1" customWidth="1"/>
    <col min="9676" max="9676" width="26.42578125" style="28" bestFit="1" customWidth="1"/>
    <col min="9677" max="9677" width="23.85546875" style="28" bestFit="1" customWidth="1"/>
    <col min="9678" max="9678" width="21.42578125" style="28" bestFit="1" customWidth="1"/>
    <col min="9679" max="9679" width="16" style="28" bestFit="1" customWidth="1"/>
    <col min="9680" max="9681" width="23" style="28" customWidth="1"/>
    <col min="9682" max="9682" width="29.28515625" style="28" customWidth="1"/>
    <col min="9683" max="9683" width="30.28515625" style="28" customWidth="1"/>
    <col min="9684" max="9684" width="24.140625" style="28" customWidth="1"/>
    <col min="9685" max="9686" width="23.85546875" style="28" customWidth="1"/>
    <col min="9687" max="9687" width="30.28515625" style="28" customWidth="1"/>
    <col min="9688" max="9693" width="12.7109375" style="28" customWidth="1"/>
    <col min="9694" max="9694" width="33.140625" style="28" customWidth="1"/>
    <col min="9695" max="9695" width="31.5703125" style="28" customWidth="1"/>
    <col min="9696" max="9696" width="33.28515625" style="28" customWidth="1"/>
    <col min="9697" max="9697" width="31.7109375" style="28" customWidth="1"/>
    <col min="9698" max="9698" width="20" style="28" customWidth="1"/>
    <col min="9699" max="9699" width="19.28515625" style="28" bestFit="1" customWidth="1"/>
    <col min="9700" max="9700" width="19.7109375" style="28" bestFit="1" customWidth="1"/>
    <col min="9701" max="9701" width="33.28515625" style="28" bestFit="1" customWidth="1"/>
    <col min="9702" max="9702" width="24.140625" style="28" bestFit="1" customWidth="1"/>
    <col min="9703" max="9703" width="25.28515625" style="28" customWidth="1"/>
    <col min="9704" max="9704" width="24.42578125" style="28" customWidth="1"/>
    <col min="9705" max="9705" width="13.85546875" style="28" bestFit="1" customWidth="1"/>
    <col min="9706" max="9706" width="18.7109375" style="28" bestFit="1" customWidth="1"/>
    <col min="9707" max="9707" width="24.7109375" style="28" bestFit="1" customWidth="1"/>
    <col min="9708" max="9709" width="27.140625" style="28" bestFit="1" customWidth="1"/>
    <col min="9710" max="9710" width="24.7109375" style="28" bestFit="1" customWidth="1"/>
    <col min="9711" max="9713" width="22.42578125" style="28" bestFit="1" customWidth="1"/>
    <col min="9714" max="9714" width="24" style="28" bestFit="1" customWidth="1"/>
    <col min="9715" max="9716" width="41.140625" style="28" bestFit="1" customWidth="1"/>
    <col min="9717" max="9717" width="77.42578125" style="28" bestFit="1" customWidth="1"/>
    <col min="9718" max="9718" width="110.28515625" style="28" bestFit="1" customWidth="1"/>
    <col min="9719" max="9719" width="108.140625" style="28" bestFit="1" customWidth="1"/>
    <col min="9720" max="9720" width="38.28515625" style="28" bestFit="1" customWidth="1"/>
    <col min="9721" max="9721" width="38.7109375" style="28" bestFit="1" customWidth="1"/>
    <col min="9722" max="9722" width="38.28515625" style="28" bestFit="1" customWidth="1"/>
    <col min="9723" max="9723" width="38.7109375" style="28" bestFit="1" customWidth="1"/>
    <col min="9724" max="9724" width="38.28515625" style="28" bestFit="1" customWidth="1"/>
    <col min="9725" max="9725" width="38.7109375" style="28" bestFit="1" customWidth="1"/>
    <col min="9726" max="9726" width="22.85546875" style="28" bestFit="1" customWidth="1"/>
    <col min="9727" max="9727" width="31.85546875" style="28" customWidth="1"/>
    <col min="9728" max="9728" width="28" style="28" bestFit="1" customWidth="1"/>
    <col min="9729" max="9729" width="20.7109375" style="28" bestFit="1" customWidth="1"/>
    <col min="9730" max="9730" width="26.7109375" style="28" bestFit="1" customWidth="1"/>
    <col min="9731" max="9731" width="26.85546875" style="28" bestFit="1" customWidth="1"/>
    <col min="9732" max="9732" width="26.7109375" style="28" bestFit="1" customWidth="1"/>
    <col min="9733" max="9733" width="26.85546875" style="28" bestFit="1" customWidth="1"/>
    <col min="9734" max="9734" width="28.85546875" style="28" bestFit="1" customWidth="1"/>
    <col min="9735" max="9735" width="27" style="28" bestFit="1" customWidth="1"/>
    <col min="9736" max="9736" width="23.42578125" style="28" bestFit="1" customWidth="1"/>
    <col min="9737" max="9738" width="31.42578125" style="28" bestFit="1" customWidth="1"/>
    <col min="9739" max="9739" width="31.42578125" style="28" customWidth="1"/>
    <col min="9740" max="9740" width="52.28515625" style="28" customWidth="1"/>
    <col min="9741" max="9741" width="31.42578125" style="28" customWidth="1"/>
    <col min="9742" max="9742" width="26.42578125" style="28" bestFit="1" customWidth="1"/>
    <col min="9743" max="9743" width="29.28515625" style="28" customWidth="1"/>
    <col min="9744" max="9744" width="30.28515625" style="28" customWidth="1"/>
    <col min="9745" max="9745" width="39" style="28" bestFit="1" customWidth="1"/>
    <col min="9746" max="9925" width="9.140625" style="28"/>
    <col min="9926" max="9926" width="17.5703125" style="28" bestFit="1" customWidth="1"/>
    <col min="9927" max="9927" width="25.7109375" style="28" bestFit="1" customWidth="1"/>
    <col min="9928" max="9928" width="22.140625" style="28" bestFit="1" customWidth="1"/>
    <col min="9929" max="9929" width="18.42578125" style="28" bestFit="1" customWidth="1"/>
    <col min="9930" max="9930" width="19.140625" style="28" bestFit="1" customWidth="1"/>
    <col min="9931" max="9931" width="18.42578125" style="28" bestFit="1" customWidth="1"/>
    <col min="9932" max="9932" width="26.42578125" style="28" bestFit="1" customWidth="1"/>
    <col min="9933" max="9933" width="23.85546875" style="28" bestFit="1" customWidth="1"/>
    <col min="9934" max="9934" width="21.42578125" style="28" bestFit="1" customWidth="1"/>
    <col min="9935" max="9935" width="16" style="28" bestFit="1" customWidth="1"/>
    <col min="9936" max="9937" width="23" style="28" customWidth="1"/>
    <col min="9938" max="9938" width="29.28515625" style="28" customWidth="1"/>
    <col min="9939" max="9939" width="30.28515625" style="28" customWidth="1"/>
    <col min="9940" max="9940" width="24.140625" style="28" customWidth="1"/>
    <col min="9941" max="9942" width="23.85546875" style="28" customWidth="1"/>
    <col min="9943" max="9943" width="30.28515625" style="28" customWidth="1"/>
    <col min="9944" max="9949" width="12.7109375" style="28" customWidth="1"/>
    <col min="9950" max="9950" width="33.140625" style="28" customWidth="1"/>
    <col min="9951" max="9951" width="31.5703125" style="28" customWidth="1"/>
    <col min="9952" max="9952" width="33.28515625" style="28" customWidth="1"/>
    <col min="9953" max="9953" width="31.7109375" style="28" customWidth="1"/>
    <col min="9954" max="9954" width="20" style="28" customWidth="1"/>
    <col min="9955" max="9955" width="19.28515625" style="28" bestFit="1" customWidth="1"/>
    <col min="9956" max="9956" width="19.7109375" style="28" bestFit="1" customWidth="1"/>
    <col min="9957" max="9957" width="33.28515625" style="28" bestFit="1" customWidth="1"/>
    <col min="9958" max="9958" width="24.140625" style="28" bestFit="1" customWidth="1"/>
    <col min="9959" max="9959" width="25.28515625" style="28" customWidth="1"/>
    <col min="9960" max="9960" width="24.42578125" style="28" customWidth="1"/>
    <col min="9961" max="9961" width="13.85546875" style="28" bestFit="1" customWidth="1"/>
    <col min="9962" max="9962" width="18.7109375" style="28" bestFit="1" customWidth="1"/>
    <col min="9963" max="9963" width="24.7109375" style="28" bestFit="1" customWidth="1"/>
    <col min="9964" max="9965" width="27.140625" style="28" bestFit="1" customWidth="1"/>
    <col min="9966" max="9966" width="24.7109375" style="28" bestFit="1" customWidth="1"/>
    <col min="9967" max="9969" width="22.42578125" style="28" bestFit="1" customWidth="1"/>
    <col min="9970" max="9970" width="24" style="28" bestFit="1" customWidth="1"/>
    <col min="9971" max="9972" width="41.140625" style="28" bestFit="1" customWidth="1"/>
    <col min="9973" max="9973" width="77.42578125" style="28" bestFit="1" customWidth="1"/>
    <col min="9974" max="9974" width="110.28515625" style="28" bestFit="1" customWidth="1"/>
    <col min="9975" max="9975" width="108.140625" style="28" bestFit="1" customWidth="1"/>
    <col min="9976" max="9976" width="38.28515625" style="28" bestFit="1" customWidth="1"/>
    <col min="9977" max="9977" width="38.7109375" style="28" bestFit="1" customWidth="1"/>
    <col min="9978" max="9978" width="38.28515625" style="28" bestFit="1" customWidth="1"/>
    <col min="9979" max="9979" width="38.7109375" style="28" bestFit="1" customWidth="1"/>
    <col min="9980" max="9980" width="38.28515625" style="28" bestFit="1" customWidth="1"/>
    <col min="9981" max="9981" width="38.7109375" style="28" bestFit="1" customWidth="1"/>
    <col min="9982" max="9982" width="22.85546875" style="28" bestFit="1" customWidth="1"/>
    <col min="9983" max="9983" width="31.85546875" style="28" customWidth="1"/>
    <col min="9984" max="9984" width="28" style="28" bestFit="1" customWidth="1"/>
    <col min="9985" max="9985" width="20.7109375" style="28" bestFit="1" customWidth="1"/>
    <col min="9986" max="9986" width="26.7109375" style="28" bestFit="1" customWidth="1"/>
    <col min="9987" max="9987" width="26.85546875" style="28" bestFit="1" customWidth="1"/>
    <col min="9988" max="9988" width="26.7109375" style="28" bestFit="1" customWidth="1"/>
    <col min="9989" max="9989" width="26.85546875" style="28" bestFit="1" customWidth="1"/>
    <col min="9990" max="9990" width="28.85546875" style="28" bestFit="1" customWidth="1"/>
    <col min="9991" max="9991" width="27" style="28" bestFit="1" customWidth="1"/>
    <col min="9992" max="9992" width="23.42578125" style="28" bestFit="1" customWidth="1"/>
    <col min="9993" max="9994" width="31.42578125" style="28" bestFit="1" customWidth="1"/>
    <col min="9995" max="9995" width="31.42578125" style="28" customWidth="1"/>
    <col min="9996" max="9996" width="52.28515625" style="28" customWidth="1"/>
    <col min="9997" max="9997" width="31.42578125" style="28" customWidth="1"/>
    <col min="9998" max="9998" width="26.42578125" style="28" bestFit="1" customWidth="1"/>
    <col min="9999" max="9999" width="29.28515625" style="28" customWidth="1"/>
    <col min="10000" max="10000" width="30.28515625" style="28" customWidth="1"/>
    <col min="10001" max="10001" width="39" style="28" bestFit="1" customWidth="1"/>
    <col min="10002" max="10181" width="9.140625" style="28"/>
    <col min="10182" max="10182" width="17.5703125" style="28" bestFit="1" customWidth="1"/>
    <col min="10183" max="10183" width="25.7109375" style="28" bestFit="1" customWidth="1"/>
    <col min="10184" max="10184" width="22.140625" style="28" bestFit="1" customWidth="1"/>
    <col min="10185" max="10185" width="18.42578125" style="28" bestFit="1" customWidth="1"/>
    <col min="10186" max="10186" width="19.140625" style="28" bestFit="1" customWidth="1"/>
    <col min="10187" max="10187" width="18.42578125" style="28" bestFit="1" customWidth="1"/>
    <col min="10188" max="10188" width="26.42578125" style="28" bestFit="1" customWidth="1"/>
    <col min="10189" max="10189" width="23.85546875" style="28" bestFit="1" customWidth="1"/>
    <col min="10190" max="10190" width="21.42578125" style="28" bestFit="1" customWidth="1"/>
    <col min="10191" max="10191" width="16" style="28" bestFit="1" customWidth="1"/>
    <col min="10192" max="10193" width="23" style="28" customWidth="1"/>
    <col min="10194" max="10194" width="29.28515625" style="28" customWidth="1"/>
    <col min="10195" max="10195" width="30.28515625" style="28" customWidth="1"/>
    <col min="10196" max="10196" width="24.140625" style="28" customWidth="1"/>
    <col min="10197" max="10198" width="23.85546875" style="28" customWidth="1"/>
    <col min="10199" max="10199" width="30.28515625" style="28" customWidth="1"/>
    <col min="10200" max="10205" width="12.7109375" style="28" customWidth="1"/>
    <col min="10206" max="10206" width="33.140625" style="28" customWidth="1"/>
    <col min="10207" max="10207" width="31.5703125" style="28" customWidth="1"/>
    <col min="10208" max="10208" width="33.28515625" style="28" customWidth="1"/>
    <col min="10209" max="10209" width="31.7109375" style="28" customWidth="1"/>
    <col min="10210" max="10210" width="20" style="28" customWidth="1"/>
    <col min="10211" max="10211" width="19.28515625" style="28" bestFit="1" customWidth="1"/>
    <col min="10212" max="10212" width="19.7109375" style="28" bestFit="1" customWidth="1"/>
    <col min="10213" max="10213" width="33.28515625" style="28" bestFit="1" customWidth="1"/>
    <col min="10214" max="10214" width="24.140625" style="28" bestFit="1" customWidth="1"/>
    <col min="10215" max="10215" width="25.28515625" style="28" customWidth="1"/>
    <col min="10216" max="10216" width="24.42578125" style="28" customWidth="1"/>
    <col min="10217" max="10217" width="13.85546875" style="28" bestFit="1" customWidth="1"/>
    <col min="10218" max="10218" width="18.7109375" style="28" bestFit="1" customWidth="1"/>
    <col min="10219" max="10219" width="24.7109375" style="28" bestFit="1" customWidth="1"/>
    <col min="10220" max="10221" width="27.140625" style="28" bestFit="1" customWidth="1"/>
    <col min="10222" max="10222" width="24.7109375" style="28" bestFit="1" customWidth="1"/>
    <col min="10223" max="10225" width="22.42578125" style="28" bestFit="1" customWidth="1"/>
    <col min="10226" max="10226" width="24" style="28" bestFit="1" customWidth="1"/>
    <col min="10227" max="10228" width="41.140625" style="28" bestFit="1" customWidth="1"/>
    <col min="10229" max="10229" width="77.42578125" style="28" bestFit="1" customWidth="1"/>
    <col min="10230" max="10230" width="110.28515625" style="28" bestFit="1" customWidth="1"/>
    <col min="10231" max="10231" width="108.140625" style="28" bestFit="1" customWidth="1"/>
    <col min="10232" max="10232" width="38.28515625" style="28" bestFit="1" customWidth="1"/>
    <col min="10233" max="10233" width="38.7109375" style="28" bestFit="1" customWidth="1"/>
    <col min="10234" max="10234" width="38.28515625" style="28" bestFit="1" customWidth="1"/>
    <col min="10235" max="10235" width="38.7109375" style="28" bestFit="1" customWidth="1"/>
    <col min="10236" max="10236" width="38.28515625" style="28" bestFit="1" customWidth="1"/>
    <col min="10237" max="10237" width="38.7109375" style="28" bestFit="1" customWidth="1"/>
    <col min="10238" max="10238" width="22.85546875" style="28" bestFit="1" customWidth="1"/>
    <col min="10239" max="10239" width="31.85546875" style="28" customWidth="1"/>
    <col min="10240" max="10240" width="28" style="28" bestFit="1" customWidth="1"/>
    <col min="10241" max="10241" width="20.7109375" style="28" bestFit="1" customWidth="1"/>
    <col min="10242" max="10242" width="26.7109375" style="28" bestFit="1" customWidth="1"/>
    <col min="10243" max="10243" width="26.85546875" style="28" bestFit="1" customWidth="1"/>
    <col min="10244" max="10244" width="26.7109375" style="28" bestFit="1" customWidth="1"/>
    <col min="10245" max="10245" width="26.85546875" style="28" bestFit="1" customWidth="1"/>
    <col min="10246" max="10246" width="28.85546875" style="28" bestFit="1" customWidth="1"/>
    <col min="10247" max="10247" width="27" style="28" bestFit="1" customWidth="1"/>
    <col min="10248" max="10248" width="23.42578125" style="28" bestFit="1" customWidth="1"/>
    <col min="10249" max="10250" width="31.42578125" style="28" bestFit="1" customWidth="1"/>
    <col min="10251" max="10251" width="31.42578125" style="28" customWidth="1"/>
    <col min="10252" max="10252" width="52.28515625" style="28" customWidth="1"/>
    <col min="10253" max="10253" width="31.42578125" style="28" customWidth="1"/>
    <col min="10254" max="10254" width="26.42578125" style="28" bestFit="1" customWidth="1"/>
    <col min="10255" max="10255" width="29.28515625" style="28" customWidth="1"/>
    <col min="10256" max="10256" width="30.28515625" style="28" customWidth="1"/>
    <col min="10257" max="10257" width="39" style="28" bestFit="1" customWidth="1"/>
    <col min="10258" max="10437" width="9.140625" style="28"/>
    <col min="10438" max="10438" width="17.5703125" style="28" bestFit="1" customWidth="1"/>
    <col min="10439" max="10439" width="25.7109375" style="28" bestFit="1" customWidth="1"/>
    <col min="10440" max="10440" width="22.140625" style="28" bestFit="1" customWidth="1"/>
    <col min="10441" max="10441" width="18.42578125" style="28" bestFit="1" customWidth="1"/>
    <col min="10442" max="10442" width="19.140625" style="28" bestFit="1" customWidth="1"/>
    <col min="10443" max="10443" width="18.42578125" style="28" bestFit="1" customWidth="1"/>
    <col min="10444" max="10444" width="26.42578125" style="28" bestFit="1" customWidth="1"/>
    <col min="10445" max="10445" width="23.85546875" style="28" bestFit="1" customWidth="1"/>
    <col min="10446" max="10446" width="21.42578125" style="28" bestFit="1" customWidth="1"/>
    <col min="10447" max="10447" width="16" style="28" bestFit="1" customWidth="1"/>
    <col min="10448" max="10449" width="23" style="28" customWidth="1"/>
    <col min="10450" max="10450" width="29.28515625" style="28" customWidth="1"/>
    <col min="10451" max="10451" width="30.28515625" style="28" customWidth="1"/>
    <col min="10452" max="10452" width="24.140625" style="28" customWidth="1"/>
    <col min="10453" max="10454" width="23.85546875" style="28" customWidth="1"/>
    <col min="10455" max="10455" width="30.28515625" style="28" customWidth="1"/>
    <col min="10456" max="10461" width="12.7109375" style="28" customWidth="1"/>
    <col min="10462" max="10462" width="33.140625" style="28" customWidth="1"/>
    <col min="10463" max="10463" width="31.5703125" style="28" customWidth="1"/>
    <col min="10464" max="10464" width="33.28515625" style="28" customWidth="1"/>
    <col min="10465" max="10465" width="31.7109375" style="28" customWidth="1"/>
    <col min="10466" max="10466" width="20" style="28" customWidth="1"/>
    <col min="10467" max="10467" width="19.28515625" style="28" bestFit="1" customWidth="1"/>
    <col min="10468" max="10468" width="19.7109375" style="28" bestFit="1" customWidth="1"/>
    <col min="10469" max="10469" width="33.28515625" style="28" bestFit="1" customWidth="1"/>
    <col min="10470" max="10470" width="24.140625" style="28" bestFit="1" customWidth="1"/>
    <col min="10471" max="10471" width="25.28515625" style="28" customWidth="1"/>
    <col min="10472" max="10472" width="24.42578125" style="28" customWidth="1"/>
    <col min="10473" max="10473" width="13.85546875" style="28" bestFit="1" customWidth="1"/>
    <col min="10474" max="10474" width="18.7109375" style="28" bestFit="1" customWidth="1"/>
    <col min="10475" max="10475" width="24.7109375" style="28" bestFit="1" customWidth="1"/>
    <col min="10476" max="10477" width="27.140625" style="28" bestFit="1" customWidth="1"/>
    <col min="10478" max="10478" width="24.7109375" style="28" bestFit="1" customWidth="1"/>
    <col min="10479" max="10481" width="22.42578125" style="28" bestFit="1" customWidth="1"/>
    <col min="10482" max="10482" width="24" style="28" bestFit="1" customWidth="1"/>
    <col min="10483" max="10484" width="41.140625" style="28" bestFit="1" customWidth="1"/>
    <col min="10485" max="10485" width="77.42578125" style="28" bestFit="1" customWidth="1"/>
    <col min="10486" max="10486" width="110.28515625" style="28" bestFit="1" customWidth="1"/>
    <col min="10487" max="10487" width="108.140625" style="28" bestFit="1" customWidth="1"/>
    <col min="10488" max="10488" width="38.28515625" style="28" bestFit="1" customWidth="1"/>
    <col min="10489" max="10489" width="38.7109375" style="28" bestFit="1" customWidth="1"/>
    <col min="10490" max="10490" width="38.28515625" style="28" bestFit="1" customWidth="1"/>
    <col min="10491" max="10491" width="38.7109375" style="28" bestFit="1" customWidth="1"/>
    <col min="10492" max="10492" width="38.28515625" style="28" bestFit="1" customWidth="1"/>
    <col min="10493" max="10493" width="38.7109375" style="28" bestFit="1" customWidth="1"/>
    <col min="10494" max="10494" width="22.85546875" style="28" bestFit="1" customWidth="1"/>
    <col min="10495" max="10495" width="31.85546875" style="28" customWidth="1"/>
    <col min="10496" max="10496" width="28" style="28" bestFit="1" customWidth="1"/>
    <col min="10497" max="10497" width="20.7109375" style="28" bestFit="1" customWidth="1"/>
    <col min="10498" max="10498" width="26.7109375" style="28" bestFit="1" customWidth="1"/>
    <col min="10499" max="10499" width="26.85546875" style="28" bestFit="1" customWidth="1"/>
    <col min="10500" max="10500" width="26.7109375" style="28" bestFit="1" customWidth="1"/>
    <col min="10501" max="10501" width="26.85546875" style="28" bestFit="1" customWidth="1"/>
    <col min="10502" max="10502" width="28.85546875" style="28" bestFit="1" customWidth="1"/>
    <col min="10503" max="10503" width="27" style="28" bestFit="1" customWidth="1"/>
    <col min="10504" max="10504" width="23.42578125" style="28" bestFit="1" customWidth="1"/>
    <col min="10505" max="10506" width="31.42578125" style="28" bestFit="1" customWidth="1"/>
    <col min="10507" max="10507" width="31.42578125" style="28" customWidth="1"/>
    <col min="10508" max="10508" width="52.28515625" style="28" customWidth="1"/>
    <col min="10509" max="10509" width="31.42578125" style="28" customWidth="1"/>
    <col min="10510" max="10510" width="26.42578125" style="28" bestFit="1" customWidth="1"/>
    <col min="10511" max="10511" width="29.28515625" style="28" customWidth="1"/>
    <col min="10512" max="10512" width="30.28515625" style="28" customWidth="1"/>
    <col min="10513" max="10513" width="39" style="28" bestFit="1" customWidth="1"/>
    <col min="10514" max="10693" width="9.140625" style="28"/>
    <col min="10694" max="10694" width="17.5703125" style="28" bestFit="1" customWidth="1"/>
    <col min="10695" max="10695" width="25.7109375" style="28" bestFit="1" customWidth="1"/>
    <col min="10696" max="10696" width="22.140625" style="28" bestFit="1" customWidth="1"/>
    <col min="10697" max="10697" width="18.42578125" style="28" bestFit="1" customWidth="1"/>
    <col min="10698" max="10698" width="19.140625" style="28" bestFit="1" customWidth="1"/>
    <col min="10699" max="10699" width="18.42578125" style="28" bestFit="1" customWidth="1"/>
    <col min="10700" max="10700" width="26.42578125" style="28" bestFit="1" customWidth="1"/>
    <col min="10701" max="10701" width="23.85546875" style="28" bestFit="1" customWidth="1"/>
    <col min="10702" max="10702" width="21.42578125" style="28" bestFit="1" customWidth="1"/>
    <col min="10703" max="10703" width="16" style="28" bestFit="1" customWidth="1"/>
    <col min="10704" max="10705" width="23" style="28" customWidth="1"/>
    <col min="10706" max="10706" width="29.28515625" style="28" customWidth="1"/>
    <col min="10707" max="10707" width="30.28515625" style="28" customWidth="1"/>
    <col min="10708" max="10708" width="24.140625" style="28" customWidth="1"/>
    <col min="10709" max="10710" width="23.85546875" style="28" customWidth="1"/>
    <col min="10711" max="10711" width="30.28515625" style="28" customWidth="1"/>
    <col min="10712" max="10717" width="12.7109375" style="28" customWidth="1"/>
    <col min="10718" max="10718" width="33.140625" style="28" customWidth="1"/>
    <col min="10719" max="10719" width="31.5703125" style="28" customWidth="1"/>
    <col min="10720" max="10720" width="33.28515625" style="28" customWidth="1"/>
    <col min="10721" max="10721" width="31.7109375" style="28" customWidth="1"/>
    <col min="10722" max="10722" width="20" style="28" customWidth="1"/>
    <col min="10723" max="10723" width="19.28515625" style="28" bestFit="1" customWidth="1"/>
    <col min="10724" max="10724" width="19.7109375" style="28" bestFit="1" customWidth="1"/>
    <col min="10725" max="10725" width="33.28515625" style="28" bestFit="1" customWidth="1"/>
    <col min="10726" max="10726" width="24.140625" style="28" bestFit="1" customWidth="1"/>
    <col min="10727" max="10727" width="25.28515625" style="28" customWidth="1"/>
    <col min="10728" max="10728" width="24.42578125" style="28" customWidth="1"/>
    <col min="10729" max="10729" width="13.85546875" style="28" bestFit="1" customWidth="1"/>
    <col min="10730" max="10730" width="18.7109375" style="28" bestFit="1" customWidth="1"/>
    <col min="10731" max="10731" width="24.7109375" style="28" bestFit="1" customWidth="1"/>
    <col min="10732" max="10733" width="27.140625" style="28" bestFit="1" customWidth="1"/>
    <col min="10734" max="10734" width="24.7109375" style="28" bestFit="1" customWidth="1"/>
    <col min="10735" max="10737" width="22.42578125" style="28" bestFit="1" customWidth="1"/>
    <col min="10738" max="10738" width="24" style="28" bestFit="1" customWidth="1"/>
    <col min="10739" max="10740" width="41.140625" style="28" bestFit="1" customWidth="1"/>
    <col min="10741" max="10741" width="77.42578125" style="28" bestFit="1" customWidth="1"/>
    <col min="10742" max="10742" width="110.28515625" style="28" bestFit="1" customWidth="1"/>
    <col min="10743" max="10743" width="108.140625" style="28" bestFit="1" customWidth="1"/>
    <col min="10744" max="10744" width="38.28515625" style="28" bestFit="1" customWidth="1"/>
    <col min="10745" max="10745" width="38.7109375" style="28" bestFit="1" customWidth="1"/>
    <col min="10746" max="10746" width="38.28515625" style="28" bestFit="1" customWidth="1"/>
    <col min="10747" max="10747" width="38.7109375" style="28" bestFit="1" customWidth="1"/>
    <col min="10748" max="10748" width="38.28515625" style="28" bestFit="1" customWidth="1"/>
    <col min="10749" max="10749" width="38.7109375" style="28" bestFit="1" customWidth="1"/>
    <col min="10750" max="10750" width="22.85546875" style="28" bestFit="1" customWidth="1"/>
    <col min="10751" max="10751" width="31.85546875" style="28" customWidth="1"/>
    <col min="10752" max="10752" width="28" style="28" bestFit="1" customWidth="1"/>
    <col min="10753" max="10753" width="20.7109375" style="28" bestFit="1" customWidth="1"/>
    <col min="10754" max="10754" width="26.7109375" style="28" bestFit="1" customWidth="1"/>
    <col min="10755" max="10755" width="26.85546875" style="28" bestFit="1" customWidth="1"/>
    <col min="10756" max="10756" width="26.7109375" style="28" bestFit="1" customWidth="1"/>
    <col min="10757" max="10757" width="26.85546875" style="28" bestFit="1" customWidth="1"/>
    <col min="10758" max="10758" width="28.85546875" style="28" bestFit="1" customWidth="1"/>
    <col min="10759" max="10759" width="27" style="28" bestFit="1" customWidth="1"/>
    <col min="10760" max="10760" width="23.42578125" style="28" bestFit="1" customWidth="1"/>
    <col min="10761" max="10762" width="31.42578125" style="28" bestFit="1" customWidth="1"/>
    <col min="10763" max="10763" width="31.42578125" style="28" customWidth="1"/>
    <col min="10764" max="10764" width="52.28515625" style="28" customWidth="1"/>
    <col min="10765" max="10765" width="31.42578125" style="28" customWidth="1"/>
    <col min="10766" max="10766" width="26.42578125" style="28" bestFit="1" customWidth="1"/>
    <col min="10767" max="10767" width="29.28515625" style="28" customWidth="1"/>
    <col min="10768" max="10768" width="30.28515625" style="28" customWidth="1"/>
    <col min="10769" max="10769" width="39" style="28" bestFit="1" customWidth="1"/>
    <col min="10770" max="10949" width="9.140625" style="28"/>
    <col min="10950" max="10950" width="17.5703125" style="28" bestFit="1" customWidth="1"/>
    <col min="10951" max="10951" width="25.7109375" style="28" bestFit="1" customWidth="1"/>
    <col min="10952" max="10952" width="22.140625" style="28" bestFit="1" customWidth="1"/>
    <col min="10953" max="10953" width="18.42578125" style="28" bestFit="1" customWidth="1"/>
    <col min="10954" max="10954" width="19.140625" style="28" bestFit="1" customWidth="1"/>
    <col min="10955" max="10955" width="18.42578125" style="28" bestFit="1" customWidth="1"/>
    <col min="10956" max="10956" width="26.42578125" style="28" bestFit="1" customWidth="1"/>
    <col min="10957" max="10957" width="23.85546875" style="28" bestFit="1" customWidth="1"/>
    <col min="10958" max="10958" width="21.42578125" style="28" bestFit="1" customWidth="1"/>
    <col min="10959" max="10959" width="16" style="28" bestFit="1" customWidth="1"/>
    <col min="10960" max="10961" width="23" style="28" customWidth="1"/>
    <col min="10962" max="10962" width="29.28515625" style="28" customWidth="1"/>
    <col min="10963" max="10963" width="30.28515625" style="28" customWidth="1"/>
    <col min="10964" max="10964" width="24.140625" style="28" customWidth="1"/>
    <col min="10965" max="10966" width="23.85546875" style="28" customWidth="1"/>
    <col min="10967" max="10967" width="30.28515625" style="28" customWidth="1"/>
    <col min="10968" max="10973" width="12.7109375" style="28" customWidth="1"/>
    <col min="10974" max="10974" width="33.140625" style="28" customWidth="1"/>
    <col min="10975" max="10975" width="31.5703125" style="28" customWidth="1"/>
    <col min="10976" max="10976" width="33.28515625" style="28" customWidth="1"/>
    <col min="10977" max="10977" width="31.7109375" style="28" customWidth="1"/>
    <col min="10978" max="10978" width="20" style="28" customWidth="1"/>
    <col min="10979" max="10979" width="19.28515625" style="28" bestFit="1" customWidth="1"/>
    <col min="10980" max="10980" width="19.7109375" style="28" bestFit="1" customWidth="1"/>
    <col min="10981" max="10981" width="33.28515625" style="28" bestFit="1" customWidth="1"/>
    <col min="10982" max="10982" width="24.140625" style="28" bestFit="1" customWidth="1"/>
    <col min="10983" max="10983" width="25.28515625" style="28" customWidth="1"/>
    <col min="10984" max="10984" width="24.42578125" style="28" customWidth="1"/>
    <col min="10985" max="10985" width="13.85546875" style="28" bestFit="1" customWidth="1"/>
    <col min="10986" max="10986" width="18.7109375" style="28" bestFit="1" customWidth="1"/>
    <col min="10987" max="10987" width="24.7109375" style="28" bestFit="1" customWidth="1"/>
    <col min="10988" max="10989" width="27.140625" style="28" bestFit="1" customWidth="1"/>
    <col min="10990" max="10990" width="24.7109375" style="28" bestFit="1" customWidth="1"/>
    <col min="10991" max="10993" width="22.42578125" style="28" bestFit="1" customWidth="1"/>
    <col min="10994" max="10994" width="24" style="28" bestFit="1" customWidth="1"/>
    <col min="10995" max="10996" width="41.140625" style="28" bestFit="1" customWidth="1"/>
    <col min="10997" max="10997" width="77.42578125" style="28" bestFit="1" customWidth="1"/>
    <col min="10998" max="10998" width="110.28515625" style="28" bestFit="1" customWidth="1"/>
    <col min="10999" max="10999" width="108.140625" style="28" bestFit="1" customWidth="1"/>
    <col min="11000" max="11000" width="38.28515625" style="28" bestFit="1" customWidth="1"/>
    <col min="11001" max="11001" width="38.7109375" style="28" bestFit="1" customWidth="1"/>
    <col min="11002" max="11002" width="38.28515625" style="28" bestFit="1" customWidth="1"/>
    <col min="11003" max="11003" width="38.7109375" style="28" bestFit="1" customWidth="1"/>
    <col min="11004" max="11004" width="38.28515625" style="28" bestFit="1" customWidth="1"/>
    <col min="11005" max="11005" width="38.7109375" style="28" bestFit="1" customWidth="1"/>
    <col min="11006" max="11006" width="22.85546875" style="28" bestFit="1" customWidth="1"/>
    <col min="11007" max="11007" width="31.85546875" style="28" customWidth="1"/>
    <col min="11008" max="11008" width="28" style="28" bestFit="1" customWidth="1"/>
    <col min="11009" max="11009" width="20.7109375" style="28" bestFit="1" customWidth="1"/>
    <col min="11010" max="11010" width="26.7109375" style="28" bestFit="1" customWidth="1"/>
    <col min="11011" max="11011" width="26.85546875" style="28" bestFit="1" customWidth="1"/>
    <col min="11012" max="11012" width="26.7109375" style="28" bestFit="1" customWidth="1"/>
    <col min="11013" max="11013" width="26.85546875" style="28" bestFit="1" customWidth="1"/>
    <col min="11014" max="11014" width="28.85546875" style="28" bestFit="1" customWidth="1"/>
    <col min="11015" max="11015" width="27" style="28" bestFit="1" customWidth="1"/>
    <col min="11016" max="11016" width="23.42578125" style="28" bestFit="1" customWidth="1"/>
    <col min="11017" max="11018" width="31.42578125" style="28" bestFit="1" customWidth="1"/>
    <col min="11019" max="11019" width="31.42578125" style="28" customWidth="1"/>
    <col min="11020" max="11020" width="52.28515625" style="28" customWidth="1"/>
    <col min="11021" max="11021" width="31.42578125" style="28" customWidth="1"/>
    <col min="11022" max="11022" width="26.42578125" style="28" bestFit="1" customWidth="1"/>
    <col min="11023" max="11023" width="29.28515625" style="28" customWidth="1"/>
    <col min="11024" max="11024" width="30.28515625" style="28" customWidth="1"/>
    <col min="11025" max="11025" width="39" style="28" bestFit="1" customWidth="1"/>
    <col min="11026" max="11205" width="9.140625" style="28"/>
    <col min="11206" max="11206" width="17.5703125" style="28" bestFit="1" customWidth="1"/>
    <col min="11207" max="11207" width="25.7109375" style="28" bestFit="1" customWidth="1"/>
    <col min="11208" max="11208" width="22.140625" style="28" bestFit="1" customWidth="1"/>
    <col min="11209" max="11209" width="18.42578125" style="28" bestFit="1" customWidth="1"/>
    <col min="11210" max="11210" width="19.140625" style="28" bestFit="1" customWidth="1"/>
    <col min="11211" max="11211" width="18.42578125" style="28" bestFit="1" customWidth="1"/>
    <col min="11212" max="11212" width="26.42578125" style="28" bestFit="1" customWidth="1"/>
    <col min="11213" max="11213" width="23.85546875" style="28" bestFit="1" customWidth="1"/>
    <col min="11214" max="11214" width="21.42578125" style="28" bestFit="1" customWidth="1"/>
    <col min="11215" max="11215" width="16" style="28" bestFit="1" customWidth="1"/>
    <col min="11216" max="11217" width="23" style="28" customWidth="1"/>
    <col min="11218" max="11218" width="29.28515625" style="28" customWidth="1"/>
    <col min="11219" max="11219" width="30.28515625" style="28" customWidth="1"/>
    <col min="11220" max="11220" width="24.140625" style="28" customWidth="1"/>
    <col min="11221" max="11222" width="23.85546875" style="28" customWidth="1"/>
    <col min="11223" max="11223" width="30.28515625" style="28" customWidth="1"/>
    <col min="11224" max="11229" width="12.7109375" style="28" customWidth="1"/>
    <col min="11230" max="11230" width="33.140625" style="28" customWidth="1"/>
    <col min="11231" max="11231" width="31.5703125" style="28" customWidth="1"/>
    <col min="11232" max="11232" width="33.28515625" style="28" customWidth="1"/>
    <col min="11233" max="11233" width="31.7109375" style="28" customWidth="1"/>
    <col min="11234" max="11234" width="20" style="28" customWidth="1"/>
    <col min="11235" max="11235" width="19.28515625" style="28" bestFit="1" customWidth="1"/>
    <col min="11236" max="11236" width="19.7109375" style="28" bestFit="1" customWidth="1"/>
    <col min="11237" max="11237" width="33.28515625" style="28" bestFit="1" customWidth="1"/>
    <col min="11238" max="11238" width="24.140625" style="28" bestFit="1" customWidth="1"/>
    <col min="11239" max="11239" width="25.28515625" style="28" customWidth="1"/>
    <col min="11240" max="11240" width="24.42578125" style="28" customWidth="1"/>
    <col min="11241" max="11241" width="13.85546875" style="28" bestFit="1" customWidth="1"/>
    <col min="11242" max="11242" width="18.7109375" style="28" bestFit="1" customWidth="1"/>
    <col min="11243" max="11243" width="24.7109375" style="28" bestFit="1" customWidth="1"/>
    <col min="11244" max="11245" width="27.140625" style="28" bestFit="1" customWidth="1"/>
    <col min="11246" max="11246" width="24.7109375" style="28" bestFit="1" customWidth="1"/>
    <col min="11247" max="11249" width="22.42578125" style="28" bestFit="1" customWidth="1"/>
    <col min="11250" max="11250" width="24" style="28" bestFit="1" customWidth="1"/>
    <col min="11251" max="11252" width="41.140625" style="28" bestFit="1" customWidth="1"/>
    <col min="11253" max="11253" width="77.42578125" style="28" bestFit="1" customWidth="1"/>
    <col min="11254" max="11254" width="110.28515625" style="28" bestFit="1" customWidth="1"/>
    <col min="11255" max="11255" width="108.140625" style="28" bestFit="1" customWidth="1"/>
    <col min="11256" max="11256" width="38.28515625" style="28" bestFit="1" customWidth="1"/>
    <col min="11257" max="11257" width="38.7109375" style="28" bestFit="1" customWidth="1"/>
    <col min="11258" max="11258" width="38.28515625" style="28" bestFit="1" customWidth="1"/>
    <col min="11259" max="11259" width="38.7109375" style="28" bestFit="1" customWidth="1"/>
    <col min="11260" max="11260" width="38.28515625" style="28" bestFit="1" customWidth="1"/>
    <col min="11261" max="11261" width="38.7109375" style="28" bestFit="1" customWidth="1"/>
    <col min="11262" max="11262" width="22.85546875" style="28" bestFit="1" customWidth="1"/>
    <col min="11263" max="11263" width="31.85546875" style="28" customWidth="1"/>
    <col min="11264" max="11264" width="28" style="28" bestFit="1" customWidth="1"/>
    <col min="11265" max="11265" width="20.7109375" style="28" bestFit="1" customWidth="1"/>
    <col min="11266" max="11266" width="26.7109375" style="28" bestFit="1" customWidth="1"/>
    <col min="11267" max="11267" width="26.85546875" style="28" bestFit="1" customWidth="1"/>
    <col min="11268" max="11268" width="26.7109375" style="28" bestFit="1" customWidth="1"/>
    <col min="11269" max="11269" width="26.85546875" style="28" bestFit="1" customWidth="1"/>
    <col min="11270" max="11270" width="28.85546875" style="28" bestFit="1" customWidth="1"/>
    <col min="11271" max="11271" width="27" style="28" bestFit="1" customWidth="1"/>
    <col min="11272" max="11272" width="23.42578125" style="28" bestFit="1" customWidth="1"/>
    <col min="11273" max="11274" width="31.42578125" style="28" bestFit="1" customWidth="1"/>
    <col min="11275" max="11275" width="31.42578125" style="28" customWidth="1"/>
    <col min="11276" max="11276" width="52.28515625" style="28" customWidth="1"/>
    <col min="11277" max="11277" width="31.42578125" style="28" customWidth="1"/>
    <col min="11278" max="11278" width="26.42578125" style="28" bestFit="1" customWidth="1"/>
    <col min="11279" max="11279" width="29.28515625" style="28" customWidth="1"/>
    <col min="11280" max="11280" width="30.28515625" style="28" customWidth="1"/>
    <col min="11281" max="11281" width="39" style="28" bestFit="1" customWidth="1"/>
    <col min="11282" max="11461" width="9.140625" style="28"/>
    <col min="11462" max="11462" width="17.5703125" style="28" bestFit="1" customWidth="1"/>
    <col min="11463" max="11463" width="25.7109375" style="28" bestFit="1" customWidth="1"/>
    <col min="11464" max="11464" width="22.140625" style="28" bestFit="1" customWidth="1"/>
    <col min="11465" max="11465" width="18.42578125" style="28" bestFit="1" customWidth="1"/>
    <col min="11466" max="11466" width="19.140625" style="28" bestFit="1" customWidth="1"/>
    <col min="11467" max="11467" width="18.42578125" style="28" bestFit="1" customWidth="1"/>
    <col min="11468" max="11468" width="26.42578125" style="28" bestFit="1" customWidth="1"/>
    <col min="11469" max="11469" width="23.85546875" style="28" bestFit="1" customWidth="1"/>
    <col min="11470" max="11470" width="21.42578125" style="28" bestFit="1" customWidth="1"/>
    <col min="11471" max="11471" width="16" style="28" bestFit="1" customWidth="1"/>
    <col min="11472" max="11473" width="23" style="28" customWidth="1"/>
    <col min="11474" max="11474" width="29.28515625" style="28" customWidth="1"/>
    <col min="11475" max="11475" width="30.28515625" style="28" customWidth="1"/>
    <col min="11476" max="11476" width="24.140625" style="28" customWidth="1"/>
    <col min="11477" max="11478" width="23.85546875" style="28" customWidth="1"/>
    <col min="11479" max="11479" width="30.28515625" style="28" customWidth="1"/>
    <col min="11480" max="11485" width="12.7109375" style="28" customWidth="1"/>
    <col min="11486" max="11486" width="33.140625" style="28" customWidth="1"/>
    <col min="11487" max="11487" width="31.5703125" style="28" customWidth="1"/>
    <col min="11488" max="11488" width="33.28515625" style="28" customWidth="1"/>
    <col min="11489" max="11489" width="31.7109375" style="28" customWidth="1"/>
    <col min="11490" max="11490" width="20" style="28" customWidth="1"/>
    <col min="11491" max="11491" width="19.28515625" style="28" bestFit="1" customWidth="1"/>
    <col min="11492" max="11492" width="19.7109375" style="28" bestFit="1" customWidth="1"/>
    <col min="11493" max="11493" width="33.28515625" style="28" bestFit="1" customWidth="1"/>
    <col min="11494" max="11494" width="24.140625" style="28" bestFit="1" customWidth="1"/>
    <col min="11495" max="11495" width="25.28515625" style="28" customWidth="1"/>
    <col min="11496" max="11496" width="24.42578125" style="28" customWidth="1"/>
    <col min="11497" max="11497" width="13.85546875" style="28" bestFit="1" customWidth="1"/>
    <col min="11498" max="11498" width="18.7109375" style="28" bestFit="1" customWidth="1"/>
    <col min="11499" max="11499" width="24.7109375" style="28" bestFit="1" customWidth="1"/>
    <col min="11500" max="11501" width="27.140625" style="28" bestFit="1" customWidth="1"/>
    <col min="11502" max="11502" width="24.7109375" style="28" bestFit="1" customWidth="1"/>
    <col min="11503" max="11505" width="22.42578125" style="28" bestFit="1" customWidth="1"/>
    <col min="11506" max="11506" width="24" style="28" bestFit="1" customWidth="1"/>
    <col min="11507" max="11508" width="41.140625" style="28" bestFit="1" customWidth="1"/>
    <col min="11509" max="11509" width="77.42578125" style="28" bestFit="1" customWidth="1"/>
    <col min="11510" max="11510" width="110.28515625" style="28" bestFit="1" customWidth="1"/>
    <col min="11511" max="11511" width="108.140625" style="28" bestFit="1" customWidth="1"/>
    <col min="11512" max="11512" width="38.28515625" style="28" bestFit="1" customWidth="1"/>
    <col min="11513" max="11513" width="38.7109375" style="28" bestFit="1" customWidth="1"/>
    <col min="11514" max="11514" width="38.28515625" style="28" bestFit="1" customWidth="1"/>
    <col min="11515" max="11515" width="38.7109375" style="28" bestFit="1" customWidth="1"/>
    <col min="11516" max="11516" width="38.28515625" style="28" bestFit="1" customWidth="1"/>
    <col min="11517" max="11517" width="38.7109375" style="28" bestFit="1" customWidth="1"/>
    <col min="11518" max="11518" width="22.85546875" style="28" bestFit="1" customWidth="1"/>
    <col min="11519" max="11519" width="31.85546875" style="28" customWidth="1"/>
    <col min="11520" max="11520" width="28" style="28" bestFit="1" customWidth="1"/>
    <col min="11521" max="11521" width="20.7109375" style="28" bestFit="1" customWidth="1"/>
    <col min="11522" max="11522" width="26.7109375" style="28" bestFit="1" customWidth="1"/>
    <col min="11523" max="11523" width="26.85546875" style="28" bestFit="1" customWidth="1"/>
    <col min="11524" max="11524" width="26.7109375" style="28" bestFit="1" customWidth="1"/>
    <col min="11525" max="11525" width="26.85546875" style="28" bestFit="1" customWidth="1"/>
    <col min="11526" max="11526" width="28.85546875" style="28" bestFit="1" customWidth="1"/>
    <col min="11527" max="11527" width="27" style="28" bestFit="1" customWidth="1"/>
    <col min="11528" max="11528" width="23.42578125" style="28" bestFit="1" customWidth="1"/>
    <col min="11529" max="11530" width="31.42578125" style="28" bestFit="1" customWidth="1"/>
    <col min="11531" max="11531" width="31.42578125" style="28" customWidth="1"/>
    <col min="11532" max="11532" width="52.28515625" style="28" customWidth="1"/>
    <col min="11533" max="11533" width="31.42578125" style="28" customWidth="1"/>
    <col min="11534" max="11534" width="26.42578125" style="28" bestFit="1" customWidth="1"/>
    <col min="11535" max="11535" width="29.28515625" style="28" customWidth="1"/>
    <col min="11536" max="11536" width="30.28515625" style="28" customWidth="1"/>
    <col min="11537" max="11537" width="39" style="28" bestFit="1" customWidth="1"/>
    <col min="11538" max="11717" width="9.140625" style="28"/>
    <col min="11718" max="11718" width="17.5703125" style="28" bestFit="1" customWidth="1"/>
    <col min="11719" max="11719" width="25.7109375" style="28" bestFit="1" customWidth="1"/>
    <col min="11720" max="11720" width="22.140625" style="28" bestFit="1" customWidth="1"/>
    <col min="11721" max="11721" width="18.42578125" style="28" bestFit="1" customWidth="1"/>
    <col min="11722" max="11722" width="19.140625" style="28" bestFit="1" customWidth="1"/>
    <col min="11723" max="11723" width="18.42578125" style="28" bestFit="1" customWidth="1"/>
    <col min="11724" max="11724" width="26.42578125" style="28" bestFit="1" customWidth="1"/>
    <col min="11725" max="11725" width="23.85546875" style="28" bestFit="1" customWidth="1"/>
    <col min="11726" max="11726" width="21.42578125" style="28" bestFit="1" customWidth="1"/>
    <col min="11727" max="11727" width="16" style="28" bestFit="1" customWidth="1"/>
    <col min="11728" max="11729" width="23" style="28" customWidth="1"/>
    <col min="11730" max="11730" width="29.28515625" style="28" customWidth="1"/>
    <col min="11731" max="11731" width="30.28515625" style="28" customWidth="1"/>
    <col min="11732" max="11732" width="24.140625" style="28" customWidth="1"/>
    <col min="11733" max="11734" width="23.85546875" style="28" customWidth="1"/>
    <col min="11735" max="11735" width="30.28515625" style="28" customWidth="1"/>
    <col min="11736" max="11741" width="12.7109375" style="28" customWidth="1"/>
    <col min="11742" max="11742" width="33.140625" style="28" customWidth="1"/>
    <col min="11743" max="11743" width="31.5703125" style="28" customWidth="1"/>
    <col min="11744" max="11744" width="33.28515625" style="28" customWidth="1"/>
    <col min="11745" max="11745" width="31.7109375" style="28" customWidth="1"/>
    <col min="11746" max="11746" width="20" style="28" customWidth="1"/>
    <col min="11747" max="11747" width="19.28515625" style="28" bestFit="1" customWidth="1"/>
    <col min="11748" max="11748" width="19.7109375" style="28" bestFit="1" customWidth="1"/>
    <col min="11749" max="11749" width="33.28515625" style="28" bestFit="1" customWidth="1"/>
    <col min="11750" max="11750" width="24.140625" style="28" bestFit="1" customWidth="1"/>
    <col min="11751" max="11751" width="25.28515625" style="28" customWidth="1"/>
    <col min="11752" max="11752" width="24.42578125" style="28" customWidth="1"/>
    <col min="11753" max="11753" width="13.85546875" style="28" bestFit="1" customWidth="1"/>
    <col min="11754" max="11754" width="18.7109375" style="28" bestFit="1" customWidth="1"/>
    <col min="11755" max="11755" width="24.7109375" style="28" bestFit="1" customWidth="1"/>
    <col min="11756" max="11757" width="27.140625" style="28" bestFit="1" customWidth="1"/>
    <col min="11758" max="11758" width="24.7109375" style="28" bestFit="1" customWidth="1"/>
    <col min="11759" max="11761" width="22.42578125" style="28" bestFit="1" customWidth="1"/>
    <col min="11762" max="11762" width="24" style="28" bestFit="1" customWidth="1"/>
    <col min="11763" max="11764" width="41.140625" style="28" bestFit="1" customWidth="1"/>
    <col min="11765" max="11765" width="77.42578125" style="28" bestFit="1" customWidth="1"/>
    <col min="11766" max="11766" width="110.28515625" style="28" bestFit="1" customWidth="1"/>
    <col min="11767" max="11767" width="108.140625" style="28" bestFit="1" customWidth="1"/>
    <col min="11768" max="11768" width="38.28515625" style="28" bestFit="1" customWidth="1"/>
    <col min="11769" max="11769" width="38.7109375" style="28" bestFit="1" customWidth="1"/>
    <col min="11770" max="11770" width="38.28515625" style="28" bestFit="1" customWidth="1"/>
    <col min="11771" max="11771" width="38.7109375" style="28" bestFit="1" customWidth="1"/>
    <col min="11772" max="11772" width="38.28515625" style="28" bestFit="1" customWidth="1"/>
    <col min="11773" max="11773" width="38.7109375" style="28" bestFit="1" customWidth="1"/>
    <col min="11774" max="11774" width="22.85546875" style="28" bestFit="1" customWidth="1"/>
    <col min="11775" max="11775" width="31.85546875" style="28" customWidth="1"/>
    <col min="11776" max="11776" width="28" style="28" bestFit="1" customWidth="1"/>
    <col min="11777" max="11777" width="20.7109375" style="28" bestFit="1" customWidth="1"/>
    <col min="11778" max="11778" width="26.7109375" style="28" bestFit="1" customWidth="1"/>
    <col min="11779" max="11779" width="26.85546875" style="28" bestFit="1" customWidth="1"/>
    <col min="11780" max="11780" width="26.7109375" style="28" bestFit="1" customWidth="1"/>
    <col min="11781" max="11781" width="26.85546875" style="28" bestFit="1" customWidth="1"/>
    <col min="11782" max="11782" width="28.85546875" style="28" bestFit="1" customWidth="1"/>
    <col min="11783" max="11783" width="27" style="28" bestFit="1" customWidth="1"/>
    <col min="11784" max="11784" width="23.42578125" style="28" bestFit="1" customWidth="1"/>
    <col min="11785" max="11786" width="31.42578125" style="28" bestFit="1" customWidth="1"/>
    <col min="11787" max="11787" width="31.42578125" style="28" customWidth="1"/>
    <col min="11788" max="11788" width="52.28515625" style="28" customWidth="1"/>
    <col min="11789" max="11789" width="31.42578125" style="28" customWidth="1"/>
    <col min="11790" max="11790" width="26.42578125" style="28" bestFit="1" customWidth="1"/>
    <col min="11791" max="11791" width="29.28515625" style="28" customWidth="1"/>
    <col min="11792" max="11792" width="30.28515625" style="28" customWidth="1"/>
    <col min="11793" max="11793" width="39" style="28" bestFit="1" customWidth="1"/>
    <col min="11794" max="11973" width="9.140625" style="28"/>
    <col min="11974" max="11974" width="17.5703125" style="28" bestFit="1" customWidth="1"/>
    <col min="11975" max="11975" width="25.7109375" style="28" bestFit="1" customWidth="1"/>
    <col min="11976" max="11976" width="22.140625" style="28" bestFit="1" customWidth="1"/>
    <col min="11977" max="11977" width="18.42578125" style="28" bestFit="1" customWidth="1"/>
    <col min="11978" max="11978" width="19.140625" style="28" bestFit="1" customWidth="1"/>
    <col min="11979" max="11979" width="18.42578125" style="28" bestFit="1" customWidth="1"/>
    <col min="11980" max="11980" width="26.42578125" style="28" bestFit="1" customWidth="1"/>
    <col min="11981" max="11981" width="23.85546875" style="28" bestFit="1" customWidth="1"/>
    <col min="11982" max="11982" width="21.42578125" style="28" bestFit="1" customWidth="1"/>
    <col min="11983" max="11983" width="16" style="28" bestFit="1" customWidth="1"/>
    <col min="11984" max="11985" width="23" style="28" customWidth="1"/>
    <col min="11986" max="11986" width="29.28515625" style="28" customWidth="1"/>
    <col min="11987" max="11987" width="30.28515625" style="28" customWidth="1"/>
    <col min="11988" max="11988" width="24.140625" style="28" customWidth="1"/>
    <col min="11989" max="11990" width="23.85546875" style="28" customWidth="1"/>
    <col min="11991" max="11991" width="30.28515625" style="28" customWidth="1"/>
    <col min="11992" max="11997" width="12.7109375" style="28" customWidth="1"/>
    <col min="11998" max="11998" width="33.140625" style="28" customWidth="1"/>
    <col min="11999" max="11999" width="31.5703125" style="28" customWidth="1"/>
    <col min="12000" max="12000" width="33.28515625" style="28" customWidth="1"/>
    <col min="12001" max="12001" width="31.7109375" style="28" customWidth="1"/>
    <col min="12002" max="12002" width="20" style="28" customWidth="1"/>
    <col min="12003" max="12003" width="19.28515625" style="28" bestFit="1" customWidth="1"/>
    <col min="12004" max="12004" width="19.7109375" style="28" bestFit="1" customWidth="1"/>
    <col min="12005" max="12005" width="33.28515625" style="28" bestFit="1" customWidth="1"/>
    <col min="12006" max="12006" width="24.140625" style="28" bestFit="1" customWidth="1"/>
    <col min="12007" max="12007" width="25.28515625" style="28" customWidth="1"/>
    <col min="12008" max="12008" width="24.42578125" style="28" customWidth="1"/>
    <col min="12009" max="12009" width="13.85546875" style="28" bestFit="1" customWidth="1"/>
    <col min="12010" max="12010" width="18.7109375" style="28" bestFit="1" customWidth="1"/>
    <col min="12011" max="12011" width="24.7109375" style="28" bestFit="1" customWidth="1"/>
    <col min="12012" max="12013" width="27.140625" style="28" bestFit="1" customWidth="1"/>
    <col min="12014" max="12014" width="24.7109375" style="28" bestFit="1" customWidth="1"/>
    <col min="12015" max="12017" width="22.42578125" style="28" bestFit="1" customWidth="1"/>
    <col min="12018" max="12018" width="24" style="28" bestFit="1" customWidth="1"/>
    <col min="12019" max="12020" width="41.140625" style="28" bestFit="1" customWidth="1"/>
    <col min="12021" max="12021" width="77.42578125" style="28" bestFit="1" customWidth="1"/>
    <col min="12022" max="12022" width="110.28515625" style="28" bestFit="1" customWidth="1"/>
    <col min="12023" max="12023" width="108.140625" style="28" bestFit="1" customWidth="1"/>
    <col min="12024" max="12024" width="38.28515625" style="28" bestFit="1" customWidth="1"/>
    <col min="12025" max="12025" width="38.7109375" style="28" bestFit="1" customWidth="1"/>
    <col min="12026" max="12026" width="38.28515625" style="28" bestFit="1" customWidth="1"/>
    <col min="12027" max="12027" width="38.7109375" style="28" bestFit="1" customWidth="1"/>
    <col min="12028" max="12028" width="38.28515625" style="28" bestFit="1" customWidth="1"/>
    <col min="12029" max="12029" width="38.7109375" style="28" bestFit="1" customWidth="1"/>
    <col min="12030" max="12030" width="22.85546875" style="28" bestFit="1" customWidth="1"/>
    <col min="12031" max="12031" width="31.85546875" style="28" customWidth="1"/>
    <col min="12032" max="12032" width="28" style="28" bestFit="1" customWidth="1"/>
    <col min="12033" max="12033" width="20.7109375" style="28" bestFit="1" customWidth="1"/>
    <col min="12034" max="12034" width="26.7109375" style="28" bestFit="1" customWidth="1"/>
    <col min="12035" max="12035" width="26.85546875" style="28" bestFit="1" customWidth="1"/>
    <col min="12036" max="12036" width="26.7109375" style="28" bestFit="1" customWidth="1"/>
    <col min="12037" max="12037" width="26.85546875" style="28" bestFit="1" customWidth="1"/>
    <col min="12038" max="12038" width="28.85546875" style="28" bestFit="1" customWidth="1"/>
    <col min="12039" max="12039" width="27" style="28" bestFit="1" customWidth="1"/>
    <col min="12040" max="12040" width="23.42578125" style="28" bestFit="1" customWidth="1"/>
    <col min="12041" max="12042" width="31.42578125" style="28" bestFit="1" customWidth="1"/>
    <col min="12043" max="12043" width="31.42578125" style="28" customWidth="1"/>
    <col min="12044" max="12044" width="52.28515625" style="28" customWidth="1"/>
    <col min="12045" max="12045" width="31.42578125" style="28" customWidth="1"/>
    <col min="12046" max="12046" width="26.42578125" style="28" bestFit="1" customWidth="1"/>
    <col min="12047" max="12047" width="29.28515625" style="28" customWidth="1"/>
    <col min="12048" max="12048" width="30.28515625" style="28" customWidth="1"/>
    <col min="12049" max="12049" width="39" style="28" bestFit="1" customWidth="1"/>
    <col min="12050" max="12229" width="9.140625" style="28"/>
    <col min="12230" max="12230" width="17.5703125" style="28" bestFit="1" customWidth="1"/>
    <col min="12231" max="12231" width="25.7109375" style="28" bestFit="1" customWidth="1"/>
    <col min="12232" max="12232" width="22.140625" style="28" bestFit="1" customWidth="1"/>
    <col min="12233" max="12233" width="18.42578125" style="28" bestFit="1" customWidth="1"/>
    <col min="12234" max="12234" width="19.140625" style="28" bestFit="1" customWidth="1"/>
    <col min="12235" max="12235" width="18.42578125" style="28" bestFit="1" customWidth="1"/>
    <col min="12236" max="12236" width="26.42578125" style="28" bestFit="1" customWidth="1"/>
    <col min="12237" max="12237" width="23.85546875" style="28" bestFit="1" customWidth="1"/>
    <col min="12238" max="12238" width="21.42578125" style="28" bestFit="1" customWidth="1"/>
    <col min="12239" max="12239" width="16" style="28" bestFit="1" customWidth="1"/>
    <col min="12240" max="12241" width="23" style="28" customWidth="1"/>
    <col min="12242" max="12242" width="29.28515625" style="28" customWidth="1"/>
    <col min="12243" max="12243" width="30.28515625" style="28" customWidth="1"/>
    <col min="12244" max="12244" width="24.140625" style="28" customWidth="1"/>
    <col min="12245" max="12246" width="23.85546875" style="28" customWidth="1"/>
    <col min="12247" max="12247" width="30.28515625" style="28" customWidth="1"/>
    <col min="12248" max="12253" width="12.7109375" style="28" customWidth="1"/>
    <col min="12254" max="12254" width="33.140625" style="28" customWidth="1"/>
    <col min="12255" max="12255" width="31.5703125" style="28" customWidth="1"/>
    <col min="12256" max="12256" width="33.28515625" style="28" customWidth="1"/>
    <col min="12257" max="12257" width="31.7109375" style="28" customWidth="1"/>
    <col min="12258" max="12258" width="20" style="28" customWidth="1"/>
    <col min="12259" max="12259" width="19.28515625" style="28" bestFit="1" customWidth="1"/>
    <col min="12260" max="12260" width="19.7109375" style="28" bestFit="1" customWidth="1"/>
    <col min="12261" max="12261" width="33.28515625" style="28" bestFit="1" customWidth="1"/>
    <col min="12262" max="12262" width="24.140625" style="28" bestFit="1" customWidth="1"/>
    <col min="12263" max="12263" width="25.28515625" style="28" customWidth="1"/>
    <col min="12264" max="12264" width="24.42578125" style="28" customWidth="1"/>
    <col min="12265" max="12265" width="13.85546875" style="28" bestFit="1" customWidth="1"/>
    <col min="12266" max="12266" width="18.7109375" style="28" bestFit="1" customWidth="1"/>
    <col min="12267" max="12267" width="24.7109375" style="28" bestFit="1" customWidth="1"/>
    <col min="12268" max="12269" width="27.140625" style="28" bestFit="1" customWidth="1"/>
    <col min="12270" max="12270" width="24.7109375" style="28" bestFit="1" customWidth="1"/>
    <col min="12271" max="12273" width="22.42578125" style="28" bestFit="1" customWidth="1"/>
    <col min="12274" max="12274" width="24" style="28" bestFit="1" customWidth="1"/>
    <col min="12275" max="12276" width="41.140625" style="28" bestFit="1" customWidth="1"/>
    <col min="12277" max="12277" width="77.42578125" style="28" bestFit="1" customWidth="1"/>
    <col min="12278" max="12278" width="110.28515625" style="28" bestFit="1" customWidth="1"/>
    <col min="12279" max="12279" width="108.140625" style="28" bestFit="1" customWidth="1"/>
    <col min="12280" max="12280" width="38.28515625" style="28" bestFit="1" customWidth="1"/>
    <col min="12281" max="12281" width="38.7109375" style="28" bestFit="1" customWidth="1"/>
    <col min="12282" max="12282" width="38.28515625" style="28" bestFit="1" customWidth="1"/>
    <col min="12283" max="12283" width="38.7109375" style="28" bestFit="1" customWidth="1"/>
    <col min="12284" max="12284" width="38.28515625" style="28" bestFit="1" customWidth="1"/>
    <col min="12285" max="12285" width="38.7109375" style="28" bestFit="1" customWidth="1"/>
    <col min="12286" max="12286" width="22.85546875" style="28" bestFit="1" customWidth="1"/>
    <col min="12287" max="12287" width="31.85546875" style="28" customWidth="1"/>
    <col min="12288" max="12288" width="28" style="28" bestFit="1" customWidth="1"/>
    <col min="12289" max="12289" width="20.7109375" style="28" bestFit="1" customWidth="1"/>
    <col min="12290" max="12290" width="26.7109375" style="28" bestFit="1" customWidth="1"/>
    <col min="12291" max="12291" width="26.85546875" style="28" bestFit="1" customWidth="1"/>
    <col min="12292" max="12292" width="26.7109375" style="28" bestFit="1" customWidth="1"/>
    <col min="12293" max="12293" width="26.85546875" style="28" bestFit="1" customWidth="1"/>
    <col min="12294" max="12294" width="28.85546875" style="28" bestFit="1" customWidth="1"/>
    <col min="12295" max="12295" width="27" style="28" bestFit="1" customWidth="1"/>
    <col min="12296" max="12296" width="23.42578125" style="28" bestFit="1" customWidth="1"/>
    <col min="12297" max="12298" width="31.42578125" style="28" bestFit="1" customWidth="1"/>
    <col min="12299" max="12299" width="31.42578125" style="28" customWidth="1"/>
    <col min="12300" max="12300" width="52.28515625" style="28" customWidth="1"/>
    <col min="12301" max="12301" width="31.42578125" style="28" customWidth="1"/>
    <col min="12302" max="12302" width="26.42578125" style="28" bestFit="1" customWidth="1"/>
    <col min="12303" max="12303" width="29.28515625" style="28" customWidth="1"/>
    <col min="12304" max="12304" width="30.28515625" style="28" customWidth="1"/>
    <col min="12305" max="12305" width="39" style="28" bestFit="1" customWidth="1"/>
    <col min="12306" max="12485" width="9.140625" style="28"/>
    <col min="12486" max="12486" width="17.5703125" style="28" bestFit="1" customWidth="1"/>
    <col min="12487" max="12487" width="25.7109375" style="28" bestFit="1" customWidth="1"/>
    <col min="12488" max="12488" width="22.140625" style="28" bestFit="1" customWidth="1"/>
    <col min="12489" max="12489" width="18.42578125" style="28" bestFit="1" customWidth="1"/>
    <col min="12490" max="12490" width="19.140625" style="28" bestFit="1" customWidth="1"/>
    <col min="12491" max="12491" width="18.42578125" style="28" bestFit="1" customWidth="1"/>
    <col min="12492" max="12492" width="26.42578125" style="28" bestFit="1" customWidth="1"/>
    <col min="12493" max="12493" width="23.85546875" style="28" bestFit="1" customWidth="1"/>
    <col min="12494" max="12494" width="21.42578125" style="28" bestFit="1" customWidth="1"/>
    <col min="12495" max="12495" width="16" style="28" bestFit="1" customWidth="1"/>
    <col min="12496" max="12497" width="23" style="28" customWidth="1"/>
    <col min="12498" max="12498" width="29.28515625" style="28" customWidth="1"/>
    <col min="12499" max="12499" width="30.28515625" style="28" customWidth="1"/>
    <col min="12500" max="12500" width="24.140625" style="28" customWidth="1"/>
    <col min="12501" max="12502" width="23.85546875" style="28" customWidth="1"/>
    <col min="12503" max="12503" width="30.28515625" style="28" customWidth="1"/>
    <col min="12504" max="12509" width="12.7109375" style="28" customWidth="1"/>
    <col min="12510" max="12510" width="33.140625" style="28" customWidth="1"/>
    <col min="12511" max="12511" width="31.5703125" style="28" customWidth="1"/>
    <col min="12512" max="12512" width="33.28515625" style="28" customWidth="1"/>
    <col min="12513" max="12513" width="31.7109375" style="28" customWidth="1"/>
    <col min="12514" max="12514" width="20" style="28" customWidth="1"/>
    <col min="12515" max="12515" width="19.28515625" style="28" bestFit="1" customWidth="1"/>
    <col min="12516" max="12516" width="19.7109375" style="28" bestFit="1" customWidth="1"/>
    <col min="12517" max="12517" width="33.28515625" style="28" bestFit="1" customWidth="1"/>
    <col min="12518" max="12518" width="24.140625" style="28" bestFit="1" customWidth="1"/>
    <col min="12519" max="12519" width="25.28515625" style="28" customWidth="1"/>
    <col min="12520" max="12520" width="24.42578125" style="28" customWidth="1"/>
    <col min="12521" max="12521" width="13.85546875" style="28" bestFit="1" customWidth="1"/>
    <col min="12522" max="12522" width="18.7109375" style="28" bestFit="1" customWidth="1"/>
    <col min="12523" max="12523" width="24.7109375" style="28" bestFit="1" customWidth="1"/>
    <col min="12524" max="12525" width="27.140625" style="28" bestFit="1" customWidth="1"/>
    <col min="12526" max="12526" width="24.7109375" style="28" bestFit="1" customWidth="1"/>
    <col min="12527" max="12529" width="22.42578125" style="28" bestFit="1" customWidth="1"/>
    <col min="12530" max="12530" width="24" style="28" bestFit="1" customWidth="1"/>
    <col min="12531" max="12532" width="41.140625" style="28" bestFit="1" customWidth="1"/>
    <col min="12533" max="12533" width="77.42578125" style="28" bestFit="1" customWidth="1"/>
    <col min="12534" max="12534" width="110.28515625" style="28" bestFit="1" customWidth="1"/>
    <col min="12535" max="12535" width="108.140625" style="28" bestFit="1" customWidth="1"/>
    <col min="12536" max="12536" width="38.28515625" style="28" bestFit="1" customWidth="1"/>
    <col min="12537" max="12537" width="38.7109375" style="28" bestFit="1" customWidth="1"/>
    <col min="12538" max="12538" width="38.28515625" style="28" bestFit="1" customWidth="1"/>
    <col min="12539" max="12539" width="38.7109375" style="28" bestFit="1" customWidth="1"/>
    <col min="12540" max="12540" width="38.28515625" style="28" bestFit="1" customWidth="1"/>
    <col min="12541" max="12541" width="38.7109375" style="28" bestFit="1" customWidth="1"/>
    <col min="12542" max="12542" width="22.85546875" style="28" bestFit="1" customWidth="1"/>
    <col min="12543" max="12543" width="31.85546875" style="28" customWidth="1"/>
    <col min="12544" max="12544" width="28" style="28" bestFit="1" customWidth="1"/>
    <col min="12545" max="12545" width="20.7109375" style="28" bestFit="1" customWidth="1"/>
    <col min="12546" max="12546" width="26.7109375" style="28" bestFit="1" customWidth="1"/>
    <col min="12547" max="12547" width="26.85546875" style="28" bestFit="1" customWidth="1"/>
    <col min="12548" max="12548" width="26.7109375" style="28" bestFit="1" customWidth="1"/>
    <col min="12549" max="12549" width="26.85546875" style="28" bestFit="1" customWidth="1"/>
    <col min="12550" max="12550" width="28.85546875" style="28" bestFit="1" customWidth="1"/>
    <col min="12551" max="12551" width="27" style="28" bestFit="1" customWidth="1"/>
    <col min="12552" max="12552" width="23.42578125" style="28" bestFit="1" customWidth="1"/>
    <col min="12553" max="12554" width="31.42578125" style="28" bestFit="1" customWidth="1"/>
    <col min="12555" max="12555" width="31.42578125" style="28" customWidth="1"/>
    <col min="12556" max="12556" width="52.28515625" style="28" customWidth="1"/>
    <col min="12557" max="12557" width="31.42578125" style="28" customWidth="1"/>
    <col min="12558" max="12558" width="26.42578125" style="28" bestFit="1" customWidth="1"/>
    <col min="12559" max="12559" width="29.28515625" style="28" customWidth="1"/>
    <col min="12560" max="12560" width="30.28515625" style="28" customWidth="1"/>
    <col min="12561" max="12561" width="39" style="28" bestFit="1" customWidth="1"/>
    <col min="12562" max="12741" width="9.140625" style="28"/>
    <col min="12742" max="12742" width="17.5703125" style="28" bestFit="1" customWidth="1"/>
    <col min="12743" max="12743" width="25.7109375" style="28" bestFit="1" customWidth="1"/>
    <col min="12744" max="12744" width="22.140625" style="28" bestFit="1" customWidth="1"/>
    <col min="12745" max="12745" width="18.42578125" style="28" bestFit="1" customWidth="1"/>
    <col min="12746" max="12746" width="19.140625" style="28" bestFit="1" customWidth="1"/>
    <col min="12747" max="12747" width="18.42578125" style="28" bestFit="1" customWidth="1"/>
    <col min="12748" max="12748" width="26.42578125" style="28" bestFit="1" customWidth="1"/>
    <col min="12749" max="12749" width="23.85546875" style="28" bestFit="1" customWidth="1"/>
    <col min="12750" max="12750" width="21.42578125" style="28" bestFit="1" customWidth="1"/>
    <col min="12751" max="12751" width="16" style="28" bestFit="1" customWidth="1"/>
    <col min="12752" max="12753" width="23" style="28" customWidth="1"/>
    <col min="12754" max="12754" width="29.28515625" style="28" customWidth="1"/>
    <col min="12755" max="12755" width="30.28515625" style="28" customWidth="1"/>
    <col min="12756" max="12756" width="24.140625" style="28" customWidth="1"/>
    <col min="12757" max="12758" width="23.85546875" style="28" customWidth="1"/>
    <col min="12759" max="12759" width="30.28515625" style="28" customWidth="1"/>
    <col min="12760" max="12765" width="12.7109375" style="28" customWidth="1"/>
    <col min="12766" max="12766" width="33.140625" style="28" customWidth="1"/>
    <col min="12767" max="12767" width="31.5703125" style="28" customWidth="1"/>
    <col min="12768" max="12768" width="33.28515625" style="28" customWidth="1"/>
    <col min="12769" max="12769" width="31.7109375" style="28" customWidth="1"/>
    <col min="12770" max="12770" width="20" style="28" customWidth="1"/>
    <col min="12771" max="12771" width="19.28515625" style="28" bestFit="1" customWidth="1"/>
    <col min="12772" max="12772" width="19.7109375" style="28" bestFit="1" customWidth="1"/>
    <col min="12773" max="12773" width="33.28515625" style="28" bestFit="1" customWidth="1"/>
    <col min="12774" max="12774" width="24.140625" style="28" bestFit="1" customWidth="1"/>
    <col min="12775" max="12775" width="25.28515625" style="28" customWidth="1"/>
    <col min="12776" max="12776" width="24.42578125" style="28" customWidth="1"/>
    <col min="12777" max="12777" width="13.85546875" style="28" bestFit="1" customWidth="1"/>
    <col min="12778" max="12778" width="18.7109375" style="28" bestFit="1" customWidth="1"/>
    <col min="12779" max="12779" width="24.7109375" style="28" bestFit="1" customWidth="1"/>
    <col min="12780" max="12781" width="27.140625" style="28" bestFit="1" customWidth="1"/>
    <col min="12782" max="12782" width="24.7109375" style="28" bestFit="1" customWidth="1"/>
    <col min="12783" max="12785" width="22.42578125" style="28" bestFit="1" customWidth="1"/>
    <col min="12786" max="12786" width="24" style="28" bestFit="1" customWidth="1"/>
    <col min="12787" max="12788" width="41.140625" style="28" bestFit="1" customWidth="1"/>
    <col min="12789" max="12789" width="77.42578125" style="28" bestFit="1" customWidth="1"/>
    <col min="12790" max="12790" width="110.28515625" style="28" bestFit="1" customWidth="1"/>
    <col min="12791" max="12791" width="108.140625" style="28" bestFit="1" customWidth="1"/>
    <col min="12792" max="12792" width="38.28515625" style="28" bestFit="1" customWidth="1"/>
    <col min="12793" max="12793" width="38.7109375" style="28" bestFit="1" customWidth="1"/>
    <col min="12794" max="12794" width="38.28515625" style="28" bestFit="1" customWidth="1"/>
    <col min="12795" max="12795" width="38.7109375" style="28" bestFit="1" customWidth="1"/>
    <col min="12796" max="12796" width="38.28515625" style="28" bestFit="1" customWidth="1"/>
    <col min="12797" max="12797" width="38.7109375" style="28" bestFit="1" customWidth="1"/>
    <col min="12798" max="12798" width="22.85546875" style="28" bestFit="1" customWidth="1"/>
    <col min="12799" max="12799" width="31.85546875" style="28" customWidth="1"/>
    <col min="12800" max="12800" width="28" style="28" bestFit="1" customWidth="1"/>
    <col min="12801" max="12801" width="20.7109375" style="28" bestFit="1" customWidth="1"/>
    <col min="12802" max="12802" width="26.7109375" style="28" bestFit="1" customWidth="1"/>
    <col min="12803" max="12803" width="26.85546875" style="28" bestFit="1" customWidth="1"/>
    <col min="12804" max="12804" width="26.7109375" style="28" bestFit="1" customWidth="1"/>
    <col min="12805" max="12805" width="26.85546875" style="28" bestFit="1" customWidth="1"/>
    <col min="12806" max="12806" width="28.85546875" style="28" bestFit="1" customWidth="1"/>
    <col min="12807" max="12807" width="27" style="28" bestFit="1" customWidth="1"/>
    <col min="12808" max="12808" width="23.42578125" style="28" bestFit="1" customWidth="1"/>
    <col min="12809" max="12810" width="31.42578125" style="28" bestFit="1" customWidth="1"/>
    <col min="12811" max="12811" width="31.42578125" style="28" customWidth="1"/>
    <col min="12812" max="12812" width="52.28515625" style="28" customWidth="1"/>
    <col min="12813" max="12813" width="31.42578125" style="28" customWidth="1"/>
    <col min="12814" max="12814" width="26.42578125" style="28" bestFit="1" customWidth="1"/>
    <col min="12815" max="12815" width="29.28515625" style="28" customWidth="1"/>
    <col min="12816" max="12816" width="30.28515625" style="28" customWidth="1"/>
    <col min="12817" max="12817" width="39" style="28" bestFit="1" customWidth="1"/>
    <col min="12818" max="12997" width="9.140625" style="28"/>
    <col min="12998" max="12998" width="17.5703125" style="28" bestFit="1" customWidth="1"/>
    <col min="12999" max="12999" width="25.7109375" style="28" bestFit="1" customWidth="1"/>
    <col min="13000" max="13000" width="22.140625" style="28" bestFit="1" customWidth="1"/>
    <col min="13001" max="13001" width="18.42578125" style="28" bestFit="1" customWidth="1"/>
    <col min="13002" max="13002" width="19.140625" style="28" bestFit="1" customWidth="1"/>
    <col min="13003" max="13003" width="18.42578125" style="28" bestFit="1" customWidth="1"/>
    <col min="13004" max="13004" width="26.42578125" style="28" bestFit="1" customWidth="1"/>
    <col min="13005" max="13005" width="23.85546875" style="28" bestFit="1" customWidth="1"/>
    <col min="13006" max="13006" width="21.42578125" style="28" bestFit="1" customWidth="1"/>
    <col min="13007" max="13007" width="16" style="28" bestFit="1" customWidth="1"/>
    <col min="13008" max="13009" width="23" style="28" customWidth="1"/>
    <col min="13010" max="13010" width="29.28515625" style="28" customWidth="1"/>
    <col min="13011" max="13011" width="30.28515625" style="28" customWidth="1"/>
    <col min="13012" max="13012" width="24.140625" style="28" customWidth="1"/>
    <col min="13013" max="13014" width="23.85546875" style="28" customWidth="1"/>
    <col min="13015" max="13015" width="30.28515625" style="28" customWidth="1"/>
    <col min="13016" max="13021" width="12.7109375" style="28" customWidth="1"/>
    <col min="13022" max="13022" width="33.140625" style="28" customWidth="1"/>
    <col min="13023" max="13023" width="31.5703125" style="28" customWidth="1"/>
    <col min="13024" max="13024" width="33.28515625" style="28" customWidth="1"/>
    <col min="13025" max="13025" width="31.7109375" style="28" customWidth="1"/>
    <col min="13026" max="13026" width="20" style="28" customWidth="1"/>
    <col min="13027" max="13027" width="19.28515625" style="28" bestFit="1" customWidth="1"/>
    <col min="13028" max="13028" width="19.7109375" style="28" bestFit="1" customWidth="1"/>
    <col min="13029" max="13029" width="33.28515625" style="28" bestFit="1" customWidth="1"/>
    <col min="13030" max="13030" width="24.140625" style="28" bestFit="1" customWidth="1"/>
    <col min="13031" max="13031" width="25.28515625" style="28" customWidth="1"/>
    <col min="13032" max="13032" width="24.42578125" style="28" customWidth="1"/>
    <col min="13033" max="13033" width="13.85546875" style="28" bestFit="1" customWidth="1"/>
    <col min="13034" max="13034" width="18.7109375" style="28" bestFit="1" customWidth="1"/>
    <col min="13035" max="13035" width="24.7109375" style="28" bestFit="1" customWidth="1"/>
    <col min="13036" max="13037" width="27.140625" style="28" bestFit="1" customWidth="1"/>
    <col min="13038" max="13038" width="24.7109375" style="28" bestFit="1" customWidth="1"/>
    <col min="13039" max="13041" width="22.42578125" style="28" bestFit="1" customWidth="1"/>
    <col min="13042" max="13042" width="24" style="28" bestFit="1" customWidth="1"/>
    <col min="13043" max="13044" width="41.140625" style="28" bestFit="1" customWidth="1"/>
    <col min="13045" max="13045" width="77.42578125" style="28" bestFit="1" customWidth="1"/>
    <col min="13046" max="13046" width="110.28515625" style="28" bestFit="1" customWidth="1"/>
    <col min="13047" max="13047" width="108.140625" style="28" bestFit="1" customWidth="1"/>
    <col min="13048" max="13048" width="38.28515625" style="28" bestFit="1" customWidth="1"/>
    <col min="13049" max="13049" width="38.7109375" style="28" bestFit="1" customWidth="1"/>
    <col min="13050" max="13050" width="38.28515625" style="28" bestFit="1" customWidth="1"/>
    <col min="13051" max="13051" width="38.7109375" style="28" bestFit="1" customWidth="1"/>
    <col min="13052" max="13052" width="38.28515625" style="28" bestFit="1" customWidth="1"/>
    <col min="13053" max="13053" width="38.7109375" style="28" bestFit="1" customWidth="1"/>
    <col min="13054" max="13054" width="22.85546875" style="28" bestFit="1" customWidth="1"/>
    <col min="13055" max="13055" width="31.85546875" style="28" customWidth="1"/>
    <col min="13056" max="13056" width="28" style="28" bestFit="1" customWidth="1"/>
    <col min="13057" max="13057" width="20.7109375" style="28" bestFit="1" customWidth="1"/>
    <col min="13058" max="13058" width="26.7109375" style="28" bestFit="1" customWidth="1"/>
    <col min="13059" max="13059" width="26.85546875" style="28" bestFit="1" customWidth="1"/>
    <col min="13060" max="13060" width="26.7109375" style="28" bestFit="1" customWidth="1"/>
    <col min="13061" max="13061" width="26.85546875" style="28" bestFit="1" customWidth="1"/>
    <col min="13062" max="13062" width="28.85546875" style="28" bestFit="1" customWidth="1"/>
    <col min="13063" max="13063" width="27" style="28" bestFit="1" customWidth="1"/>
    <col min="13064" max="13064" width="23.42578125" style="28" bestFit="1" customWidth="1"/>
    <col min="13065" max="13066" width="31.42578125" style="28" bestFit="1" customWidth="1"/>
    <col min="13067" max="13067" width="31.42578125" style="28" customWidth="1"/>
    <col min="13068" max="13068" width="52.28515625" style="28" customWidth="1"/>
    <col min="13069" max="13069" width="31.42578125" style="28" customWidth="1"/>
    <col min="13070" max="13070" width="26.42578125" style="28" bestFit="1" customWidth="1"/>
    <col min="13071" max="13071" width="29.28515625" style="28" customWidth="1"/>
    <col min="13072" max="13072" width="30.28515625" style="28" customWidth="1"/>
    <col min="13073" max="13073" width="39" style="28" bestFit="1" customWidth="1"/>
    <col min="13074" max="13253" width="9.140625" style="28"/>
    <col min="13254" max="13254" width="17.5703125" style="28" bestFit="1" customWidth="1"/>
    <col min="13255" max="13255" width="25.7109375" style="28" bestFit="1" customWidth="1"/>
    <col min="13256" max="13256" width="22.140625" style="28" bestFit="1" customWidth="1"/>
    <col min="13257" max="13257" width="18.42578125" style="28" bestFit="1" customWidth="1"/>
    <col min="13258" max="13258" width="19.140625" style="28" bestFit="1" customWidth="1"/>
    <col min="13259" max="13259" width="18.42578125" style="28" bestFit="1" customWidth="1"/>
    <col min="13260" max="13260" width="26.42578125" style="28" bestFit="1" customWidth="1"/>
    <col min="13261" max="13261" width="23.85546875" style="28" bestFit="1" customWidth="1"/>
    <col min="13262" max="13262" width="21.42578125" style="28" bestFit="1" customWidth="1"/>
    <col min="13263" max="13263" width="16" style="28" bestFit="1" customWidth="1"/>
    <col min="13264" max="13265" width="23" style="28" customWidth="1"/>
    <col min="13266" max="13266" width="29.28515625" style="28" customWidth="1"/>
    <col min="13267" max="13267" width="30.28515625" style="28" customWidth="1"/>
    <col min="13268" max="13268" width="24.140625" style="28" customWidth="1"/>
    <col min="13269" max="13270" width="23.85546875" style="28" customWidth="1"/>
    <col min="13271" max="13271" width="30.28515625" style="28" customWidth="1"/>
    <col min="13272" max="13277" width="12.7109375" style="28" customWidth="1"/>
    <col min="13278" max="13278" width="33.140625" style="28" customWidth="1"/>
    <col min="13279" max="13279" width="31.5703125" style="28" customWidth="1"/>
    <col min="13280" max="13280" width="33.28515625" style="28" customWidth="1"/>
    <col min="13281" max="13281" width="31.7109375" style="28" customWidth="1"/>
    <col min="13282" max="13282" width="20" style="28" customWidth="1"/>
    <col min="13283" max="13283" width="19.28515625" style="28" bestFit="1" customWidth="1"/>
    <col min="13284" max="13284" width="19.7109375" style="28" bestFit="1" customWidth="1"/>
    <col min="13285" max="13285" width="33.28515625" style="28" bestFit="1" customWidth="1"/>
    <col min="13286" max="13286" width="24.140625" style="28" bestFit="1" customWidth="1"/>
    <col min="13287" max="13287" width="25.28515625" style="28" customWidth="1"/>
    <col min="13288" max="13288" width="24.42578125" style="28" customWidth="1"/>
    <col min="13289" max="13289" width="13.85546875" style="28" bestFit="1" customWidth="1"/>
    <col min="13290" max="13290" width="18.7109375" style="28" bestFit="1" customWidth="1"/>
    <col min="13291" max="13291" width="24.7109375" style="28" bestFit="1" customWidth="1"/>
    <col min="13292" max="13293" width="27.140625" style="28" bestFit="1" customWidth="1"/>
    <col min="13294" max="13294" width="24.7109375" style="28" bestFit="1" customWidth="1"/>
    <col min="13295" max="13297" width="22.42578125" style="28" bestFit="1" customWidth="1"/>
    <col min="13298" max="13298" width="24" style="28" bestFit="1" customWidth="1"/>
    <col min="13299" max="13300" width="41.140625" style="28" bestFit="1" customWidth="1"/>
    <col min="13301" max="13301" width="77.42578125" style="28" bestFit="1" customWidth="1"/>
    <col min="13302" max="13302" width="110.28515625" style="28" bestFit="1" customWidth="1"/>
    <col min="13303" max="13303" width="108.140625" style="28" bestFit="1" customWidth="1"/>
    <col min="13304" max="13304" width="38.28515625" style="28" bestFit="1" customWidth="1"/>
    <col min="13305" max="13305" width="38.7109375" style="28" bestFit="1" customWidth="1"/>
    <col min="13306" max="13306" width="38.28515625" style="28" bestFit="1" customWidth="1"/>
    <col min="13307" max="13307" width="38.7109375" style="28" bestFit="1" customWidth="1"/>
    <col min="13308" max="13308" width="38.28515625" style="28" bestFit="1" customWidth="1"/>
    <col min="13309" max="13309" width="38.7109375" style="28" bestFit="1" customWidth="1"/>
    <col min="13310" max="13310" width="22.85546875" style="28" bestFit="1" customWidth="1"/>
    <col min="13311" max="13311" width="31.85546875" style="28" customWidth="1"/>
    <col min="13312" max="13312" width="28" style="28" bestFit="1" customWidth="1"/>
    <col min="13313" max="13313" width="20.7109375" style="28" bestFit="1" customWidth="1"/>
    <col min="13314" max="13314" width="26.7109375" style="28" bestFit="1" customWidth="1"/>
    <col min="13315" max="13315" width="26.85546875" style="28" bestFit="1" customWidth="1"/>
    <col min="13316" max="13316" width="26.7109375" style="28" bestFit="1" customWidth="1"/>
    <col min="13317" max="13317" width="26.85546875" style="28" bestFit="1" customWidth="1"/>
    <col min="13318" max="13318" width="28.85546875" style="28" bestFit="1" customWidth="1"/>
    <col min="13319" max="13319" width="27" style="28" bestFit="1" customWidth="1"/>
    <col min="13320" max="13320" width="23.42578125" style="28" bestFit="1" customWidth="1"/>
    <col min="13321" max="13322" width="31.42578125" style="28" bestFit="1" customWidth="1"/>
    <col min="13323" max="13323" width="31.42578125" style="28" customWidth="1"/>
    <col min="13324" max="13324" width="52.28515625" style="28" customWidth="1"/>
    <col min="13325" max="13325" width="31.42578125" style="28" customWidth="1"/>
    <col min="13326" max="13326" width="26.42578125" style="28" bestFit="1" customWidth="1"/>
    <col min="13327" max="13327" width="29.28515625" style="28" customWidth="1"/>
    <col min="13328" max="13328" width="30.28515625" style="28" customWidth="1"/>
    <col min="13329" max="13329" width="39" style="28" bestFit="1" customWidth="1"/>
    <col min="13330" max="13509" width="9.140625" style="28"/>
    <col min="13510" max="13510" width="17.5703125" style="28" bestFit="1" customWidth="1"/>
    <col min="13511" max="13511" width="25.7109375" style="28" bestFit="1" customWidth="1"/>
    <col min="13512" max="13512" width="22.140625" style="28" bestFit="1" customWidth="1"/>
    <col min="13513" max="13513" width="18.42578125" style="28" bestFit="1" customWidth="1"/>
    <col min="13514" max="13514" width="19.140625" style="28" bestFit="1" customWidth="1"/>
    <col min="13515" max="13515" width="18.42578125" style="28" bestFit="1" customWidth="1"/>
    <col min="13516" max="13516" width="26.42578125" style="28" bestFit="1" customWidth="1"/>
    <col min="13517" max="13517" width="23.85546875" style="28" bestFit="1" customWidth="1"/>
    <col min="13518" max="13518" width="21.42578125" style="28" bestFit="1" customWidth="1"/>
    <col min="13519" max="13519" width="16" style="28" bestFit="1" customWidth="1"/>
    <col min="13520" max="13521" width="23" style="28" customWidth="1"/>
    <col min="13522" max="13522" width="29.28515625" style="28" customWidth="1"/>
    <col min="13523" max="13523" width="30.28515625" style="28" customWidth="1"/>
    <col min="13524" max="13524" width="24.140625" style="28" customWidth="1"/>
    <col min="13525" max="13526" width="23.85546875" style="28" customWidth="1"/>
    <col min="13527" max="13527" width="30.28515625" style="28" customWidth="1"/>
    <col min="13528" max="13533" width="12.7109375" style="28" customWidth="1"/>
    <col min="13534" max="13534" width="33.140625" style="28" customWidth="1"/>
    <col min="13535" max="13535" width="31.5703125" style="28" customWidth="1"/>
    <col min="13536" max="13536" width="33.28515625" style="28" customWidth="1"/>
    <col min="13537" max="13537" width="31.7109375" style="28" customWidth="1"/>
    <col min="13538" max="13538" width="20" style="28" customWidth="1"/>
    <col min="13539" max="13539" width="19.28515625" style="28" bestFit="1" customWidth="1"/>
    <col min="13540" max="13540" width="19.7109375" style="28" bestFit="1" customWidth="1"/>
    <col min="13541" max="13541" width="33.28515625" style="28" bestFit="1" customWidth="1"/>
    <col min="13542" max="13542" width="24.140625" style="28" bestFit="1" customWidth="1"/>
    <col min="13543" max="13543" width="25.28515625" style="28" customWidth="1"/>
    <col min="13544" max="13544" width="24.42578125" style="28" customWidth="1"/>
    <col min="13545" max="13545" width="13.85546875" style="28" bestFit="1" customWidth="1"/>
    <col min="13546" max="13546" width="18.7109375" style="28" bestFit="1" customWidth="1"/>
    <col min="13547" max="13547" width="24.7109375" style="28" bestFit="1" customWidth="1"/>
    <col min="13548" max="13549" width="27.140625" style="28" bestFit="1" customWidth="1"/>
    <col min="13550" max="13550" width="24.7109375" style="28" bestFit="1" customWidth="1"/>
    <col min="13551" max="13553" width="22.42578125" style="28" bestFit="1" customWidth="1"/>
    <col min="13554" max="13554" width="24" style="28" bestFit="1" customWidth="1"/>
    <col min="13555" max="13556" width="41.140625" style="28" bestFit="1" customWidth="1"/>
    <col min="13557" max="13557" width="77.42578125" style="28" bestFit="1" customWidth="1"/>
    <col min="13558" max="13558" width="110.28515625" style="28" bestFit="1" customWidth="1"/>
    <col min="13559" max="13559" width="108.140625" style="28" bestFit="1" customWidth="1"/>
    <col min="13560" max="13560" width="38.28515625" style="28" bestFit="1" customWidth="1"/>
    <col min="13561" max="13561" width="38.7109375" style="28" bestFit="1" customWidth="1"/>
    <col min="13562" max="13562" width="38.28515625" style="28" bestFit="1" customWidth="1"/>
    <col min="13563" max="13563" width="38.7109375" style="28" bestFit="1" customWidth="1"/>
    <col min="13564" max="13564" width="38.28515625" style="28" bestFit="1" customWidth="1"/>
    <col min="13565" max="13565" width="38.7109375" style="28" bestFit="1" customWidth="1"/>
    <col min="13566" max="13566" width="22.85546875" style="28" bestFit="1" customWidth="1"/>
    <col min="13567" max="13567" width="31.85546875" style="28" customWidth="1"/>
    <col min="13568" max="13568" width="28" style="28" bestFit="1" customWidth="1"/>
    <col min="13569" max="13569" width="20.7109375" style="28" bestFit="1" customWidth="1"/>
    <col min="13570" max="13570" width="26.7109375" style="28" bestFit="1" customWidth="1"/>
    <col min="13571" max="13571" width="26.85546875" style="28" bestFit="1" customWidth="1"/>
    <col min="13572" max="13572" width="26.7109375" style="28" bestFit="1" customWidth="1"/>
    <col min="13573" max="13573" width="26.85546875" style="28" bestFit="1" customWidth="1"/>
    <col min="13574" max="13574" width="28.85546875" style="28" bestFit="1" customWidth="1"/>
    <col min="13575" max="13575" width="27" style="28" bestFit="1" customWidth="1"/>
    <col min="13576" max="13576" width="23.42578125" style="28" bestFit="1" customWidth="1"/>
    <col min="13577" max="13578" width="31.42578125" style="28" bestFit="1" customWidth="1"/>
    <col min="13579" max="13579" width="31.42578125" style="28" customWidth="1"/>
    <col min="13580" max="13580" width="52.28515625" style="28" customWidth="1"/>
    <col min="13581" max="13581" width="31.42578125" style="28" customWidth="1"/>
    <col min="13582" max="13582" width="26.42578125" style="28" bestFit="1" customWidth="1"/>
    <col min="13583" max="13583" width="29.28515625" style="28" customWidth="1"/>
    <col min="13584" max="13584" width="30.28515625" style="28" customWidth="1"/>
    <col min="13585" max="13585" width="39" style="28" bestFit="1" customWidth="1"/>
    <col min="13586" max="13765" width="9.140625" style="28"/>
    <col min="13766" max="13766" width="17.5703125" style="28" bestFit="1" customWidth="1"/>
    <col min="13767" max="13767" width="25.7109375" style="28" bestFit="1" customWidth="1"/>
    <col min="13768" max="13768" width="22.140625" style="28" bestFit="1" customWidth="1"/>
    <col min="13769" max="13769" width="18.42578125" style="28" bestFit="1" customWidth="1"/>
    <col min="13770" max="13770" width="19.140625" style="28" bestFit="1" customWidth="1"/>
    <col min="13771" max="13771" width="18.42578125" style="28" bestFit="1" customWidth="1"/>
    <col min="13772" max="13772" width="26.42578125" style="28" bestFit="1" customWidth="1"/>
    <col min="13773" max="13773" width="23.85546875" style="28" bestFit="1" customWidth="1"/>
    <col min="13774" max="13774" width="21.42578125" style="28" bestFit="1" customWidth="1"/>
    <col min="13775" max="13775" width="16" style="28" bestFit="1" customWidth="1"/>
    <col min="13776" max="13777" width="23" style="28" customWidth="1"/>
    <col min="13778" max="13778" width="29.28515625" style="28" customWidth="1"/>
    <col min="13779" max="13779" width="30.28515625" style="28" customWidth="1"/>
    <col min="13780" max="13780" width="24.140625" style="28" customWidth="1"/>
    <col min="13781" max="13782" width="23.85546875" style="28" customWidth="1"/>
    <col min="13783" max="13783" width="30.28515625" style="28" customWidth="1"/>
    <col min="13784" max="13789" width="12.7109375" style="28" customWidth="1"/>
    <col min="13790" max="13790" width="33.140625" style="28" customWidth="1"/>
    <col min="13791" max="13791" width="31.5703125" style="28" customWidth="1"/>
    <col min="13792" max="13792" width="33.28515625" style="28" customWidth="1"/>
    <col min="13793" max="13793" width="31.7109375" style="28" customWidth="1"/>
    <col min="13794" max="13794" width="20" style="28" customWidth="1"/>
    <col min="13795" max="13795" width="19.28515625" style="28" bestFit="1" customWidth="1"/>
    <col min="13796" max="13796" width="19.7109375" style="28" bestFit="1" customWidth="1"/>
    <col min="13797" max="13797" width="33.28515625" style="28" bestFit="1" customWidth="1"/>
    <col min="13798" max="13798" width="24.140625" style="28" bestFit="1" customWidth="1"/>
    <col min="13799" max="13799" width="25.28515625" style="28" customWidth="1"/>
    <col min="13800" max="13800" width="24.42578125" style="28" customWidth="1"/>
    <col min="13801" max="13801" width="13.85546875" style="28" bestFit="1" customWidth="1"/>
    <col min="13802" max="13802" width="18.7109375" style="28" bestFit="1" customWidth="1"/>
    <col min="13803" max="13803" width="24.7109375" style="28" bestFit="1" customWidth="1"/>
    <col min="13804" max="13805" width="27.140625" style="28" bestFit="1" customWidth="1"/>
    <col min="13806" max="13806" width="24.7109375" style="28" bestFit="1" customWidth="1"/>
    <col min="13807" max="13809" width="22.42578125" style="28" bestFit="1" customWidth="1"/>
    <col min="13810" max="13810" width="24" style="28" bestFit="1" customWidth="1"/>
    <col min="13811" max="13812" width="41.140625" style="28" bestFit="1" customWidth="1"/>
    <col min="13813" max="13813" width="77.42578125" style="28" bestFit="1" customWidth="1"/>
    <col min="13814" max="13814" width="110.28515625" style="28" bestFit="1" customWidth="1"/>
    <col min="13815" max="13815" width="108.140625" style="28" bestFit="1" customWidth="1"/>
    <col min="13816" max="13816" width="38.28515625" style="28" bestFit="1" customWidth="1"/>
    <col min="13817" max="13817" width="38.7109375" style="28" bestFit="1" customWidth="1"/>
    <col min="13818" max="13818" width="38.28515625" style="28" bestFit="1" customWidth="1"/>
    <col min="13819" max="13819" width="38.7109375" style="28" bestFit="1" customWidth="1"/>
    <col min="13820" max="13820" width="38.28515625" style="28" bestFit="1" customWidth="1"/>
    <col min="13821" max="13821" width="38.7109375" style="28" bestFit="1" customWidth="1"/>
    <col min="13822" max="13822" width="22.85546875" style="28" bestFit="1" customWidth="1"/>
    <col min="13823" max="13823" width="31.85546875" style="28" customWidth="1"/>
    <col min="13824" max="13824" width="28" style="28" bestFit="1" customWidth="1"/>
    <col min="13825" max="13825" width="20.7109375" style="28" bestFit="1" customWidth="1"/>
    <col min="13826" max="13826" width="26.7109375" style="28" bestFit="1" customWidth="1"/>
    <col min="13827" max="13827" width="26.85546875" style="28" bestFit="1" customWidth="1"/>
    <col min="13828" max="13828" width="26.7109375" style="28" bestFit="1" customWidth="1"/>
    <col min="13829" max="13829" width="26.85546875" style="28" bestFit="1" customWidth="1"/>
    <col min="13830" max="13830" width="28.85546875" style="28" bestFit="1" customWidth="1"/>
    <col min="13831" max="13831" width="27" style="28" bestFit="1" customWidth="1"/>
    <col min="13832" max="13832" width="23.42578125" style="28" bestFit="1" customWidth="1"/>
    <col min="13833" max="13834" width="31.42578125" style="28" bestFit="1" customWidth="1"/>
    <col min="13835" max="13835" width="31.42578125" style="28" customWidth="1"/>
    <col min="13836" max="13836" width="52.28515625" style="28" customWidth="1"/>
    <col min="13837" max="13837" width="31.42578125" style="28" customWidth="1"/>
    <col min="13838" max="13838" width="26.42578125" style="28" bestFit="1" customWidth="1"/>
    <col min="13839" max="13839" width="29.28515625" style="28" customWidth="1"/>
    <col min="13840" max="13840" width="30.28515625" style="28" customWidth="1"/>
    <col min="13841" max="13841" width="39" style="28" bestFit="1" customWidth="1"/>
    <col min="13842" max="14021" width="9.140625" style="28"/>
    <col min="14022" max="14022" width="17.5703125" style="28" bestFit="1" customWidth="1"/>
    <col min="14023" max="14023" width="25.7109375" style="28" bestFit="1" customWidth="1"/>
    <col min="14024" max="14024" width="22.140625" style="28" bestFit="1" customWidth="1"/>
    <col min="14025" max="14025" width="18.42578125" style="28" bestFit="1" customWidth="1"/>
    <col min="14026" max="14026" width="19.140625" style="28" bestFit="1" customWidth="1"/>
    <col min="14027" max="14027" width="18.42578125" style="28" bestFit="1" customWidth="1"/>
    <col min="14028" max="14028" width="26.42578125" style="28" bestFit="1" customWidth="1"/>
    <col min="14029" max="14029" width="23.85546875" style="28" bestFit="1" customWidth="1"/>
    <col min="14030" max="14030" width="21.42578125" style="28" bestFit="1" customWidth="1"/>
    <col min="14031" max="14031" width="16" style="28" bestFit="1" customWidth="1"/>
    <col min="14032" max="14033" width="23" style="28" customWidth="1"/>
    <col min="14034" max="14034" width="29.28515625" style="28" customWidth="1"/>
    <col min="14035" max="14035" width="30.28515625" style="28" customWidth="1"/>
    <col min="14036" max="14036" width="24.140625" style="28" customWidth="1"/>
    <col min="14037" max="14038" width="23.85546875" style="28" customWidth="1"/>
    <col min="14039" max="14039" width="30.28515625" style="28" customWidth="1"/>
    <col min="14040" max="14045" width="12.7109375" style="28" customWidth="1"/>
    <col min="14046" max="14046" width="33.140625" style="28" customWidth="1"/>
    <col min="14047" max="14047" width="31.5703125" style="28" customWidth="1"/>
    <col min="14048" max="14048" width="33.28515625" style="28" customWidth="1"/>
    <col min="14049" max="14049" width="31.7109375" style="28" customWidth="1"/>
    <col min="14050" max="14050" width="20" style="28" customWidth="1"/>
    <col min="14051" max="14051" width="19.28515625" style="28" bestFit="1" customWidth="1"/>
    <col min="14052" max="14052" width="19.7109375" style="28" bestFit="1" customWidth="1"/>
    <col min="14053" max="14053" width="33.28515625" style="28" bestFit="1" customWidth="1"/>
    <col min="14054" max="14054" width="24.140625" style="28" bestFit="1" customWidth="1"/>
    <col min="14055" max="14055" width="25.28515625" style="28" customWidth="1"/>
    <col min="14056" max="14056" width="24.42578125" style="28" customWidth="1"/>
    <col min="14057" max="14057" width="13.85546875" style="28" bestFit="1" customWidth="1"/>
    <col min="14058" max="14058" width="18.7109375" style="28" bestFit="1" customWidth="1"/>
    <col min="14059" max="14059" width="24.7109375" style="28" bestFit="1" customWidth="1"/>
    <col min="14060" max="14061" width="27.140625" style="28" bestFit="1" customWidth="1"/>
    <col min="14062" max="14062" width="24.7109375" style="28" bestFit="1" customWidth="1"/>
    <col min="14063" max="14065" width="22.42578125" style="28" bestFit="1" customWidth="1"/>
    <col min="14066" max="14066" width="24" style="28" bestFit="1" customWidth="1"/>
    <col min="14067" max="14068" width="41.140625" style="28" bestFit="1" customWidth="1"/>
    <col min="14069" max="14069" width="77.42578125" style="28" bestFit="1" customWidth="1"/>
    <col min="14070" max="14070" width="110.28515625" style="28" bestFit="1" customWidth="1"/>
    <col min="14071" max="14071" width="108.140625" style="28" bestFit="1" customWidth="1"/>
    <col min="14072" max="14072" width="38.28515625" style="28" bestFit="1" customWidth="1"/>
    <col min="14073" max="14073" width="38.7109375" style="28" bestFit="1" customWidth="1"/>
    <col min="14074" max="14074" width="38.28515625" style="28" bestFit="1" customWidth="1"/>
    <col min="14075" max="14075" width="38.7109375" style="28" bestFit="1" customWidth="1"/>
    <col min="14076" max="14076" width="38.28515625" style="28" bestFit="1" customWidth="1"/>
    <col min="14077" max="14077" width="38.7109375" style="28" bestFit="1" customWidth="1"/>
    <col min="14078" max="14078" width="22.85546875" style="28" bestFit="1" customWidth="1"/>
    <col min="14079" max="14079" width="31.85546875" style="28" customWidth="1"/>
    <col min="14080" max="14080" width="28" style="28" bestFit="1" customWidth="1"/>
    <col min="14081" max="14081" width="20.7109375" style="28" bestFit="1" customWidth="1"/>
    <col min="14082" max="14082" width="26.7109375" style="28" bestFit="1" customWidth="1"/>
    <col min="14083" max="14083" width="26.85546875" style="28" bestFit="1" customWidth="1"/>
    <col min="14084" max="14084" width="26.7109375" style="28" bestFit="1" customWidth="1"/>
    <col min="14085" max="14085" width="26.85546875" style="28" bestFit="1" customWidth="1"/>
    <col min="14086" max="14086" width="28.85546875" style="28" bestFit="1" customWidth="1"/>
    <col min="14087" max="14087" width="27" style="28" bestFit="1" customWidth="1"/>
    <col min="14088" max="14088" width="23.42578125" style="28" bestFit="1" customWidth="1"/>
    <col min="14089" max="14090" width="31.42578125" style="28" bestFit="1" customWidth="1"/>
    <col min="14091" max="14091" width="31.42578125" style="28" customWidth="1"/>
    <col min="14092" max="14092" width="52.28515625" style="28" customWidth="1"/>
    <col min="14093" max="14093" width="31.42578125" style="28" customWidth="1"/>
    <col min="14094" max="14094" width="26.42578125" style="28" bestFit="1" customWidth="1"/>
    <col min="14095" max="14095" width="29.28515625" style="28" customWidth="1"/>
    <col min="14096" max="14096" width="30.28515625" style="28" customWidth="1"/>
    <col min="14097" max="14097" width="39" style="28" bestFit="1" customWidth="1"/>
    <col min="14098" max="14277" width="9.140625" style="28"/>
    <col min="14278" max="14278" width="17.5703125" style="28" bestFit="1" customWidth="1"/>
    <col min="14279" max="14279" width="25.7109375" style="28" bestFit="1" customWidth="1"/>
    <col min="14280" max="14280" width="22.140625" style="28" bestFit="1" customWidth="1"/>
    <col min="14281" max="14281" width="18.42578125" style="28" bestFit="1" customWidth="1"/>
    <col min="14282" max="14282" width="19.140625" style="28" bestFit="1" customWidth="1"/>
    <col min="14283" max="14283" width="18.42578125" style="28" bestFit="1" customWidth="1"/>
    <col min="14284" max="14284" width="26.42578125" style="28" bestFit="1" customWidth="1"/>
    <col min="14285" max="14285" width="23.85546875" style="28" bestFit="1" customWidth="1"/>
    <col min="14286" max="14286" width="21.42578125" style="28" bestFit="1" customWidth="1"/>
    <col min="14287" max="14287" width="16" style="28" bestFit="1" customWidth="1"/>
    <col min="14288" max="14289" width="23" style="28" customWidth="1"/>
    <col min="14290" max="14290" width="29.28515625" style="28" customWidth="1"/>
    <col min="14291" max="14291" width="30.28515625" style="28" customWidth="1"/>
    <col min="14292" max="14292" width="24.140625" style="28" customWidth="1"/>
    <col min="14293" max="14294" width="23.85546875" style="28" customWidth="1"/>
    <col min="14295" max="14295" width="30.28515625" style="28" customWidth="1"/>
    <col min="14296" max="14301" width="12.7109375" style="28" customWidth="1"/>
    <col min="14302" max="14302" width="33.140625" style="28" customWidth="1"/>
    <col min="14303" max="14303" width="31.5703125" style="28" customWidth="1"/>
    <col min="14304" max="14304" width="33.28515625" style="28" customWidth="1"/>
    <col min="14305" max="14305" width="31.7109375" style="28" customWidth="1"/>
    <col min="14306" max="14306" width="20" style="28" customWidth="1"/>
    <col min="14307" max="14307" width="19.28515625" style="28" bestFit="1" customWidth="1"/>
    <col min="14308" max="14308" width="19.7109375" style="28" bestFit="1" customWidth="1"/>
    <col min="14309" max="14309" width="33.28515625" style="28" bestFit="1" customWidth="1"/>
    <col min="14310" max="14310" width="24.140625" style="28" bestFit="1" customWidth="1"/>
    <col min="14311" max="14311" width="25.28515625" style="28" customWidth="1"/>
    <col min="14312" max="14312" width="24.42578125" style="28" customWidth="1"/>
    <col min="14313" max="14313" width="13.85546875" style="28" bestFit="1" customWidth="1"/>
    <col min="14314" max="14314" width="18.7109375" style="28" bestFit="1" customWidth="1"/>
    <col min="14315" max="14315" width="24.7109375" style="28" bestFit="1" customWidth="1"/>
    <col min="14316" max="14317" width="27.140625" style="28" bestFit="1" customWidth="1"/>
    <col min="14318" max="14318" width="24.7109375" style="28" bestFit="1" customWidth="1"/>
    <col min="14319" max="14321" width="22.42578125" style="28" bestFit="1" customWidth="1"/>
    <col min="14322" max="14322" width="24" style="28" bestFit="1" customWidth="1"/>
    <col min="14323" max="14324" width="41.140625" style="28" bestFit="1" customWidth="1"/>
    <col min="14325" max="14325" width="77.42578125" style="28" bestFit="1" customWidth="1"/>
    <col min="14326" max="14326" width="110.28515625" style="28" bestFit="1" customWidth="1"/>
    <col min="14327" max="14327" width="108.140625" style="28" bestFit="1" customWidth="1"/>
    <col min="14328" max="14328" width="38.28515625" style="28" bestFit="1" customWidth="1"/>
    <col min="14329" max="14329" width="38.7109375" style="28" bestFit="1" customWidth="1"/>
    <col min="14330" max="14330" width="38.28515625" style="28" bestFit="1" customWidth="1"/>
    <col min="14331" max="14331" width="38.7109375" style="28" bestFit="1" customWidth="1"/>
    <col min="14332" max="14332" width="38.28515625" style="28" bestFit="1" customWidth="1"/>
    <col min="14333" max="14333" width="38.7109375" style="28" bestFit="1" customWidth="1"/>
    <col min="14334" max="14334" width="22.85546875" style="28" bestFit="1" customWidth="1"/>
    <col min="14335" max="14335" width="31.85546875" style="28" customWidth="1"/>
    <col min="14336" max="14336" width="28" style="28" bestFit="1" customWidth="1"/>
    <col min="14337" max="14337" width="20.7109375" style="28" bestFit="1" customWidth="1"/>
    <col min="14338" max="14338" width="26.7109375" style="28" bestFit="1" customWidth="1"/>
    <col min="14339" max="14339" width="26.85546875" style="28" bestFit="1" customWidth="1"/>
    <col min="14340" max="14340" width="26.7109375" style="28" bestFit="1" customWidth="1"/>
    <col min="14341" max="14341" width="26.85546875" style="28" bestFit="1" customWidth="1"/>
    <col min="14342" max="14342" width="28.85546875" style="28" bestFit="1" customWidth="1"/>
    <col min="14343" max="14343" width="27" style="28" bestFit="1" customWidth="1"/>
    <col min="14344" max="14344" width="23.42578125" style="28" bestFit="1" customWidth="1"/>
    <col min="14345" max="14346" width="31.42578125" style="28" bestFit="1" customWidth="1"/>
    <col min="14347" max="14347" width="31.42578125" style="28" customWidth="1"/>
    <col min="14348" max="14348" width="52.28515625" style="28" customWidth="1"/>
    <col min="14349" max="14349" width="31.42578125" style="28" customWidth="1"/>
    <col min="14350" max="14350" width="26.42578125" style="28" bestFit="1" customWidth="1"/>
    <col min="14351" max="14351" width="29.28515625" style="28" customWidth="1"/>
    <col min="14352" max="14352" width="30.28515625" style="28" customWidth="1"/>
    <col min="14353" max="14353" width="39" style="28" bestFit="1" customWidth="1"/>
    <col min="14354" max="14533" width="9.140625" style="28"/>
    <col min="14534" max="14534" width="17.5703125" style="28" bestFit="1" customWidth="1"/>
    <col min="14535" max="14535" width="25.7109375" style="28" bestFit="1" customWidth="1"/>
    <col min="14536" max="14536" width="22.140625" style="28" bestFit="1" customWidth="1"/>
    <col min="14537" max="14537" width="18.42578125" style="28" bestFit="1" customWidth="1"/>
    <col min="14538" max="14538" width="19.140625" style="28" bestFit="1" customWidth="1"/>
    <col min="14539" max="14539" width="18.42578125" style="28" bestFit="1" customWidth="1"/>
    <col min="14540" max="14540" width="26.42578125" style="28" bestFit="1" customWidth="1"/>
    <col min="14541" max="14541" width="23.85546875" style="28" bestFit="1" customWidth="1"/>
    <col min="14542" max="14542" width="21.42578125" style="28" bestFit="1" customWidth="1"/>
    <col min="14543" max="14543" width="16" style="28" bestFit="1" customWidth="1"/>
    <col min="14544" max="14545" width="23" style="28" customWidth="1"/>
    <col min="14546" max="14546" width="29.28515625" style="28" customWidth="1"/>
    <col min="14547" max="14547" width="30.28515625" style="28" customWidth="1"/>
    <col min="14548" max="14548" width="24.140625" style="28" customWidth="1"/>
    <col min="14549" max="14550" width="23.85546875" style="28" customWidth="1"/>
    <col min="14551" max="14551" width="30.28515625" style="28" customWidth="1"/>
    <col min="14552" max="14557" width="12.7109375" style="28" customWidth="1"/>
    <col min="14558" max="14558" width="33.140625" style="28" customWidth="1"/>
    <col min="14559" max="14559" width="31.5703125" style="28" customWidth="1"/>
    <col min="14560" max="14560" width="33.28515625" style="28" customWidth="1"/>
    <col min="14561" max="14561" width="31.7109375" style="28" customWidth="1"/>
    <col min="14562" max="14562" width="20" style="28" customWidth="1"/>
    <col min="14563" max="14563" width="19.28515625" style="28" bestFit="1" customWidth="1"/>
    <col min="14564" max="14564" width="19.7109375" style="28" bestFit="1" customWidth="1"/>
    <col min="14565" max="14565" width="33.28515625" style="28" bestFit="1" customWidth="1"/>
    <col min="14566" max="14566" width="24.140625" style="28" bestFit="1" customWidth="1"/>
    <col min="14567" max="14567" width="25.28515625" style="28" customWidth="1"/>
    <col min="14568" max="14568" width="24.42578125" style="28" customWidth="1"/>
    <col min="14569" max="14569" width="13.85546875" style="28" bestFit="1" customWidth="1"/>
    <col min="14570" max="14570" width="18.7109375" style="28" bestFit="1" customWidth="1"/>
    <col min="14571" max="14571" width="24.7109375" style="28" bestFit="1" customWidth="1"/>
    <col min="14572" max="14573" width="27.140625" style="28" bestFit="1" customWidth="1"/>
    <col min="14574" max="14574" width="24.7109375" style="28" bestFit="1" customWidth="1"/>
    <col min="14575" max="14577" width="22.42578125" style="28" bestFit="1" customWidth="1"/>
    <col min="14578" max="14578" width="24" style="28" bestFit="1" customWidth="1"/>
    <col min="14579" max="14580" width="41.140625" style="28" bestFit="1" customWidth="1"/>
    <col min="14581" max="14581" width="77.42578125" style="28" bestFit="1" customWidth="1"/>
    <col min="14582" max="14582" width="110.28515625" style="28" bestFit="1" customWidth="1"/>
    <col min="14583" max="14583" width="108.140625" style="28" bestFit="1" customWidth="1"/>
    <col min="14584" max="14584" width="38.28515625" style="28" bestFit="1" customWidth="1"/>
    <col min="14585" max="14585" width="38.7109375" style="28" bestFit="1" customWidth="1"/>
    <col min="14586" max="14586" width="38.28515625" style="28" bestFit="1" customWidth="1"/>
    <col min="14587" max="14587" width="38.7109375" style="28" bestFit="1" customWidth="1"/>
    <col min="14588" max="14588" width="38.28515625" style="28" bestFit="1" customWidth="1"/>
    <col min="14589" max="14589" width="38.7109375" style="28" bestFit="1" customWidth="1"/>
    <col min="14590" max="14590" width="22.85546875" style="28" bestFit="1" customWidth="1"/>
    <col min="14591" max="14591" width="31.85546875" style="28" customWidth="1"/>
    <col min="14592" max="14592" width="28" style="28" bestFit="1" customWidth="1"/>
    <col min="14593" max="14593" width="20.7109375" style="28" bestFit="1" customWidth="1"/>
    <col min="14594" max="14594" width="26.7109375" style="28" bestFit="1" customWidth="1"/>
    <col min="14595" max="14595" width="26.85546875" style="28" bestFit="1" customWidth="1"/>
    <col min="14596" max="14596" width="26.7109375" style="28" bestFit="1" customWidth="1"/>
    <col min="14597" max="14597" width="26.85546875" style="28" bestFit="1" customWidth="1"/>
    <col min="14598" max="14598" width="28.85546875" style="28" bestFit="1" customWidth="1"/>
    <col min="14599" max="14599" width="27" style="28" bestFit="1" customWidth="1"/>
    <col min="14600" max="14600" width="23.42578125" style="28" bestFit="1" customWidth="1"/>
    <col min="14601" max="14602" width="31.42578125" style="28" bestFit="1" customWidth="1"/>
    <col min="14603" max="14603" width="31.42578125" style="28" customWidth="1"/>
    <col min="14604" max="14604" width="52.28515625" style="28" customWidth="1"/>
    <col min="14605" max="14605" width="31.42578125" style="28" customWidth="1"/>
    <col min="14606" max="14606" width="26.42578125" style="28" bestFit="1" customWidth="1"/>
    <col min="14607" max="14607" width="29.28515625" style="28" customWidth="1"/>
    <col min="14608" max="14608" width="30.28515625" style="28" customWidth="1"/>
    <col min="14609" max="14609" width="39" style="28" bestFit="1" customWidth="1"/>
    <col min="14610" max="14789" width="9.140625" style="28"/>
    <col min="14790" max="14790" width="17.5703125" style="28" bestFit="1" customWidth="1"/>
    <col min="14791" max="14791" width="25.7109375" style="28" bestFit="1" customWidth="1"/>
    <col min="14792" max="14792" width="22.140625" style="28" bestFit="1" customWidth="1"/>
    <col min="14793" max="14793" width="18.42578125" style="28" bestFit="1" customWidth="1"/>
    <col min="14794" max="14794" width="19.140625" style="28" bestFit="1" customWidth="1"/>
    <col min="14795" max="14795" width="18.42578125" style="28" bestFit="1" customWidth="1"/>
    <col min="14796" max="14796" width="26.42578125" style="28" bestFit="1" customWidth="1"/>
    <col min="14797" max="14797" width="23.85546875" style="28" bestFit="1" customWidth="1"/>
    <col min="14798" max="14798" width="21.42578125" style="28" bestFit="1" customWidth="1"/>
    <col min="14799" max="14799" width="16" style="28" bestFit="1" customWidth="1"/>
    <col min="14800" max="14801" width="23" style="28" customWidth="1"/>
    <col min="14802" max="14802" width="29.28515625" style="28" customWidth="1"/>
    <col min="14803" max="14803" width="30.28515625" style="28" customWidth="1"/>
    <col min="14804" max="14804" width="24.140625" style="28" customWidth="1"/>
    <col min="14805" max="14806" width="23.85546875" style="28" customWidth="1"/>
    <col min="14807" max="14807" width="30.28515625" style="28" customWidth="1"/>
    <col min="14808" max="14813" width="12.7109375" style="28" customWidth="1"/>
    <col min="14814" max="14814" width="33.140625" style="28" customWidth="1"/>
    <col min="14815" max="14815" width="31.5703125" style="28" customWidth="1"/>
    <col min="14816" max="14816" width="33.28515625" style="28" customWidth="1"/>
    <col min="14817" max="14817" width="31.7109375" style="28" customWidth="1"/>
    <col min="14818" max="14818" width="20" style="28" customWidth="1"/>
    <col min="14819" max="14819" width="19.28515625" style="28" bestFit="1" customWidth="1"/>
    <col min="14820" max="14820" width="19.7109375" style="28" bestFit="1" customWidth="1"/>
    <col min="14821" max="14821" width="33.28515625" style="28" bestFit="1" customWidth="1"/>
    <col min="14822" max="14822" width="24.140625" style="28" bestFit="1" customWidth="1"/>
    <col min="14823" max="14823" width="25.28515625" style="28" customWidth="1"/>
    <col min="14824" max="14824" width="24.42578125" style="28" customWidth="1"/>
    <col min="14825" max="14825" width="13.85546875" style="28" bestFit="1" customWidth="1"/>
    <col min="14826" max="14826" width="18.7109375" style="28" bestFit="1" customWidth="1"/>
    <col min="14827" max="14827" width="24.7109375" style="28" bestFit="1" customWidth="1"/>
    <col min="14828" max="14829" width="27.140625" style="28" bestFit="1" customWidth="1"/>
    <col min="14830" max="14830" width="24.7109375" style="28" bestFit="1" customWidth="1"/>
    <col min="14831" max="14833" width="22.42578125" style="28" bestFit="1" customWidth="1"/>
    <col min="14834" max="14834" width="24" style="28" bestFit="1" customWidth="1"/>
    <col min="14835" max="14836" width="41.140625" style="28" bestFit="1" customWidth="1"/>
    <col min="14837" max="14837" width="77.42578125" style="28" bestFit="1" customWidth="1"/>
    <col min="14838" max="14838" width="110.28515625" style="28" bestFit="1" customWidth="1"/>
    <col min="14839" max="14839" width="108.140625" style="28" bestFit="1" customWidth="1"/>
    <col min="14840" max="14840" width="38.28515625" style="28" bestFit="1" customWidth="1"/>
    <col min="14841" max="14841" width="38.7109375" style="28" bestFit="1" customWidth="1"/>
    <col min="14842" max="14842" width="38.28515625" style="28" bestFit="1" customWidth="1"/>
    <col min="14843" max="14843" width="38.7109375" style="28" bestFit="1" customWidth="1"/>
    <col min="14844" max="14844" width="38.28515625" style="28" bestFit="1" customWidth="1"/>
    <col min="14845" max="14845" width="38.7109375" style="28" bestFit="1" customWidth="1"/>
    <col min="14846" max="14846" width="22.85546875" style="28" bestFit="1" customWidth="1"/>
    <col min="14847" max="14847" width="31.85546875" style="28" customWidth="1"/>
    <col min="14848" max="14848" width="28" style="28" bestFit="1" customWidth="1"/>
    <col min="14849" max="14849" width="20.7109375" style="28" bestFit="1" customWidth="1"/>
    <col min="14850" max="14850" width="26.7109375" style="28" bestFit="1" customWidth="1"/>
    <col min="14851" max="14851" width="26.85546875" style="28" bestFit="1" customWidth="1"/>
    <col min="14852" max="14852" width="26.7109375" style="28" bestFit="1" customWidth="1"/>
    <col min="14853" max="14853" width="26.85546875" style="28" bestFit="1" customWidth="1"/>
    <col min="14854" max="14854" width="28.85546875" style="28" bestFit="1" customWidth="1"/>
    <col min="14855" max="14855" width="27" style="28" bestFit="1" customWidth="1"/>
    <col min="14856" max="14856" width="23.42578125" style="28" bestFit="1" customWidth="1"/>
    <col min="14857" max="14858" width="31.42578125" style="28" bestFit="1" customWidth="1"/>
    <col min="14859" max="14859" width="31.42578125" style="28" customWidth="1"/>
    <col min="14860" max="14860" width="52.28515625" style="28" customWidth="1"/>
    <col min="14861" max="14861" width="31.42578125" style="28" customWidth="1"/>
    <col min="14862" max="14862" width="26.42578125" style="28" bestFit="1" customWidth="1"/>
    <col min="14863" max="14863" width="29.28515625" style="28" customWidth="1"/>
    <col min="14864" max="14864" width="30.28515625" style="28" customWidth="1"/>
    <col min="14865" max="14865" width="39" style="28" bestFit="1" customWidth="1"/>
    <col min="14866" max="15045" width="9.140625" style="28"/>
    <col min="15046" max="15046" width="17.5703125" style="28" bestFit="1" customWidth="1"/>
    <col min="15047" max="15047" width="25.7109375" style="28" bestFit="1" customWidth="1"/>
    <col min="15048" max="15048" width="22.140625" style="28" bestFit="1" customWidth="1"/>
    <col min="15049" max="15049" width="18.42578125" style="28" bestFit="1" customWidth="1"/>
    <col min="15050" max="15050" width="19.140625" style="28" bestFit="1" customWidth="1"/>
    <col min="15051" max="15051" width="18.42578125" style="28" bestFit="1" customWidth="1"/>
    <col min="15052" max="15052" width="26.42578125" style="28" bestFit="1" customWidth="1"/>
    <col min="15053" max="15053" width="23.85546875" style="28" bestFit="1" customWidth="1"/>
    <col min="15054" max="15054" width="21.42578125" style="28" bestFit="1" customWidth="1"/>
    <col min="15055" max="15055" width="16" style="28" bestFit="1" customWidth="1"/>
    <col min="15056" max="15057" width="23" style="28" customWidth="1"/>
    <col min="15058" max="15058" width="29.28515625" style="28" customWidth="1"/>
    <col min="15059" max="15059" width="30.28515625" style="28" customWidth="1"/>
    <col min="15060" max="15060" width="24.140625" style="28" customWidth="1"/>
    <col min="15061" max="15062" width="23.85546875" style="28" customWidth="1"/>
    <col min="15063" max="15063" width="30.28515625" style="28" customWidth="1"/>
    <col min="15064" max="15069" width="12.7109375" style="28" customWidth="1"/>
    <col min="15070" max="15070" width="33.140625" style="28" customWidth="1"/>
    <col min="15071" max="15071" width="31.5703125" style="28" customWidth="1"/>
    <col min="15072" max="15072" width="33.28515625" style="28" customWidth="1"/>
    <col min="15073" max="15073" width="31.7109375" style="28" customWidth="1"/>
    <col min="15074" max="15074" width="20" style="28" customWidth="1"/>
    <col min="15075" max="15075" width="19.28515625" style="28" bestFit="1" customWidth="1"/>
    <col min="15076" max="15076" width="19.7109375" style="28" bestFit="1" customWidth="1"/>
    <col min="15077" max="15077" width="33.28515625" style="28" bestFit="1" customWidth="1"/>
    <col min="15078" max="15078" width="24.140625" style="28" bestFit="1" customWidth="1"/>
    <col min="15079" max="15079" width="25.28515625" style="28" customWidth="1"/>
    <col min="15080" max="15080" width="24.42578125" style="28" customWidth="1"/>
    <col min="15081" max="15081" width="13.85546875" style="28" bestFit="1" customWidth="1"/>
    <col min="15082" max="15082" width="18.7109375" style="28" bestFit="1" customWidth="1"/>
    <col min="15083" max="15083" width="24.7109375" style="28" bestFit="1" customWidth="1"/>
    <col min="15084" max="15085" width="27.140625" style="28" bestFit="1" customWidth="1"/>
    <col min="15086" max="15086" width="24.7109375" style="28" bestFit="1" customWidth="1"/>
    <col min="15087" max="15089" width="22.42578125" style="28" bestFit="1" customWidth="1"/>
    <col min="15090" max="15090" width="24" style="28" bestFit="1" customWidth="1"/>
    <col min="15091" max="15092" width="41.140625" style="28" bestFit="1" customWidth="1"/>
    <col min="15093" max="15093" width="77.42578125" style="28" bestFit="1" customWidth="1"/>
    <col min="15094" max="15094" width="110.28515625" style="28" bestFit="1" customWidth="1"/>
    <col min="15095" max="15095" width="108.140625" style="28" bestFit="1" customWidth="1"/>
    <col min="15096" max="15096" width="38.28515625" style="28" bestFit="1" customWidth="1"/>
    <col min="15097" max="15097" width="38.7109375" style="28" bestFit="1" customWidth="1"/>
    <col min="15098" max="15098" width="38.28515625" style="28" bestFit="1" customWidth="1"/>
    <col min="15099" max="15099" width="38.7109375" style="28" bestFit="1" customWidth="1"/>
    <col min="15100" max="15100" width="38.28515625" style="28" bestFit="1" customWidth="1"/>
    <col min="15101" max="15101" width="38.7109375" style="28" bestFit="1" customWidth="1"/>
    <col min="15102" max="15102" width="22.85546875" style="28" bestFit="1" customWidth="1"/>
    <col min="15103" max="15103" width="31.85546875" style="28" customWidth="1"/>
    <col min="15104" max="15104" width="28" style="28" bestFit="1" customWidth="1"/>
    <col min="15105" max="15105" width="20.7109375" style="28" bestFit="1" customWidth="1"/>
    <col min="15106" max="15106" width="26.7109375" style="28" bestFit="1" customWidth="1"/>
    <col min="15107" max="15107" width="26.85546875" style="28" bestFit="1" customWidth="1"/>
    <col min="15108" max="15108" width="26.7109375" style="28" bestFit="1" customWidth="1"/>
    <col min="15109" max="15109" width="26.85546875" style="28" bestFit="1" customWidth="1"/>
    <col min="15110" max="15110" width="28.85546875" style="28" bestFit="1" customWidth="1"/>
    <col min="15111" max="15111" width="27" style="28" bestFit="1" customWidth="1"/>
    <col min="15112" max="15112" width="23.42578125" style="28" bestFit="1" customWidth="1"/>
    <col min="15113" max="15114" width="31.42578125" style="28" bestFit="1" customWidth="1"/>
    <col min="15115" max="15115" width="31.42578125" style="28" customWidth="1"/>
    <col min="15116" max="15116" width="52.28515625" style="28" customWidth="1"/>
    <col min="15117" max="15117" width="31.42578125" style="28" customWidth="1"/>
    <col min="15118" max="15118" width="26.42578125" style="28" bestFit="1" customWidth="1"/>
    <col min="15119" max="15119" width="29.28515625" style="28" customWidth="1"/>
    <col min="15120" max="15120" width="30.28515625" style="28" customWidth="1"/>
    <col min="15121" max="15121" width="39" style="28" bestFit="1" customWidth="1"/>
    <col min="15122" max="15301" width="9.140625" style="28"/>
    <col min="15302" max="15302" width="17.5703125" style="28" bestFit="1" customWidth="1"/>
    <col min="15303" max="15303" width="25.7109375" style="28" bestFit="1" customWidth="1"/>
    <col min="15304" max="15304" width="22.140625" style="28" bestFit="1" customWidth="1"/>
    <col min="15305" max="15305" width="18.42578125" style="28" bestFit="1" customWidth="1"/>
    <col min="15306" max="15306" width="19.140625" style="28" bestFit="1" customWidth="1"/>
    <col min="15307" max="15307" width="18.42578125" style="28" bestFit="1" customWidth="1"/>
    <col min="15308" max="15308" width="26.42578125" style="28" bestFit="1" customWidth="1"/>
    <col min="15309" max="15309" width="23.85546875" style="28" bestFit="1" customWidth="1"/>
    <col min="15310" max="15310" width="21.42578125" style="28" bestFit="1" customWidth="1"/>
    <col min="15311" max="15311" width="16" style="28" bestFit="1" customWidth="1"/>
    <col min="15312" max="15313" width="23" style="28" customWidth="1"/>
    <col min="15314" max="15314" width="29.28515625" style="28" customWidth="1"/>
    <col min="15315" max="15315" width="30.28515625" style="28" customWidth="1"/>
    <col min="15316" max="15316" width="24.140625" style="28" customWidth="1"/>
    <col min="15317" max="15318" width="23.85546875" style="28" customWidth="1"/>
    <col min="15319" max="15319" width="30.28515625" style="28" customWidth="1"/>
    <col min="15320" max="15325" width="12.7109375" style="28" customWidth="1"/>
    <col min="15326" max="15326" width="33.140625" style="28" customWidth="1"/>
    <col min="15327" max="15327" width="31.5703125" style="28" customWidth="1"/>
    <col min="15328" max="15328" width="33.28515625" style="28" customWidth="1"/>
    <col min="15329" max="15329" width="31.7109375" style="28" customWidth="1"/>
    <col min="15330" max="15330" width="20" style="28" customWidth="1"/>
    <col min="15331" max="15331" width="19.28515625" style="28" bestFit="1" customWidth="1"/>
    <col min="15332" max="15332" width="19.7109375" style="28" bestFit="1" customWidth="1"/>
    <col min="15333" max="15333" width="33.28515625" style="28" bestFit="1" customWidth="1"/>
    <col min="15334" max="15334" width="24.140625" style="28" bestFit="1" customWidth="1"/>
    <col min="15335" max="15335" width="25.28515625" style="28" customWidth="1"/>
    <col min="15336" max="15336" width="24.42578125" style="28" customWidth="1"/>
    <col min="15337" max="15337" width="13.85546875" style="28" bestFit="1" customWidth="1"/>
    <col min="15338" max="15338" width="18.7109375" style="28" bestFit="1" customWidth="1"/>
    <col min="15339" max="15339" width="24.7109375" style="28" bestFit="1" customWidth="1"/>
    <col min="15340" max="15341" width="27.140625" style="28" bestFit="1" customWidth="1"/>
    <col min="15342" max="15342" width="24.7109375" style="28" bestFit="1" customWidth="1"/>
    <col min="15343" max="15345" width="22.42578125" style="28" bestFit="1" customWidth="1"/>
    <col min="15346" max="15346" width="24" style="28" bestFit="1" customWidth="1"/>
    <col min="15347" max="15348" width="41.140625" style="28" bestFit="1" customWidth="1"/>
    <col min="15349" max="15349" width="77.42578125" style="28" bestFit="1" customWidth="1"/>
    <col min="15350" max="15350" width="110.28515625" style="28" bestFit="1" customWidth="1"/>
    <col min="15351" max="15351" width="108.140625" style="28" bestFit="1" customWidth="1"/>
    <col min="15352" max="15352" width="38.28515625" style="28" bestFit="1" customWidth="1"/>
    <col min="15353" max="15353" width="38.7109375" style="28" bestFit="1" customWidth="1"/>
    <col min="15354" max="15354" width="38.28515625" style="28" bestFit="1" customWidth="1"/>
    <col min="15355" max="15355" width="38.7109375" style="28" bestFit="1" customWidth="1"/>
    <col min="15356" max="15356" width="38.28515625" style="28" bestFit="1" customWidth="1"/>
    <col min="15357" max="15357" width="38.7109375" style="28" bestFit="1" customWidth="1"/>
    <col min="15358" max="15358" width="22.85546875" style="28" bestFit="1" customWidth="1"/>
    <col min="15359" max="15359" width="31.85546875" style="28" customWidth="1"/>
    <col min="15360" max="15360" width="28" style="28" bestFit="1" customWidth="1"/>
    <col min="15361" max="15361" width="20.7109375" style="28" bestFit="1" customWidth="1"/>
    <col min="15362" max="15362" width="26.7109375" style="28" bestFit="1" customWidth="1"/>
    <col min="15363" max="15363" width="26.85546875" style="28" bestFit="1" customWidth="1"/>
    <col min="15364" max="15364" width="26.7109375" style="28" bestFit="1" customWidth="1"/>
    <col min="15365" max="15365" width="26.85546875" style="28" bestFit="1" customWidth="1"/>
    <col min="15366" max="15366" width="28.85546875" style="28" bestFit="1" customWidth="1"/>
    <col min="15367" max="15367" width="27" style="28" bestFit="1" customWidth="1"/>
    <col min="15368" max="15368" width="23.42578125" style="28" bestFit="1" customWidth="1"/>
    <col min="15369" max="15370" width="31.42578125" style="28" bestFit="1" customWidth="1"/>
    <col min="15371" max="15371" width="31.42578125" style="28" customWidth="1"/>
    <col min="15372" max="15372" width="52.28515625" style="28" customWidth="1"/>
    <col min="15373" max="15373" width="31.42578125" style="28" customWidth="1"/>
    <col min="15374" max="15374" width="26.42578125" style="28" bestFit="1" customWidth="1"/>
    <col min="15375" max="15375" width="29.28515625" style="28" customWidth="1"/>
    <col min="15376" max="15376" width="30.28515625" style="28" customWidth="1"/>
    <col min="15377" max="15377" width="39" style="28" bestFit="1" customWidth="1"/>
    <col min="15378" max="15557" width="9.140625" style="28"/>
    <col min="15558" max="15558" width="17.5703125" style="28" bestFit="1" customWidth="1"/>
    <col min="15559" max="15559" width="25.7109375" style="28" bestFit="1" customWidth="1"/>
    <col min="15560" max="15560" width="22.140625" style="28" bestFit="1" customWidth="1"/>
    <col min="15561" max="15561" width="18.42578125" style="28" bestFit="1" customWidth="1"/>
    <col min="15562" max="15562" width="19.140625" style="28" bestFit="1" customWidth="1"/>
    <col min="15563" max="15563" width="18.42578125" style="28" bestFit="1" customWidth="1"/>
    <col min="15564" max="15564" width="26.42578125" style="28" bestFit="1" customWidth="1"/>
    <col min="15565" max="15565" width="23.85546875" style="28" bestFit="1" customWidth="1"/>
    <col min="15566" max="15566" width="21.42578125" style="28" bestFit="1" customWidth="1"/>
    <col min="15567" max="15567" width="16" style="28" bestFit="1" customWidth="1"/>
    <col min="15568" max="15569" width="23" style="28" customWidth="1"/>
    <col min="15570" max="15570" width="29.28515625" style="28" customWidth="1"/>
    <col min="15571" max="15571" width="30.28515625" style="28" customWidth="1"/>
    <col min="15572" max="15572" width="24.140625" style="28" customWidth="1"/>
    <col min="15573" max="15574" width="23.85546875" style="28" customWidth="1"/>
    <col min="15575" max="15575" width="30.28515625" style="28" customWidth="1"/>
    <col min="15576" max="15581" width="12.7109375" style="28" customWidth="1"/>
    <col min="15582" max="15582" width="33.140625" style="28" customWidth="1"/>
    <col min="15583" max="15583" width="31.5703125" style="28" customWidth="1"/>
    <col min="15584" max="15584" width="33.28515625" style="28" customWidth="1"/>
    <col min="15585" max="15585" width="31.7109375" style="28" customWidth="1"/>
    <col min="15586" max="15586" width="20" style="28" customWidth="1"/>
    <col min="15587" max="15587" width="19.28515625" style="28" bestFit="1" customWidth="1"/>
    <col min="15588" max="15588" width="19.7109375" style="28" bestFit="1" customWidth="1"/>
    <col min="15589" max="15589" width="33.28515625" style="28" bestFit="1" customWidth="1"/>
    <col min="15590" max="15590" width="24.140625" style="28" bestFit="1" customWidth="1"/>
    <col min="15591" max="15591" width="25.28515625" style="28" customWidth="1"/>
    <col min="15592" max="15592" width="24.42578125" style="28" customWidth="1"/>
    <col min="15593" max="15593" width="13.85546875" style="28" bestFit="1" customWidth="1"/>
    <col min="15594" max="15594" width="18.7109375" style="28" bestFit="1" customWidth="1"/>
    <col min="15595" max="15595" width="24.7109375" style="28" bestFit="1" customWidth="1"/>
    <col min="15596" max="15597" width="27.140625" style="28" bestFit="1" customWidth="1"/>
    <col min="15598" max="15598" width="24.7109375" style="28" bestFit="1" customWidth="1"/>
    <col min="15599" max="15601" width="22.42578125" style="28" bestFit="1" customWidth="1"/>
    <col min="15602" max="15602" width="24" style="28" bestFit="1" customWidth="1"/>
    <col min="15603" max="15604" width="41.140625" style="28" bestFit="1" customWidth="1"/>
    <col min="15605" max="15605" width="77.42578125" style="28" bestFit="1" customWidth="1"/>
    <col min="15606" max="15606" width="110.28515625" style="28" bestFit="1" customWidth="1"/>
    <col min="15607" max="15607" width="108.140625" style="28" bestFit="1" customWidth="1"/>
    <col min="15608" max="15608" width="38.28515625" style="28" bestFit="1" customWidth="1"/>
    <col min="15609" max="15609" width="38.7109375" style="28" bestFit="1" customWidth="1"/>
    <col min="15610" max="15610" width="38.28515625" style="28" bestFit="1" customWidth="1"/>
    <col min="15611" max="15611" width="38.7109375" style="28" bestFit="1" customWidth="1"/>
    <col min="15612" max="15612" width="38.28515625" style="28" bestFit="1" customWidth="1"/>
    <col min="15613" max="15613" width="38.7109375" style="28" bestFit="1" customWidth="1"/>
    <col min="15614" max="15614" width="22.85546875" style="28" bestFit="1" customWidth="1"/>
    <col min="15615" max="15615" width="31.85546875" style="28" customWidth="1"/>
    <col min="15616" max="15616" width="28" style="28" bestFit="1" customWidth="1"/>
    <col min="15617" max="15617" width="20.7109375" style="28" bestFit="1" customWidth="1"/>
    <col min="15618" max="15618" width="26.7109375" style="28" bestFit="1" customWidth="1"/>
    <col min="15619" max="15619" width="26.85546875" style="28" bestFit="1" customWidth="1"/>
    <col min="15620" max="15620" width="26.7109375" style="28" bestFit="1" customWidth="1"/>
    <col min="15621" max="15621" width="26.85546875" style="28" bestFit="1" customWidth="1"/>
    <col min="15622" max="15622" width="28.85546875" style="28" bestFit="1" customWidth="1"/>
    <col min="15623" max="15623" width="27" style="28" bestFit="1" customWidth="1"/>
    <col min="15624" max="15624" width="23.42578125" style="28" bestFit="1" customWidth="1"/>
    <col min="15625" max="15626" width="31.42578125" style="28" bestFit="1" customWidth="1"/>
    <col min="15627" max="15627" width="31.42578125" style="28" customWidth="1"/>
    <col min="15628" max="15628" width="52.28515625" style="28" customWidth="1"/>
    <col min="15629" max="15629" width="31.42578125" style="28" customWidth="1"/>
    <col min="15630" max="15630" width="26.42578125" style="28" bestFit="1" customWidth="1"/>
    <col min="15631" max="15631" width="29.28515625" style="28" customWidth="1"/>
    <col min="15632" max="15632" width="30.28515625" style="28" customWidth="1"/>
    <col min="15633" max="15633" width="39" style="28" bestFit="1" customWidth="1"/>
    <col min="15634" max="15813" width="9.140625" style="28"/>
    <col min="15814" max="15814" width="17.5703125" style="28" bestFit="1" customWidth="1"/>
    <col min="15815" max="15815" width="25.7109375" style="28" bestFit="1" customWidth="1"/>
    <col min="15816" max="15816" width="22.140625" style="28" bestFit="1" customWidth="1"/>
    <col min="15817" max="15817" width="18.42578125" style="28" bestFit="1" customWidth="1"/>
    <col min="15818" max="15818" width="19.140625" style="28" bestFit="1" customWidth="1"/>
    <col min="15819" max="15819" width="18.42578125" style="28" bestFit="1" customWidth="1"/>
    <col min="15820" max="15820" width="26.42578125" style="28" bestFit="1" customWidth="1"/>
    <col min="15821" max="15821" width="23.85546875" style="28" bestFit="1" customWidth="1"/>
    <col min="15822" max="15822" width="21.42578125" style="28" bestFit="1" customWidth="1"/>
    <col min="15823" max="15823" width="16" style="28" bestFit="1" customWidth="1"/>
    <col min="15824" max="15825" width="23" style="28" customWidth="1"/>
    <col min="15826" max="15826" width="29.28515625" style="28" customWidth="1"/>
    <col min="15827" max="15827" width="30.28515625" style="28" customWidth="1"/>
    <col min="15828" max="15828" width="24.140625" style="28" customWidth="1"/>
    <col min="15829" max="15830" width="23.85546875" style="28" customWidth="1"/>
    <col min="15831" max="15831" width="30.28515625" style="28" customWidth="1"/>
    <col min="15832" max="15837" width="12.7109375" style="28" customWidth="1"/>
    <col min="15838" max="15838" width="33.140625" style="28" customWidth="1"/>
    <col min="15839" max="15839" width="31.5703125" style="28" customWidth="1"/>
    <col min="15840" max="15840" width="33.28515625" style="28" customWidth="1"/>
    <col min="15841" max="15841" width="31.7109375" style="28" customWidth="1"/>
    <col min="15842" max="15842" width="20" style="28" customWidth="1"/>
    <col min="15843" max="15843" width="19.28515625" style="28" bestFit="1" customWidth="1"/>
    <col min="15844" max="15844" width="19.7109375" style="28" bestFit="1" customWidth="1"/>
    <col min="15845" max="15845" width="33.28515625" style="28" bestFit="1" customWidth="1"/>
    <col min="15846" max="15846" width="24.140625" style="28" bestFit="1" customWidth="1"/>
    <col min="15847" max="15847" width="25.28515625" style="28" customWidth="1"/>
    <col min="15848" max="15848" width="24.42578125" style="28" customWidth="1"/>
    <col min="15849" max="15849" width="13.85546875" style="28" bestFit="1" customWidth="1"/>
    <col min="15850" max="15850" width="18.7109375" style="28" bestFit="1" customWidth="1"/>
    <col min="15851" max="15851" width="24.7109375" style="28" bestFit="1" customWidth="1"/>
    <col min="15852" max="15853" width="27.140625" style="28" bestFit="1" customWidth="1"/>
    <col min="15854" max="15854" width="24.7109375" style="28" bestFit="1" customWidth="1"/>
    <col min="15855" max="15857" width="22.42578125" style="28" bestFit="1" customWidth="1"/>
    <col min="15858" max="15858" width="24" style="28" bestFit="1" customWidth="1"/>
    <col min="15859" max="15860" width="41.140625" style="28" bestFit="1" customWidth="1"/>
    <col min="15861" max="15861" width="77.42578125" style="28" bestFit="1" customWidth="1"/>
    <col min="15862" max="15862" width="110.28515625" style="28" bestFit="1" customWidth="1"/>
    <col min="15863" max="15863" width="108.140625" style="28" bestFit="1" customWidth="1"/>
    <col min="15864" max="15864" width="38.28515625" style="28" bestFit="1" customWidth="1"/>
    <col min="15865" max="15865" width="38.7109375" style="28" bestFit="1" customWidth="1"/>
    <col min="15866" max="15866" width="38.28515625" style="28" bestFit="1" customWidth="1"/>
    <col min="15867" max="15867" width="38.7109375" style="28" bestFit="1" customWidth="1"/>
    <col min="15868" max="15868" width="38.28515625" style="28" bestFit="1" customWidth="1"/>
    <col min="15869" max="15869" width="38.7109375" style="28" bestFit="1" customWidth="1"/>
    <col min="15870" max="15870" width="22.85546875" style="28" bestFit="1" customWidth="1"/>
    <col min="15871" max="15871" width="31.85546875" style="28" customWidth="1"/>
    <col min="15872" max="15872" width="28" style="28" bestFit="1" customWidth="1"/>
    <col min="15873" max="15873" width="20.7109375" style="28" bestFit="1" customWidth="1"/>
    <col min="15874" max="15874" width="26.7109375" style="28" bestFit="1" customWidth="1"/>
    <col min="15875" max="15875" width="26.85546875" style="28" bestFit="1" customWidth="1"/>
    <col min="15876" max="15876" width="26.7109375" style="28" bestFit="1" customWidth="1"/>
    <col min="15877" max="15877" width="26.85546875" style="28" bestFit="1" customWidth="1"/>
    <col min="15878" max="15878" width="28.85546875" style="28" bestFit="1" customWidth="1"/>
    <col min="15879" max="15879" width="27" style="28" bestFit="1" customWidth="1"/>
    <col min="15880" max="15880" width="23.42578125" style="28" bestFit="1" customWidth="1"/>
    <col min="15881" max="15882" width="31.42578125" style="28" bestFit="1" customWidth="1"/>
    <col min="15883" max="15883" width="31.42578125" style="28" customWidth="1"/>
    <col min="15884" max="15884" width="52.28515625" style="28" customWidth="1"/>
    <col min="15885" max="15885" width="31.42578125" style="28" customWidth="1"/>
    <col min="15886" max="15886" width="26.42578125" style="28" bestFit="1" customWidth="1"/>
    <col min="15887" max="15887" width="29.28515625" style="28" customWidth="1"/>
    <col min="15888" max="15888" width="30.28515625" style="28" customWidth="1"/>
    <col min="15889" max="15889" width="39" style="28" bestFit="1" customWidth="1"/>
    <col min="15890" max="16069" width="9.140625" style="28"/>
    <col min="16070" max="16070" width="17.5703125" style="28" bestFit="1" customWidth="1"/>
    <col min="16071" max="16071" width="25.7109375" style="28" bestFit="1" customWidth="1"/>
    <col min="16072" max="16072" width="22.140625" style="28" bestFit="1" customWidth="1"/>
    <col min="16073" max="16073" width="18.42578125" style="28" bestFit="1" customWidth="1"/>
    <col min="16074" max="16074" width="19.140625" style="28" bestFit="1" customWidth="1"/>
    <col min="16075" max="16075" width="18.42578125" style="28" bestFit="1" customWidth="1"/>
    <col min="16076" max="16076" width="26.42578125" style="28" bestFit="1" customWidth="1"/>
    <col min="16077" max="16077" width="23.85546875" style="28" bestFit="1" customWidth="1"/>
    <col min="16078" max="16078" width="21.42578125" style="28" bestFit="1" customWidth="1"/>
    <col min="16079" max="16079" width="16" style="28" bestFit="1" customWidth="1"/>
    <col min="16080" max="16081" width="23" style="28" customWidth="1"/>
    <col min="16082" max="16082" width="29.28515625" style="28" customWidth="1"/>
    <col min="16083" max="16083" width="30.28515625" style="28" customWidth="1"/>
    <col min="16084" max="16084" width="24.140625" style="28" customWidth="1"/>
    <col min="16085" max="16086" width="23.85546875" style="28" customWidth="1"/>
    <col min="16087" max="16087" width="30.28515625" style="28" customWidth="1"/>
    <col min="16088" max="16093" width="12.7109375" style="28" customWidth="1"/>
    <col min="16094" max="16094" width="33.140625" style="28" customWidth="1"/>
    <col min="16095" max="16095" width="31.5703125" style="28" customWidth="1"/>
    <col min="16096" max="16096" width="33.28515625" style="28" customWidth="1"/>
    <col min="16097" max="16097" width="31.7109375" style="28" customWidth="1"/>
    <col min="16098" max="16098" width="20" style="28" customWidth="1"/>
    <col min="16099" max="16099" width="19.28515625" style="28" bestFit="1" customWidth="1"/>
    <col min="16100" max="16100" width="19.7109375" style="28" bestFit="1" customWidth="1"/>
    <col min="16101" max="16101" width="33.28515625" style="28" bestFit="1" customWidth="1"/>
    <col min="16102" max="16102" width="24.140625" style="28" bestFit="1" customWidth="1"/>
    <col min="16103" max="16103" width="25.28515625" style="28" customWidth="1"/>
    <col min="16104" max="16104" width="24.42578125" style="28" customWidth="1"/>
    <col min="16105" max="16105" width="13.85546875" style="28" bestFit="1" customWidth="1"/>
    <col min="16106" max="16106" width="18.7109375" style="28" bestFit="1" customWidth="1"/>
    <col min="16107" max="16107" width="24.7109375" style="28" bestFit="1" customWidth="1"/>
    <col min="16108" max="16109" width="27.140625" style="28" bestFit="1" customWidth="1"/>
    <col min="16110" max="16110" width="24.7109375" style="28" bestFit="1" customWidth="1"/>
    <col min="16111" max="16113" width="22.42578125" style="28" bestFit="1" customWidth="1"/>
    <col min="16114" max="16114" width="24" style="28" bestFit="1" customWidth="1"/>
    <col min="16115" max="16116" width="41.140625" style="28" bestFit="1" customWidth="1"/>
    <col min="16117" max="16117" width="77.42578125" style="28" bestFit="1" customWidth="1"/>
    <col min="16118" max="16118" width="110.28515625" style="28" bestFit="1" customWidth="1"/>
    <col min="16119" max="16119" width="108.140625" style="28" bestFit="1" customWidth="1"/>
    <col min="16120" max="16120" width="38.28515625" style="28" bestFit="1" customWidth="1"/>
    <col min="16121" max="16121" width="38.7109375" style="28" bestFit="1" customWidth="1"/>
    <col min="16122" max="16122" width="38.28515625" style="28" bestFit="1" customWidth="1"/>
    <col min="16123" max="16123" width="38.7109375" style="28" bestFit="1" customWidth="1"/>
    <col min="16124" max="16124" width="38.28515625" style="28" bestFit="1" customWidth="1"/>
    <col min="16125" max="16125" width="38.7109375" style="28" bestFit="1" customWidth="1"/>
    <col min="16126" max="16126" width="22.85546875" style="28" bestFit="1" customWidth="1"/>
    <col min="16127" max="16127" width="31.85546875" style="28" customWidth="1"/>
    <col min="16128" max="16128" width="28" style="28" bestFit="1" customWidth="1"/>
    <col min="16129" max="16129" width="20.7109375" style="28" bestFit="1" customWidth="1"/>
    <col min="16130" max="16130" width="26.7109375" style="28" bestFit="1" customWidth="1"/>
    <col min="16131" max="16131" width="26.85546875" style="28" bestFit="1" customWidth="1"/>
    <col min="16132" max="16132" width="26.7109375" style="28" bestFit="1" customWidth="1"/>
    <col min="16133" max="16133" width="26.85546875" style="28" bestFit="1" customWidth="1"/>
    <col min="16134" max="16134" width="28.85546875" style="28" bestFit="1" customWidth="1"/>
    <col min="16135" max="16135" width="27" style="28" bestFit="1" customWidth="1"/>
    <col min="16136" max="16136" width="23.42578125" style="28" bestFit="1" customWidth="1"/>
    <col min="16137" max="16138" width="31.42578125" style="28" bestFit="1" customWidth="1"/>
    <col min="16139" max="16139" width="31.42578125" style="28" customWidth="1"/>
    <col min="16140" max="16140" width="52.28515625" style="28" customWidth="1"/>
    <col min="16141" max="16141" width="31.42578125" style="28" customWidth="1"/>
    <col min="16142" max="16142" width="26.42578125" style="28" bestFit="1" customWidth="1"/>
    <col min="16143" max="16143" width="29.28515625" style="28" customWidth="1"/>
    <col min="16144" max="16144" width="30.28515625" style="28" customWidth="1"/>
    <col min="16145" max="16145" width="39" style="28" bestFit="1" customWidth="1"/>
    <col min="16146" max="16384" width="9.140625" style="28"/>
  </cols>
  <sheetData>
    <row r="1" spans="1:32" s="9" customFormat="1" ht="30" x14ac:dyDescent="0.25">
      <c r="B1" s="9" t="s">
        <v>25</v>
      </c>
      <c r="C1" s="10" t="s">
        <v>26</v>
      </c>
      <c r="D1" s="11" t="s">
        <v>27</v>
      </c>
      <c r="E1" s="12" t="s">
        <v>28</v>
      </c>
      <c r="F1" s="10" t="s">
        <v>29</v>
      </c>
      <c r="G1" s="10" t="s">
        <v>30</v>
      </c>
      <c r="H1" s="11" t="s">
        <v>31</v>
      </c>
      <c r="I1" s="11" t="s">
        <v>32</v>
      </c>
      <c r="J1" s="13" t="s">
        <v>33</v>
      </c>
      <c r="K1" s="14" t="s">
        <v>34</v>
      </c>
      <c r="L1" s="14" t="s">
        <v>35</v>
      </c>
      <c r="M1" s="13" t="s">
        <v>36</v>
      </c>
      <c r="N1" s="13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6" t="s">
        <v>42</v>
      </c>
      <c r="T1" s="16" t="s">
        <v>43</v>
      </c>
      <c r="U1" s="17" t="s">
        <v>44</v>
      </c>
      <c r="V1" s="10" t="s">
        <v>45</v>
      </c>
      <c r="W1" s="10" t="s">
        <v>46</v>
      </c>
      <c r="X1" s="11" t="s">
        <v>47</v>
      </c>
      <c r="Y1" s="11" t="s">
        <v>48</v>
      </c>
      <c r="Z1" s="13" t="s">
        <v>49</v>
      </c>
      <c r="AA1" s="15" t="s">
        <v>50</v>
      </c>
      <c r="AB1" s="15" t="s">
        <v>51</v>
      </c>
      <c r="AC1" s="131" t="s">
        <v>483</v>
      </c>
      <c r="AD1" s="131" t="s">
        <v>490</v>
      </c>
      <c r="AE1" s="45" t="s">
        <v>82</v>
      </c>
      <c r="AF1" s="45" t="s">
        <v>451</v>
      </c>
    </row>
    <row r="2" spans="1:32" x14ac:dyDescent="0.25">
      <c r="A2" s="18" t="s">
        <v>52</v>
      </c>
      <c r="B2" s="18">
        <v>0</v>
      </c>
      <c r="C2" s="20">
        <v>0</v>
      </c>
      <c r="D2" s="20">
        <v>0</v>
      </c>
      <c r="E2" s="20">
        <v>180</v>
      </c>
      <c r="F2" s="20">
        <v>0</v>
      </c>
      <c r="G2" s="21">
        <v>0</v>
      </c>
      <c r="H2" s="20">
        <v>0</v>
      </c>
      <c r="I2" s="22" t="s">
        <v>53</v>
      </c>
      <c r="J2" s="21">
        <v>0</v>
      </c>
      <c r="K2" s="21">
        <v>0</v>
      </c>
      <c r="L2" s="20">
        <v>0</v>
      </c>
      <c r="M2" s="21">
        <v>0</v>
      </c>
      <c r="N2" s="21">
        <v>0</v>
      </c>
      <c r="O2" s="23">
        <v>0</v>
      </c>
      <c r="P2" s="20">
        <v>0</v>
      </c>
      <c r="Q2" s="24">
        <v>0</v>
      </c>
      <c r="R2" s="24">
        <v>0</v>
      </c>
      <c r="S2" s="20">
        <v>0</v>
      </c>
      <c r="T2" s="20">
        <v>0</v>
      </c>
      <c r="U2" s="25">
        <v>0</v>
      </c>
      <c r="V2" s="19">
        <v>0</v>
      </c>
      <c r="W2" s="19">
        <v>0</v>
      </c>
      <c r="X2" s="19">
        <v>0</v>
      </c>
      <c r="Y2" s="19">
        <v>0</v>
      </c>
      <c r="Z2" s="19">
        <v>1</v>
      </c>
      <c r="AA2" s="26">
        <f>Plant_Const!AH2</f>
        <v>6.4480000000000004</v>
      </c>
      <c r="AB2" s="19">
        <f>Plant_Const!AK2</f>
        <v>1.4</v>
      </c>
      <c r="AC2" s="135" t="s">
        <v>485</v>
      </c>
      <c r="AD2" s="136" t="s">
        <v>489</v>
      </c>
    </row>
    <row r="3" spans="1:32" x14ac:dyDescent="0.25">
      <c r="A3" s="29" t="s">
        <v>52</v>
      </c>
      <c r="B3" s="30">
        <v>1</v>
      </c>
      <c r="C3" s="20">
        <v>0</v>
      </c>
      <c r="D3" s="20">
        <v>0</v>
      </c>
      <c r="E3" s="20">
        <v>180</v>
      </c>
      <c r="F3" s="31">
        <v>0</v>
      </c>
      <c r="G3" s="31">
        <v>0</v>
      </c>
      <c r="H3" s="31">
        <v>3</v>
      </c>
      <c r="I3" s="22" t="s">
        <v>53</v>
      </c>
      <c r="J3" s="20">
        <v>0</v>
      </c>
      <c r="K3" s="20">
        <v>0</v>
      </c>
      <c r="L3" s="20">
        <v>0</v>
      </c>
      <c r="M3" s="20">
        <v>0</v>
      </c>
      <c r="N3" s="31">
        <v>0</v>
      </c>
      <c r="O3" s="23">
        <v>0</v>
      </c>
      <c r="P3" s="20">
        <v>0</v>
      </c>
      <c r="Q3" s="7">
        <v>1</v>
      </c>
      <c r="R3" s="7">
        <v>0</v>
      </c>
      <c r="S3" s="20">
        <v>90</v>
      </c>
      <c r="T3" s="20">
        <v>50</v>
      </c>
      <c r="U3" s="25">
        <v>1</v>
      </c>
      <c r="V3" s="26">
        <v>1</v>
      </c>
      <c r="W3" s="26">
        <v>6</v>
      </c>
      <c r="X3" s="19">
        <v>2</v>
      </c>
      <c r="Y3" s="19">
        <v>6</v>
      </c>
      <c r="Z3" s="19">
        <v>1</v>
      </c>
      <c r="AA3" s="26">
        <f>Plant_Const!AH3</f>
        <v>6.4480000000000004</v>
      </c>
      <c r="AB3" s="19">
        <f>Plant_Const!AK3</f>
        <v>1.4</v>
      </c>
      <c r="AC3" s="136"/>
      <c r="AD3" s="136"/>
    </row>
    <row r="4" spans="1:32" x14ac:dyDescent="0.25">
      <c r="A4" s="29" t="s">
        <v>52</v>
      </c>
      <c r="B4" s="18">
        <v>2</v>
      </c>
      <c r="C4" s="20">
        <v>0</v>
      </c>
      <c r="D4" s="20">
        <v>0</v>
      </c>
      <c r="E4" s="20">
        <v>180</v>
      </c>
      <c r="F4" s="31">
        <v>0</v>
      </c>
      <c r="G4" s="31">
        <v>0</v>
      </c>
      <c r="H4" s="31">
        <v>3</v>
      </c>
      <c r="I4" s="22" t="s">
        <v>53</v>
      </c>
      <c r="J4" s="20">
        <v>0</v>
      </c>
      <c r="K4" s="20">
        <v>0</v>
      </c>
      <c r="L4" s="20">
        <v>0</v>
      </c>
      <c r="M4" s="20">
        <v>0</v>
      </c>
      <c r="N4" s="31">
        <v>0</v>
      </c>
      <c r="O4" s="23">
        <v>0</v>
      </c>
      <c r="P4" s="20">
        <v>0</v>
      </c>
      <c r="Q4" s="7">
        <v>1</v>
      </c>
      <c r="R4" s="7">
        <v>0</v>
      </c>
      <c r="S4" s="20">
        <v>90</v>
      </c>
      <c r="T4" s="20">
        <v>50</v>
      </c>
      <c r="U4" s="25">
        <v>1</v>
      </c>
      <c r="V4" s="26">
        <v>1</v>
      </c>
      <c r="W4" s="26">
        <v>6</v>
      </c>
      <c r="X4" s="19">
        <v>2</v>
      </c>
      <c r="Y4" s="19">
        <v>6</v>
      </c>
      <c r="Z4" s="19">
        <v>1</v>
      </c>
      <c r="AA4" s="26">
        <f>Plant_Const!AH4</f>
        <v>6.4480000000000004</v>
      </c>
      <c r="AB4" s="19">
        <f>Plant_Const!AK4</f>
        <v>1.4</v>
      </c>
      <c r="AC4" s="136"/>
      <c r="AD4" s="136"/>
    </row>
    <row r="5" spans="1:32" x14ac:dyDescent="0.25">
      <c r="A5" s="29" t="s">
        <v>52</v>
      </c>
      <c r="B5" s="30">
        <v>3</v>
      </c>
      <c r="C5" s="20">
        <v>0</v>
      </c>
      <c r="D5" s="20">
        <v>0</v>
      </c>
      <c r="E5" s="20">
        <v>180</v>
      </c>
      <c r="F5" s="31">
        <v>0</v>
      </c>
      <c r="G5" s="31">
        <v>0</v>
      </c>
      <c r="H5" s="31">
        <v>3</v>
      </c>
      <c r="I5" s="22" t="s">
        <v>53</v>
      </c>
      <c r="J5" s="20">
        <v>0</v>
      </c>
      <c r="K5" s="20">
        <v>0</v>
      </c>
      <c r="L5" s="20">
        <v>0</v>
      </c>
      <c r="M5" s="20">
        <v>0</v>
      </c>
      <c r="N5" s="31">
        <v>0</v>
      </c>
      <c r="O5" s="23">
        <v>100</v>
      </c>
      <c r="P5" s="20">
        <v>0</v>
      </c>
      <c r="Q5" s="7">
        <v>1</v>
      </c>
      <c r="R5" s="7">
        <v>0</v>
      </c>
      <c r="S5" s="20">
        <v>90</v>
      </c>
      <c r="T5" s="20">
        <v>50</v>
      </c>
      <c r="U5" s="25">
        <v>1</v>
      </c>
      <c r="V5" s="26">
        <v>1</v>
      </c>
      <c r="W5" s="26">
        <v>6</v>
      </c>
      <c r="X5" s="19">
        <v>2</v>
      </c>
      <c r="Y5" s="19">
        <v>6</v>
      </c>
      <c r="Z5" s="19">
        <v>1</v>
      </c>
      <c r="AA5" s="26">
        <f>Plant_Const!AH5</f>
        <v>6.4480000000000004</v>
      </c>
      <c r="AB5" s="19">
        <f>Plant_Const!AK5</f>
        <v>1.4</v>
      </c>
      <c r="AC5" s="132"/>
      <c r="AD5" s="132"/>
    </row>
    <row r="6" spans="1:32" x14ac:dyDescent="0.25">
      <c r="A6" s="29" t="s">
        <v>52</v>
      </c>
      <c r="B6" s="18">
        <v>4</v>
      </c>
      <c r="C6" s="20">
        <v>0</v>
      </c>
      <c r="D6" s="20">
        <v>0</v>
      </c>
      <c r="E6" s="20">
        <v>180</v>
      </c>
      <c r="F6" s="31">
        <v>1</v>
      </c>
      <c r="G6" s="31">
        <v>1</v>
      </c>
      <c r="H6" s="31">
        <v>3</v>
      </c>
      <c r="I6" s="22" t="s">
        <v>54</v>
      </c>
      <c r="J6" s="20">
        <v>0</v>
      </c>
      <c r="K6" s="20">
        <v>0</v>
      </c>
      <c r="L6" s="20">
        <v>0</v>
      </c>
      <c r="M6" s="20">
        <v>0</v>
      </c>
      <c r="N6" s="31">
        <v>0</v>
      </c>
      <c r="O6" s="23">
        <v>100</v>
      </c>
      <c r="P6" s="20">
        <v>0</v>
      </c>
      <c r="Q6" s="7">
        <v>1</v>
      </c>
      <c r="R6" s="7">
        <v>1</v>
      </c>
      <c r="S6" s="20">
        <v>90</v>
      </c>
      <c r="T6" s="20">
        <v>50</v>
      </c>
      <c r="U6" s="25">
        <v>1</v>
      </c>
      <c r="V6" s="26">
        <v>1</v>
      </c>
      <c r="W6" s="26">
        <v>6</v>
      </c>
      <c r="X6" s="19">
        <v>2</v>
      </c>
      <c r="Y6" s="19">
        <v>6</v>
      </c>
      <c r="Z6" s="19">
        <v>1</v>
      </c>
      <c r="AA6" s="26">
        <f>Plant_Const!AH6</f>
        <v>6.4480000000000004</v>
      </c>
      <c r="AB6" s="19">
        <f>Plant_Const!AK6</f>
        <v>1.4</v>
      </c>
      <c r="AC6" s="132"/>
      <c r="AD6" s="132"/>
    </row>
    <row r="7" spans="1:32" x14ac:dyDescent="0.25">
      <c r="A7" s="29" t="s">
        <v>52</v>
      </c>
      <c r="B7" s="30">
        <v>5</v>
      </c>
      <c r="C7" s="20">
        <v>0</v>
      </c>
      <c r="D7" s="20">
        <v>0</v>
      </c>
      <c r="E7" s="20">
        <v>180</v>
      </c>
      <c r="F7" s="31">
        <v>1</v>
      </c>
      <c r="G7" s="31">
        <v>1</v>
      </c>
      <c r="H7" s="31">
        <v>3</v>
      </c>
      <c r="I7" s="22" t="s">
        <v>54</v>
      </c>
      <c r="J7" s="20">
        <v>0</v>
      </c>
      <c r="K7" s="20">
        <v>0</v>
      </c>
      <c r="L7" s="20">
        <v>0</v>
      </c>
      <c r="M7" s="20">
        <v>0</v>
      </c>
      <c r="N7" s="31">
        <v>0</v>
      </c>
      <c r="O7" s="23">
        <v>100</v>
      </c>
      <c r="P7" s="20">
        <v>0</v>
      </c>
      <c r="Q7" s="7">
        <v>1</v>
      </c>
      <c r="R7" s="7">
        <v>1</v>
      </c>
      <c r="S7" s="20">
        <v>90</v>
      </c>
      <c r="T7" s="20">
        <v>50</v>
      </c>
      <c r="U7" s="25">
        <v>1</v>
      </c>
      <c r="V7" s="26">
        <v>1</v>
      </c>
      <c r="W7" s="26">
        <v>6</v>
      </c>
      <c r="X7" s="19">
        <v>2</v>
      </c>
      <c r="Y7" s="19">
        <v>6</v>
      </c>
      <c r="Z7" s="19">
        <v>1</v>
      </c>
      <c r="AA7" s="26">
        <f>Plant_Const!AH7</f>
        <v>6.3439999999999994</v>
      </c>
      <c r="AB7" s="19">
        <f>Plant_Const!AK7</f>
        <v>1.4</v>
      </c>
      <c r="AC7" s="132"/>
      <c r="AD7" s="132"/>
    </row>
    <row r="8" spans="1:32" x14ac:dyDescent="0.25">
      <c r="A8" s="29" t="s">
        <v>52</v>
      </c>
      <c r="B8" s="18">
        <v>6</v>
      </c>
      <c r="C8" s="20">
        <v>0</v>
      </c>
      <c r="D8" s="20">
        <v>0</v>
      </c>
      <c r="E8" s="20">
        <v>180</v>
      </c>
      <c r="F8" s="31">
        <v>1</v>
      </c>
      <c r="G8" s="31">
        <v>4</v>
      </c>
      <c r="H8" s="31">
        <v>3</v>
      </c>
      <c r="I8" s="22" t="s">
        <v>54</v>
      </c>
      <c r="J8" s="20">
        <v>0</v>
      </c>
      <c r="K8" s="20">
        <v>0</v>
      </c>
      <c r="L8" s="20">
        <v>0</v>
      </c>
      <c r="M8" s="20">
        <v>1</v>
      </c>
      <c r="N8" s="31">
        <v>1</v>
      </c>
      <c r="O8" s="23">
        <v>100</v>
      </c>
      <c r="P8" s="20">
        <v>0</v>
      </c>
      <c r="Q8" s="7">
        <v>1</v>
      </c>
      <c r="R8" s="7">
        <v>1</v>
      </c>
      <c r="S8" s="20">
        <v>90</v>
      </c>
      <c r="T8" s="20">
        <v>50</v>
      </c>
      <c r="U8" s="25">
        <v>1</v>
      </c>
      <c r="V8" s="26">
        <v>1</v>
      </c>
      <c r="W8" s="26">
        <v>6</v>
      </c>
      <c r="X8" s="19">
        <v>2</v>
      </c>
      <c r="Y8" s="19">
        <v>6</v>
      </c>
      <c r="Z8" s="19">
        <v>1</v>
      </c>
      <c r="AA8" s="26">
        <f>Plant_Const!AH8</f>
        <v>6.3439999999999994</v>
      </c>
      <c r="AB8" s="19">
        <f>Plant_Const!AK8</f>
        <v>1.4</v>
      </c>
      <c r="AC8" s="132">
        <v>1</v>
      </c>
      <c r="AD8" s="132" t="s">
        <v>553</v>
      </c>
      <c r="AE8" s="120">
        <f>ROUNDUP(AC8*VLOOKUP($AD$8,PRODUCT!$C$2:$L$79,8,0)*AA8,0)</f>
        <v>18</v>
      </c>
      <c r="AF8" s="28">
        <f>ROUNDUP(AC8*VLOOKUP($AD$8,PRODUCT!$C$2:$L$79,9,0)*AB8,0)</f>
        <v>14</v>
      </c>
    </row>
    <row r="9" spans="1:32" x14ac:dyDescent="0.25">
      <c r="A9" s="29" t="s">
        <v>52</v>
      </c>
      <c r="B9" s="30">
        <v>7</v>
      </c>
      <c r="C9" s="20">
        <v>0</v>
      </c>
      <c r="D9" s="20">
        <v>0</v>
      </c>
      <c r="E9" s="20">
        <v>180</v>
      </c>
      <c r="F9" s="31">
        <v>1</v>
      </c>
      <c r="G9" s="31">
        <v>4</v>
      </c>
      <c r="H9" s="31">
        <v>3</v>
      </c>
      <c r="I9" s="22" t="s">
        <v>54</v>
      </c>
      <c r="J9" s="20">
        <v>0</v>
      </c>
      <c r="K9" s="20">
        <v>0</v>
      </c>
      <c r="L9" s="20">
        <v>0</v>
      </c>
      <c r="M9" s="20">
        <v>1</v>
      </c>
      <c r="N9" s="31">
        <v>1</v>
      </c>
      <c r="O9" s="23">
        <v>100</v>
      </c>
      <c r="P9" s="20">
        <v>0</v>
      </c>
      <c r="Q9" s="7">
        <v>1</v>
      </c>
      <c r="R9" s="7">
        <v>1</v>
      </c>
      <c r="S9" s="20">
        <v>90</v>
      </c>
      <c r="T9" s="20">
        <v>50</v>
      </c>
      <c r="U9" s="25">
        <v>1</v>
      </c>
      <c r="V9" s="26">
        <v>1</v>
      </c>
      <c r="W9" s="26">
        <v>6</v>
      </c>
      <c r="X9" s="19">
        <v>2</v>
      </c>
      <c r="Y9" s="19">
        <v>6</v>
      </c>
      <c r="Z9" s="19">
        <v>1</v>
      </c>
      <c r="AA9" s="26">
        <f>Plant_Const!AH9</f>
        <v>6.3439999999999994</v>
      </c>
      <c r="AB9" s="19">
        <f>Plant_Const!AK9</f>
        <v>1.4</v>
      </c>
      <c r="AC9" s="132">
        <f>AC8</f>
        <v>1</v>
      </c>
      <c r="AD9" s="132"/>
      <c r="AE9" s="120">
        <f>ROUNDUP(AC9*VLOOKUP($AD$8,PRODUCT!$C$2:$L$79,8,0)*AA9,0)</f>
        <v>18</v>
      </c>
      <c r="AF9" s="28">
        <f>ROUNDUP(AC9*VLOOKUP($AD$8,PRODUCT!$C$2:$L$79,9,0)*AB9,0)</f>
        <v>14</v>
      </c>
    </row>
    <row r="10" spans="1:32" x14ac:dyDescent="0.25">
      <c r="A10" s="29" t="s">
        <v>52</v>
      </c>
      <c r="B10" s="18">
        <v>8</v>
      </c>
      <c r="C10" s="20">
        <v>0</v>
      </c>
      <c r="D10" s="20">
        <v>0</v>
      </c>
      <c r="E10" s="20">
        <v>180</v>
      </c>
      <c r="F10" s="31">
        <v>1</v>
      </c>
      <c r="G10" s="31">
        <v>4</v>
      </c>
      <c r="H10" s="31">
        <v>3</v>
      </c>
      <c r="I10" s="32" t="s">
        <v>54</v>
      </c>
      <c r="J10" s="20">
        <v>100</v>
      </c>
      <c r="K10" s="20">
        <v>100</v>
      </c>
      <c r="L10" s="20">
        <v>0</v>
      </c>
      <c r="M10" s="20">
        <v>1</v>
      </c>
      <c r="N10" s="31">
        <v>1</v>
      </c>
      <c r="O10" s="23">
        <v>100</v>
      </c>
      <c r="P10" s="20">
        <v>0</v>
      </c>
      <c r="Q10" s="7">
        <v>2</v>
      </c>
      <c r="R10" s="7">
        <v>2</v>
      </c>
      <c r="S10" s="20">
        <v>90</v>
      </c>
      <c r="T10" s="20">
        <v>50</v>
      </c>
      <c r="U10" s="25">
        <v>1</v>
      </c>
      <c r="V10" s="26">
        <v>1</v>
      </c>
      <c r="W10" s="26">
        <v>6</v>
      </c>
      <c r="X10" s="19">
        <v>2</v>
      </c>
      <c r="Y10" s="19">
        <v>6</v>
      </c>
      <c r="Z10" s="19">
        <v>1</v>
      </c>
      <c r="AA10" s="26">
        <f>Plant_Const!AH10</f>
        <v>6.24</v>
      </c>
      <c r="AB10" s="19">
        <f>Plant_Const!AK10</f>
        <v>1.4</v>
      </c>
      <c r="AC10" s="132">
        <f t="shared" ref="AC10:AC70" si="0">AC9</f>
        <v>1</v>
      </c>
      <c r="AD10" s="132"/>
      <c r="AE10" s="120">
        <f>ROUNDUP(AC10*VLOOKUP($AD$8,PRODUCT!$C$2:$L$79,8,0)*AA10,0)</f>
        <v>18</v>
      </c>
      <c r="AF10" s="28">
        <f>ROUNDUP(AC10*VLOOKUP($AD$8,PRODUCT!$C$2:$L$79,9,0)*AB10,0)</f>
        <v>14</v>
      </c>
    </row>
    <row r="11" spans="1:32" x14ac:dyDescent="0.25">
      <c r="A11" s="29" t="s">
        <v>52</v>
      </c>
      <c r="B11" s="30">
        <v>9</v>
      </c>
      <c r="C11" s="20">
        <v>0</v>
      </c>
      <c r="D11" s="20">
        <v>0</v>
      </c>
      <c r="E11" s="20">
        <v>180</v>
      </c>
      <c r="F11" s="31">
        <v>1</v>
      </c>
      <c r="G11" s="31">
        <v>4</v>
      </c>
      <c r="H11" s="31">
        <v>3</v>
      </c>
      <c r="I11" s="32" t="s">
        <v>54</v>
      </c>
      <c r="J11" s="20">
        <v>30</v>
      </c>
      <c r="K11" s="20">
        <v>100</v>
      </c>
      <c r="L11" s="20">
        <v>0</v>
      </c>
      <c r="M11" s="20">
        <v>1</v>
      </c>
      <c r="N11" s="31">
        <v>1</v>
      </c>
      <c r="O11" s="23">
        <v>40</v>
      </c>
      <c r="P11" s="20">
        <v>50</v>
      </c>
      <c r="Q11" s="7">
        <v>2</v>
      </c>
      <c r="R11" s="7">
        <v>2</v>
      </c>
      <c r="S11" s="20">
        <v>90</v>
      </c>
      <c r="T11" s="20">
        <v>0</v>
      </c>
      <c r="U11" s="25">
        <v>1</v>
      </c>
      <c r="V11" s="26">
        <v>1</v>
      </c>
      <c r="W11" s="26">
        <v>6</v>
      </c>
      <c r="X11" s="19">
        <v>2</v>
      </c>
      <c r="Y11" s="19">
        <v>6</v>
      </c>
      <c r="Z11" s="19">
        <v>1</v>
      </c>
      <c r="AA11" s="26">
        <f>Plant_Const!AH11</f>
        <v>6.24</v>
      </c>
      <c r="AB11" s="19">
        <f>Plant_Const!AK11</f>
        <v>1.4</v>
      </c>
      <c r="AC11" s="132">
        <f t="shared" si="0"/>
        <v>1</v>
      </c>
      <c r="AD11" s="132"/>
      <c r="AE11" s="120">
        <f>ROUNDUP(AC11*VLOOKUP($AD$8,PRODUCT!$C$2:$L$79,8,0)*AA11,0)</f>
        <v>18</v>
      </c>
      <c r="AF11" s="28">
        <f>ROUNDUP(AC11*VLOOKUP($AD$8,PRODUCT!$C$2:$L$79,9,0)*AB11,0)</f>
        <v>14</v>
      </c>
    </row>
    <row r="12" spans="1:32" x14ac:dyDescent="0.25">
      <c r="A12" s="29" t="s">
        <v>52</v>
      </c>
      <c r="B12" s="18">
        <v>10</v>
      </c>
      <c r="C12" s="20">
        <v>3</v>
      </c>
      <c r="D12" s="3">
        <v>5</v>
      </c>
      <c r="E12" s="20">
        <v>300</v>
      </c>
      <c r="F12" s="31">
        <v>1</v>
      </c>
      <c r="G12" s="31">
        <v>4</v>
      </c>
      <c r="H12" s="31">
        <v>3</v>
      </c>
      <c r="I12" s="32" t="s">
        <v>54</v>
      </c>
      <c r="J12" s="20">
        <v>30</v>
      </c>
      <c r="K12" s="20">
        <v>100</v>
      </c>
      <c r="L12" s="20">
        <v>0</v>
      </c>
      <c r="M12" s="20">
        <v>1</v>
      </c>
      <c r="N12" s="31">
        <v>1</v>
      </c>
      <c r="O12" s="23">
        <v>40</v>
      </c>
      <c r="P12" s="20">
        <v>50</v>
      </c>
      <c r="Q12" s="7">
        <v>2</v>
      </c>
      <c r="R12" s="7">
        <v>2</v>
      </c>
      <c r="S12" s="20">
        <v>90</v>
      </c>
      <c r="T12" s="20">
        <v>0</v>
      </c>
      <c r="U12" s="25">
        <v>1</v>
      </c>
      <c r="V12" s="26">
        <v>1</v>
      </c>
      <c r="W12" s="26">
        <v>6</v>
      </c>
      <c r="X12" s="19">
        <v>2</v>
      </c>
      <c r="Y12" s="19">
        <v>6</v>
      </c>
      <c r="Z12" s="19">
        <v>1</v>
      </c>
      <c r="AA12" s="26">
        <f>Plant_Const!AH12</f>
        <v>6.136000000000001</v>
      </c>
      <c r="AB12" s="19">
        <f>Plant_Const!AK12</f>
        <v>1.4</v>
      </c>
      <c r="AC12" s="132">
        <f t="shared" si="0"/>
        <v>1</v>
      </c>
      <c r="AD12" s="132"/>
      <c r="AE12" s="120">
        <f>ROUNDUP(AC12*VLOOKUP($AD$8,PRODUCT!$C$2:$L$79,8,0)*AA12,0)</f>
        <v>18</v>
      </c>
      <c r="AF12" s="28">
        <f>ROUNDUP(AC12*VLOOKUP($AD$8,PRODUCT!$C$2:$L$79,9,0)*AB12,0)</f>
        <v>14</v>
      </c>
    </row>
    <row r="13" spans="1:32" x14ac:dyDescent="0.25">
      <c r="A13" s="29" t="s">
        <v>52</v>
      </c>
      <c r="B13" s="30">
        <v>11</v>
      </c>
      <c r="C13" s="31">
        <v>4</v>
      </c>
      <c r="D13" s="3">
        <v>5</v>
      </c>
      <c r="E13" s="20">
        <v>300</v>
      </c>
      <c r="F13" s="31">
        <v>1</v>
      </c>
      <c r="G13" s="31">
        <v>4</v>
      </c>
      <c r="H13" s="31">
        <v>5</v>
      </c>
      <c r="I13" s="32" t="s">
        <v>54</v>
      </c>
      <c r="J13" s="20">
        <v>30</v>
      </c>
      <c r="K13" s="20">
        <v>100</v>
      </c>
      <c r="L13" s="20">
        <v>0</v>
      </c>
      <c r="M13" s="20">
        <v>1</v>
      </c>
      <c r="N13" s="31">
        <v>1</v>
      </c>
      <c r="O13" s="23">
        <v>40</v>
      </c>
      <c r="P13" s="20">
        <v>50</v>
      </c>
      <c r="Q13" s="7">
        <v>2</v>
      </c>
      <c r="R13" s="7">
        <v>2</v>
      </c>
      <c r="S13" s="20">
        <v>90</v>
      </c>
      <c r="T13" s="20">
        <v>0</v>
      </c>
      <c r="U13" s="25">
        <v>1</v>
      </c>
      <c r="V13" s="26">
        <v>1</v>
      </c>
      <c r="W13" s="26">
        <v>5.9</v>
      </c>
      <c r="X13" s="19">
        <v>1.9</v>
      </c>
      <c r="Y13" s="19">
        <v>6.1</v>
      </c>
      <c r="Z13" s="19">
        <v>1</v>
      </c>
      <c r="AA13" s="26">
        <f>Plant_Const!AH13</f>
        <v>6.032</v>
      </c>
      <c r="AB13" s="19">
        <f>Plant_Const!AK13</f>
        <v>1.4</v>
      </c>
      <c r="AC13" s="132">
        <f t="shared" si="0"/>
        <v>1</v>
      </c>
      <c r="AD13" s="132">
        <f>3.54*1*6.4</f>
        <v>22.656000000000002</v>
      </c>
      <c r="AE13" s="120">
        <f>ROUNDUP(AC13*VLOOKUP($AD$8,PRODUCT!$C$2:$L$79,8,0)*AA13,0)</f>
        <v>17</v>
      </c>
      <c r="AF13" s="28">
        <f>ROUNDUP(AC13*VLOOKUP($AD$8,PRODUCT!$C$2:$L$79,9,0)*AB13,0)</f>
        <v>14</v>
      </c>
    </row>
    <row r="14" spans="1:32" x14ac:dyDescent="0.25">
      <c r="A14" s="29" t="s">
        <v>52</v>
      </c>
      <c r="B14" s="18">
        <v>12</v>
      </c>
      <c r="C14" s="31">
        <v>4</v>
      </c>
      <c r="D14" s="3">
        <v>5</v>
      </c>
      <c r="E14" s="20">
        <v>600</v>
      </c>
      <c r="F14" s="31">
        <v>2</v>
      </c>
      <c r="G14" s="31">
        <v>4</v>
      </c>
      <c r="H14" s="31">
        <v>5</v>
      </c>
      <c r="I14" s="32" t="s">
        <v>54</v>
      </c>
      <c r="J14" s="20">
        <v>30</v>
      </c>
      <c r="K14" s="20">
        <v>100</v>
      </c>
      <c r="L14" s="20">
        <v>0</v>
      </c>
      <c r="M14" s="20">
        <v>1</v>
      </c>
      <c r="N14" s="31">
        <v>1</v>
      </c>
      <c r="O14" s="23">
        <v>40</v>
      </c>
      <c r="P14" s="20">
        <v>50</v>
      </c>
      <c r="Q14" s="7">
        <v>2</v>
      </c>
      <c r="R14" s="7">
        <v>2</v>
      </c>
      <c r="S14" s="20">
        <v>90</v>
      </c>
      <c r="T14" s="20">
        <v>0</v>
      </c>
      <c r="U14" s="25">
        <v>1</v>
      </c>
      <c r="V14" s="26">
        <v>1</v>
      </c>
      <c r="W14" s="26">
        <v>5.8</v>
      </c>
      <c r="X14" s="19">
        <v>1.8</v>
      </c>
      <c r="Y14" s="19">
        <v>6.2</v>
      </c>
      <c r="Z14" s="19">
        <v>1</v>
      </c>
      <c r="AA14" s="26">
        <f>Plant_Const!AH14</f>
        <v>5.9279999999999999</v>
      </c>
      <c r="AB14" s="19">
        <f>Plant_Const!AK14</f>
        <v>1.4</v>
      </c>
      <c r="AC14" s="132">
        <f t="shared" si="0"/>
        <v>1</v>
      </c>
      <c r="AD14" s="132"/>
      <c r="AE14" s="120">
        <f>ROUNDUP(AC14*VLOOKUP($AD$8,PRODUCT!$C$2:$L$79,8,0)*AA14,0)</f>
        <v>17</v>
      </c>
      <c r="AF14" s="28">
        <f>ROUNDUP(AC14*VLOOKUP($AD$8,PRODUCT!$C$2:$L$79,9,0)*AB14,0)</f>
        <v>14</v>
      </c>
    </row>
    <row r="15" spans="1:32" ht="14.25" customHeight="1" x14ac:dyDescent="0.25">
      <c r="A15" s="29" t="s">
        <v>52</v>
      </c>
      <c r="B15" s="30">
        <v>13</v>
      </c>
      <c r="C15" s="31">
        <v>4</v>
      </c>
      <c r="D15" s="3">
        <v>6</v>
      </c>
      <c r="E15" s="20">
        <v>600</v>
      </c>
      <c r="F15" s="31">
        <v>2</v>
      </c>
      <c r="G15" s="31">
        <v>4</v>
      </c>
      <c r="H15" s="31">
        <v>5</v>
      </c>
      <c r="I15" s="32" t="s">
        <v>54</v>
      </c>
      <c r="J15" s="20">
        <v>30</v>
      </c>
      <c r="K15" s="20">
        <v>100</v>
      </c>
      <c r="L15" s="20">
        <v>0</v>
      </c>
      <c r="M15" s="20">
        <v>1</v>
      </c>
      <c r="N15" s="31">
        <v>1</v>
      </c>
      <c r="O15" s="23">
        <v>40</v>
      </c>
      <c r="P15" s="20">
        <v>80</v>
      </c>
      <c r="Q15" s="7">
        <v>2</v>
      </c>
      <c r="R15" s="7">
        <v>2</v>
      </c>
      <c r="S15" s="20">
        <v>90</v>
      </c>
      <c r="T15" s="20">
        <v>0</v>
      </c>
      <c r="U15" s="25">
        <v>1</v>
      </c>
      <c r="V15" s="26">
        <v>1</v>
      </c>
      <c r="W15" s="26">
        <v>5.7</v>
      </c>
      <c r="X15" s="19">
        <v>1.7</v>
      </c>
      <c r="Y15" s="19">
        <v>6.3</v>
      </c>
      <c r="Z15" s="19">
        <v>1</v>
      </c>
      <c r="AA15" s="26">
        <f>Plant_Const!AH15</f>
        <v>5.8239999999999998</v>
      </c>
      <c r="AB15" s="19">
        <f>Plant_Const!AK15</f>
        <v>1.4</v>
      </c>
      <c r="AC15" s="132">
        <f t="shared" si="0"/>
        <v>1</v>
      </c>
      <c r="AD15" s="132"/>
      <c r="AE15" s="120">
        <f>ROUNDUP(AC15*VLOOKUP($AD$8,PRODUCT!$C$2:$L$79,8,0)*AA15,0)</f>
        <v>17</v>
      </c>
      <c r="AF15" s="28">
        <f>ROUNDUP(AC15*VLOOKUP($AD$8,PRODUCT!$C$2:$L$79,9,0)*AB15,0)</f>
        <v>14</v>
      </c>
    </row>
    <row r="16" spans="1:32" x14ac:dyDescent="0.25">
      <c r="A16" s="29" t="s">
        <v>52</v>
      </c>
      <c r="B16" s="18">
        <v>14</v>
      </c>
      <c r="C16" s="31">
        <v>4</v>
      </c>
      <c r="D16" s="3">
        <v>6</v>
      </c>
      <c r="E16" s="20">
        <v>600</v>
      </c>
      <c r="F16" s="31">
        <v>2</v>
      </c>
      <c r="G16" s="31">
        <v>4</v>
      </c>
      <c r="H16" s="31">
        <v>5</v>
      </c>
      <c r="I16" s="32" t="s">
        <v>54</v>
      </c>
      <c r="J16" s="20">
        <v>30</v>
      </c>
      <c r="K16" s="20">
        <v>100</v>
      </c>
      <c r="L16" s="20">
        <v>0</v>
      </c>
      <c r="M16" s="20">
        <v>1</v>
      </c>
      <c r="N16" s="31">
        <v>1</v>
      </c>
      <c r="O16" s="23">
        <v>40</v>
      </c>
      <c r="P16" s="20">
        <v>80</v>
      </c>
      <c r="Q16" s="7">
        <v>2</v>
      </c>
      <c r="R16" s="7">
        <v>2</v>
      </c>
      <c r="S16" s="20">
        <v>50</v>
      </c>
      <c r="T16" s="20">
        <v>0</v>
      </c>
      <c r="U16" s="25">
        <v>1</v>
      </c>
      <c r="V16" s="26">
        <v>1</v>
      </c>
      <c r="W16" s="26">
        <v>5.6</v>
      </c>
      <c r="X16" s="19">
        <v>1.6</v>
      </c>
      <c r="Y16" s="19">
        <v>6.4</v>
      </c>
      <c r="Z16" s="19">
        <v>1</v>
      </c>
      <c r="AA16" s="26">
        <f>Plant_Const!AH16</f>
        <v>5.7200000000000006</v>
      </c>
      <c r="AB16" s="19">
        <f>Plant_Const!AK16</f>
        <v>1.4</v>
      </c>
      <c r="AC16" s="132">
        <f t="shared" si="0"/>
        <v>1</v>
      </c>
      <c r="AD16" s="132"/>
      <c r="AE16" s="120">
        <f>ROUNDUP(AC16*VLOOKUP($AD$8,PRODUCT!$C$2:$L$79,8,0)*AA16,0)</f>
        <v>16</v>
      </c>
      <c r="AF16" s="28">
        <f>ROUNDUP(AC16*VLOOKUP($AD$8,PRODUCT!$C$2:$L$79,9,0)*AB16,0)</f>
        <v>14</v>
      </c>
    </row>
    <row r="17" spans="1:32" x14ac:dyDescent="0.25">
      <c r="A17" s="29" t="s">
        <v>52</v>
      </c>
      <c r="B17" s="30">
        <v>15</v>
      </c>
      <c r="C17" s="31">
        <v>4</v>
      </c>
      <c r="D17" s="3">
        <v>6</v>
      </c>
      <c r="E17" s="20">
        <v>900</v>
      </c>
      <c r="F17" s="31">
        <v>2</v>
      </c>
      <c r="G17" s="31">
        <v>4</v>
      </c>
      <c r="H17" s="31">
        <v>8</v>
      </c>
      <c r="I17" s="32" t="s">
        <v>54</v>
      </c>
      <c r="J17" s="20">
        <v>30</v>
      </c>
      <c r="K17" s="20">
        <v>100</v>
      </c>
      <c r="L17" s="20">
        <v>0</v>
      </c>
      <c r="M17" s="20">
        <v>1</v>
      </c>
      <c r="N17" s="31">
        <v>1</v>
      </c>
      <c r="O17" s="23">
        <v>40</v>
      </c>
      <c r="P17" s="20">
        <v>80</v>
      </c>
      <c r="Q17" s="7">
        <v>2</v>
      </c>
      <c r="R17" s="7">
        <v>2</v>
      </c>
      <c r="S17" s="20">
        <v>50</v>
      </c>
      <c r="T17" s="20">
        <v>10</v>
      </c>
      <c r="U17" s="25">
        <v>1</v>
      </c>
      <c r="V17" s="26">
        <v>1</v>
      </c>
      <c r="W17" s="26">
        <v>5.5</v>
      </c>
      <c r="X17" s="19">
        <v>1.5</v>
      </c>
      <c r="Y17" s="19">
        <v>6.5</v>
      </c>
      <c r="Z17" s="19">
        <v>1</v>
      </c>
      <c r="AA17" s="26">
        <f>Plant_Const!AH17</f>
        <v>5.6160000000000005</v>
      </c>
      <c r="AB17" s="19">
        <f>Plant_Const!AK17</f>
        <v>1.4</v>
      </c>
      <c r="AC17" s="132">
        <f t="shared" si="0"/>
        <v>1</v>
      </c>
      <c r="AD17" s="132"/>
      <c r="AE17" s="120">
        <f>ROUNDUP(AC17*VLOOKUP($AD$8,PRODUCT!$C$2:$L$79,8,0)*AA17,0)</f>
        <v>16</v>
      </c>
      <c r="AF17" s="28">
        <f>ROUNDUP(AC17*VLOOKUP($AD$8,PRODUCT!$C$2:$L$79,9,0)*AB17,0)</f>
        <v>14</v>
      </c>
    </row>
    <row r="18" spans="1:32" x14ac:dyDescent="0.25">
      <c r="A18" s="29" t="s">
        <v>52</v>
      </c>
      <c r="B18" s="18">
        <v>16</v>
      </c>
      <c r="C18" s="31">
        <v>4</v>
      </c>
      <c r="D18" s="3">
        <v>6</v>
      </c>
      <c r="E18" s="20">
        <v>900</v>
      </c>
      <c r="F18" s="31">
        <v>2</v>
      </c>
      <c r="G18" s="31">
        <v>4</v>
      </c>
      <c r="H18" s="31">
        <v>8</v>
      </c>
      <c r="I18" s="32" t="s">
        <v>54</v>
      </c>
      <c r="J18" s="20">
        <v>30</v>
      </c>
      <c r="K18" s="20">
        <v>90</v>
      </c>
      <c r="L18" s="20">
        <v>10</v>
      </c>
      <c r="M18" s="20">
        <v>1</v>
      </c>
      <c r="N18" s="31">
        <v>1</v>
      </c>
      <c r="O18" s="23">
        <v>40</v>
      </c>
      <c r="P18" s="20">
        <v>80</v>
      </c>
      <c r="Q18" s="7">
        <v>2</v>
      </c>
      <c r="R18" s="7">
        <v>2</v>
      </c>
      <c r="S18" s="20">
        <v>50</v>
      </c>
      <c r="T18" s="20">
        <v>10</v>
      </c>
      <c r="U18" s="33">
        <v>1</v>
      </c>
      <c r="V18" s="26">
        <v>1</v>
      </c>
      <c r="W18" s="26">
        <v>5.4</v>
      </c>
      <c r="X18" s="19">
        <v>1.4</v>
      </c>
      <c r="Y18" s="19">
        <v>6.6</v>
      </c>
      <c r="Z18" s="19">
        <v>1</v>
      </c>
      <c r="AA18" s="26">
        <f>Plant_Const!AH18</f>
        <v>5.5119999999999996</v>
      </c>
      <c r="AB18" s="19">
        <f>Plant_Const!AK18</f>
        <v>1.4</v>
      </c>
      <c r="AC18" s="132">
        <f t="shared" si="0"/>
        <v>1</v>
      </c>
      <c r="AD18" s="132"/>
      <c r="AE18" s="120">
        <f>ROUNDUP(AC18*VLOOKUP($AD$8,PRODUCT!$C$2:$L$79,8,0)*AA18,0)</f>
        <v>16</v>
      </c>
      <c r="AF18" s="28">
        <f>ROUNDUP(AC18*VLOOKUP($AD$8,PRODUCT!$C$2:$L$79,9,0)*AB18,0)</f>
        <v>14</v>
      </c>
    </row>
    <row r="19" spans="1:32" x14ac:dyDescent="0.25">
      <c r="A19" s="29" t="s">
        <v>52</v>
      </c>
      <c r="B19" s="30">
        <v>17</v>
      </c>
      <c r="C19" s="31">
        <v>4</v>
      </c>
      <c r="D19" s="3">
        <v>6</v>
      </c>
      <c r="E19" s="20">
        <v>900</v>
      </c>
      <c r="F19" s="31">
        <v>2</v>
      </c>
      <c r="G19" s="31">
        <v>5</v>
      </c>
      <c r="H19" s="31">
        <v>8</v>
      </c>
      <c r="I19" s="32" t="s">
        <v>54</v>
      </c>
      <c r="J19" s="20">
        <v>30</v>
      </c>
      <c r="K19" s="20">
        <v>80</v>
      </c>
      <c r="L19" s="20">
        <v>10</v>
      </c>
      <c r="M19" s="20">
        <v>1</v>
      </c>
      <c r="N19" s="31">
        <v>1</v>
      </c>
      <c r="O19" s="23">
        <v>40</v>
      </c>
      <c r="P19" s="20">
        <v>80</v>
      </c>
      <c r="Q19" s="7">
        <v>2</v>
      </c>
      <c r="R19" s="7">
        <v>3</v>
      </c>
      <c r="S19" s="20">
        <v>50</v>
      </c>
      <c r="T19" s="20">
        <v>10</v>
      </c>
      <c r="U19" s="25">
        <v>0.8</v>
      </c>
      <c r="V19" s="26">
        <v>1</v>
      </c>
      <c r="W19" s="26">
        <v>5.3</v>
      </c>
      <c r="X19" s="19">
        <v>1.3</v>
      </c>
      <c r="Y19" s="19">
        <v>6.7</v>
      </c>
      <c r="Z19" s="19">
        <v>1</v>
      </c>
      <c r="AA19" s="26">
        <f>Plant_Const!AH19</f>
        <v>5.3040000000000003</v>
      </c>
      <c r="AB19" s="19">
        <f>Plant_Const!AK19</f>
        <v>1.4</v>
      </c>
      <c r="AC19" s="132">
        <f t="shared" si="0"/>
        <v>1</v>
      </c>
      <c r="AD19" s="132"/>
      <c r="AE19" s="120">
        <f>ROUNDUP(AC19*VLOOKUP($AD$8,PRODUCT!$C$2:$L$79,8,0)*AA19,0)</f>
        <v>15</v>
      </c>
      <c r="AF19" s="28">
        <f>ROUNDUP(AC19*VLOOKUP($AD$8,PRODUCT!$C$2:$L$79,9,0)*AB19,0)</f>
        <v>14</v>
      </c>
    </row>
    <row r="20" spans="1:32" x14ac:dyDescent="0.25">
      <c r="A20" s="29" t="s">
        <v>52</v>
      </c>
      <c r="B20" s="18">
        <v>18</v>
      </c>
      <c r="C20" s="31">
        <v>4</v>
      </c>
      <c r="D20" s="3">
        <v>6</v>
      </c>
      <c r="E20" s="20">
        <v>900</v>
      </c>
      <c r="F20" s="31">
        <v>2</v>
      </c>
      <c r="G20" s="31">
        <v>5</v>
      </c>
      <c r="H20" s="31">
        <v>8</v>
      </c>
      <c r="I20" s="32" t="s">
        <v>54</v>
      </c>
      <c r="J20" s="20">
        <v>10</v>
      </c>
      <c r="K20" s="20">
        <v>80</v>
      </c>
      <c r="L20" s="20">
        <v>10</v>
      </c>
      <c r="M20" s="20">
        <v>1</v>
      </c>
      <c r="N20" s="31">
        <v>1</v>
      </c>
      <c r="O20" s="23">
        <v>40</v>
      </c>
      <c r="P20" s="20">
        <v>80</v>
      </c>
      <c r="Q20" s="7">
        <v>2</v>
      </c>
      <c r="R20" s="7">
        <v>3</v>
      </c>
      <c r="S20" s="20">
        <v>30</v>
      </c>
      <c r="T20" s="20">
        <v>10</v>
      </c>
      <c r="U20" s="25">
        <v>0.6</v>
      </c>
      <c r="V20" s="26">
        <v>1</v>
      </c>
      <c r="W20" s="19">
        <v>5.4</v>
      </c>
      <c r="X20" s="19">
        <v>1.2</v>
      </c>
      <c r="Y20" s="19">
        <v>6.8</v>
      </c>
      <c r="Z20" s="19">
        <v>1</v>
      </c>
      <c r="AA20" s="26">
        <f>Plant_Const!AH20</f>
        <v>5.096000000000001</v>
      </c>
      <c r="AB20" s="19">
        <f>Plant_Const!AK20</f>
        <v>1.26</v>
      </c>
      <c r="AC20" s="132">
        <f t="shared" si="0"/>
        <v>1</v>
      </c>
      <c r="AD20" s="132"/>
      <c r="AE20" s="120">
        <f>ROUNDUP(AC20*VLOOKUP($AD$8,PRODUCT!$C$2:$L$79,8,0)*AA20,0)</f>
        <v>15</v>
      </c>
      <c r="AF20" s="28">
        <f>ROUNDUP(AC20*VLOOKUP($AD$8,PRODUCT!$C$2:$L$79,9,0)*AB20,0)</f>
        <v>13</v>
      </c>
    </row>
    <row r="21" spans="1:32" x14ac:dyDescent="0.25">
      <c r="A21" s="29" t="s">
        <v>52</v>
      </c>
      <c r="B21" s="30">
        <v>19</v>
      </c>
      <c r="C21" s="31">
        <v>4</v>
      </c>
      <c r="D21" s="3">
        <v>6</v>
      </c>
      <c r="E21" s="20">
        <v>900</v>
      </c>
      <c r="F21" s="31">
        <v>2</v>
      </c>
      <c r="G21" s="31">
        <v>5</v>
      </c>
      <c r="H21" s="31">
        <v>8</v>
      </c>
      <c r="I21" s="32" t="s">
        <v>54</v>
      </c>
      <c r="J21" s="20">
        <v>20</v>
      </c>
      <c r="K21" s="20">
        <v>80</v>
      </c>
      <c r="L21" s="20">
        <v>10</v>
      </c>
      <c r="M21" s="20">
        <v>2</v>
      </c>
      <c r="N21" s="31">
        <v>2</v>
      </c>
      <c r="O21" s="23">
        <v>40</v>
      </c>
      <c r="P21" s="20">
        <v>80</v>
      </c>
      <c r="Q21" s="7">
        <v>2</v>
      </c>
      <c r="R21" s="7">
        <v>3</v>
      </c>
      <c r="S21" s="20">
        <v>0</v>
      </c>
      <c r="T21" s="20">
        <v>10</v>
      </c>
      <c r="U21" s="25">
        <v>0.6</v>
      </c>
      <c r="V21" s="26">
        <v>1</v>
      </c>
      <c r="W21" s="19">
        <v>5.5</v>
      </c>
      <c r="X21" s="19">
        <v>1.1000000000000001</v>
      </c>
      <c r="Y21" s="19">
        <v>6.9</v>
      </c>
      <c r="Z21" s="19">
        <v>1</v>
      </c>
      <c r="AA21" s="26">
        <f>Plant_Const!AH21</f>
        <v>5.096000000000001</v>
      </c>
      <c r="AB21" s="19">
        <f>Plant_Const!AK21</f>
        <v>1.26</v>
      </c>
      <c r="AC21" s="132">
        <f t="shared" si="0"/>
        <v>1</v>
      </c>
      <c r="AD21" s="132"/>
      <c r="AE21" s="120">
        <f>ROUNDUP(AC21*VLOOKUP($AD$8,PRODUCT!$C$2:$L$79,8,0)*AA21,0)</f>
        <v>15</v>
      </c>
      <c r="AF21" s="28">
        <f>ROUNDUP(AC21*VLOOKUP($AD$8,PRODUCT!$C$2:$L$79,9,0)*AB21,0)</f>
        <v>13</v>
      </c>
    </row>
    <row r="22" spans="1:32" x14ac:dyDescent="0.25">
      <c r="A22" s="29" t="s">
        <v>52</v>
      </c>
      <c r="B22" s="18">
        <v>20</v>
      </c>
      <c r="C22" s="31">
        <v>4</v>
      </c>
      <c r="D22" s="3">
        <v>7</v>
      </c>
      <c r="E22" s="20">
        <v>1200</v>
      </c>
      <c r="F22" s="31">
        <v>3</v>
      </c>
      <c r="G22" s="31">
        <v>5</v>
      </c>
      <c r="H22" s="31">
        <v>10</v>
      </c>
      <c r="I22" s="32" t="s">
        <v>55</v>
      </c>
      <c r="J22" s="20">
        <v>20</v>
      </c>
      <c r="K22" s="20">
        <v>70</v>
      </c>
      <c r="L22" s="20">
        <v>10</v>
      </c>
      <c r="M22" s="20">
        <v>2</v>
      </c>
      <c r="N22" s="31">
        <v>2</v>
      </c>
      <c r="O22" s="23">
        <v>40</v>
      </c>
      <c r="P22" s="20">
        <v>80</v>
      </c>
      <c r="Q22" s="7">
        <v>3</v>
      </c>
      <c r="R22" s="7">
        <v>4</v>
      </c>
      <c r="S22" s="20">
        <v>0</v>
      </c>
      <c r="T22" s="20">
        <v>10</v>
      </c>
      <c r="U22" s="25">
        <v>0.6</v>
      </c>
      <c r="V22" s="26">
        <v>1</v>
      </c>
      <c r="W22" s="19">
        <v>5.6</v>
      </c>
      <c r="X22" s="19">
        <v>1</v>
      </c>
      <c r="Y22" s="19">
        <v>7</v>
      </c>
      <c r="Z22" s="19">
        <v>1</v>
      </c>
      <c r="AA22" s="26">
        <f>Plant_Const!AH22</f>
        <v>5.096000000000001</v>
      </c>
      <c r="AB22" s="19">
        <f>Plant_Const!AK22</f>
        <v>1.26</v>
      </c>
      <c r="AC22" s="132">
        <f t="shared" si="0"/>
        <v>1</v>
      </c>
      <c r="AD22" s="132"/>
      <c r="AE22" s="120">
        <f>ROUNDUP(AC22*VLOOKUP($AD$8,PRODUCT!$C$2:$L$79,8,0)*AA22,0)</f>
        <v>15</v>
      </c>
      <c r="AF22" s="28">
        <f>ROUNDUP(AC22*VLOOKUP($AD$8,PRODUCT!$C$2:$L$79,9,0)*AB22,0)</f>
        <v>13</v>
      </c>
    </row>
    <row r="23" spans="1:32" x14ac:dyDescent="0.25">
      <c r="A23" s="29" t="s">
        <v>52</v>
      </c>
      <c r="B23" s="30">
        <v>21</v>
      </c>
      <c r="C23" s="31">
        <v>4</v>
      </c>
      <c r="D23" s="3">
        <v>7</v>
      </c>
      <c r="E23" s="20">
        <v>1200</v>
      </c>
      <c r="F23" s="31">
        <v>3</v>
      </c>
      <c r="G23" s="31">
        <v>5</v>
      </c>
      <c r="H23" s="31">
        <v>10</v>
      </c>
      <c r="I23" s="32" t="s">
        <v>55</v>
      </c>
      <c r="J23" s="20">
        <v>20</v>
      </c>
      <c r="K23" s="20">
        <v>70</v>
      </c>
      <c r="L23" s="20">
        <v>10</v>
      </c>
      <c r="M23" s="20">
        <v>2</v>
      </c>
      <c r="N23" s="31">
        <v>2</v>
      </c>
      <c r="O23" s="23">
        <v>20</v>
      </c>
      <c r="P23" s="20">
        <v>80</v>
      </c>
      <c r="Q23" s="7">
        <v>3</v>
      </c>
      <c r="R23" s="7">
        <v>4</v>
      </c>
      <c r="S23" s="20">
        <v>0</v>
      </c>
      <c r="T23" s="20">
        <v>10</v>
      </c>
      <c r="U23" s="25">
        <v>0.6</v>
      </c>
      <c r="V23" s="26">
        <v>1</v>
      </c>
      <c r="W23" s="19">
        <v>5.7</v>
      </c>
      <c r="X23" s="19">
        <v>1</v>
      </c>
      <c r="Y23" s="19">
        <v>7.1</v>
      </c>
      <c r="Z23" s="19">
        <v>1</v>
      </c>
      <c r="AA23" s="26">
        <f>Plant_Const!AH23</f>
        <v>4.992</v>
      </c>
      <c r="AB23" s="19">
        <f>Plant_Const!AK23</f>
        <v>1.26</v>
      </c>
      <c r="AC23" s="132">
        <f t="shared" si="0"/>
        <v>1</v>
      </c>
      <c r="AD23" s="132"/>
      <c r="AE23" s="120">
        <f>ROUNDUP(AC23*VLOOKUP($AD$8,PRODUCT!$C$2:$L$79,8,0)*AA23,0)</f>
        <v>14</v>
      </c>
      <c r="AF23" s="28">
        <f>ROUNDUP(AC23*VLOOKUP($AD$8,PRODUCT!$C$2:$L$79,9,0)*AB23,0)</f>
        <v>13</v>
      </c>
    </row>
    <row r="24" spans="1:32" x14ac:dyDescent="0.25">
      <c r="A24" s="29" t="s">
        <v>52</v>
      </c>
      <c r="B24" s="18">
        <v>22</v>
      </c>
      <c r="C24" s="31">
        <v>4</v>
      </c>
      <c r="D24" s="3">
        <v>7</v>
      </c>
      <c r="E24" s="20">
        <v>1200</v>
      </c>
      <c r="F24" s="31">
        <v>3</v>
      </c>
      <c r="G24" s="31">
        <v>5</v>
      </c>
      <c r="H24" s="31">
        <v>10</v>
      </c>
      <c r="I24" s="32" t="s">
        <v>55</v>
      </c>
      <c r="J24" s="20">
        <v>20</v>
      </c>
      <c r="K24" s="20">
        <v>70</v>
      </c>
      <c r="L24" s="20">
        <v>10</v>
      </c>
      <c r="M24" s="20">
        <v>2</v>
      </c>
      <c r="N24" s="31">
        <v>3</v>
      </c>
      <c r="O24" s="23">
        <v>20</v>
      </c>
      <c r="P24" s="20">
        <v>80</v>
      </c>
      <c r="Q24" s="7">
        <v>3</v>
      </c>
      <c r="R24" s="7">
        <v>4</v>
      </c>
      <c r="S24" s="20">
        <v>0</v>
      </c>
      <c r="T24" s="20">
        <v>10</v>
      </c>
      <c r="U24" s="25">
        <v>0.5</v>
      </c>
      <c r="V24" s="26">
        <v>1</v>
      </c>
      <c r="W24" s="19">
        <v>5.8</v>
      </c>
      <c r="X24" s="19">
        <v>1</v>
      </c>
      <c r="Y24" s="19">
        <v>7.2</v>
      </c>
      <c r="Z24" s="19">
        <v>1</v>
      </c>
      <c r="AA24" s="26">
        <f>Plant_Const!AH24</f>
        <v>4.992</v>
      </c>
      <c r="AB24" s="19">
        <f>Plant_Const!AK24</f>
        <v>1.26</v>
      </c>
      <c r="AC24" s="132">
        <f t="shared" si="0"/>
        <v>1</v>
      </c>
      <c r="AD24" s="132"/>
      <c r="AE24" s="120">
        <f>ROUNDUP(AC24*VLOOKUP($AD$8,PRODUCT!$C$2:$L$79,8,0)*AA24,0)</f>
        <v>14</v>
      </c>
      <c r="AF24" s="28">
        <f>ROUNDUP(AC24*VLOOKUP($AD$8,PRODUCT!$C$2:$L$79,9,0)*AB24,0)</f>
        <v>13</v>
      </c>
    </row>
    <row r="25" spans="1:32" x14ac:dyDescent="0.25">
      <c r="A25" s="29" t="s">
        <v>52</v>
      </c>
      <c r="B25" s="30">
        <v>23</v>
      </c>
      <c r="C25" s="31">
        <v>4</v>
      </c>
      <c r="D25" s="3">
        <v>7</v>
      </c>
      <c r="E25" s="20">
        <v>1200</v>
      </c>
      <c r="F25" s="31">
        <v>3</v>
      </c>
      <c r="G25" s="31">
        <v>5</v>
      </c>
      <c r="H25" s="31">
        <v>10</v>
      </c>
      <c r="I25" s="32" t="s">
        <v>55</v>
      </c>
      <c r="J25" s="20">
        <v>20</v>
      </c>
      <c r="K25" s="20">
        <v>70</v>
      </c>
      <c r="L25" s="20">
        <v>20</v>
      </c>
      <c r="M25" s="20">
        <v>2</v>
      </c>
      <c r="N25" s="31">
        <v>3</v>
      </c>
      <c r="O25" s="23">
        <v>20</v>
      </c>
      <c r="P25" s="20">
        <v>80</v>
      </c>
      <c r="Q25" s="7">
        <v>3</v>
      </c>
      <c r="R25" s="7">
        <v>4</v>
      </c>
      <c r="S25" s="20">
        <v>0</v>
      </c>
      <c r="T25" s="20">
        <v>10</v>
      </c>
      <c r="U25" s="25">
        <v>0.5</v>
      </c>
      <c r="V25" s="26">
        <v>1</v>
      </c>
      <c r="W25" s="19">
        <v>5.9</v>
      </c>
      <c r="X25" s="19">
        <v>1</v>
      </c>
      <c r="Y25" s="19">
        <v>7.3</v>
      </c>
      <c r="Z25" s="19">
        <v>1</v>
      </c>
      <c r="AA25" s="26">
        <f>Plant_Const!AH25</f>
        <v>4.992</v>
      </c>
      <c r="AB25" s="19">
        <f>Plant_Const!AK25</f>
        <v>1.26</v>
      </c>
      <c r="AC25" s="132">
        <f t="shared" si="0"/>
        <v>1</v>
      </c>
      <c r="AD25" s="132"/>
      <c r="AE25" s="120">
        <f>ROUNDUP(AC25*VLOOKUP($AD$8,PRODUCT!$C$2:$L$79,8,0)*AA25,0)</f>
        <v>14</v>
      </c>
      <c r="AF25" s="28">
        <f>ROUNDUP(AC25*VLOOKUP($AD$8,PRODUCT!$C$2:$L$79,9,0)*AB25,0)</f>
        <v>13</v>
      </c>
    </row>
    <row r="26" spans="1:32" x14ac:dyDescent="0.25">
      <c r="A26" s="29" t="s">
        <v>52</v>
      </c>
      <c r="B26" s="18">
        <v>24</v>
      </c>
      <c r="C26" s="31">
        <v>4</v>
      </c>
      <c r="D26" s="3">
        <v>7</v>
      </c>
      <c r="E26" s="20">
        <v>1200</v>
      </c>
      <c r="F26" s="31">
        <v>3</v>
      </c>
      <c r="G26" s="31">
        <v>5</v>
      </c>
      <c r="H26" s="31">
        <v>10</v>
      </c>
      <c r="I26" s="32" t="s">
        <v>55</v>
      </c>
      <c r="J26" s="20">
        <v>20</v>
      </c>
      <c r="K26" s="20">
        <v>70</v>
      </c>
      <c r="L26" s="20">
        <v>20</v>
      </c>
      <c r="M26" s="20">
        <v>2</v>
      </c>
      <c r="N26" s="31">
        <v>3</v>
      </c>
      <c r="O26" s="23">
        <v>20</v>
      </c>
      <c r="P26" s="20">
        <v>80</v>
      </c>
      <c r="Q26" s="7">
        <v>3</v>
      </c>
      <c r="R26" s="7">
        <v>4</v>
      </c>
      <c r="S26" s="20">
        <v>0</v>
      </c>
      <c r="T26" s="20">
        <v>10</v>
      </c>
      <c r="U26" s="25">
        <v>0.5</v>
      </c>
      <c r="V26" s="26">
        <v>1</v>
      </c>
      <c r="W26" s="19">
        <v>6</v>
      </c>
      <c r="X26" s="19">
        <v>1</v>
      </c>
      <c r="Y26" s="19">
        <v>7.4</v>
      </c>
      <c r="Z26" s="19">
        <v>1</v>
      </c>
      <c r="AA26" s="26">
        <f>Plant_Const!AH26</f>
        <v>4.992</v>
      </c>
      <c r="AB26" s="19">
        <f>Plant_Const!AK26</f>
        <v>1.1199999999999999</v>
      </c>
      <c r="AC26" s="132">
        <f t="shared" si="0"/>
        <v>1</v>
      </c>
      <c r="AD26" s="132"/>
      <c r="AE26" s="120">
        <f>ROUNDUP(AC26*VLOOKUP($AD$8,PRODUCT!$C$2:$L$79,8,0)*AA26,0)</f>
        <v>14</v>
      </c>
      <c r="AF26" s="28">
        <f>ROUNDUP(AC26*VLOOKUP($AD$8,PRODUCT!$C$2:$L$79,9,0)*AB26,0)</f>
        <v>12</v>
      </c>
    </row>
    <row r="27" spans="1:32" x14ac:dyDescent="0.25">
      <c r="A27" s="29" t="s">
        <v>52</v>
      </c>
      <c r="B27" s="30">
        <v>25</v>
      </c>
      <c r="C27" s="31">
        <v>4</v>
      </c>
      <c r="D27" s="3">
        <v>8</v>
      </c>
      <c r="E27" s="20">
        <v>1200</v>
      </c>
      <c r="F27" s="31">
        <v>3</v>
      </c>
      <c r="G27" s="31">
        <v>6</v>
      </c>
      <c r="H27" s="31">
        <v>10</v>
      </c>
      <c r="I27" s="32" t="s">
        <v>55</v>
      </c>
      <c r="J27" s="20">
        <v>20</v>
      </c>
      <c r="K27" s="20">
        <v>60</v>
      </c>
      <c r="L27" s="20">
        <v>20</v>
      </c>
      <c r="M27" s="20">
        <v>2</v>
      </c>
      <c r="N27" s="31">
        <v>3</v>
      </c>
      <c r="O27" s="23">
        <v>20</v>
      </c>
      <c r="P27" s="20">
        <v>80</v>
      </c>
      <c r="Q27" s="7">
        <v>3</v>
      </c>
      <c r="R27" s="7">
        <v>4</v>
      </c>
      <c r="S27" s="20">
        <v>0</v>
      </c>
      <c r="T27" s="20">
        <v>10</v>
      </c>
      <c r="U27" s="25">
        <v>0.5</v>
      </c>
      <c r="V27" s="26">
        <v>1</v>
      </c>
      <c r="W27" s="19">
        <v>6.1</v>
      </c>
      <c r="X27" s="19">
        <v>1</v>
      </c>
      <c r="Y27" s="19">
        <v>7.5</v>
      </c>
      <c r="Z27" s="19">
        <v>1</v>
      </c>
      <c r="AA27" s="26">
        <f>Plant_Const!AH27</f>
        <v>4.992</v>
      </c>
      <c r="AB27" s="19">
        <f>Plant_Const!AK27</f>
        <v>1.1199999999999999</v>
      </c>
      <c r="AC27" s="132">
        <f t="shared" si="0"/>
        <v>1</v>
      </c>
      <c r="AD27" s="132"/>
      <c r="AE27" s="120">
        <f>ROUNDUP(AC27*VLOOKUP($AD$8,PRODUCT!$C$2:$L$79,8,0)*AA27,0)</f>
        <v>14</v>
      </c>
      <c r="AF27" s="28">
        <f>ROUNDUP(AC27*VLOOKUP($AD$8,PRODUCT!$C$2:$L$79,9,0)*AB27,0)</f>
        <v>12</v>
      </c>
    </row>
    <row r="28" spans="1:32" x14ac:dyDescent="0.25">
      <c r="A28" s="29" t="s">
        <v>52</v>
      </c>
      <c r="B28" s="18">
        <v>26</v>
      </c>
      <c r="C28" s="31">
        <v>4</v>
      </c>
      <c r="D28" s="3">
        <v>8</v>
      </c>
      <c r="E28" s="20">
        <v>1200</v>
      </c>
      <c r="F28" s="31">
        <v>3</v>
      </c>
      <c r="G28" s="31">
        <v>6</v>
      </c>
      <c r="H28" s="31">
        <v>10</v>
      </c>
      <c r="I28" s="32" t="s">
        <v>55</v>
      </c>
      <c r="J28" s="20">
        <v>20</v>
      </c>
      <c r="K28" s="20">
        <v>60</v>
      </c>
      <c r="L28" s="20">
        <v>25</v>
      </c>
      <c r="M28" s="20">
        <v>3</v>
      </c>
      <c r="N28" s="31">
        <v>4</v>
      </c>
      <c r="O28" s="23">
        <v>20</v>
      </c>
      <c r="P28" s="20">
        <v>80</v>
      </c>
      <c r="Q28" s="7">
        <v>3</v>
      </c>
      <c r="R28" s="7">
        <v>5</v>
      </c>
      <c r="S28" s="20">
        <v>0</v>
      </c>
      <c r="T28" s="20">
        <v>10</v>
      </c>
      <c r="U28" s="25">
        <v>0.5</v>
      </c>
      <c r="V28" s="26">
        <v>1</v>
      </c>
      <c r="W28" s="19">
        <v>6.2</v>
      </c>
      <c r="X28" s="19">
        <v>1</v>
      </c>
      <c r="Y28" s="19">
        <v>7.6</v>
      </c>
      <c r="Z28" s="19">
        <v>1</v>
      </c>
      <c r="AA28" s="26">
        <f>Plant_Const!AH28</f>
        <v>4.8879999999999999</v>
      </c>
      <c r="AB28" s="19">
        <f>Plant_Const!AK28</f>
        <v>1.1199999999999999</v>
      </c>
      <c r="AC28" s="132">
        <f t="shared" si="0"/>
        <v>1</v>
      </c>
      <c r="AD28" s="132"/>
      <c r="AE28" s="120">
        <f>ROUNDUP(AC28*VLOOKUP($AD$8,PRODUCT!$C$2:$L$79,8,0)*AA28,0)</f>
        <v>14</v>
      </c>
      <c r="AF28" s="28">
        <f>ROUNDUP(AC28*VLOOKUP($AD$8,PRODUCT!$C$2:$L$79,9,0)*AB28,0)</f>
        <v>12</v>
      </c>
    </row>
    <row r="29" spans="1:32" x14ac:dyDescent="0.25">
      <c r="A29" s="29" t="s">
        <v>52</v>
      </c>
      <c r="B29" s="30">
        <v>27</v>
      </c>
      <c r="C29" s="31">
        <v>4</v>
      </c>
      <c r="D29" s="3">
        <v>8</v>
      </c>
      <c r="E29" s="20">
        <v>1200</v>
      </c>
      <c r="F29" s="31">
        <v>3</v>
      </c>
      <c r="G29" s="31">
        <v>6</v>
      </c>
      <c r="H29" s="31">
        <v>10</v>
      </c>
      <c r="I29" s="32" t="s">
        <v>55</v>
      </c>
      <c r="J29" s="20">
        <v>20</v>
      </c>
      <c r="K29" s="20">
        <v>60</v>
      </c>
      <c r="L29" s="20">
        <v>25</v>
      </c>
      <c r="M29" s="20">
        <v>3</v>
      </c>
      <c r="N29" s="31">
        <v>4</v>
      </c>
      <c r="O29" s="23">
        <v>20</v>
      </c>
      <c r="P29" s="20">
        <v>80</v>
      </c>
      <c r="Q29" s="7">
        <v>3</v>
      </c>
      <c r="R29" s="7">
        <v>5</v>
      </c>
      <c r="S29" s="20">
        <v>0</v>
      </c>
      <c r="T29" s="20">
        <v>10</v>
      </c>
      <c r="U29" s="25">
        <v>0.5</v>
      </c>
      <c r="V29" s="26">
        <v>1</v>
      </c>
      <c r="W29" s="19">
        <v>6.3</v>
      </c>
      <c r="X29" s="19">
        <v>1</v>
      </c>
      <c r="Y29" s="19">
        <v>7.7</v>
      </c>
      <c r="Z29" s="19">
        <v>1</v>
      </c>
      <c r="AA29" s="26">
        <f>Plant_Const!AH29</f>
        <v>4.8879999999999999</v>
      </c>
      <c r="AB29" s="19">
        <f>Plant_Const!AK29</f>
        <v>1.1199999999999999</v>
      </c>
      <c r="AC29" s="132">
        <f t="shared" si="0"/>
        <v>1</v>
      </c>
      <c r="AD29" s="132"/>
      <c r="AE29" s="120">
        <f>ROUNDUP(AC29*VLOOKUP($AD$8,PRODUCT!$C$2:$L$79,8,0)*AA29,0)</f>
        <v>14</v>
      </c>
      <c r="AF29" s="28">
        <f>ROUNDUP(AC29*VLOOKUP($AD$8,PRODUCT!$C$2:$L$79,9,0)*AB29,0)</f>
        <v>12</v>
      </c>
    </row>
    <row r="30" spans="1:32" x14ac:dyDescent="0.25">
      <c r="A30" s="29" t="s">
        <v>52</v>
      </c>
      <c r="B30" s="18">
        <v>28</v>
      </c>
      <c r="C30" s="31">
        <v>4</v>
      </c>
      <c r="D30" s="3">
        <v>8</v>
      </c>
      <c r="E30" s="20">
        <v>1200</v>
      </c>
      <c r="F30" s="31">
        <v>3</v>
      </c>
      <c r="G30" s="31">
        <v>6</v>
      </c>
      <c r="H30" s="31">
        <v>10</v>
      </c>
      <c r="I30" s="32" t="s">
        <v>55</v>
      </c>
      <c r="J30" s="20">
        <v>20</v>
      </c>
      <c r="K30" s="20">
        <v>60</v>
      </c>
      <c r="L30" s="20">
        <v>25</v>
      </c>
      <c r="M30" s="20">
        <v>3</v>
      </c>
      <c r="N30" s="31">
        <v>4</v>
      </c>
      <c r="O30" s="23">
        <v>20</v>
      </c>
      <c r="P30" s="20">
        <v>80</v>
      </c>
      <c r="Q30" s="7">
        <v>3</v>
      </c>
      <c r="R30" s="7">
        <v>5</v>
      </c>
      <c r="S30" s="20">
        <v>0</v>
      </c>
      <c r="T30" s="20">
        <v>10</v>
      </c>
      <c r="U30" s="25">
        <v>0.5</v>
      </c>
      <c r="V30" s="26">
        <v>1</v>
      </c>
      <c r="W30" s="19">
        <v>6.4</v>
      </c>
      <c r="X30" s="19">
        <v>1</v>
      </c>
      <c r="Y30" s="19">
        <v>7.8</v>
      </c>
      <c r="Z30" s="19">
        <v>1</v>
      </c>
      <c r="AA30" s="26">
        <f>Plant_Const!AH30</f>
        <v>4.7839999999999998</v>
      </c>
      <c r="AB30" s="19">
        <f>Plant_Const!AK30</f>
        <v>0.97999999999999987</v>
      </c>
      <c r="AC30" s="132">
        <f t="shared" si="0"/>
        <v>1</v>
      </c>
      <c r="AD30" s="132"/>
      <c r="AE30" s="120">
        <f>ROUNDUP(AC30*VLOOKUP($AD$8,PRODUCT!$C$2:$L$79,8,0)*AA30,0)</f>
        <v>14</v>
      </c>
      <c r="AF30" s="28">
        <f>ROUNDUP(AC30*VLOOKUP($AD$8,PRODUCT!$C$2:$L$79,9,0)*AB30,0)</f>
        <v>10</v>
      </c>
    </row>
    <row r="31" spans="1:32" x14ac:dyDescent="0.25">
      <c r="A31" s="29" t="s">
        <v>52</v>
      </c>
      <c r="B31" s="30">
        <v>29</v>
      </c>
      <c r="C31" s="31">
        <v>4</v>
      </c>
      <c r="D31" s="3">
        <v>8</v>
      </c>
      <c r="E31" s="20">
        <v>1200</v>
      </c>
      <c r="F31" s="31">
        <v>3</v>
      </c>
      <c r="G31" s="31">
        <v>6</v>
      </c>
      <c r="H31" s="31">
        <v>10</v>
      </c>
      <c r="I31" s="32" t="s">
        <v>55</v>
      </c>
      <c r="J31" s="20">
        <v>20</v>
      </c>
      <c r="K31" s="20">
        <v>60</v>
      </c>
      <c r="L31" s="20">
        <v>25</v>
      </c>
      <c r="M31" s="20">
        <v>3</v>
      </c>
      <c r="N31" s="31">
        <v>4</v>
      </c>
      <c r="O31" s="23">
        <v>20</v>
      </c>
      <c r="P31" s="20">
        <v>80</v>
      </c>
      <c r="Q31" s="7">
        <v>3</v>
      </c>
      <c r="R31" s="7">
        <v>5</v>
      </c>
      <c r="S31" s="20">
        <v>0</v>
      </c>
      <c r="T31" s="20">
        <v>10</v>
      </c>
      <c r="U31" s="25">
        <v>0.5</v>
      </c>
      <c r="V31" s="26">
        <v>1</v>
      </c>
      <c r="W31" s="19">
        <v>6.5</v>
      </c>
      <c r="X31" s="19">
        <v>1</v>
      </c>
      <c r="Y31" s="19">
        <v>7.9</v>
      </c>
      <c r="Z31" s="19">
        <v>1</v>
      </c>
      <c r="AA31" s="26">
        <f>Plant_Const!AH31</f>
        <v>4.7839999999999998</v>
      </c>
      <c r="AB31" s="19">
        <f>Plant_Const!AK31</f>
        <v>0.97999999999999987</v>
      </c>
      <c r="AC31" s="132">
        <f t="shared" si="0"/>
        <v>1</v>
      </c>
      <c r="AD31" s="132"/>
      <c r="AE31" s="120">
        <f>ROUNDUP(AC31*VLOOKUP($AD$8,PRODUCT!$C$2:$L$79,8,0)*AA31,0)</f>
        <v>14</v>
      </c>
      <c r="AF31" s="28">
        <f>ROUNDUP(AC31*VLOOKUP($AD$8,PRODUCT!$C$2:$L$79,9,0)*AB31,0)</f>
        <v>10</v>
      </c>
    </row>
    <row r="32" spans="1:32" x14ac:dyDescent="0.25">
      <c r="A32" s="29" t="s">
        <v>52</v>
      </c>
      <c r="B32" s="18">
        <v>30</v>
      </c>
      <c r="C32" s="31">
        <v>4</v>
      </c>
      <c r="D32" s="3">
        <v>9</v>
      </c>
      <c r="E32" s="20">
        <v>1500</v>
      </c>
      <c r="F32" s="31">
        <v>3</v>
      </c>
      <c r="G32" s="31">
        <v>8</v>
      </c>
      <c r="H32" s="31">
        <v>10</v>
      </c>
      <c r="I32" s="32" t="s">
        <v>55</v>
      </c>
      <c r="J32" s="20">
        <v>20</v>
      </c>
      <c r="K32" s="20">
        <v>60</v>
      </c>
      <c r="L32" s="20">
        <v>25</v>
      </c>
      <c r="M32" s="20">
        <v>3</v>
      </c>
      <c r="N32" s="31">
        <v>4</v>
      </c>
      <c r="O32" s="23">
        <v>20</v>
      </c>
      <c r="P32" s="20">
        <v>80</v>
      </c>
      <c r="Q32" s="7">
        <v>4</v>
      </c>
      <c r="R32" s="7">
        <v>6</v>
      </c>
      <c r="S32" s="20">
        <v>0</v>
      </c>
      <c r="T32" s="20">
        <v>10</v>
      </c>
      <c r="U32" s="25">
        <v>0.5</v>
      </c>
      <c r="V32" s="26">
        <v>1</v>
      </c>
      <c r="W32" s="19">
        <v>6.6</v>
      </c>
      <c r="X32" s="19">
        <v>1</v>
      </c>
      <c r="Y32" s="19">
        <v>8</v>
      </c>
      <c r="Z32" s="19">
        <v>1</v>
      </c>
      <c r="AA32" s="26">
        <f>Plant_Const!AH32</f>
        <v>4.6800000000000006</v>
      </c>
      <c r="AB32" s="19">
        <f>Plant_Const!AK32</f>
        <v>0.97999999999999987</v>
      </c>
      <c r="AC32" s="132">
        <f t="shared" si="0"/>
        <v>1</v>
      </c>
      <c r="AD32" s="132"/>
      <c r="AE32" s="120">
        <f>ROUNDUP(AC32*VLOOKUP($AD$8,PRODUCT!$C$2:$L$79,8,0)*AA32,0)</f>
        <v>13</v>
      </c>
      <c r="AF32" s="28">
        <f>ROUNDUP(AC32*VLOOKUP($AD$8,PRODUCT!$C$2:$L$79,9,0)*AB32,0)</f>
        <v>10</v>
      </c>
    </row>
    <row r="33" spans="1:32" x14ac:dyDescent="0.25">
      <c r="A33" s="29" t="s">
        <v>52</v>
      </c>
      <c r="B33" s="30">
        <v>31</v>
      </c>
      <c r="C33" s="31">
        <v>5</v>
      </c>
      <c r="D33" s="3">
        <v>9</v>
      </c>
      <c r="E33" s="20">
        <v>1500</v>
      </c>
      <c r="F33" s="31">
        <v>3</v>
      </c>
      <c r="G33" s="31">
        <v>8</v>
      </c>
      <c r="H33" s="31">
        <v>10</v>
      </c>
      <c r="I33" s="32" t="s">
        <v>55</v>
      </c>
      <c r="J33" s="20">
        <v>20</v>
      </c>
      <c r="K33" s="20">
        <v>60</v>
      </c>
      <c r="L33" s="20">
        <v>25</v>
      </c>
      <c r="M33" s="20">
        <v>3</v>
      </c>
      <c r="N33" s="31">
        <v>5</v>
      </c>
      <c r="O33" s="23">
        <v>20</v>
      </c>
      <c r="P33" s="20">
        <v>80</v>
      </c>
      <c r="Q33" s="7">
        <v>4</v>
      </c>
      <c r="R33" s="7">
        <v>6</v>
      </c>
      <c r="S33" s="20">
        <v>0</v>
      </c>
      <c r="T33" s="20">
        <v>10</v>
      </c>
      <c r="U33" s="25">
        <v>0.5</v>
      </c>
      <c r="V33" s="26">
        <v>1</v>
      </c>
      <c r="W33" s="19">
        <v>6.7</v>
      </c>
      <c r="X33" s="19">
        <v>1</v>
      </c>
      <c r="Y33" s="19">
        <v>8.1</v>
      </c>
      <c r="Z33" s="19">
        <v>1</v>
      </c>
      <c r="AA33" s="26">
        <f>Plant_Const!AH33</f>
        <v>4.5760000000000005</v>
      </c>
      <c r="AB33" s="19">
        <f>Plant_Const!AK33</f>
        <v>0.97999999999999987</v>
      </c>
      <c r="AC33" s="132">
        <f t="shared" si="0"/>
        <v>1</v>
      </c>
      <c r="AD33" s="132"/>
      <c r="AE33" s="120">
        <f>ROUNDUP(AC33*VLOOKUP($AD$8,PRODUCT!$C$2:$L$79,8,0)*AA33,0)</f>
        <v>13</v>
      </c>
      <c r="AF33" s="28">
        <f>ROUNDUP(AC33*VLOOKUP($AD$8,PRODUCT!$C$2:$L$79,9,0)*AB33,0)</f>
        <v>10</v>
      </c>
    </row>
    <row r="34" spans="1:32" x14ac:dyDescent="0.25">
      <c r="A34" s="29" t="s">
        <v>52</v>
      </c>
      <c r="B34" s="18">
        <v>32</v>
      </c>
      <c r="C34" s="31">
        <v>5</v>
      </c>
      <c r="D34" s="3">
        <v>9</v>
      </c>
      <c r="E34" s="20">
        <v>1500</v>
      </c>
      <c r="F34" s="31">
        <v>3</v>
      </c>
      <c r="G34" s="31">
        <v>8</v>
      </c>
      <c r="H34" s="31">
        <v>10</v>
      </c>
      <c r="I34" s="32" t="s">
        <v>55</v>
      </c>
      <c r="J34" s="20">
        <v>20</v>
      </c>
      <c r="K34" s="20">
        <v>50</v>
      </c>
      <c r="L34" s="20">
        <v>25</v>
      </c>
      <c r="M34" s="20">
        <v>3</v>
      </c>
      <c r="N34" s="31">
        <v>5</v>
      </c>
      <c r="O34" s="23">
        <v>20</v>
      </c>
      <c r="P34" s="20">
        <v>80</v>
      </c>
      <c r="Q34" s="7">
        <v>4</v>
      </c>
      <c r="R34" s="7">
        <v>6</v>
      </c>
      <c r="S34" s="20">
        <v>0</v>
      </c>
      <c r="T34" s="20">
        <v>10</v>
      </c>
      <c r="U34" s="25">
        <v>0.5</v>
      </c>
      <c r="V34" s="26">
        <v>1</v>
      </c>
      <c r="W34" s="19">
        <v>6.8</v>
      </c>
      <c r="X34" s="19">
        <v>1</v>
      </c>
      <c r="Y34" s="19">
        <v>8.1999999999999993</v>
      </c>
      <c r="Z34" s="19">
        <v>1</v>
      </c>
      <c r="AA34" s="26">
        <f>Plant_Const!AH34</f>
        <v>4.4719999999999995</v>
      </c>
      <c r="AB34" s="19">
        <f>Plant_Const!AK34</f>
        <v>0.84</v>
      </c>
      <c r="AC34" s="132">
        <f t="shared" si="0"/>
        <v>1</v>
      </c>
      <c r="AD34" s="132"/>
      <c r="AE34" s="120">
        <f>ROUNDUP(AC34*VLOOKUP($AD$8,PRODUCT!$C$2:$L$79,8,0)*AA34,0)</f>
        <v>13</v>
      </c>
      <c r="AF34" s="28">
        <f>ROUNDUP(AC34*VLOOKUP($AD$8,PRODUCT!$C$2:$L$79,9,0)*AB34,0)</f>
        <v>9</v>
      </c>
    </row>
    <row r="35" spans="1:32" x14ac:dyDescent="0.25">
      <c r="A35" s="29" t="s">
        <v>52</v>
      </c>
      <c r="B35" s="30">
        <v>33</v>
      </c>
      <c r="C35" s="31">
        <v>5</v>
      </c>
      <c r="D35" s="3">
        <v>9</v>
      </c>
      <c r="E35" s="20">
        <v>1500</v>
      </c>
      <c r="F35" s="31">
        <v>3</v>
      </c>
      <c r="G35" s="31">
        <v>8</v>
      </c>
      <c r="H35" s="31">
        <v>10</v>
      </c>
      <c r="I35" s="32" t="s">
        <v>55</v>
      </c>
      <c r="J35" s="20">
        <v>20</v>
      </c>
      <c r="K35" s="20">
        <v>50</v>
      </c>
      <c r="L35" s="20">
        <v>25</v>
      </c>
      <c r="M35" s="20">
        <v>3</v>
      </c>
      <c r="N35" s="31">
        <v>5</v>
      </c>
      <c r="O35" s="23">
        <v>20</v>
      </c>
      <c r="P35" s="20">
        <v>80</v>
      </c>
      <c r="Q35" s="7">
        <v>4</v>
      </c>
      <c r="R35" s="7">
        <v>6</v>
      </c>
      <c r="S35" s="20">
        <v>0</v>
      </c>
      <c r="T35" s="20">
        <v>10</v>
      </c>
      <c r="U35" s="25">
        <v>0.5</v>
      </c>
      <c r="V35" s="26">
        <v>1</v>
      </c>
      <c r="W35" s="19">
        <v>6.9</v>
      </c>
      <c r="X35" s="19">
        <v>1</v>
      </c>
      <c r="Y35" s="19">
        <v>8.3000000000000007</v>
      </c>
      <c r="Z35" s="19">
        <v>1</v>
      </c>
      <c r="AA35" s="26">
        <f>Plant_Const!AH35</f>
        <v>4.4719999999999995</v>
      </c>
      <c r="AB35" s="19">
        <f>Plant_Const!AK35</f>
        <v>0.84</v>
      </c>
      <c r="AC35" s="132">
        <f t="shared" si="0"/>
        <v>1</v>
      </c>
      <c r="AD35" s="132"/>
      <c r="AE35" s="120">
        <f>ROUNDUP(AC35*VLOOKUP($AD$8,PRODUCT!$C$2:$L$79,8,0)*AA35,0)</f>
        <v>13</v>
      </c>
      <c r="AF35" s="28">
        <f>ROUNDUP(AC35*VLOOKUP($AD$8,PRODUCT!$C$2:$L$79,9,0)*AB35,0)</f>
        <v>9</v>
      </c>
    </row>
    <row r="36" spans="1:32" x14ac:dyDescent="0.25">
      <c r="A36" s="29" t="s">
        <v>52</v>
      </c>
      <c r="B36" s="18">
        <v>34</v>
      </c>
      <c r="C36" s="31">
        <v>5</v>
      </c>
      <c r="D36" s="3">
        <v>9</v>
      </c>
      <c r="E36" s="20">
        <v>1500</v>
      </c>
      <c r="F36" s="31">
        <v>3</v>
      </c>
      <c r="G36" s="31">
        <v>8</v>
      </c>
      <c r="H36" s="31">
        <v>10</v>
      </c>
      <c r="I36" s="32" t="s">
        <v>55</v>
      </c>
      <c r="J36" s="20">
        <v>20</v>
      </c>
      <c r="K36" s="20">
        <v>50</v>
      </c>
      <c r="L36" s="20">
        <v>25</v>
      </c>
      <c r="M36" s="20">
        <v>3</v>
      </c>
      <c r="N36" s="31">
        <v>5</v>
      </c>
      <c r="O36" s="23">
        <v>20</v>
      </c>
      <c r="P36" s="20">
        <v>80</v>
      </c>
      <c r="Q36" s="7">
        <v>4</v>
      </c>
      <c r="R36" s="7">
        <v>6</v>
      </c>
      <c r="S36" s="20">
        <v>0</v>
      </c>
      <c r="T36" s="20">
        <v>10</v>
      </c>
      <c r="U36" s="25">
        <v>0.5</v>
      </c>
      <c r="V36" s="26">
        <v>1</v>
      </c>
      <c r="W36" s="19">
        <v>7</v>
      </c>
      <c r="X36" s="19">
        <v>1</v>
      </c>
      <c r="Y36" s="19">
        <v>8.4</v>
      </c>
      <c r="Z36" s="19">
        <v>1</v>
      </c>
      <c r="AA36" s="26">
        <f>Plant_Const!AH36</f>
        <v>4.4719999999999995</v>
      </c>
      <c r="AB36" s="19">
        <f>Plant_Const!AK36</f>
        <v>0.84</v>
      </c>
      <c r="AC36" s="132">
        <f t="shared" si="0"/>
        <v>1</v>
      </c>
      <c r="AD36" s="132"/>
      <c r="AE36" s="120">
        <f>ROUNDUP(AC36*VLOOKUP($AD$8,PRODUCT!$C$2:$L$79,8,0)*AA36,0)</f>
        <v>13</v>
      </c>
      <c r="AF36" s="28">
        <f>ROUNDUP(AC36*VLOOKUP($AD$8,PRODUCT!$C$2:$L$79,9,0)*AB36,0)</f>
        <v>9</v>
      </c>
    </row>
    <row r="37" spans="1:32" x14ac:dyDescent="0.25">
      <c r="A37" s="29" t="s">
        <v>52</v>
      </c>
      <c r="B37" s="30">
        <v>35</v>
      </c>
      <c r="C37" s="31">
        <v>5</v>
      </c>
      <c r="D37" s="3">
        <v>10</v>
      </c>
      <c r="E37" s="20">
        <v>1500</v>
      </c>
      <c r="F37" s="31">
        <v>3</v>
      </c>
      <c r="G37" s="31">
        <v>10</v>
      </c>
      <c r="H37" s="31">
        <v>10</v>
      </c>
      <c r="I37" s="32" t="s">
        <v>55</v>
      </c>
      <c r="J37" s="20">
        <v>20</v>
      </c>
      <c r="K37" s="20">
        <v>50</v>
      </c>
      <c r="L37" s="20">
        <v>25</v>
      </c>
      <c r="M37" s="20">
        <v>3</v>
      </c>
      <c r="N37" s="31">
        <v>5</v>
      </c>
      <c r="O37" s="23">
        <v>20</v>
      </c>
      <c r="P37" s="20">
        <v>80</v>
      </c>
      <c r="Q37" s="7">
        <v>4</v>
      </c>
      <c r="R37" s="7">
        <v>7</v>
      </c>
      <c r="S37" s="20">
        <v>0</v>
      </c>
      <c r="T37" s="20">
        <v>10</v>
      </c>
      <c r="U37" s="25">
        <v>0.5</v>
      </c>
      <c r="V37" s="26">
        <v>1</v>
      </c>
      <c r="W37" s="19">
        <v>7.1</v>
      </c>
      <c r="X37" s="19">
        <v>1</v>
      </c>
      <c r="Y37" s="19">
        <v>8.5</v>
      </c>
      <c r="Z37" s="19">
        <v>1</v>
      </c>
      <c r="AA37" s="26">
        <f>Plant_Const!AH37</f>
        <v>4.3680000000000003</v>
      </c>
      <c r="AB37" s="19">
        <f>Plant_Const!AK37</f>
        <v>0.84</v>
      </c>
      <c r="AC37" s="132">
        <f t="shared" si="0"/>
        <v>1</v>
      </c>
      <c r="AD37" s="132"/>
      <c r="AE37" s="120">
        <f>ROUNDUP(AC37*VLOOKUP($AD$8,PRODUCT!$C$2:$L$79,8,0)*AA37,0)</f>
        <v>13</v>
      </c>
      <c r="AF37" s="28">
        <f>ROUNDUP(AC37*VLOOKUP($AD$8,PRODUCT!$C$2:$L$79,9,0)*AB37,0)</f>
        <v>9</v>
      </c>
    </row>
    <row r="38" spans="1:32" x14ac:dyDescent="0.25">
      <c r="A38" s="29" t="s">
        <v>52</v>
      </c>
      <c r="B38" s="18">
        <v>36</v>
      </c>
      <c r="C38" s="31">
        <v>5</v>
      </c>
      <c r="D38" s="3">
        <v>10</v>
      </c>
      <c r="E38" s="20">
        <v>1500</v>
      </c>
      <c r="F38" s="31">
        <v>3</v>
      </c>
      <c r="G38" s="31">
        <v>10</v>
      </c>
      <c r="H38" s="31">
        <v>10</v>
      </c>
      <c r="I38" s="32" t="s">
        <v>55</v>
      </c>
      <c r="J38" s="20">
        <v>20</v>
      </c>
      <c r="K38" s="20">
        <v>50</v>
      </c>
      <c r="L38" s="20">
        <v>25</v>
      </c>
      <c r="M38" s="20">
        <v>3</v>
      </c>
      <c r="N38" s="31">
        <v>6</v>
      </c>
      <c r="O38" s="23">
        <v>20</v>
      </c>
      <c r="P38" s="20">
        <v>80</v>
      </c>
      <c r="Q38" s="7">
        <v>4</v>
      </c>
      <c r="R38" s="7">
        <v>7</v>
      </c>
      <c r="S38" s="20">
        <v>0</v>
      </c>
      <c r="T38" s="20">
        <v>10</v>
      </c>
      <c r="U38" s="25">
        <v>0.5</v>
      </c>
      <c r="V38" s="26">
        <v>1</v>
      </c>
      <c r="W38" s="19">
        <v>7.2</v>
      </c>
      <c r="X38" s="19">
        <v>1</v>
      </c>
      <c r="Y38" s="19">
        <v>8.6</v>
      </c>
      <c r="Z38" s="19">
        <v>1</v>
      </c>
      <c r="AA38" s="26">
        <f>Plant_Const!AH38</f>
        <v>4.2640000000000002</v>
      </c>
      <c r="AB38" s="19">
        <f>Plant_Const!AK38</f>
        <v>0.7</v>
      </c>
      <c r="AC38" s="132">
        <f t="shared" si="0"/>
        <v>1</v>
      </c>
      <c r="AD38" s="132"/>
      <c r="AE38" s="120">
        <f>ROUNDUP(AC38*VLOOKUP($AD$8,PRODUCT!$C$2:$L$79,8,0)*AA38,0)</f>
        <v>12</v>
      </c>
      <c r="AF38" s="28">
        <f>ROUNDUP(AC38*VLOOKUP($AD$8,PRODUCT!$C$2:$L$79,9,0)*AB38,0)</f>
        <v>7</v>
      </c>
    </row>
    <row r="39" spans="1:32" x14ac:dyDescent="0.25">
      <c r="A39" s="29" t="s">
        <v>52</v>
      </c>
      <c r="B39" s="30">
        <v>37</v>
      </c>
      <c r="C39" s="31">
        <v>5</v>
      </c>
      <c r="D39" s="3">
        <v>10</v>
      </c>
      <c r="E39" s="20">
        <v>1500</v>
      </c>
      <c r="F39" s="31">
        <v>4</v>
      </c>
      <c r="G39" s="31">
        <v>10</v>
      </c>
      <c r="H39" s="31">
        <v>10</v>
      </c>
      <c r="I39" s="32" t="s">
        <v>56</v>
      </c>
      <c r="J39" s="20">
        <v>20</v>
      </c>
      <c r="K39" s="20">
        <v>50</v>
      </c>
      <c r="L39" s="20">
        <v>25</v>
      </c>
      <c r="M39" s="20">
        <v>3</v>
      </c>
      <c r="N39" s="31">
        <v>6</v>
      </c>
      <c r="O39" s="23">
        <v>20</v>
      </c>
      <c r="P39" s="20">
        <v>80</v>
      </c>
      <c r="Q39" s="7">
        <v>4</v>
      </c>
      <c r="R39" s="7">
        <v>7</v>
      </c>
      <c r="S39" s="20">
        <v>0</v>
      </c>
      <c r="T39" s="20">
        <v>10</v>
      </c>
      <c r="U39" s="25">
        <v>0.5</v>
      </c>
      <c r="V39" s="26">
        <v>1</v>
      </c>
      <c r="W39" s="19">
        <v>7.3</v>
      </c>
      <c r="X39" s="19">
        <v>1</v>
      </c>
      <c r="Y39" s="19">
        <v>8.6999999999999993</v>
      </c>
      <c r="Z39" s="19">
        <v>1</v>
      </c>
      <c r="AA39" s="26">
        <f>Plant_Const!AH39</f>
        <v>4.2640000000000002</v>
      </c>
      <c r="AB39" s="19">
        <f>Plant_Const!AK39</f>
        <v>0.7</v>
      </c>
      <c r="AC39" s="132">
        <f t="shared" si="0"/>
        <v>1</v>
      </c>
      <c r="AD39" s="132"/>
      <c r="AE39" s="120">
        <f>ROUNDUP(AC39*VLOOKUP($AD$8,PRODUCT!$C$2:$L$79,8,0)*AA39,0)</f>
        <v>12</v>
      </c>
      <c r="AF39" s="28">
        <f>ROUNDUP(AC39*VLOOKUP($AD$8,PRODUCT!$C$2:$L$79,9,0)*AB39,0)</f>
        <v>7</v>
      </c>
    </row>
    <row r="40" spans="1:32" x14ac:dyDescent="0.25">
      <c r="A40" s="29" t="s">
        <v>52</v>
      </c>
      <c r="B40" s="18">
        <v>38</v>
      </c>
      <c r="C40" s="31">
        <v>5</v>
      </c>
      <c r="D40" s="3">
        <v>10</v>
      </c>
      <c r="E40" s="20">
        <v>1500</v>
      </c>
      <c r="F40" s="31">
        <v>4</v>
      </c>
      <c r="G40" s="31">
        <v>10</v>
      </c>
      <c r="H40" s="31">
        <v>10</v>
      </c>
      <c r="I40" s="32" t="s">
        <v>56</v>
      </c>
      <c r="J40" s="20">
        <v>20</v>
      </c>
      <c r="K40" s="20">
        <v>50</v>
      </c>
      <c r="L40" s="20">
        <v>25</v>
      </c>
      <c r="M40" s="20">
        <v>3</v>
      </c>
      <c r="N40" s="31">
        <v>6</v>
      </c>
      <c r="O40" s="23">
        <v>20</v>
      </c>
      <c r="P40" s="20">
        <v>80</v>
      </c>
      <c r="Q40" s="7">
        <v>4</v>
      </c>
      <c r="R40" s="7">
        <v>7</v>
      </c>
      <c r="S40" s="20">
        <v>0</v>
      </c>
      <c r="T40" s="20">
        <v>10</v>
      </c>
      <c r="U40" s="25">
        <v>0.5</v>
      </c>
      <c r="V40" s="26">
        <v>1</v>
      </c>
      <c r="W40" s="19">
        <v>7.4</v>
      </c>
      <c r="X40" s="19">
        <v>1</v>
      </c>
      <c r="Y40" s="19">
        <v>8.8000000000000007</v>
      </c>
      <c r="Z40" s="19">
        <v>1</v>
      </c>
      <c r="AA40" s="26">
        <f>Plant_Const!AH40</f>
        <v>4.2640000000000002</v>
      </c>
      <c r="AB40" s="19">
        <f>Plant_Const!AK40</f>
        <v>0.7</v>
      </c>
      <c r="AC40" s="132">
        <f t="shared" si="0"/>
        <v>1</v>
      </c>
      <c r="AD40" s="132"/>
      <c r="AE40" s="120">
        <f>ROUNDUP(AC40*VLOOKUP($AD$8,PRODUCT!$C$2:$L$79,8,0)*AA40,0)</f>
        <v>12</v>
      </c>
      <c r="AF40" s="28">
        <f>ROUNDUP(AC40*VLOOKUP($AD$8,PRODUCT!$C$2:$L$79,9,0)*AB40,0)</f>
        <v>7</v>
      </c>
    </row>
    <row r="41" spans="1:32" x14ac:dyDescent="0.25">
      <c r="A41" s="29" t="s">
        <v>52</v>
      </c>
      <c r="B41" s="30">
        <v>39</v>
      </c>
      <c r="C41" s="31">
        <v>5</v>
      </c>
      <c r="D41" s="3">
        <v>10</v>
      </c>
      <c r="E41" s="20">
        <v>1500</v>
      </c>
      <c r="F41" s="31">
        <v>4</v>
      </c>
      <c r="G41" s="31">
        <v>10</v>
      </c>
      <c r="H41" s="31">
        <v>10</v>
      </c>
      <c r="I41" s="32" t="s">
        <v>56</v>
      </c>
      <c r="J41" s="20">
        <v>20</v>
      </c>
      <c r="K41" s="20">
        <v>50</v>
      </c>
      <c r="L41" s="20">
        <v>25</v>
      </c>
      <c r="M41" s="20">
        <v>3</v>
      </c>
      <c r="N41" s="31">
        <v>6</v>
      </c>
      <c r="O41" s="23">
        <v>20</v>
      </c>
      <c r="P41" s="20">
        <v>80</v>
      </c>
      <c r="Q41" s="7">
        <v>4</v>
      </c>
      <c r="R41" s="7">
        <v>8</v>
      </c>
      <c r="S41" s="20">
        <v>0</v>
      </c>
      <c r="T41" s="20">
        <v>10</v>
      </c>
      <c r="U41" s="25">
        <v>0.5</v>
      </c>
      <c r="V41" s="26">
        <v>1</v>
      </c>
      <c r="W41" s="19">
        <v>7.5</v>
      </c>
      <c r="X41" s="19">
        <v>1</v>
      </c>
      <c r="Y41" s="19">
        <v>8.9</v>
      </c>
      <c r="Z41" s="19">
        <v>1</v>
      </c>
      <c r="AA41" s="26">
        <f>Plant_Const!AH41</f>
        <v>4.2640000000000002</v>
      </c>
      <c r="AB41" s="19">
        <f>Plant_Const!AK41</f>
        <v>0.7</v>
      </c>
      <c r="AC41" s="132">
        <f t="shared" si="0"/>
        <v>1</v>
      </c>
      <c r="AD41" s="132"/>
      <c r="AE41" s="120">
        <f>ROUNDUP(AC41*VLOOKUP($AD$8,PRODUCT!$C$2:$L$79,8,0)*AA41,0)</f>
        <v>12</v>
      </c>
      <c r="AF41" s="28">
        <f>ROUNDUP(AC41*VLOOKUP($AD$8,PRODUCT!$C$2:$L$79,9,0)*AB41,0)</f>
        <v>7</v>
      </c>
    </row>
    <row r="42" spans="1:32" x14ac:dyDescent="0.25">
      <c r="A42" s="29" t="s">
        <v>52</v>
      </c>
      <c r="B42" s="18">
        <v>40</v>
      </c>
      <c r="C42" s="31">
        <v>5</v>
      </c>
      <c r="D42" s="3">
        <v>11</v>
      </c>
      <c r="E42" s="20">
        <v>1800</v>
      </c>
      <c r="F42" s="31">
        <v>4</v>
      </c>
      <c r="G42" s="31">
        <v>10</v>
      </c>
      <c r="H42" s="31">
        <v>10</v>
      </c>
      <c r="I42" s="32" t="s">
        <v>56</v>
      </c>
      <c r="J42" s="20">
        <v>20</v>
      </c>
      <c r="K42" s="20">
        <v>50</v>
      </c>
      <c r="L42" s="20">
        <v>30</v>
      </c>
      <c r="M42" s="20">
        <v>3</v>
      </c>
      <c r="N42" s="31">
        <v>6</v>
      </c>
      <c r="O42" s="23">
        <v>20</v>
      </c>
      <c r="P42" s="20">
        <v>80</v>
      </c>
      <c r="Q42" s="7">
        <v>5</v>
      </c>
      <c r="R42" s="7">
        <v>8</v>
      </c>
      <c r="S42" s="20">
        <v>0</v>
      </c>
      <c r="T42" s="20">
        <v>10</v>
      </c>
      <c r="U42" s="25">
        <v>0.5</v>
      </c>
      <c r="V42" s="26">
        <v>1</v>
      </c>
      <c r="W42" s="19">
        <v>7.6</v>
      </c>
      <c r="X42" s="19">
        <v>1</v>
      </c>
      <c r="Y42" s="19">
        <v>9</v>
      </c>
      <c r="Z42" s="19">
        <v>1</v>
      </c>
      <c r="AA42" s="26">
        <f>Plant_Const!AH42</f>
        <v>4.2640000000000002</v>
      </c>
      <c r="AB42" s="19">
        <f>Plant_Const!AK42</f>
        <v>0.7</v>
      </c>
      <c r="AC42" s="132">
        <f t="shared" si="0"/>
        <v>1</v>
      </c>
      <c r="AD42" s="132"/>
      <c r="AE42" s="120">
        <f>ROUNDUP(AC42*VLOOKUP($AD$8,PRODUCT!$C$2:$L$79,8,0)*AA42,0)</f>
        <v>12</v>
      </c>
      <c r="AF42" s="28">
        <f>ROUNDUP(AC42*VLOOKUP($AD$8,PRODUCT!$C$2:$L$79,9,0)*AB42,0)</f>
        <v>7</v>
      </c>
    </row>
    <row r="43" spans="1:32" x14ac:dyDescent="0.25">
      <c r="A43" s="29" t="s">
        <v>52</v>
      </c>
      <c r="B43" s="30">
        <v>41</v>
      </c>
      <c r="C43" s="31">
        <v>5</v>
      </c>
      <c r="D43" s="3">
        <v>11</v>
      </c>
      <c r="E43" s="20">
        <v>1800</v>
      </c>
      <c r="F43" s="20">
        <v>4</v>
      </c>
      <c r="G43" s="31">
        <v>10</v>
      </c>
      <c r="H43" s="31">
        <v>10</v>
      </c>
      <c r="I43" s="32" t="s">
        <v>56</v>
      </c>
      <c r="J43" s="20">
        <v>20</v>
      </c>
      <c r="K43" s="20">
        <v>50</v>
      </c>
      <c r="L43" s="20">
        <v>30</v>
      </c>
      <c r="M43" s="20">
        <v>3</v>
      </c>
      <c r="N43" s="31">
        <v>7</v>
      </c>
      <c r="O43" s="23">
        <v>20</v>
      </c>
      <c r="P43" s="20">
        <v>80</v>
      </c>
      <c r="Q43" s="24">
        <v>5</v>
      </c>
      <c r="R43" s="7">
        <v>8</v>
      </c>
      <c r="S43" s="20">
        <v>0</v>
      </c>
      <c r="T43" s="20">
        <v>10</v>
      </c>
      <c r="U43" s="25">
        <v>0.5</v>
      </c>
      <c r="V43" s="26">
        <v>1</v>
      </c>
      <c r="W43" s="19">
        <v>7.7</v>
      </c>
      <c r="X43" s="19">
        <v>1</v>
      </c>
      <c r="Y43" s="19">
        <v>9.1</v>
      </c>
      <c r="Z43" s="19">
        <v>1</v>
      </c>
      <c r="AA43" s="26">
        <f>Plant_Const!AH43</f>
        <v>4.2640000000000002</v>
      </c>
      <c r="AB43" s="19">
        <f>Plant_Const!AK43</f>
        <v>0.7</v>
      </c>
      <c r="AC43" s="132">
        <f t="shared" si="0"/>
        <v>1</v>
      </c>
      <c r="AD43" s="132"/>
      <c r="AE43" s="120">
        <f>ROUNDUP(AC43*VLOOKUP($AD$8,PRODUCT!$C$2:$L$79,8,0)*AA43,0)</f>
        <v>12</v>
      </c>
      <c r="AF43" s="28">
        <f>ROUNDUP(AC43*VLOOKUP($AD$8,PRODUCT!$C$2:$L$79,9,0)*AB43,0)</f>
        <v>7</v>
      </c>
    </row>
    <row r="44" spans="1:32" x14ac:dyDescent="0.25">
      <c r="A44" s="29" t="s">
        <v>52</v>
      </c>
      <c r="B44" s="18">
        <v>42</v>
      </c>
      <c r="C44" s="31">
        <v>5</v>
      </c>
      <c r="D44" s="3">
        <v>11</v>
      </c>
      <c r="E44" s="20">
        <v>1800</v>
      </c>
      <c r="F44" s="20">
        <v>4</v>
      </c>
      <c r="G44" s="31">
        <v>10</v>
      </c>
      <c r="H44" s="31">
        <v>10</v>
      </c>
      <c r="I44" s="32" t="s">
        <v>56</v>
      </c>
      <c r="J44" s="20">
        <v>20</v>
      </c>
      <c r="K44" s="20">
        <v>50</v>
      </c>
      <c r="L44" s="20">
        <v>30</v>
      </c>
      <c r="M44" s="20">
        <v>3</v>
      </c>
      <c r="N44" s="31">
        <v>7</v>
      </c>
      <c r="O44" s="23">
        <v>20</v>
      </c>
      <c r="P44" s="20">
        <v>80</v>
      </c>
      <c r="Q44" s="24">
        <v>5</v>
      </c>
      <c r="R44" s="7">
        <v>8</v>
      </c>
      <c r="S44" s="20">
        <v>0</v>
      </c>
      <c r="T44" s="20">
        <v>10</v>
      </c>
      <c r="U44" s="25">
        <v>0.5</v>
      </c>
      <c r="V44" s="26">
        <v>1</v>
      </c>
      <c r="W44" s="19">
        <v>7.8</v>
      </c>
      <c r="X44" s="19">
        <v>1</v>
      </c>
      <c r="Y44" s="19">
        <v>9.1999999999999993</v>
      </c>
      <c r="Z44" s="19">
        <v>1</v>
      </c>
      <c r="AA44" s="26">
        <f>Plant_Const!AH44</f>
        <v>4.2640000000000002</v>
      </c>
      <c r="AB44" s="19">
        <f>Plant_Const!AK44</f>
        <v>0.7</v>
      </c>
      <c r="AC44" s="132">
        <f t="shared" si="0"/>
        <v>1</v>
      </c>
      <c r="AD44" s="132"/>
      <c r="AE44" s="120">
        <f>ROUNDUP(AC44*VLOOKUP($AD$8,PRODUCT!$C$2:$L$79,8,0)*AA44,0)</f>
        <v>12</v>
      </c>
      <c r="AF44" s="28">
        <f>ROUNDUP(AC44*VLOOKUP($AD$8,PRODUCT!$C$2:$L$79,9,0)*AB44,0)</f>
        <v>7</v>
      </c>
    </row>
    <row r="45" spans="1:32" x14ac:dyDescent="0.25">
      <c r="A45" s="29" t="s">
        <v>52</v>
      </c>
      <c r="B45" s="30">
        <v>43</v>
      </c>
      <c r="C45" s="31">
        <v>5</v>
      </c>
      <c r="D45" s="3">
        <v>11</v>
      </c>
      <c r="E45" s="20">
        <v>1800</v>
      </c>
      <c r="F45" s="20">
        <v>4</v>
      </c>
      <c r="G45" s="31">
        <v>10</v>
      </c>
      <c r="H45" s="31">
        <v>10</v>
      </c>
      <c r="I45" s="32" t="s">
        <v>56</v>
      </c>
      <c r="J45" s="20">
        <v>20</v>
      </c>
      <c r="K45" s="20">
        <v>50</v>
      </c>
      <c r="L45" s="20">
        <v>30</v>
      </c>
      <c r="M45" s="20">
        <v>3</v>
      </c>
      <c r="N45" s="31">
        <v>7</v>
      </c>
      <c r="O45" s="23">
        <v>20</v>
      </c>
      <c r="P45" s="20">
        <v>80</v>
      </c>
      <c r="Q45" s="24">
        <v>5</v>
      </c>
      <c r="R45" s="7">
        <v>8</v>
      </c>
      <c r="S45" s="20">
        <v>0</v>
      </c>
      <c r="T45" s="20">
        <v>10</v>
      </c>
      <c r="U45" s="25">
        <v>0.5</v>
      </c>
      <c r="V45" s="26">
        <v>1</v>
      </c>
      <c r="W45" s="19">
        <v>7.9</v>
      </c>
      <c r="X45" s="19">
        <v>1</v>
      </c>
      <c r="Y45" s="19">
        <v>9.3000000000000007</v>
      </c>
      <c r="Z45" s="19">
        <v>1</v>
      </c>
      <c r="AA45" s="26">
        <f>Plant_Const!AH45</f>
        <v>4.16</v>
      </c>
      <c r="AB45" s="19">
        <f>Plant_Const!AK45</f>
        <v>0.7</v>
      </c>
      <c r="AC45" s="132">
        <f t="shared" si="0"/>
        <v>1</v>
      </c>
      <c r="AD45" s="132"/>
      <c r="AE45" s="120">
        <f>ROUNDUP(AC45*VLOOKUP($AD$8,PRODUCT!$C$2:$L$79,8,0)*AA45,0)</f>
        <v>12</v>
      </c>
      <c r="AF45" s="28">
        <f>ROUNDUP(AC45*VLOOKUP($AD$8,PRODUCT!$C$2:$L$79,9,0)*AB45,0)</f>
        <v>7</v>
      </c>
    </row>
    <row r="46" spans="1:32" x14ac:dyDescent="0.25">
      <c r="A46" s="29" t="s">
        <v>52</v>
      </c>
      <c r="B46" s="18">
        <v>44</v>
      </c>
      <c r="C46" s="31">
        <v>5</v>
      </c>
      <c r="D46" s="3">
        <v>11</v>
      </c>
      <c r="E46" s="20">
        <v>1800</v>
      </c>
      <c r="F46" s="20">
        <v>4</v>
      </c>
      <c r="G46" s="31">
        <v>10</v>
      </c>
      <c r="H46" s="31">
        <v>10</v>
      </c>
      <c r="I46" s="32" t="s">
        <v>56</v>
      </c>
      <c r="J46" s="20">
        <v>20</v>
      </c>
      <c r="K46" s="20">
        <v>50</v>
      </c>
      <c r="L46" s="20">
        <v>30</v>
      </c>
      <c r="M46" s="20">
        <v>3</v>
      </c>
      <c r="N46" s="31">
        <v>7</v>
      </c>
      <c r="O46" s="23">
        <v>20</v>
      </c>
      <c r="P46" s="20">
        <v>80</v>
      </c>
      <c r="Q46" s="24">
        <v>5</v>
      </c>
      <c r="R46" s="7">
        <v>9</v>
      </c>
      <c r="S46" s="20">
        <v>0</v>
      </c>
      <c r="T46" s="20">
        <v>10</v>
      </c>
      <c r="U46" s="25">
        <v>0.5</v>
      </c>
      <c r="V46" s="26">
        <v>1</v>
      </c>
      <c r="W46" s="19">
        <v>8</v>
      </c>
      <c r="X46" s="19">
        <v>1</v>
      </c>
      <c r="Y46" s="19">
        <v>9.4</v>
      </c>
      <c r="Z46" s="19">
        <v>1</v>
      </c>
      <c r="AA46" s="26">
        <f>Plant_Const!AH46</f>
        <v>4.16</v>
      </c>
      <c r="AB46" s="19">
        <f>Plant_Const!AK46</f>
        <v>0.7</v>
      </c>
      <c r="AC46" s="132">
        <f t="shared" si="0"/>
        <v>1</v>
      </c>
      <c r="AD46" s="132"/>
      <c r="AE46" s="120">
        <f>ROUNDUP(AC46*VLOOKUP($AD$8,PRODUCT!$C$2:$L$79,8,0)*AA46,0)</f>
        <v>12</v>
      </c>
      <c r="AF46" s="28">
        <f>ROUNDUP(AC46*VLOOKUP($AD$8,PRODUCT!$C$2:$L$79,9,0)*AB46,0)</f>
        <v>7</v>
      </c>
    </row>
    <row r="47" spans="1:32" x14ac:dyDescent="0.25">
      <c r="A47" s="29" t="s">
        <v>52</v>
      </c>
      <c r="B47" s="30">
        <v>45</v>
      </c>
      <c r="C47" s="31">
        <v>5</v>
      </c>
      <c r="D47" s="3">
        <v>12</v>
      </c>
      <c r="E47" s="20">
        <v>1800</v>
      </c>
      <c r="F47" s="20">
        <v>4</v>
      </c>
      <c r="G47" s="31">
        <v>10</v>
      </c>
      <c r="H47" s="31">
        <v>10</v>
      </c>
      <c r="I47" s="32" t="s">
        <v>56</v>
      </c>
      <c r="J47" s="20">
        <v>20</v>
      </c>
      <c r="K47" s="20">
        <v>50</v>
      </c>
      <c r="L47" s="20">
        <v>30</v>
      </c>
      <c r="M47" s="20">
        <v>3</v>
      </c>
      <c r="N47" s="31">
        <v>7</v>
      </c>
      <c r="O47" s="23">
        <v>20</v>
      </c>
      <c r="P47" s="20">
        <v>80</v>
      </c>
      <c r="Q47" s="24">
        <v>5</v>
      </c>
      <c r="R47" s="7">
        <v>9</v>
      </c>
      <c r="S47" s="20">
        <v>0</v>
      </c>
      <c r="T47" s="20">
        <v>10</v>
      </c>
      <c r="U47" s="25">
        <v>0.5</v>
      </c>
      <c r="V47" s="26">
        <v>1</v>
      </c>
      <c r="W47" s="19">
        <v>8.1</v>
      </c>
      <c r="X47" s="19">
        <v>1</v>
      </c>
      <c r="Y47" s="19">
        <v>9.5</v>
      </c>
      <c r="Z47" s="19">
        <v>1</v>
      </c>
      <c r="AA47" s="26">
        <f>Plant_Const!AH47</f>
        <v>3.9519999999999995</v>
      </c>
      <c r="AB47" s="19">
        <f>Plant_Const!AK47</f>
        <v>0.7</v>
      </c>
      <c r="AC47" s="132">
        <f t="shared" si="0"/>
        <v>1</v>
      </c>
      <c r="AD47" s="132"/>
      <c r="AE47" s="120">
        <f>ROUNDUP(AC47*VLOOKUP($AD$8,PRODUCT!$C$2:$L$79,8,0)*AA47,0)</f>
        <v>11</v>
      </c>
      <c r="AF47" s="28">
        <f>ROUNDUP(AC47*VLOOKUP($AD$8,PRODUCT!$C$2:$L$79,9,0)*AB47,0)</f>
        <v>7</v>
      </c>
    </row>
    <row r="48" spans="1:32" x14ac:dyDescent="0.25">
      <c r="A48" s="29" t="s">
        <v>52</v>
      </c>
      <c r="B48" s="18">
        <v>46</v>
      </c>
      <c r="C48" s="31">
        <v>5</v>
      </c>
      <c r="D48" s="3">
        <v>12</v>
      </c>
      <c r="E48" s="20">
        <v>1800</v>
      </c>
      <c r="F48" s="20">
        <v>4</v>
      </c>
      <c r="G48" s="31">
        <v>10</v>
      </c>
      <c r="H48" s="31">
        <v>10</v>
      </c>
      <c r="I48" s="32" t="s">
        <v>56</v>
      </c>
      <c r="J48" s="20">
        <v>20</v>
      </c>
      <c r="K48" s="20">
        <v>50</v>
      </c>
      <c r="L48" s="20">
        <v>30</v>
      </c>
      <c r="M48" s="20">
        <v>3</v>
      </c>
      <c r="N48" s="31">
        <v>9</v>
      </c>
      <c r="O48" s="23">
        <v>20</v>
      </c>
      <c r="P48" s="20">
        <v>80</v>
      </c>
      <c r="Q48" s="24">
        <v>5</v>
      </c>
      <c r="R48" s="7">
        <v>9</v>
      </c>
      <c r="S48" s="20">
        <v>0</v>
      </c>
      <c r="T48" s="20">
        <v>10</v>
      </c>
      <c r="U48" s="25">
        <v>0.5</v>
      </c>
      <c r="V48" s="26">
        <v>1</v>
      </c>
      <c r="W48" s="19">
        <v>8.1999999999999993</v>
      </c>
      <c r="X48" s="19">
        <v>1</v>
      </c>
      <c r="Y48" s="19">
        <v>9.6</v>
      </c>
      <c r="Z48" s="19">
        <v>1</v>
      </c>
      <c r="AA48" s="26">
        <f>Plant_Const!AH48</f>
        <v>3.8480000000000003</v>
      </c>
      <c r="AB48" s="19">
        <f>Plant_Const!AK48</f>
        <v>0.7</v>
      </c>
      <c r="AC48" s="132">
        <f t="shared" si="0"/>
        <v>1</v>
      </c>
      <c r="AD48" s="132"/>
      <c r="AE48" s="120">
        <f>ROUNDUP(AC48*VLOOKUP($AD$8,PRODUCT!$C$2:$L$79,8,0)*AA48,0)</f>
        <v>11</v>
      </c>
      <c r="AF48" s="28">
        <f>ROUNDUP(AC48*VLOOKUP($AD$8,PRODUCT!$C$2:$L$79,9,0)*AB48,0)</f>
        <v>7</v>
      </c>
    </row>
    <row r="49" spans="1:32" x14ac:dyDescent="0.25">
      <c r="A49" s="29" t="s">
        <v>52</v>
      </c>
      <c r="B49" s="30">
        <v>47</v>
      </c>
      <c r="C49" s="31">
        <v>5</v>
      </c>
      <c r="D49" s="3">
        <v>12</v>
      </c>
      <c r="E49" s="20">
        <v>1800</v>
      </c>
      <c r="F49" s="20">
        <v>4</v>
      </c>
      <c r="G49" s="31">
        <v>10</v>
      </c>
      <c r="H49" s="31">
        <v>10</v>
      </c>
      <c r="I49" s="32" t="s">
        <v>56</v>
      </c>
      <c r="J49" s="20">
        <v>20</v>
      </c>
      <c r="K49" s="20">
        <v>50</v>
      </c>
      <c r="L49" s="20">
        <v>30</v>
      </c>
      <c r="M49" s="20">
        <v>3</v>
      </c>
      <c r="N49" s="31">
        <v>9</v>
      </c>
      <c r="O49" s="23">
        <v>20</v>
      </c>
      <c r="P49" s="20">
        <v>80</v>
      </c>
      <c r="Q49" s="24">
        <v>5</v>
      </c>
      <c r="R49" s="7">
        <v>9</v>
      </c>
      <c r="S49" s="20">
        <v>0</v>
      </c>
      <c r="T49" s="20">
        <v>10</v>
      </c>
      <c r="U49" s="25">
        <v>0.5</v>
      </c>
      <c r="V49" s="26">
        <v>1</v>
      </c>
      <c r="W49" s="19">
        <v>8.3000000000000007</v>
      </c>
      <c r="X49" s="19">
        <v>1</v>
      </c>
      <c r="Y49" s="19">
        <v>9.6999999999999993</v>
      </c>
      <c r="Z49" s="19">
        <v>1</v>
      </c>
      <c r="AA49" s="26">
        <f>Plant_Const!AH49</f>
        <v>3.6399999999999997</v>
      </c>
      <c r="AB49" s="19">
        <f>Plant_Const!AK49</f>
        <v>0.7</v>
      </c>
      <c r="AC49" s="132">
        <f t="shared" si="0"/>
        <v>1</v>
      </c>
      <c r="AD49" s="132"/>
      <c r="AE49" s="120">
        <f>ROUNDUP(AC49*VLOOKUP($AD$8,PRODUCT!$C$2:$L$79,8,0)*AA49,0)</f>
        <v>11</v>
      </c>
      <c r="AF49" s="28">
        <f>ROUNDUP(AC49*VLOOKUP($AD$8,PRODUCT!$C$2:$L$79,9,0)*AB49,0)</f>
        <v>7</v>
      </c>
    </row>
    <row r="50" spans="1:32" x14ac:dyDescent="0.25">
      <c r="A50" s="29" t="s">
        <v>52</v>
      </c>
      <c r="B50" s="18">
        <v>48</v>
      </c>
      <c r="C50" s="31">
        <v>5</v>
      </c>
      <c r="D50" s="3">
        <v>12</v>
      </c>
      <c r="E50" s="20">
        <v>1800</v>
      </c>
      <c r="F50" s="20">
        <v>4</v>
      </c>
      <c r="G50" s="31">
        <v>10</v>
      </c>
      <c r="H50" s="31">
        <v>10</v>
      </c>
      <c r="I50" s="32" t="s">
        <v>56</v>
      </c>
      <c r="J50" s="20">
        <v>20</v>
      </c>
      <c r="K50" s="20">
        <v>50</v>
      </c>
      <c r="L50" s="20">
        <v>30</v>
      </c>
      <c r="M50" s="20">
        <v>3</v>
      </c>
      <c r="N50" s="31">
        <v>9</v>
      </c>
      <c r="O50" s="23">
        <v>20</v>
      </c>
      <c r="P50" s="20">
        <v>80</v>
      </c>
      <c r="Q50" s="24">
        <v>5</v>
      </c>
      <c r="R50" s="7">
        <v>10</v>
      </c>
      <c r="S50" s="20">
        <v>0</v>
      </c>
      <c r="T50" s="20">
        <v>10</v>
      </c>
      <c r="U50" s="25">
        <v>0.5</v>
      </c>
      <c r="V50" s="26">
        <v>1</v>
      </c>
      <c r="W50" s="19">
        <v>8.4</v>
      </c>
      <c r="X50" s="19">
        <v>1</v>
      </c>
      <c r="Y50" s="19">
        <v>9.8000000000000007</v>
      </c>
      <c r="Z50" s="19">
        <v>1</v>
      </c>
      <c r="AA50" s="26">
        <f>Plant_Const!AH50</f>
        <v>3.6399999999999997</v>
      </c>
      <c r="AB50" s="19">
        <f>Plant_Const!AK50</f>
        <v>0.7</v>
      </c>
      <c r="AC50" s="132">
        <f t="shared" si="0"/>
        <v>1</v>
      </c>
      <c r="AD50" s="132"/>
      <c r="AE50" s="120">
        <f>ROUNDUP(AC50*VLOOKUP($AD$8,PRODUCT!$C$2:$L$79,8,0)*AA50,0)</f>
        <v>11</v>
      </c>
      <c r="AF50" s="28">
        <f>ROUNDUP(AC50*VLOOKUP($AD$8,PRODUCT!$C$2:$L$79,9,0)*AB50,0)</f>
        <v>7</v>
      </c>
    </row>
    <row r="51" spans="1:32" x14ac:dyDescent="0.25">
      <c r="A51" s="29" t="s">
        <v>52</v>
      </c>
      <c r="B51" s="30">
        <v>49</v>
      </c>
      <c r="C51" s="31">
        <v>5</v>
      </c>
      <c r="D51" s="3">
        <v>12</v>
      </c>
      <c r="E51" s="20">
        <v>1800</v>
      </c>
      <c r="F51" s="20">
        <v>4</v>
      </c>
      <c r="G51" s="31">
        <v>10</v>
      </c>
      <c r="H51" s="31">
        <v>10</v>
      </c>
      <c r="I51" s="32" t="s">
        <v>56</v>
      </c>
      <c r="J51" s="20">
        <v>20</v>
      </c>
      <c r="K51" s="20">
        <v>50</v>
      </c>
      <c r="L51" s="20">
        <v>30</v>
      </c>
      <c r="M51" s="20">
        <v>3</v>
      </c>
      <c r="N51" s="31">
        <v>9</v>
      </c>
      <c r="O51" s="23">
        <v>20</v>
      </c>
      <c r="P51" s="20">
        <v>80</v>
      </c>
      <c r="Q51" s="24">
        <v>5</v>
      </c>
      <c r="R51" s="7">
        <v>10</v>
      </c>
      <c r="S51" s="20">
        <v>0</v>
      </c>
      <c r="T51" s="20">
        <v>10</v>
      </c>
      <c r="U51" s="25">
        <v>0.5</v>
      </c>
      <c r="V51" s="26">
        <v>1</v>
      </c>
      <c r="W51" s="19">
        <v>8.5</v>
      </c>
      <c r="X51" s="19">
        <v>1</v>
      </c>
      <c r="Y51" s="19">
        <v>9.9</v>
      </c>
      <c r="Z51" s="19">
        <v>1</v>
      </c>
      <c r="AA51" s="26">
        <f>Plant_Const!AH51</f>
        <v>3.6399999999999997</v>
      </c>
      <c r="AB51" s="19">
        <f>Plant_Const!AK51</f>
        <v>0.7</v>
      </c>
      <c r="AC51" s="132">
        <f t="shared" si="0"/>
        <v>1</v>
      </c>
      <c r="AD51" s="132"/>
      <c r="AE51" s="120">
        <f>ROUNDUP(AC51*VLOOKUP($AD$8,PRODUCT!$C$2:$L$79,8,0)*AA51,0)</f>
        <v>11</v>
      </c>
      <c r="AF51" s="28">
        <f>ROUNDUP(AC51*VLOOKUP($AD$8,PRODUCT!$C$2:$L$79,9,0)*AB51,0)</f>
        <v>7</v>
      </c>
    </row>
    <row r="52" spans="1:32" x14ac:dyDescent="0.25">
      <c r="A52" s="29" t="s">
        <v>52</v>
      </c>
      <c r="B52" s="18">
        <v>50</v>
      </c>
      <c r="C52" s="31">
        <v>5</v>
      </c>
      <c r="D52" s="3">
        <v>13</v>
      </c>
      <c r="E52" s="20">
        <v>1800</v>
      </c>
      <c r="F52" s="20">
        <v>4</v>
      </c>
      <c r="G52" s="31">
        <v>10</v>
      </c>
      <c r="H52" s="31">
        <v>12</v>
      </c>
      <c r="I52" s="32" t="s">
        <v>56</v>
      </c>
      <c r="J52" s="20">
        <v>20</v>
      </c>
      <c r="K52" s="20">
        <v>50</v>
      </c>
      <c r="L52" s="20">
        <v>30</v>
      </c>
      <c r="M52" s="20">
        <v>4</v>
      </c>
      <c r="N52" s="31">
        <v>10</v>
      </c>
      <c r="O52" s="23">
        <v>20</v>
      </c>
      <c r="P52" s="20">
        <v>80</v>
      </c>
      <c r="Q52" s="24">
        <v>5</v>
      </c>
      <c r="R52" s="7">
        <v>10</v>
      </c>
      <c r="S52" s="20">
        <v>0</v>
      </c>
      <c r="T52" s="20">
        <v>10</v>
      </c>
      <c r="U52" s="25">
        <v>0.5</v>
      </c>
      <c r="V52" s="26">
        <v>1</v>
      </c>
      <c r="W52" s="19">
        <v>8.6</v>
      </c>
      <c r="X52" s="19">
        <v>1</v>
      </c>
      <c r="Y52" s="19">
        <v>10</v>
      </c>
      <c r="Z52" s="19">
        <v>1</v>
      </c>
      <c r="AA52" s="26">
        <f>Plant_Const!AH52</f>
        <v>3.6399999999999997</v>
      </c>
      <c r="AB52" s="19">
        <f>Plant_Const!AK52</f>
        <v>0.7</v>
      </c>
      <c r="AC52" s="132">
        <f t="shared" si="0"/>
        <v>1</v>
      </c>
      <c r="AD52" s="132"/>
      <c r="AE52" s="120">
        <f>ROUNDUP(AC52*VLOOKUP($AD$8,PRODUCT!$C$2:$L$79,8,0)*AA52,0)</f>
        <v>11</v>
      </c>
      <c r="AF52" s="28">
        <f>ROUNDUP(AC52*VLOOKUP($AD$8,PRODUCT!$C$2:$L$79,9,0)*AB52,0)</f>
        <v>7</v>
      </c>
    </row>
    <row r="53" spans="1:32" x14ac:dyDescent="0.25">
      <c r="A53" s="29" t="s">
        <v>52</v>
      </c>
      <c r="B53" s="30">
        <v>51</v>
      </c>
      <c r="C53" s="31">
        <v>6</v>
      </c>
      <c r="D53" s="3">
        <v>13</v>
      </c>
      <c r="E53" s="20">
        <v>1800</v>
      </c>
      <c r="F53" s="20">
        <v>4</v>
      </c>
      <c r="G53" s="31">
        <v>10</v>
      </c>
      <c r="H53" s="31">
        <v>12</v>
      </c>
      <c r="I53" s="32" t="s">
        <v>56</v>
      </c>
      <c r="J53" s="20">
        <v>20</v>
      </c>
      <c r="K53" s="20">
        <v>50</v>
      </c>
      <c r="L53" s="20">
        <v>30</v>
      </c>
      <c r="M53" s="20">
        <v>4</v>
      </c>
      <c r="N53" s="31">
        <v>10</v>
      </c>
      <c r="O53" s="23">
        <v>20</v>
      </c>
      <c r="P53" s="20">
        <v>80</v>
      </c>
      <c r="Q53" s="24">
        <v>5</v>
      </c>
      <c r="R53" s="7">
        <v>10</v>
      </c>
      <c r="S53" s="20">
        <v>0</v>
      </c>
      <c r="T53" s="20">
        <v>10</v>
      </c>
      <c r="U53" s="25">
        <v>0.5</v>
      </c>
      <c r="V53" s="26">
        <v>1</v>
      </c>
      <c r="W53" s="19">
        <v>8.6999999999999993</v>
      </c>
      <c r="X53" s="19">
        <v>1</v>
      </c>
      <c r="Y53" s="19">
        <v>10.1</v>
      </c>
      <c r="Z53" s="19">
        <v>1</v>
      </c>
      <c r="AA53" s="26">
        <f>Plant_Const!AH53</f>
        <v>3.6399999999999997</v>
      </c>
      <c r="AB53" s="19">
        <f>Plant_Const!AK53</f>
        <v>0.55999999999999994</v>
      </c>
      <c r="AC53" s="132">
        <f t="shared" si="0"/>
        <v>1</v>
      </c>
      <c r="AD53" s="132"/>
      <c r="AE53" s="120">
        <f>ROUNDUP(AC53*VLOOKUP($AD$8,PRODUCT!$C$2:$L$79,8,0)*AA53,0)</f>
        <v>11</v>
      </c>
      <c r="AF53" s="28">
        <f>ROUNDUP(AC53*VLOOKUP($AD$8,PRODUCT!$C$2:$L$79,9,0)*AB53,0)</f>
        <v>6</v>
      </c>
    </row>
    <row r="54" spans="1:32" x14ac:dyDescent="0.25">
      <c r="A54" s="29" t="s">
        <v>52</v>
      </c>
      <c r="B54" s="18">
        <v>52</v>
      </c>
      <c r="C54" s="31">
        <v>6</v>
      </c>
      <c r="D54" s="3">
        <v>13</v>
      </c>
      <c r="E54" s="20">
        <v>1800</v>
      </c>
      <c r="F54" s="20">
        <v>5</v>
      </c>
      <c r="G54" s="31">
        <v>10</v>
      </c>
      <c r="H54" s="31">
        <v>12</v>
      </c>
      <c r="I54" s="32" t="s">
        <v>57</v>
      </c>
      <c r="J54" s="20">
        <v>20</v>
      </c>
      <c r="K54" s="20">
        <v>50</v>
      </c>
      <c r="L54" s="20">
        <v>30</v>
      </c>
      <c r="M54" s="20">
        <v>4</v>
      </c>
      <c r="N54" s="31">
        <v>10</v>
      </c>
      <c r="O54" s="23">
        <v>20</v>
      </c>
      <c r="P54" s="20">
        <v>80</v>
      </c>
      <c r="Q54" s="24">
        <v>5</v>
      </c>
      <c r="R54" s="7">
        <v>11</v>
      </c>
      <c r="S54" s="20">
        <v>0</v>
      </c>
      <c r="T54" s="20">
        <v>10</v>
      </c>
      <c r="U54" s="25">
        <v>0.5</v>
      </c>
      <c r="V54" s="26">
        <v>1</v>
      </c>
      <c r="W54" s="19">
        <v>8.8000000000000007</v>
      </c>
      <c r="X54" s="19">
        <v>1</v>
      </c>
      <c r="Y54" s="19">
        <v>10.199999999999999</v>
      </c>
      <c r="Z54" s="19">
        <v>1</v>
      </c>
      <c r="AA54" s="26">
        <f>Plant_Const!AH54</f>
        <v>3.6399999999999997</v>
      </c>
      <c r="AB54" s="19">
        <f>Plant_Const!AK54</f>
        <v>0.55999999999999994</v>
      </c>
      <c r="AC54" s="132">
        <f t="shared" si="0"/>
        <v>1</v>
      </c>
      <c r="AD54" s="132"/>
      <c r="AE54" s="120">
        <f>ROUNDUP(AC54*VLOOKUP($AD$8,PRODUCT!$C$2:$L$79,8,0)*AA54,0)</f>
        <v>11</v>
      </c>
      <c r="AF54" s="28">
        <f>ROUNDUP(AC54*VLOOKUP($AD$8,PRODUCT!$C$2:$L$79,9,0)*AB54,0)</f>
        <v>6</v>
      </c>
    </row>
    <row r="55" spans="1:32" x14ac:dyDescent="0.25">
      <c r="A55" s="29" t="s">
        <v>52</v>
      </c>
      <c r="B55" s="30">
        <v>53</v>
      </c>
      <c r="C55" s="31">
        <v>6</v>
      </c>
      <c r="D55" s="3">
        <v>13</v>
      </c>
      <c r="E55" s="20">
        <v>1800</v>
      </c>
      <c r="F55" s="20">
        <v>5</v>
      </c>
      <c r="G55" s="31">
        <v>10</v>
      </c>
      <c r="H55" s="31">
        <v>12</v>
      </c>
      <c r="I55" s="32" t="s">
        <v>57</v>
      </c>
      <c r="J55" s="20">
        <v>20</v>
      </c>
      <c r="K55" s="20">
        <v>50</v>
      </c>
      <c r="L55" s="20">
        <v>30</v>
      </c>
      <c r="M55" s="20">
        <v>4</v>
      </c>
      <c r="N55" s="31">
        <v>10</v>
      </c>
      <c r="O55" s="23">
        <v>20</v>
      </c>
      <c r="P55" s="20">
        <v>80</v>
      </c>
      <c r="Q55" s="24">
        <v>6</v>
      </c>
      <c r="R55" s="7">
        <v>11</v>
      </c>
      <c r="S55" s="20">
        <v>0</v>
      </c>
      <c r="T55" s="20">
        <v>10</v>
      </c>
      <c r="U55" s="25">
        <v>0.5</v>
      </c>
      <c r="V55" s="26">
        <v>1</v>
      </c>
      <c r="W55" s="19">
        <v>8.9</v>
      </c>
      <c r="X55" s="19">
        <v>1</v>
      </c>
      <c r="Y55" s="19">
        <v>10.3</v>
      </c>
      <c r="Z55" s="19">
        <v>1</v>
      </c>
      <c r="AA55" s="26">
        <f>Plant_Const!AH55</f>
        <v>3.6399999999999997</v>
      </c>
      <c r="AB55" s="19">
        <f>Plant_Const!AK55</f>
        <v>0.55999999999999994</v>
      </c>
      <c r="AC55" s="132">
        <f t="shared" si="0"/>
        <v>1</v>
      </c>
      <c r="AD55" s="132"/>
      <c r="AE55" s="120">
        <f>ROUNDUP(AC55*VLOOKUP($AD$8,PRODUCT!$C$2:$L$79,8,0)*AA55,0)</f>
        <v>11</v>
      </c>
      <c r="AF55" s="28">
        <f>ROUNDUP(AC55*VLOOKUP($AD$8,PRODUCT!$C$2:$L$79,9,0)*AB55,0)</f>
        <v>6</v>
      </c>
    </row>
    <row r="56" spans="1:32" x14ac:dyDescent="0.25">
      <c r="A56" s="29" t="s">
        <v>52</v>
      </c>
      <c r="B56" s="18">
        <v>54</v>
      </c>
      <c r="C56" s="31">
        <v>6</v>
      </c>
      <c r="D56" s="3">
        <v>13</v>
      </c>
      <c r="E56" s="20">
        <v>1800</v>
      </c>
      <c r="F56" s="20">
        <v>5</v>
      </c>
      <c r="G56" s="31">
        <v>10</v>
      </c>
      <c r="H56" s="31">
        <v>12</v>
      </c>
      <c r="I56" s="32" t="s">
        <v>57</v>
      </c>
      <c r="J56" s="20">
        <v>20</v>
      </c>
      <c r="K56" s="20">
        <v>50</v>
      </c>
      <c r="L56" s="20">
        <v>30</v>
      </c>
      <c r="M56" s="20">
        <v>4</v>
      </c>
      <c r="N56" s="31">
        <v>10</v>
      </c>
      <c r="O56" s="23">
        <v>20</v>
      </c>
      <c r="P56" s="20">
        <v>80</v>
      </c>
      <c r="Q56" s="24">
        <v>6</v>
      </c>
      <c r="R56" s="7">
        <v>11</v>
      </c>
      <c r="S56" s="20">
        <v>0</v>
      </c>
      <c r="T56" s="20">
        <v>10</v>
      </c>
      <c r="U56" s="25">
        <v>0.5</v>
      </c>
      <c r="V56" s="26">
        <v>1</v>
      </c>
      <c r="W56" s="19">
        <v>9</v>
      </c>
      <c r="X56" s="19">
        <v>1</v>
      </c>
      <c r="Y56" s="19">
        <v>10.4</v>
      </c>
      <c r="Z56" s="19">
        <v>1</v>
      </c>
      <c r="AA56" s="26">
        <f>Plant_Const!AH56</f>
        <v>3.6399999999999997</v>
      </c>
      <c r="AB56" s="19">
        <f>Plant_Const!AK56</f>
        <v>0.55999999999999994</v>
      </c>
      <c r="AC56" s="132">
        <f t="shared" si="0"/>
        <v>1</v>
      </c>
      <c r="AD56" s="132"/>
      <c r="AE56" s="120">
        <f>ROUNDUP(AC56*VLOOKUP($AD$8,PRODUCT!$C$2:$L$79,8,0)*AA56,0)</f>
        <v>11</v>
      </c>
      <c r="AF56" s="28">
        <f>ROUNDUP(AC56*VLOOKUP($AD$8,PRODUCT!$C$2:$L$79,9,0)*AB56,0)</f>
        <v>6</v>
      </c>
    </row>
    <row r="57" spans="1:32" x14ac:dyDescent="0.25">
      <c r="A57" s="29" t="s">
        <v>52</v>
      </c>
      <c r="B57" s="30">
        <v>55</v>
      </c>
      <c r="C57" s="31">
        <v>6</v>
      </c>
      <c r="D57" s="3">
        <v>14</v>
      </c>
      <c r="E57" s="20">
        <v>1800</v>
      </c>
      <c r="F57" s="20">
        <v>5</v>
      </c>
      <c r="G57" s="31">
        <v>10</v>
      </c>
      <c r="H57" s="31">
        <v>12</v>
      </c>
      <c r="I57" s="32" t="s">
        <v>57</v>
      </c>
      <c r="J57" s="20">
        <v>20</v>
      </c>
      <c r="K57" s="20">
        <v>50</v>
      </c>
      <c r="L57" s="20">
        <v>30</v>
      </c>
      <c r="M57" s="20">
        <v>4</v>
      </c>
      <c r="N57" s="31">
        <v>11</v>
      </c>
      <c r="O57" s="23">
        <v>20</v>
      </c>
      <c r="P57" s="20">
        <v>80</v>
      </c>
      <c r="Q57" s="24">
        <v>6</v>
      </c>
      <c r="R57" s="7">
        <v>12</v>
      </c>
      <c r="S57" s="20">
        <v>0</v>
      </c>
      <c r="T57" s="20">
        <v>10</v>
      </c>
      <c r="U57" s="25">
        <v>0.5</v>
      </c>
      <c r="V57" s="26">
        <v>1</v>
      </c>
      <c r="W57" s="19">
        <v>9.1</v>
      </c>
      <c r="X57" s="19">
        <v>1</v>
      </c>
      <c r="Y57" s="19">
        <v>10.5</v>
      </c>
      <c r="Z57" s="19">
        <v>1</v>
      </c>
      <c r="AA57" s="26">
        <f>Plant_Const!AH57</f>
        <v>3.536</v>
      </c>
      <c r="AB57" s="19">
        <f>Plant_Const!AK57</f>
        <v>0.55999999999999994</v>
      </c>
      <c r="AC57" s="132">
        <f t="shared" si="0"/>
        <v>1</v>
      </c>
      <c r="AD57" s="132"/>
      <c r="AE57" s="120">
        <f>ROUNDUP(AC57*VLOOKUP($AD$8,PRODUCT!$C$2:$L$79,8,0)*AA57,0)</f>
        <v>10</v>
      </c>
      <c r="AF57" s="28">
        <f>ROUNDUP(AC57*VLOOKUP($AD$8,PRODUCT!$C$2:$L$79,9,0)*AB57,0)</f>
        <v>6</v>
      </c>
    </row>
    <row r="58" spans="1:32" x14ac:dyDescent="0.25">
      <c r="A58" s="29" t="s">
        <v>52</v>
      </c>
      <c r="B58" s="18">
        <v>56</v>
      </c>
      <c r="C58" s="31">
        <v>6</v>
      </c>
      <c r="D58" s="3">
        <v>14</v>
      </c>
      <c r="E58" s="20">
        <v>1800</v>
      </c>
      <c r="F58" s="20">
        <v>5</v>
      </c>
      <c r="G58" s="31">
        <v>10</v>
      </c>
      <c r="H58" s="31">
        <v>12</v>
      </c>
      <c r="I58" s="32" t="s">
        <v>57</v>
      </c>
      <c r="J58" s="20">
        <v>20</v>
      </c>
      <c r="K58" s="20">
        <v>50</v>
      </c>
      <c r="L58" s="20">
        <v>30</v>
      </c>
      <c r="M58" s="20">
        <v>4</v>
      </c>
      <c r="N58" s="31">
        <v>11</v>
      </c>
      <c r="O58" s="23">
        <v>20</v>
      </c>
      <c r="P58" s="20">
        <v>80</v>
      </c>
      <c r="Q58" s="24">
        <v>6</v>
      </c>
      <c r="R58" s="7">
        <v>12</v>
      </c>
      <c r="S58" s="20">
        <v>0</v>
      </c>
      <c r="T58" s="20">
        <v>10</v>
      </c>
      <c r="U58" s="25">
        <v>0.5</v>
      </c>
      <c r="V58" s="26">
        <v>1</v>
      </c>
      <c r="W58" s="19">
        <v>9.1999999999999993</v>
      </c>
      <c r="X58" s="19">
        <v>1</v>
      </c>
      <c r="Y58" s="19">
        <v>10.6</v>
      </c>
      <c r="Z58" s="19">
        <v>1</v>
      </c>
      <c r="AA58" s="26">
        <f>Plant_Const!AH58</f>
        <v>3.536</v>
      </c>
      <c r="AB58" s="19">
        <f>Plant_Const!AK58</f>
        <v>0.55999999999999994</v>
      </c>
      <c r="AC58" s="132">
        <f t="shared" si="0"/>
        <v>1</v>
      </c>
      <c r="AD58" s="132"/>
      <c r="AE58" s="120">
        <f>ROUNDUP(AC58*VLOOKUP($AD$8,PRODUCT!$C$2:$L$79,8,0)*AA58,0)</f>
        <v>10</v>
      </c>
      <c r="AF58" s="28">
        <f>ROUNDUP(AC58*VLOOKUP($AD$8,PRODUCT!$C$2:$L$79,9,0)*AB58,0)</f>
        <v>6</v>
      </c>
    </row>
    <row r="59" spans="1:32" x14ac:dyDescent="0.25">
      <c r="A59" s="29" t="s">
        <v>52</v>
      </c>
      <c r="B59" s="30">
        <v>57</v>
      </c>
      <c r="C59" s="31">
        <v>6</v>
      </c>
      <c r="D59" s="3">
        <v>14</v>
      </c>
      <c r="E59" s="20">
        <v>1800</v>
      </c>
      <c r="F59" s="20">
        <v>5</v>
      </c>
      <c r="G59" s="31">
        <v>10</v>
      </c>
      <c r="H59" s="31">
        <v>12</v>
      </c>
      <c r="I59" s="32" t="s">
        <v>57</v>
      </c>
      <c r="J59" s="20">
        <v>20</v>
      </c>
      <c r="K59" s="20">
        <v>50</v>
      </c>
      <c r="L59" s="20">
        <v>30</v>
      </c>
      <c r="M59" s="20">
        <v>4</v>
      </c>
      <c r="N59" s="31">
        <v>11</v>
      </c>
      <c r="O59" s="23">
        <v>20</v>
      </c>
      <c r="P59" s="20">
        <v>80</v>
      </c>
      <c r="Q59" s="24">
        <v>6</v>
      </c>
      <c r="R59" s="7">
        <v>12</v>
      </c>
      <c r="S59" s="20">
        <v>0</v>
      </c>
      <c r="T59" s="20">
        <v>10</v>
      </c>
      <c r="U59" s="25">
        <v>0.5</v>
      </c>
      <c r="V59" s="26">
        <v>1</v>
      </c>
      <c r="W59" s="19">
        <v>9.3000000000000007</v>
      </c>
      <c r="X59" s="19">
        <v>1</v>
      </c>
      <c r="Y59" s="19">
        <v>10.7</v>
      </c>
      <c r="Z59" s="19">
        <v>1</v>
      </c>
      <c r="AA59" s="26">
        <f>Plant_Const!AH59</f>
        <v>3.536</v>
      </c>
      <c r="AB59" s="19">
        <f>Plant_Const!AK59</f>
        <v>0.55999999999999994</v>
      </c>
      <c r="AC59" s="132">
        <f t="shared" si="0"/>
        <v>1</v>
      </c>
      <c r="AD59" s="132"/>
      <c r="AE59" s="120">
        <f>ROUNDUP(AC59*VLOOKUP($AD$8,PRODUCT!$C$2:$L$79,8,0)*AA59,0)</f>
        <v>10</v>
      </c>
      <c r="AF59" s="28">
        <f>ROUNDUP(AC59*VLOOKUP($AD$8,PRODUCT!$C$2:$L$79,9,0)*AB59,0)</f>
        <v>6</v>
      </c>
    </row>
    <row r="60" spans="1:32" x14ac:dyDescent="0.25">
      <c r="A60" s="29" t="s">
        <v>52</v>
      </c>
      <c r="B60" s="18">
        <v>58</v>
      </c>
      <c r="C60" s="31">
        <v>6</v>
      </c>
      <c r="D60" s="3">
        <v>14</v>
      </c>
      <c r="E60" s="20">
        <v>1800</v>
      </c>
      <c r="F60" s="20">
        <v>5</v>
      </c>
      <c r="G60" s="31">
        <v>10</v>
      </c>
      <c r="H60" s="31">
        <v>12</v>
      </c>
      <c r="I60" s="32" t="s">
        <v>57</v>
      </c>
      <c r="J60" s="20">
        <v>20</v>
      </c>
      <c r="K60" s="20">
        <v>50</v>
      </c>
      <c r="L60" s="20">
        <v>30</v>
      </c>
      <c r="M60" s="20">
        <v>4</v>
      </c>
      <c r="N60" s="31">
        <v>11</v>
      </c>
      <c r="O60" s="23">
        <v>20</v>
      </c>
      <c r="P60" s="20">
        <v>80</v>
      </c>
      <c r="Q60" s="24">
        <v>6</v>
      </c>
      <c r="R60" s="7">
        <v>12</v>
      </c>
      <c r="S60" s="20">
        <v>0</v>
      </c>
      <c r="T60" s="20">
        <v>10</v>
      </c>
      <c r="U60" s="25">
        <v>0.5</v>
      </c>
      <c r="V60" s="26">
        <v>1</v>
      </c>
      <c r="W60" s="19">
        <v>9.4</v>
      </c>
      <c r="X60" s="19">
        <v>1</v>
      </c>
      <c r="Y60" s="19">
        <v>10.8</v>
      </c>
      <c r="Z60" s="19">
        <v>1</v>
      </c>
      <c r="AA60" s="26">
        <f>Plant_Const!AH60</f>
        <v>3.536</v>
      </c>
      <c r="AB60" s="19">
        <f>Plant_Const!AK60</f>
        <v>0.55999999999999994</v>
      </c>
      <c r="AC60" s="132">
        <f t="shared" si="0"/>
        <v>1</v>
      </c>
      <c r="AD60" s="132"/>
      <c r="AE60" s="120">
        <f>ROUNDUP(AC60*VLOOKUP($AD$8,PRODUCT!$C$2:$L$79,8,0)*AA60,0)</f>
        <v>10</v>
      </c>
      <c r="AF60" s="28">
        <f>ROUNDUP(AC60*VLOOKUP($AD$8,PRODUCT!$C$2:$L$79,9,0)*AB60,0)</f>
        <v>6</v>
      </c>
    </row>
    <row r="61" spans="1:32" x14ac:dyDescent="0.25">
      <c r="A61" s="29" t="s">
        <v>52</v>
      </c>
      <c r="B61" s="30">
        <v>59</v>
      </c>
      <c r="C61" s="31">
        <v>6</v>
      </c>
      <c r="D61" s="3">
        <v>14</v>
      </c>
      <c r="E61" s="20">
        <v>1800</v>
      </c>
      <c r="F61" s="20">
        <v>5</v>
      </c>
      <c r="G61" s="31">
        <v>10</v>
      </c>
      <c r="H61" s="31">
        <v>12</v>
      </c>
      <c r="I61" s="32" t="s">
        <v>57</v>
      </c>
      <c r="J61" s="20">
        <v>20</v>
      </c>
      <c r="K61" s="20">
        <v>50</v>
      </c>
      <c r="L61" s="20">
        <v>30</v>
      </c>
      <c r="M61" s="20">
        <v>4</v>
      </c>
      <c r="N61" s="31">
        <v>11</v>
      </c>
      <c r="O61" s="23">
        <v>20</v>
      </c>
      <c r="P61" s="20">
        <v>80</v>
      </c>
      <c r="Q61" s="24">
        <v>6</v>
      </c>
      <c r="R61" s="7">
        <v>12</v>
      </c>
      <c r="S61" s="20">
        <v>0</v>
      </c>
      <c r="T61" s="20">
        <v>10</v>
      </c>
      <c r="U61" s="25">
        <v>0.5</v>
      </c>
      <c r="V61" s="26">
        <v>1</v>
      </c>
      <c r="W61" s="19">
        <v>9.5</v>
      </c>
      <c r="X61" s="19">
        <v>1</v>
      </c>
      <c r="Y61" s="19">
        <v>10.9</v>
      </c>
      <c r="Z61" s="19">
        <v>1</v>
      </c>
      <c r="AA61" s="26">
        <f>Plant_Const!AH61</f>
        <v>3.4319999999999999</v>
      </c>
      <c r="AB61" s="19">
        <f>Plant_Const!AK61</f>
        <v>0.55999999999999994</v>
      </c>
      <c r="AC61" s="132">
        <f t="shared" si="0"/>
        <v>1</v>
      </c>
      <c r="AD61" s="132"/>
      <c r="AE61" s="120">
        <f>ROUNDUP(AC61*VLOOKUP($AD$8,PRODUCT!$C$2:$L$79,8,0)*AA61,0)</f>
        <v>10</v>
      </c>
      <c r="AF61" s="28">
        <f>ROUNDUP(AC61*VLOOKUP($AD$8,PRODUCT!$C$2:$L$79,9,0)*AB61,0)</f>
        <v>6</v>
      </c>
    </row>
    <row r="62" spans="1:32" x14ac:dyDescent="0.25">
      <c r="A62" s="29" t="s">
        <v>52</v>
      </c>
      <c r="B62" s="18">
        <v>60</v>
      </c>
      <c r="C62" s="31">
        <v>6</v>
      </c>
      <c r="D62" s="3">
        <v>15</v>
      </c>
      <c r="E62" s="20">
        <v>2100</v>
      </c>
      <c r="F62" s="20">
        <v>5</v>
      </c>
      <c r="G62" s="31">
        <v>10</v>
      </c>
      <c r="H62" s="31">
        <v>12</v>
      </c>
      <c r="I62" s="32" t="s">
        <v>57</v>
      </c>
      <c r="J62" s="20">
        <v>20</v>
      </c>
      <c r="K62" s="20">
        <v>50</v>
      </c>
      <c r="L62" s="20">
        <v>30</v>
      </c>
      <c r="M62" s="20">
        <v>4</v>
      </c>
      <c r="N62" s="31">
        <v>12</v>
      </c>
      <c r="O62" s="23">
        <v>20</v>
      </c>
      <c r="P62" s="20">
        <v>80</v>
      </c>
      <c r="Q62" s="24">
        <v>6</v>
      </c>
      <c r="R62" s="7">
        <v>12</v>
      </c>
      <c r="S62" s="20">
        <v>0</v>
      </c>
      <c r="T62" s="20">
        <v>10</v>
      </c>
      <c r="U62" s="25">
        <v>0.5</v>
      </c>
      <c r="V62" s="26">
        <v>1</v>
      </c>
      <c r="W62" s="19">
        <v>9.6</v>
      </c>
      <c r="X62" s="19">
        <v>1</v>
      </c>
      <c r="Y62" s="19">
        <v>11</v>
      </c>
      <c r="Z62" s="19">
        <v>1</v>
      </c>
      <c r="AA62" s="26">
        <f>Plant_Const!AH62</f>
        <v>3.3280000000000003</v>
      </c>
      <c r="AB62" s="19">
        <f>Plant_Const!AK62</f>
        <v>0.42</v>
      </c>
      <c r="AC62" s="132">
        <f t="shared" si="0"/>
        <v>1</v>
      </c>
      <c r="AD62" s="132"/>
      <c r="AE62" s="120">
        <f>ROUNDUP(AC62*VLOOKUP($AD$8,PRODUCT!$C$2:$L$79,8,0)*AA62,0)</f>
        <v>10</v>
      </c>
      <c r="AF62" s="28">
        <f>ROUNDUP(AC62*VLOOKUP($AD$8,PRODUCT!$C$2:$L$79,9,0)*AB62,0)</f>
        <v>5</v>
      </c>
    </row>
    <row r="63" spans="1:32" x14ac:dyDescent="0.25">
      <c r="A63" s="29" t="s">
        <v>52</v>
      </c>
      <c r="B63" s="30">
        <v>61</v>
      </c>
      <c r="C63" s="31">
        <v>6</v>
      </c>
      <c r="D63" s="3">
        <v>15</v>
      </c>
      <c r="E63" s="20">
        <v>2100</v>
      </c>
      <c r="F63" s="20">
        <v>5</v>
      </c>
      <c r="G63" s="31">
        <v>10</v>
      </c>
      <c r="H63" s="31">
        <v>12</v>
      </c>
      <c r="I63" s="32" t="s">
        <v>57</v>
      </c>
      <c r="J63" s="20">
        <v>20</v>
      </c>
      <c r="K63" s="20">
        <v>50</v>
      </c>
      <c r="L63" s="20">
        <v>30</v>
      </c>
      <c r="M63" s="20">
        <v>4</v>
      </c>
      <c r="N63" s="31">
        <v>12</v>
      </c>
      <c r="O63" s="23">
        <v>20</v>
      </c>
      <c r="P63" s="20">
        <v>80</v>
      </c>
      <c r="Q63" s="24">
        <v>6</v>
      </c>
      <c r="R63" s="7">
        <v>12</v>
      </c>
      <c r="S63" s="20">
        <v>0</v>
      </c>
      <c r="T63" s="20">
        <v>10</v>
      </c>
      <c r="U63" s="25">
        <v>0.5</v>
      </c>
      <c r="V63" s="26">
        <v>1</v>
      </c>
      <c r="W63" s="19">
        <v>9.6999999999999993</v>
      </c>
      <c r="X63" s="19">
        <v>1</v>
      </c>
      <c r="Y63" s="19">
        <v>11.1</v>
      </c>
      <c r="Z63" s="19">
        <v>1</v>
      </c>
      <c r="AA63" s="26">
        <f>Plant_Const!AH63</f>
        <v>3.3280000000000003</v>
      </c>
      <c r="AB63" s="19">
        <f>Plant_Const!AK63</f>
        <v>0.42</v>
      </c>
      <c r="AC63" s="132">
        <f t="shared" si="0"/>
        <v>1</v>
      </c>
      <c r="AD63" s="132"/>
      <c r="AE63" s="120">
        <f>ROUNDUP(AC63*VLOOKUP($AD$8,PRODUCT!$C$2:$L$79,8,0)*AA63,0)</f>
        <v>10</v>
      </c>
      <c r="AF63" s="28">
        <f>ROUNDUP(AC63*VLOOKUP($AD$8,PRODUCT!$C$2:$L$79,9,0)*AB63,0)</f>
        <v>5</v>
      </c>
    </row>
    <row r="64" spans="1:32" x14ac:dyDescent="0.25">
      <c r="A64" s="29" t="s">
        <v>52</v>
      </c>
      <c r="B64" s="18">
        <v>62</v>
      </c>
      <c r="C64" s="31">
        <v>6</v>
      </c>
      <c r="D64" s="3">
        <v>15</v>
      </c>
      <c r="E64" s="20">
        <v>2100</v>
      </c>
      <c r="F64" s="20">
        <v>5</v>
      </c>
      <c r="G64" s="31">
        <v>10</v>
      </c>
      <c r="H64" s="31">
        <v>12</v>
      </c>
      <c r="I64" s="32" t="s">
        <v>57</v>
      </c>
      <c r="J64" s="20">
        <v>20</v>
      </c>
      <c r="K64" s="20">
        <v>50</v>
      </c>
      <c r="L64" s="20">
        <v>30</v>
      </c>
      <c r="M64" s="20">
        <v>4</v>
      </c>
      <c r="N64" s="31">
        <v>12</v>
      </c>
      <c r="O64" s="23">
        <v>20</v>
      </c>
      <c r="P64" s="20">
        <v>80</v>
      </c>
      <c r="Q64" s="24">
        <v>6</v>
      </c>
      <c r="R64" s="7">
        <v>12</v>
      </c>
      <c r="S64" s="20">
        <v>0</v>
      </c>
      <c r="T64" s="20">
        <v>10</v>
      </c>
      <c r="U64" s="25">
        <v>0.5</v>
      </c>
      <c r="V64" s="26">
        <v>1</v>
      </c>
      <c r="W64" s="19">
        <v>9.8000000000000007</v>
      </c>
      <c r="X64" s="19">
        <v>1</v>
      </c>
      <c r="Y64" s="19">
        <v>11.2</v>
      </c>
      <c r="Z64" s="19">
        <v>1</v>
      </c>
      <c r="AA64" s="26">
        <f>Plant_Const!AH64</f>
        <v>3.3280000000000003</v>
      </c>
      <c r="AB64" s="19">
        <f>Plant_Const!AK64</f>
        <v>0.42</v>
      </c>
      <c r="AC64" s="132">
        <f t="shared" si="0"/>
        <v>1</v>
      </c>
      <c r="AD64" s="132"/>
      <c r="AE64" s="120">
        <f>ROUNDUP(AC64*VLOOKUP($AD$8,PRODUCT!$C$2:$L$79,8,0)*AA64,0)</f>
        <v>10</v>
      </c>
      <c r="AF64" s="28">
        <f>ROUNDUP(AC64*VLOOKUP($AD$8,PRODUCT!$C$2:$L$79,9,0)*AB64,0)</f>
        <v>5</v>
      </c>
    </row>
    <row r="65" spans="1:32" x14ac:dyDescent="0.25">
      <c r="A65" s="29" t="s">
        <v>52</v>
      </c>
      <c r="B65" s="30">
        <v>63</v>
      </c>
      <c r="C65" s="31">
        <v>6</v>
      </c>
      <c r="D65" s="3">
        <v>15</v>
      </c>
      <c r="E65" s="20">
        <v>2100</v>
      </c>
      <c r="F65" s="20">
        <v>5</v>
      </c>
      <c r="G65" s="31">
        <v>10</v>
      </c>
      <c r="H65" s="31">
        <v>12</v>
      </c>
      <c r="I65" s="32" t="s">
        <v>57</v>
      </c>
      <c r="J65" s="20">
        <v>20</v>
      </c>
      <c r="K65" s="20">
        <v>50</v>
      </c>
      <c r="L65" s="20">
        <v>30</v>
      </c>
      <c r="M65" s="20">
        <v>4</v>
      </c>
      <c r="N65" s="31">
        <v>12</v>
      </c>
      <c r="O65" s="23">
        <v>20</v>
      </c>
      <c r="P65" s="20">
        <v>80</v>
      </c>
      <c r="Q65" s="24">
        <v>6</v>
      </c>
      <c r="R65" s="7">
        <v>12</v>
      </c>
      <c r="S65" s="20">
        <v>0</v>
      </c>
      <c r="T65" s="20">
        <v>10</v>
      </c>
      <c r="U65" s="25">
        <v>0.5</v>
      </c>
      <c r="V65" s="26">
        <v>1</v>
      </c>
      <c r="W65" s="19">
        <v>9.9</v>
      </c>
      <c r="X65" s="19">
        <v>1</v>
      </c>
      <c r="Y65" s="19">
        <v>11.3</v>
      </c>
      <c r="Z65" s="19">
        <v>1</v>
      </c>
      <c r="AA65" s="26">
        <f>Plant_Const!AH65</f>
        <v>3.3280000000000003</v>
      </c>
      <c r="AB65" s="19">
        <f>Plant_Const!AK65</f>
        <v>0.42</v>
      </c>
      <c r="AC65" s="132">
        <f t="shared" si="0"/>
        <v>1</v>
      </c>
      <c r="AD65" s="132"/>
      <c r="AE65" s="120">
        <f>ROUNDUP(AC65*VLOOKUP($AD$8,PRODUCT!$C$2:$L$79,8,0)*AA65,0)</f>
        <v>10</v>
      </c>
      <c r="AF65" s="28">
        <f>ROUNDUP(AC65*VLOOKUP($AD$8,PRODUCT!$C$2:$L$79,9,0)*AB65,0)</f>
        <v>5</v>
      </c>
    </row>
    <row r="66" spans="1:32" x14ac:dyDescent="0.25">
      <c r="A66" s="29" t="s">
        <v>52</v>
      </c>
      <c r="B66" s="18">
        <v>64</v>
      </c>
      <c r="C66" s="31">
        <v>6</v>
      </c>
      <c r="D66" s="3">
        <v>15</v>
      </c>
      <c r="E66" s="20">
        <v>2100</v>
      </c>
      <c r="F66" s="20">
        <v>5</v>
      </c>
      <c r="G66" s="31">
        <v>10</v>
      </c>
      <c r="H66" s="31">
        <v>12</v>
      </c>
      <c r="I66" s="32" t="s">
        <v>57</v>
      </c>
      <c r="J66" s="20">
        <v>20</v>
      </c>
      <c r="K66" s="20">
        <v>50</v>
      </c>
      <c r="L66" s="20">
        <v>30</v>
      </c>
      <c r="M66" s="20">
        <v>4</v>
      </c>
      <c r="N66" s="31">
        <v>12</v>
      </c>
      <c r="O66" s="23">
        <v>20</v>
      </c>
      <c r="P66" s="20">
        <v>80</v>
      </c>
      <c r="Q66" s="24">
        <v>6</v>
      </c>
      <c r="R66" s="7">
        <v>12</v>
      </c>
      <c r="S66" s="20">
        <v>0</v>
      </c>
      <c r="T66" s="20">
        <v>10</v>
      </c>
      <c r="U66" s="25">
        <v>0.5</v>
      </c>
      <c r="V66" s="26">
        <v>1</v>
      </c>
      <c r="W66" s="19">
        <v>9.9</v>
      </c>
      <c r="X66" s="19">
        <v>1</v>
      </c>
      <c r="Y66" s="19">
        <v>11.4</v>
      </c>
      <c r="Z66" s="19">
        <v>1</v>
      </c>
      <c r="AA66" s="26">
        <f>Plant_Const!AH66</f>
        <v>3.2240000000000002</v>
      </c>
      <c r="AB66" s="19">
        <f>Plant_Const!AK66</f>
        <v>0.42</v>
      </c>
      <c r="AC66" s="132">
        <f t="shared" si="0"/>
        <v>1</v>
      </c>
      <c r="AD66" s="132"/>
      <c r="AE66" s="120">
        <f>ROUNDUP(AC66*VLOOKUP($AD$8,PRODUCT!$C$2:$L$79,8,0)*AA66,0)</f>
        <v>9</v>
      </c>
      <c r="AF66" s="28">
        <f>ROUNDUP(AC66*VLOOKUP($AD$8,PRODUCT!$C$2:$L$79,9,0)*AB66,0)</f>
        <v>5</v>
      </c>
    </row>
    <row r="67" spans="1:32" x14ac:dyDescent="0.25">
      <c r="A67" s="29" t="s">
        <v>52</v>
      </c>
      <c r="B67" s="30">
        <v>65</v>
      </c>
      <c r="C67" s="31">
        <v>6</v>
      </c>
      <c r="D67" s="3">
        <v>16</v>
      </c>
      <c r="E67" s="20">
        <v>2100</v>
      </c>
      <c r="F67" s="20">
        <v>5</v>
      </c>
      <c r="G67" s="31">
        <v>10</v>
      </c>
      <c r="H67" s="31">
        <v>12</v>
      </c>
      <c r="I67" s="32" t="s">
        <v>57</v>
      </c>
      <c r="J67" s="20">
        <v>20</v>
      </c>
      <c r="K67" s="20">
        <v>50</v>
      </c>
      <c r="L67" s="20">
        <v>30</v>
      </c>
      <c r="M67" s="20">
        <v>4</v>
      </c>
      <c r="N67" s="31">
        <v>13</v>
      </c>
      <c r="O67" s="23">
        <v>20</v>
      </c>
      <c r="P67" s="20">
        <v>80</v>
      </c>
      <c r="Q67" s="24">
        <v>6</v>
      </c>
      <c r="R67" s="7">
        <v>12</v>
      </c>
      <c r="S67" s="20">
        <v>0</v>
      </c>
      <c r="T67" s="20">
        <v>10</v>
      </c>
      <c r="U67" s="25">
        <v>0.5</v>
      </c>
      <c r="V67" s="26">
        <v>1</v>
      </c>
      <c r="W67" s="19">
        <v>9.9</v>
      </c>
      <c r="X67" s="19">
        <v>1</v>
      </c>
      <c r="Y67" s="19">
        <v>11.5</v>
      </c>
      <c r="Z67" s="19">
        <v>1</v>
      </c>
      <c r="AA67" s="26">
        <f>Plant_Const!AH67</f>
        <v>3.2240000000000002</v>
      </c>
      <c r="AB67" s="19">
        <f>Plant_Const!AK67</f>
        <v>0.42</v>
      </c>
      <c r="AC67" s="132">
        <f t="shared" si="0"/>
        <v>1</v>
      </c>
      <c r="AD67" s="132"/>
      <c r="AE67" s="120">
        <f>ROUNDUP(AC67*VLOOKUP($AD$8,PRODUCT!$C$2:$L$79,8,0)*AA67,0)</f>
        <v>9</v>
      </c>
      <c r="AF67" s="28">
        <f>ROUNDUP(AC67*VLOOKUP($AD$8,PRODUCT!$C$2:$L$79,9,0)*AB67,0)</f>
        <v>5</v>
      </c>
    </row>
    <row r="68" spans="1:32" x14ac:dyDescent="0.25">
      <c r="A68" s="29" t="s">
        <v>52</v>
      </c>
      <c r="B68" s="18">
        <v>66</v>
      </c>
      <c r="C68" s="31">
        <v>6</v>
      </c>
      <c r="D68" s="3">
        <v>16</v>
      </c>
      <c r="E68" s="20">
        <v>2100</v>
      </c>
      <c r="F68" s="20">
        <v>5</v>
      </c>
      <c r="G68" s="31">
        <v>10</v>
      </c>
      <c r="H68" s="31">
        <v>12</v>
      </c>
      <c r="I68" s="32" t="s">
        <v>57</v>
      </c>
      <c r="J68" s="20">
        <v>20</v>
      </c>
      <c r="K68" s="20">
        <v>50</v>
      </c>
      <c r="L68" s="20">
        <v>30</v>
      </c>
      <c r="M68" s="20">
        <v>4</v>
      </c>
      <c r="N68" s="31">
        <v>13</v>
      </c>
      <c r="O68" s="23">
        <v>20</v>
      </c>
      <c r="P68" s="20">
        <v>80</v>
      </c>
      <c r="Q68" s="24">
        <v>6</v>
      </c>
      <c r="R68" s="7">
        <v>12</v>
      </c>
      <c r="S68" s="20">
        <v>0</v>
      </c>
      <c r="T68" s="20">
        <v>10</v>
      </c>
      <c r="U68" s="25">
        <v>0.5</v>
      </c>
      <c r="V68" s="26">
        <v>1</v>
      </c>
      <c r="W68" s="19">
        <v>9.9</v>
      </c>
      <c r="X68" s="19">
        <v>1</v>
      </c>
      <c r="Y68" s="19">
        <v>11.6</v>
      </c>
      <c r="Z68" s="19">
        <v>1</v>
      </c>
      <c r="AA68" s="26">
        <f>Plant_Const!AH68</f>
        <v>3.2240000000000002</v>
      </c>
      <c r="AB68" s="19">
        <f>Plant_Const!AK68</f>
        <v>0.42</v>
      </c>
      <c r="AC68" s="132">
        <f t="shared" si="0"/>
        <v>1</v>
      </c>
      <c r="AD68" s="132"/>
      <c r="AE68" s="120">
        <f>ROUNDUP(AC68*VLOOKUP($AD$8,PRODUCT!$C$2:$L$79,8,0)*AA68,0)</f>
        <v>9</v>
      </c>
      <c r="AF68" s="28">
        <f>ROUNDUP(AC68*VLOOKUP($AD$8,PRODUCT!$C$2:$L$79,9,0)*AB68,0)</f>
        <v>5</v>
      </c>
    </row>
    <row r="69" spans="1:32" x14ac:dyDescent="0.25">
      <c r="A69" s="29" t="s">
        <v>52</v>
      </c>
      <c r="B69" s="30">
        <v>67</v>
      </c>
      <c r="C69" s="31">
        <v>6</v>
      </c>
      <c r="D69" s="3">
        <v>16</v>
      </c>
      <c r="E69" s="20">
        <v>2100</v>
      </c>
      <c r="F69" s="20">
        <v>5</v>
      </c>
      <c r="G69" s="31">
        <v>10</v>
      </c>
      <c r="H69" s="31">
        <v>12</v>
      </c>
      <c r="I69" s="32" t="s">
        <v>57</v>
      </c>
      <c r="J69" s="20">
        <v>20</v>
      </c>
      <c r="K69" s="20">
        <v>50</v>
      </c>
      <c r="L69" s="20">
        <v>30</v>
      </c>
      <c r="M69" s="20">
        <v>4</v>
      </c>
      <c r="N69" s="31">
        <v>13</v>
      </c>
      <c r="O69" s="23">
        <v>20</v>
      </c>
      <c r="P69" s="20">
        <v>80</v>
      </c>
      <c r="Q69" s="24">
        <v>6</v>
      </c>
      <c r="R69" s="7">
        <v>12</v>
      </c>
      <c r="S69" s="20">
        <v>0</v>
      </c>
      <c r="T69" s="20">
        <v>10</v>
      </c>
      <c r="U69" s="25">
        <v>0.5</v>
      </c>
      <c r="V69" s="26">
        <v>1</v>
      </c>
      <c r="W69" s="19">
        <v>9.9</v>
      </c>
      <c r="X69" s="19">
        <v>1</v>
      </c>
      <c r="Y69" s="19">
        <v>11.7</v>
      </c>
      <c r="Z69" s="19">
        <v>1</v>
      </c>
      <c r="AA69" s="26">
        <f>Plant_Const!AH69</f>
        <v>3.12</v>
      </c>
      <c r="AB69" s="19">
        <f>Plant_Const!AK69</f>
        <v>0.42</v>
      </c>
      <c r="AC69" s="132">
        <f t="shared" si="0"/>
        <v>1</v>
      </c>
      <c r="AD69" s="132"/>
      <c r="AE69" s="120">
        <f>ROUNDUP(AC69*VLOOKUP($AD$8,PRODUCT!$C$2:$L$79,8,0)*AA69,0)</f>
        <v>9</v>
      </c>
      <c r="AF69" s="28">
        <f>ROUNDUP(AC69*VLOOKUP($AD$8,PRODUCT!$C$2:$L$79,9,0)*AB69,0)</f>
        <v>5</v>
      </c>
    </row>
    <row r="70" spans="1:32" x14ac:dyDescent="0.25">
      <c r="A70" s="29" t="s">
        <v>52</v>
      </c>
      <c r="B70" s="18">
        <v>68</v>
      </c>
      <c r="C70" s="31">
        <v>6</v>
      </c>
      <c r="D70" s="3">
        <v>16</v>
      </c>
      <c r="E70" s="20">
        <v>2100</v>
      </c>
      <c r="F70" s="20">
        <v>5</v>
      </c>
      <c r="G70" s="31">
        <v>10</v>
      </c>
      <c r="H70" s="31">
        <v>12</v>
      </c>
      <c r="I70" s="32" t="s">
        <v>57</v>
      </c>
      <c r="J70" s="20">
        <v>20</v>
      </c>
      <c r="K70" s="20">
        <v>50</v>
      </c>
      <c r="L70" s="20">
        <v>30</v>
      </c>
      <c r="M70" s="20">
        <v>4</v>
      </c>
      <c r="N70" s="31">
        <v>13</v>
      </c>
      <c r="O70" s="23">
        <v>20</v>
      </c>
      <c r="P70" s="20">
        <v>80</v>
      </c>
      <c r="Q70" s="24">
        <v>6</v>
      </c>
      <c r="R70" s="7">
        <v>12</v>
      </c>
      <c r="S70" s="20">
        <v>0</v>
      </c>
      <c r="T70" s="20">
        <v>10</v>
      </c>
      <c r="U70" s="25">
        <v>0.5</v>
      </c>
      <c r="V70" s="26">
        <v>1</v>
      </c>
      <c r="W70" s="19">
        <v>9.9</v>
      </c>
      <c r="X70" s="19">
        <v>1</v>
      </c>
      <c r="Y70" s="19">
        <v>11.8</v>
      </c>
      <c r="Z70" s="19">
        <v>1</v>
      </c>
      <c r="AA70" s="26">
        <f>Plant_Const!AH70</f>
        <v>3.016</v>
      </c>
      <c r="AB70" s="19">
        <f>Plant_Const!AK70</f>
        <v>0.42</v>
      </c>
      <c r="AC70" s="132">
        <f t="shared" si="0"/>
        <v>1</v>
      </c>
      <c r="AD70" s="132"/>
      <c r="AE70" s="120">
        <f>ROUNDUP(AC70*VLOOKUP($AD$8,PRODUCT!$C$2:$L$79,8,0)*AA70,0)</f>
        <v>9</v>
      </c>
      <c r="AF70" s="28">
        <f>ROUNDUP(AC70*VLOOKUP($AD$8,PRODUCT!$C$2:$L$79,9,0)*AB70,0)</f>
        <v>5</v>
      </c>
    </row>
    <row r="71" spans="1:32" x14ac:dyDescent="0.25">
      <c r="A71" s="29" t="s">
        <v>52</v>
      </c>
      <c r="B71" s="30">
        <v>69</v>
      </c>
      <c r="C71" s="31">
        <v>6</v>
      </c>
      <c r="D71" s="3">
        <v>16</v>
      </c>
      <c r="E71" s="20">
        <v>2100</v>
      </c>
      <c r="F71" s="20">
        <v>5</v>
      </c>
      <c r="G71" s="31">
        <v>10</v>
      </c>
      <c r="H71" s="31">
        <v>12</v>
      </c>
      <c r="I71" s="32" t="s">
        <v>57</v>
      </c>
      <c r="J71" s="20">
        <v>20</v>
      </c>
      <c r="K71" s="20">
        <v>50</v>
      </c>
      <c r="L71" s="20">
        <v>30</v>
      </c>
      <c r="M71" s="20">
        <v>4</v>
      </c>
      <c r="N71" s="31">
        <v>13</v>
      </c>
      <c r="O71" s="23">
        <v>20</v>
      </c>
      <c r="P71" s="20">
        <v>80</v>
      </c>
      <c r="Q71" s="24">
        <v>6</v>
      </c>
      <c r="R71" s="7">
        <v>12</v>
      </c>
      <c r="S71" s="20">
        <v>0</v>
      </c>
      <c r="T71" s="20">
        <v>10</v>
      </c>
      <c r="U71" s="25">
        <v>0.5</v>
      </c>
      <c r="V71" s="26">
        <v>1</v>
      </c>
      <c r="W71" s="19">
        <v>9.9</v>
      </c>
      <c r="X71" s="19">
        <v>1</v>
      </c>
      <c r="Y71" s="19">
        <v>11.9</v>
      </c>
      <c r="Z71" s="19">
        <v>1</v>
      </c>
      <c r="AA71" s="26">
        <f>Plant_Const!AH71</f>
        <v>2.9119999999999999</v>
      </c>
      <c r="AB71" s="19">
        <f>Plant_Const!AK71</f>
        <v>0.42</v>
      </c>
      <c r="AC71" s="132">
        <f t="shared" ref="AC71:AC134" si="1">AC70</f>
        <v>1</v>
      </c>
      <c r="AD71" s="132"/>
      <c r="AE71" s="120">
        <f>ROUNDUP(AC71*VLOOKUP($AD$8,PRODUCT!$C$2:$L$79,8,0)*AA71,0)</f>
        <v>9</v>
      </c>
      <c r="AF71" s="28">
        <f>ROUNDUP(AC71*VLOOKUP($AD$8,PRODUCT!$C$2:$L$79,9,0)*AB71,0)</f>
        <v>5</v>
      </c>
    </row>
    <row r="72" spans="1:32" x14ac:dyDescent="0.25">
      <c r="A72" s="29" t="s">
        <v>52</v>
      </c>
      <c r="B72" s="18">
        <v>70</v>
      </c>
      <c r="C72" s="31">
        <v>6</v>
      </c>
      <c r="D72" s="3">
        <v>17</v>
      </c>
      <c r="E72" s="20">
        <v>2400</v>
      </c>
      <c r="F72" s="20">
        <v>5</v>
      </c>
      <c r="G72" s="31">
        <v>10</v>
      </c>
      <c r="H72" s="31">
        <v>12</v>
      </c>
      <c r="I72" s="32" t="s">
        <v>57</v>
      </c>
      <c r="J72" s="20">
        <v>5</v>
      </c>
      <c r="K72" s="20">
        <v>50</v>
      </c>
      <c r="L72" s="20">
        <v>30</v>
      </c>
      <c r="M72" s="20">
        <v>4</v>
      </c>
      <c r="N72" s="31">
        <v>14</v>
      </c>
      <c r="O72" s="23">
        <v>20</v>
      </c>
      <c r="P72" s="20">
        <v>80</v>
      </c>
      <c r="Q72" s="24">
        <v>6</v>
      </c>
      <c r="R72" s="7">
        <v>12</v>
      </c>
      <c r="S72" s="20">
        <v>0</v>
      </c>
      <c r="T72" s="20">
        <v>10</v>
      </c>
      <c r="U72" s="25">
        <v>0.5</v>
      </c>
      <c r="V72" s="26">
        <v>1</v>
      </c>
      <c r="W72" s="19">
        <v>9.9</v>
      </c>
      <c r="X72" s="19">
        <v>1</v>
      </c>
      <c r="Y72" s="19">
        <v>11.9</v>
      </c>
      <c r="Z72" s="19">
        <v>0.8</v>
      </c>
      <c r="AA72" s="26">
        <f>Plant_Const!AH72</f>
        <v>2.8080000000000003</v>
      </c>
      <c r="AB72" s="19">
        <f>Plant_Const!AK72</f>
        <v>0.42</v>
      </c>
      <c r="AC72" s="132">
        <f t="shared" si="1"/>
        <v>1</v>
      </c>
      <c r="AD72" s="132"/>
      <c r="AE72" s="120">
        <f>ROUNDUP(AC72*VLOOKUP($AD$8,PRODUCT!$C$2:$L$79,8,0)*AA72,0)</f>
        <v>8</v>
      </c>
      <c r="AF72" s="28">
        <f>ROUNDUP(AC72*VLOOKUP($AD$8,PRODUCT!$C$2:$L$79,9,0)*AB72,0)</f>
        <v>5</v>
      </c>
    </row>
    <row r="73" spans="1:32" x14ac:dyDescent="0.25">
      <c r="A73" s="29" t="s">
        <v>52</v>
      </c>
      <c r="B73" s="30">
        <v>71</v>
      </c>
      <c r="C73" s="31">
        <v>6</v>
      </c>
      <c r="D73" s="3">
        <v>17</v>
      </c>
      <c r="E73" s="20">
        <v>2400</v>
      </c>
      <c r="F73" s="20">
        <v>5</v>
      </c>
      <c r="G73" s="31">
        <v>12</v>
      </c>
      <c r="H73" s="31">
        <v>12</v>
      </c>
      <c r="I73" s="32" t="s">
        <v>57</v>
      </c>
      <c r="J73" s="20">
        <v>5</v>
      </c>
      <c r="K73" s="20">
        <v>50</v>
      </c>
      <c r="L73" s="20">
        <v>30</v>
      </c>
      <c r="M73" s="20">
        <v>4</v>
      </c>
      <c r="N73" s="31">
        <v>14</v>
      </c>
      <c r="O73" s="23">
        <v>20</v>
      </c>
      <c r="P73" s="20">
        <v>80</v>
      </c>
      <c r="Q73" s="24">
        <v>6</v>
      </c>
      <c r="R73" s="7">
        <v>12</v>
      </c>
      <c r="S73" s="20">
        <v>0</v>
      </c>
      <c r="T73" s="20">
        <v>10</v>
      </c>
      <c r="U73" s="25">
        <v>0.5</v>
      </c>
      <c r="V73" s="26">
        <v>1</v>
      </c>
      <c r="W73" s="19">
        <v>9.9</v>
      </c>
      <c r="X73" s="19">
        <v>1</v>
      </c>
      <c r="Y73" s="19">
        <v>11.9</v>
      </c>
      <c r="Z73" s="19">
        <v>0.8</v>
      </c>
      <c r="AA73" s="26">
        <f>Plant_Const!AH73</f>
        <v>2.7040000000000002</v>
      </c>
      <c r="AB73" s="19">
        <f>Plant_Const!AK73</f>
        <v>0.42</v>
      </c>
      <c r="AC73" s="132">
        <f t="shared" si="1"/>
        <v>1</v>
      </c>
      <c r="AD73" s="132"/>
      <c r="AE73" s="120">
        <f>ROUNDUP(AC73*VLOOKUP($AD$8,PRODUCT!$C$2:$L$79,8,0)*AA73,0)</f>
        <v>8</v>
      </c>
      <c r="AF73" s="28">
        <f>ROUNDUP(AC73*VLOOKUP($AD$8,PRODUCT!$C$2:$L$79,9,0)*AB73,0)</f>
        <v>5</v>
      </c>
    </row>
    <row r="74" spans="1:32" x14ac:dyDescent="0.25">
      <c r="A74" s="29" t="s">
        <v>52</v>
      </c>
      <c r="B74" s="18">
        <v>72</v>
      </c>
      <c r="C74" s="31">
        <v>6</v>
      </c>
      <c r="D74" s="3">
        <v>17</v>
      </c>
      <c r="E74" s="20">
        <v>2400</v>
      </c>
      <c r="F74" s="20">
        <v>5</v>
      </c>
      <c r="G74" s="31">
        <v>12</v>
      </c>
      <c r="H74" s="31">
        <v>12</v>
      </c>
      <c r="I74" s="32" t="s">
        <v>57</v>
      </c>
      <c r="J74" s="20">
        <v>5</v>
      </c>
      <c r="K74" s="20">
        <v>50</v>
      </c>
      <c r="L74" s="20">
        <v>30</v>
      </c>
      <c r="M74" s="20">
        <v>4</v>
      </c>
      <c r="N74" s="31">
        <v>14</v>
      </c>
      <c r="O74" s="23">
        <v>20</v>
      </c>
      <c r="P74" s="20">
        <v>80</v>
      </c>
      <c r="Q74" s="24">
        <v>6</v>
      </c>
      <c r="R74" s="7">
        <v>12</v>
      </c>
      <c r="S74" s="20">
        <v>0</v>
      </c>
      <c r="T74" s="20">
        <v>10</v>
      </c>
      <c r="U74" s="25">
        <v>0.5</v>
      </c>
      <c r="V74" s="26">
        <v>1</v>
      </c>
      <c r="W74" s="19">
        <v>9.9</v>
      </c>
      <c r="X74" s="19">
        <v>1</v>
      </c>
      <c r="Y74" s="19">
        <v>11.9</v>
      </c>
      <c r="Z74" s="19">
        <v>0.8</v>
      </c>
      <c r="AA74" s="26">
        <f>Plant_Const!AH74</f>
        <v>2.7040000000000002</v>
      </c>
      <c r="AB74" s="19">
        <f>Plant_Const!AK74</f>
        <v>0.42</v>
      </c>
      <c r="AC74" s="132">
        <f t="shared" si="1"/>
        <v>1</v>
      </c>
      <c r="AD74" s="132"/>
      <c r="AE74" s="120">
        <f>ROUNDUP(AC74*VLOOKUP($AD$8,PRODUCT!$C$2:$L$79,8,0)*AA74,0)</f>
        <v>8</v>
      </c>
      <c r="AF74" s="28">
        <f>ROUNDUP(AC74*VLOOKUP($AD$8,PRODUCT!$C$2:$L$79,9,0)*AB74,0)</f>
        <v>5</v>
      </c>
    </row>
    <row r="75" spans="1:32" x14ac:dyDescent="0.25">
      <c r="A75" s="29" t="s">
        <v>52</v>
      </c>
      <c r="B75" s="30">
        <v>73</v>
      </c>
      <c r="C75" s="31">
        <v>6</v>
      </c>
      <c r="D75" s="3">
        <v>17</v>
      </c>
      <c r="E75" s="20">
        <v>2400</v>
      </c>
      <c r="F75" s="20">
        <v>6</v>
      </c>
      <c r="G75" s="31">
        <v>12</v>
      </c>
      <c r="H75" s="31">
        <v>12</v>
      </c>
      <c r="I75" s="32" t="s">
        <v>58</v>
      </c>
      <c r="J75" s="20">
        <v>5</v>
      </c>
      <c r="K75" s="20">
        <v>50</v>
      </c>
      <c r="L75" s="20">
        <v>30</v>
      </c>
      <c r="M75" s="20">
        <v>4</v>
      </c>
      <c r="N75" s="31">
        <v>14</v>
      </c>
      <c r="O75" s="23">
        <v>20</v>
      </c>
      <c r="P75" s="20">
        <v>80</v>
      </c>
      <c r="Q75" s="24">
        <v>6</v>
      </c>
      <c r="R75" s="7">
        <v>12</v>
      </c>
      <c r="S75" s="20">
        <v>0</v>
      </c>
      <c r="T75" s="20">
        <v>10</v>
      </c>
      <c r="U75" s="25">
        <v>0.5</v>
      </c>
      <c r="V75" s="26">
        <v>1</v>
      </c>
      <c r="W75" s="19">
        <v>9.9</v>
      </c>
      <c r="X75" s="19">
        <v>1</v>
      </c>
      <c r="Y75" s="19">
        <v>11.9</v>
      </c>
      <c r="Z75" s="19">
        <v>0.8</v>
      </c>
      <c r="AA75" s="26">
        <f>Plant_Const!AH75</f>
        <v>2.7040000000000002</v>
      </c>
      <c r="AB75" s="19">
        <f>Plant_Const!AK75</f>
        <v>0.42</v>
      </c>
      <c r="AC75" s="132">
        <f t="shared" si="1"/>
        <v>1</v>
      </c>
      <c r="AD75" s="132"/>
      <c r="AE75" s="120">
        <f>ROUNDUP(AC75*VLOOKUP($AD$8,PRODUCT!$C$2:$L$79,8,0)*AA75,0)</f>
        <v>8</v>
      </c>
      <c r="AF75" s="28">
        <f>ROUNDUP(AC75*VLOOKUP($AD$8,PRODUCT!$C$2:$L$79,9,0)*AB75,0)</f>
        <v>5</v>
      </c>
    </row>
    <row r="76" spans="1:32" x14ac:dyDescent="0.25">
      <c r="A76" s="29" t="s">
        <v>52</v>
      </c>
      <c r="B76" s="18">
        <v>74</v>
      </c>
      <c r="C76" s="31">
        <v>6</v>
      </c>
      <c r="D76" s="3">
        <v>17</v>
      </c>
      <c r="E76" s="20">
        <v>2400</v>
      </c>
      <c r="F76" s="20">
        <v>6</v>
      </c>
      <c r="G76" s="31">
        <v>12</v>
      </c>
      <c r="H76" s="31">
        <v>12</v>
      </c>
      <c r="I76" s="32" t="s">
        <v>58</v>
      </c>
      <c r="J76" s="20">
        <v>5</v>
      </c>
      <c r="K76" s="20">
        <v>50</v>
      </c>
      <c r="L76" s="20">
        <v>30</v>
      </c>
      <c r="M76" s="20">
        <v>4</v>
      </c>
      <c r="N76" s="31">
        <v>14</v>
      </c>
      <c r="O76" s="23">
        <v>20</v>
      </c>
      <c r="P76" s="20">
        <v>80</v>
      </c>
      <c r="Q76" s="24">
        <v>6</v>
      </c>
      <c r="R76" s="7">
        <v>12</v>
      </c>
      <c r="S76" s="20">
        <v>0</v>
      </c>
      <c r="T76" s="20">
        <v>10</v>
      </c>
      <c r="U76" s="25">
        <v>0.5</v>
      </c>
      <c r="V76" s="26">
        <v>1</v>
      </c>
      <c r="W76" s="19">
        <v>9.9</v>
      </c>
      <c r="X76" s="19">
        <v>1</v>
      </c>
      <c r="Y76" s="19">
        <v>11.9</v>
      </c>
      <c r="Z76" s="19">
        <v>0.8</v>
      </c>
      <c r="AA76" s="26">
        <f>Plant_Const!AH76</f>
        <v>2.6</v>
      </c>
      <c r="AB76" s="19">
        <f>Plant_Const!AK76</f>
        <v>0.42</v>
      </c>
      <c r="AC76" s="132">
        <f t="shared" si="1"/>
        <v>1</v>
      </c>
      <c r="AD76" s="132"/>
      <c r="AE76" s="120">
        <f>ROUNDUP(AC76*VLOOKUP($AD$8,PRODUCT!$C$2:$L$79,8,0)*AA76,0)</f>
        <v>8</v>
      </c>
      <c r="AF76" s="28">
        <f>ROUNDUP(AC76*VLOOKUP($AD$8,PRODUCT!$C$2:$L$79,9,0)*AB76,0)</f>
        <v>5</v>
      </c>
    </row>
    <row r="77" spans="1:32" x14ac:dyDescent="0.25">
      <c r="A77" s="29" t="s">
        <v>52</v>
      </c>
      <c r="B77" s="30">
        <v>75</v>
      </c>
      <c r="C77" s="31">
        <v>6</v>
      </c>
      <c r="D77" s="3">
        <v>18</v>
      </c>
      <c r="E77" s="20">
        <v>2400</v>
      </c>
      <c r="F77" s="20">
        <v>6</v>
      </c>
      <c r="G77" s="31">
        <v>12</v>
      </c>
      <c r="H77" s="31">
        <v>12</v>
      </c>
      <c r="I77" s="32" t="s">
        <v>58</v>
      </c>
      <c r="J77" s="20">
        <v>5</v>
      </c>
      <c r="K77" s="20">
        <v>50</v>
      </c>
      <c r="L77" s="20">
        <v>30</v>
      </c>
      <c r="M77" s="20">
        <v>4</v>
      </c>
      <c r="N77" s="31">
        <v>42</v>
      </c>
      <c r="O77" s="23">
        <v>20</v>
      </c>
      <c r="P77" s="20">
        <v>80</v>
      </c>
      <c r="Q77" s="24">
        <v>6</v>
      </c>
      <c r="R77" s="7">
        <v>12</v>
      </c>
      <c r="S77" s="20">
        <v>0</v>
      </c>
      <c r="T77" s="20">
        <v>10</v>
      </c>
      <c r="U77" s="25">
        <v>0.5</v>
      </c>
      <c r="V77" s="26">
        <v>1</v>
      </c>
      <c r="W77" s="19">
        <v>9.9</v>
      </c>
      <c r="X77" s="19">
        <v>1</v>
      </c>
      <c r="Y77" s="19">
        <v>11.9</v>
      </c>
      <c r="Z77" s="19">
        <v>0.8</v>
      </c>
      <c r="AA77" s="26">
        <f>Plant_Const!AH77</f>
        <v>2.496</v>
      </c>
      <c r="AB77" s="19">
        <f>Plant_Const!AK77</f>
        <v>0.27999999999999997</v>
      </c>
      <c r="AC77" s="132">
        <f t="shared" si="1"/>
        <v>1</v>
      </c>
      <c r="AD77" s="132"/>
      <c r="AE77" s="120">
        <f>ROUNDUP(AC77*VLOOKUP($AD$8,PRODUCT!$C$2:$L$79,8,0)*AA77,0)</f>
        <v>7</v>
      </c>
      <c r="AF77" s="28">
        <f>ROUNDUP(AC77*VLOOKUP($AD$8,PRODUCT!$C$2:$L$79,9,0)*AB77,0)</f>
        <v>3</v>
      </c>
    </row>
    <row r="78" spans="1:32" x14ac:dyDescent="0.25">
      <c r="A78" s="29" t="s">
        <v>52</v>
      </c>
      <c r="B78" s="18">
        <v>76</v>
      </c>
      <c r="C78" s="31">
        <v>6</v>
      </c>
      <c r="D78" s="3">
        <v>18</v>
      </c>
      <c r="E78" s="20">
        <v>2400</v>
      </c>
      <c r="F78" s="20">
        <v>6</v>
      </c>
      <c r="G78" s="31">
        <v>12</v>
      </c>
      <c r="H78" s="31">
        <v>12</v>
      </c>
      <c r="I78" s="32" t="s">
        <v>58</v>
      </c>
      <c r="J78" s="20">
        <v>5</v>
      </c>
      <c r="K78" s="20">
        <v>50</v>
      </c>
      <c r="L78" s="20">
        <v>30</v>
      </c>
      <c r="M78" s="20">
        <v>4</v>
      </c>
      <c r="N78" s="31">
        <v>42</v>
      </c>
      <c r="O78" s="23">
        <v>20</v>
      </c>
      <c r="P78" s="20">
        <v>80</v>
      </c>
      <c r="Q78" s="24">
        <v>6</v>
      </c>
      <c r="R78" s="7">
        <v>12</v>
      </c>
      <c r="S78" s="20">
        <v>0</v>
      </c>
      <c r="T78" s="20">
        <v>10</v>
      </c>
      <c r="U78" s="25">
        <v>0.5</v>
      </c>
      <c r="V78" s="26">
        <v>1</v>
      </c>
      <c r="W78" s="19">
        <v>9.9</v>
      </c>
      <c r="X78" s="19">
        <v>1</v>
      </c>
      <c r="Y78" s="19">
        <v>11.9</v>
      </c>
      <c r="Z78" s="19">
        <v>0.8</v>
      </c>
      <c r="AA78" s="26">
        <f>Plant_Const!AH78</f>
        <v>2.496</v>
      </c>
      <c r="AB78" s="19">
        <f>Plant_Const!AK78</f>
        <v>0.27999999999999997</v>
      </c>
      <c r="AC78" s="132">
        <f t="shared" si="1"/>
        <v>1</v>
      </c>
      <c r="AD78" s="132"/>
      <c r="AE78" s="120">
        <f>ROUNDUP(AC78*VLOOKUP($AD$8,PRODUCT!$C$2:$L$79,8,0)*AA78,0)</f>
        <v>7</v>
      </c>
      <c r="AF78" s="28">
        <f>ROUNDUP(AC78*VLOOKUP($AD$8,PRODUCT!$C$2:$L$79,9,0)*AB78,0)</f>
        <v>3</v>
      </c>
    </row>
    <row r="79" spans="1:32" x14ac:dyDescent="0.25">
      <c r="A79" s="29" t="s">
        <v>52</v>
      </c>
      <c r="B79" s="30">
        <v>77</v>
      </c>
      <c r="C79" s="31">
        <v>6</v>
      </c>
      <c r="D79" s="3">
        <v>18</v>
      </c>
      <c r="E79" s="20">
        <v>2400</v>
      </c>
      <c r="F79" s="20">
        <v>6</v>
      </c>
      <c r="G79" s="31">
        <v>12</v>
      </c>
      <c r="H79" s="31">
        <v>12</v>
      </c>
      <c r="I79" s="32" t="s">
        <v>58</v>
      </c>
      <c r="J79" s="20">
        <v>5</v>
      </c>
      <c r="K79" s="20">
        <v>50</v>
      </c>
      <c r="L79" s="20">
        <v>30</v>
      </c>
      <c r="M79" s="20">
        <v>4</v>
      </c>
      <c r="N79" s="31">
        <v>42</v>
      </c>
      <c r="O79" s="23">
        <v>20</v>
      </c>
      <c r="P79" s="20">
        <v>80</v>
      </c>
      <c r="Q79" s="24">
        <v>6</v>
      </c>
      <c r="R79" s="7">
        <v>12</v>
      </c>
      <c r="S79" s="20">
        <v>0</v>
      </c>
      <c r="T79" s="20">
        <v>10</v>
      </c>
      <c r="U79" s="25">
        <v>0.5</v>
      </c>
      <c r="V79" s="26">
        <v>1</v>
      </c>
      <c r="W79" s="19">
        <v>9.9</v>
      </c>
      <c r="X79" s="19">
        <v>1</v>
      </c>
      <c r="Y79" s="19">
        <v>11.9</v>
      </c>
      <c r="Z79" s="19">
        <v>0.8</v>
      </c>
      <c r="AA79" s="26">
        <f>Plant_Const!AH79</f>
        <v>2.496</v>
      </c>
      <c r="AB79" s="19">
        <f>Plant_Const!AK79</f>
        <v>0.27999999999999997</v>
      </c>
      <c r="AC79" s="132">
        <f t="shared" si="1"/>
        <v>1</v>
      </c>
      <c r="AD79" s="132"/>
      <c r="AE79" s="120">
        <f>ROUNDUP(AC79*VLOOKUP($AD$8,PRODUCT!$C$2:$L$79,8,0)*AA79,0)</f>
        <v>7</v>
      </c>
      <c r="AF79" s="28">
        <f>ROUNDUP(AC79*VLOOKUP($AD$8,PRODUCT!$C$2:$L$79,9,0)*AB79,0)</f>
        <v>3</v>
      </c>
    </row>
    <row r="80" spans="1:32" x14ac:dyDescent="0.25">
      <c r="A80" s="29" t="s">
        <v>52</v>
      </c>
      <c r="B80" s="18">
        <v>78</v>
      </c>
      <c r="C80" s="31">
        <v>6</v>
      </c>
      <c r="D80" s="3">
        <v>18</v>
      </c>
      <c r="E80" s="20">
        <v>2400</v>
      </c>
      <c r="F80" s="20">
        <v>6</v>
      </c>
      <c r="G80" s="31">
        <v>12</v>
      </c>
      <c r="H80" s="31">
        <v>12</v>
      </c>
      <c r="I80" s="32" t="s">
        <v>58</v>
      </c>
      <c r="J80" s="20">
        <v>5</v>
      </c>
      <c r="K80" s="20">
        <v>50</v>
      </c>
      <c r="L80" s="20">
        <v>30</v>
      </c>
      <c r="M80" s="20">
        <v>4</v>
      </c>
      <c r="N80" s="31">
        <v>42</v>
      </c>
      <c r="O80" s="23">
        <v>20</v>
      </c>
      <c r="P80" s="20">
        <v>80</v>
      </c>
      <c r="Q80" s="24">
        <v>6</v>
      </c>
      <c r="R80" s="7">
        <v>12</v>
      </c>
      <c r="S80" s="20">
        <v>0</v>
      </c>
      <c r="T80" s="20">
        <v>10</v>
      </c>
      <c r="U80" s="25">
        <v>0.5</v>
      </c>
      <c r="V80" s="26">
        <v>1</v>
      </c>
      <c r="W80" s="19">
        <v>9.9</v>
      </c>
      <c r="X80" s="19">
        <v>1</v>
      </c>
      <c r="Y80" s="19">
        <v>11.9</v>
      </c>
      <c r="Z80" s="19">
        <v>0.8</v>
      </c>
      <c r="AA80" s="26">
        <f>Plant_Const!AH80</f>
        <v>2.496</v>
      </c>
      <c r="AB80" s="19">
        <f>Plant_Const!AK80</f>
        <v>0.27999999999999997</v>
      </c>
      <c r="AC80" s="132">
        <f t="shared" si="1"/>
        <v>1</v>
      </c>
      <c r="AD80" s="132"/>
      <c r="AE80" s="120">
        <f>ROUNDUP(AC80*VLOOKUP($AD$8,PRODUCT!$C$2:$L$79,8,0)*AA80,0)</f>
        <v>7</v>
      </c>
      <c r="AF80" s="28">
        <f>ROUNDUP(AC80*VLOOKUP($AD$8,PRODUCT!$C$2:$L$79,9,0)*AB80,0)</f>
        <v>3</v>
      </c>
    </row>
    <row r="81" spans="1:32" x14ac:dyDescent="0.25">
      <c r="A81" s="29" t="s">
        <v>52</v>
      </c>
      <c r="B81" s="30">
        <v>79</v>
      </c>
      <c r="C81" s="31">
        <v>6</v>
      </c>
      <c r="D81" s="3">
        <v>18</v>
      </c>
      <c r="E81" s="20">
        <v>2400</v>
      </c>
      <c r="F81" s="20">
        <v>6</v>
      </c>
      <c r="G81" s="31">
        <v>12</v>
      </c>
      <c r="H81" s="31">
        <v>12</v>
      </c>
      <c r="I81" s="32" t="s">
        <v>58</v>
      </c>
      <c r="J81" s="20">
        <v>5</v>
      </c>
      <c r="K81" s="20">
        <v>50</v>
      </c>
      <c r="L81" s="20">
        <v>30</v>
      </c>
      <c r="M81" s="20">
        <v>4</v>
      </c>
      <c r="N81" s="31">
        <v>42</v>
      </c>
      <c r="O81" s="23">
        <v>20</v>
      </c>
      <c r="P81" s="20">
        <v>80</v>
      </c>
      <c r="Q81" s="24">
        <v>6</v>
      </c>
      <c r="R81" s="7">
        <v>12</v>
      </c>
      <c r="S81" s="20">
        <v>0</v>
      </c>
      <c r="T81" s="20">
        <v>10</v>
      </c>
      <c r="U81" s="25">
        <v>0.5</v>
      </c>
      <c r="V81" s="26">
        <v>1</v>
      </c>
      <c r="W81" s="19">
        <v>9.9</v>
      </c>
      <c r="X81" s="19">
        <v>1</v>
      </c>
      <c r="Y81" s="19">
        <v>11.9</v>
      </c>
      <c r="Z81" s="19">
        <v>0.8</v>
      </c>
      <c r="AA81" s="26">
        <f>Plant_Const!AH81</f>
        <v>2.496</v>
      </c>
      <c r="AB81" s="19">
        <f>Plant_Const!AK81</f>
        <v>0.27999999999999997</v>
      </c>
      <c r="AC81" s="132">
        <f t="shared" si="1"/>
        <v>1</v>
      </c>
      <c r="AD81" s="132"/>
      <c r="AE81" s="120">
        <f>ROUNDUP(AC81*VLOOKUP($AD$8,PRODUCT!$C$2:$L$79,8,0)*AA81,0)</f>
        <v>7</v>
      </c>
      <c r="AF81" s="28">
        <f>ROUNDUP(AC81*VLOOKUP($AD$8,PRODUCT!$C$2:$L$79,9,0)*AB81,0)</f>
        <v>3</v>
      </c>
    </row>
    <row r="82" spans="1:32" x14ac:dyDescent="0.25">
      <c r="A82" s="29" t="s">
        <v>52</v>
      </c>
      <c r="B82" s="18">
        <v>80</v>
      </c>
      <c r="C82" s="31">
        <v>6</v>
      </c>
      <c r="D82" s="3">
        <v>18</v>
      </c>
      <c r="E82" s="20">
        <v>2700</v>
      </c>
      <c r="F82" s="20">
        <v>6</v>
      </c>
      <c r="G82" s="31">
        <v>12</v>
      </c>
      <c r="H82" s="31">
        <v>12</v>
      </c>
      <c r="I82" s="32" t="s">
        <v>58</v>
      </c>
      <c r="J82" s="20">
        <v>5</v>
      </c>
      <c r="K82" s="20">
        <v>50</v>
      </c>
      <c r="L82" s="20">
        <v>30</v>
      </c>
      <c r="M82" s="20">
        <v>4</v>
      </c>
      <c r="N82" s="31">
        <v>45</v>
      </c>
      <c r="O82" s="23">
        <v>20</v>
      </c>
      <c r="P82" s="20">
        <v>80</v>
      </c>
      <c r="Q82" s="24">
        <v>6</v>
      </c>
      <c r="R82" s="7">
        <v>12</v>
      </c>
      <c r="S82" s="20">
        <v>0</v>
      </c>
      <c r="T82" s="20">
        <v>10</v>
      </c>
      <c r="U82" s="25">
        <v>0.5</v>
      </c>
      <c r="V82" s="26">
        <v>1</v>
      </c>
      <c r="W82" s="19">
        <v>9.9</v>
      </c>
      <c r="X82" s="19">
        <v>1</v>
      </c>
      <c r="Y82" s="19">
        <v>11.9</v>
      </c>
      <c r="Z82" s="19">
        <v>0.8</v>
      </c>
      <c r="AA82" s="26">
        <f>Plant_Const!AH82</f>
        <v>2.496</v>
      </c>
      <c r="AB82" s="19">
        <f>Plant_Const!AK82</f>
        <v>0.27999999999999997</v>
      </c>
      <c r="AC82" s="132">
        <f t="shared" si="1"/>
        <v>1</v>
      </c>
      <c r="AD82" s="132"/>
      <c r="AE82" s="120">
        <f>ROUNDUP(AC82*VLOOKUP($AD$8,PRODUCT!$C$2:$L$79,8,0)*AA82,0)</f>
        <v>7</v>
      </c>
      <c r="AF82" s="28">
        <f>ROUNDUP(AC82*VLOOKUP($AD$8,PRODUCT!$C$2:$L$79,9,0)*AB82,0)</f>
        <v>3</v>
      </c>
    </row>
    <row r="83" spans="1:32" x14ac:dyDescent="0.25">
      <c r="A83" s="29" t="s">
        <v>52</v>
      </c>
      <c r="B83" s="30">
        <v>81</v>
      </c>
      <c r="C83" s="31">
        <v>6</v>
      </c>
      <c r="D83" s="3">
        <v>18</v>
      </c>
      <c r="E83" s="20">
        <v>2700</v>
      </c>
      <c r="F83" s="20">
        <v>6</v>
      </c>
      <c r="G83" s="31">
        <v>12</v>
      </c>
      <c r="H83" s="31">
        <v>12</v>
      </c>
      <c r="I83" s="32" t="s">
        <v>58</v>
      </c>
      <c r="J83" s="20">
        <v>5</v>
      </c>
      <c r="K83" s="20">
        <v>50</v>
      </c>
      <c r="L83" s="20">
        <v>30</v>
      </c>
      <c r="M83" s="20">
        <v>4</v>
      </c>
      <c r="N83" s="31">
        <v>45</v>
      </c>
      <c r="O83" s="23">
        <v>20</v>
      </c>
      <c r="P83" s="20">
        <v>80</v>
      </c>
      <c r="Q83" s="24">
        <v>6</v>
      </c>
      <c r="R83" s="7">
        <v>12</v>
      </c>
      <c r="S83" s="20">
        <v>0</v>
      </c>
      <c r="T83" s="20">
        <v>10</v>
      </c>
      <c r="U83" s="25">
        <v>0.5</v>
      </c>
      <c r="V83" s="26">
        <v>1</v>
      </c>
      <c r="W83" s="19">
        <v>9.9</v>
      </c>
      <c r="X83" s="19">
        <v>1</v>
      </c>
      <c r="Y83" s="19">
        <v>11.9</v>
      </c>
      <c r="Z83" s="19">
        <v>0.8</v>
      </c>
      <c r="AA83" s="26">
        <f>Plant_Const!AH83</f>
        <v>2.3919999999999999</v>
      </c>
      <c r="AB83" s="19">
        <f>Plant_Const!AK83</f>
        <v>0.27999999999999997</v>
      </c>
      <c r="AC83" s="132">
        <f t="shared" si="1"/>
        <v>1</v>
      </c>
      <c r="AD83" s="132"/>
      <c r="AE83" s="120">
        <f>ROUNDUP(AC83*VLOOKUP($AD$8,PRODUCT!$C$2:$L$79,8,0)*AA83,0)</f>
        <v>7</v>
      </c>
      <c r="AF83" s="28">
        <f>ROUNDUP(AC83*VLOOKUP($AD$8,PRODUCT!$C$2:$L$79,9,0)*AB83,0)</f>
        <v>3</v>
      </c>
    </row>
    <row r="84" spans="1:32" x14ac:dyDescent="0.25">
      <c r="A84" s="29" t="s">
        <v>52</v>
      </c>
      <c r="B84" s="18">
        <v>82</v>
      </c>
      <c r="C84" s="31">
        <v>6</v>
      </c>
      <c r="D84" s="3">
        <v>18</v>
      </c>
      <c r="E84" s="20">
        <v>2700</v>
      </c>
      <c r="F84" s="20">
        <v>6</v>
      </c>
      <c r="G84" s="31">
        <v>12</v>
      </c>
      <c r="H84" s="31">
        <v>12</v>
      </c>
      <c r="I84" s="32" t="s">
        <v>58</v>
      </c>
      <c r="J84" s="20">
        <v>5</v>
      </c>
      <c r="K84" s="20">
        <v>50</v>
      </c>
      <c r="L84" s="20">
        <v>30</v>
      </c>
      <c r="M84" s="20">
        <v>4</v>
      </c>
      <c r="N84" s="31">
        <v>45</v>
      </c>
      <c r="O84" s="23">
        <v>20</v>
      </c>
      <c r="P84" s="20">
        <v>80</v>
      </c>
      <c r="Q84" s="24">
        <v>6</v>
      </c>
      <c r="R84" s="7">
        <v>12</v>
      </c>
      <c r="S84" s="20">
        <v>0</v>
      </c>
      <c r="T84" s="20">
        <v>10</v>
      </c>
      <c r="U84" s="25">
        <v>0.5</v>
      </c>
      <c r="V84" s="26">
        <v>1</v>
      </c>
      <c r="W84" s="19">
        <v>9.9</v>
      </c>
      <c r="X84" s="19">
        <v>1</v>
      </c>
      <c r="Y84" s="19">
        <v>11.9</v>
      </c>
      <c r="Z84" s="19">
        <v>0.8</v>
      </c>
      <c r="AA84" s="26">
        <f>Plant_Const!AH84</f>
        <v>2.2880000000000003</v>
      </c>
      <c r="AB84" s="19">
        <f>Plant_Const!AK84</f>
        <v>0.27999999999999997</v>
      </c>
      <c r="AC84" s="132">
        <f t="shared" si="1"/>
        <v>1</v>
      </c>
      <c r="AD84" s="132"/>
      <c r="AE84" s="120">
        <f>ROUNDUP(AC84*VLOOKUP($AD$8,PRODUCT!$C$2:$L$79,8,0)*AA84,0)</f>
        <v>7</v>
      </c>
      <c r="AF84" s="28">
        <f>ROUNDUP(AC84*VLOOKUP($AD$8,PRODUCT!$C$2:$L$79,9,0)*AB84,0)</f>
        <v>3</v>
      </c>
    </row>
    <row r="85" spans="1:32" x14ac:dyDescent="0.25">
      <c r="A85" s="29" t="s">
        <v>52</v>
      </c>
      <c r="B85" s="30">
        <v>83</v>
      </c>
      <c r="C85" s="31">
        <v>6</v>
      </c>
      <c r="D85" s="3">
        <v>18</v>
      </c>
      <c r="E85" s="20">
        <v>2700</v>
      </c>
      <c r="F85" s="20">
        <v>6</v>
      </c>
      <c r="G85" s="31">
        <v>12</v>
      </c>
      <c r="H85" s="31">
        <v>12</v>
      </c>
      <c r="I85" s="32" t="s">
        <v>58</v>
      </c>
      <c r="J85" s="20">
        <v>5</v>
      </c>
      <c r="K85" s="20">
        <v>50</v>
      </c>
      <c r="L85" s="20">
        <v>30</v>
      </c>
      <c r="M85" s="20">
        <v>4</v>
      </c>
      <c r="N85" s="31">
        <v>45</v>
      </c>
      <c r="O85" s="23">
        <v>20</v>
      </c>
      <c r="P85" s="20">
        <v>80</v>
      </c>
      <c r="Q85" s="24">
        <v>6</v>
      </c>
      <c r="R85" s="7">
        <v>12</v>
      </c>
      <c r="S85" s="20">
        <v>0</v>
      </c>
      <c r="T85" s="20">
        <v>10</v>
      </c>
      <c r="U85" s="25">
        <v>0.5</v>
      </c>
      <c r="V85" s="26">
        <v>1</v>
      </c>
      <c r="W85" s="19">
        <v>9.9</v>
      </c>
      <c r="X85" s="19">
        <v>1</v>
      </c>
      <c r="Y85" s="19">
        <v>11.9</v>
      </c>
      <c r="Z85" s="19">
        <v>0.8</v>
      </c>
      <c r="AA85" s="26">
        <f>Plant_Const!AH85</f>
        <v>2.2880000000000003</v>
      </c>
      <c r="AB85" s="19">
        <f>Plant_Const!AK85</f>
        <v>0.27999999999999997</v>
      </c>
      <c r="AC85" s="132">
        <f t="shared" si="1"/>
        <v>1</v>
      </c>
      <c r="AD85" s="132"/>
      <c r="AE85" s="120">
        <f>ROUNDUP(AC85*VLOOKUP($AD$8,PRODUCT!$C$2:$L$79,8,0)*AA85,0)</f>
        <v>7</v>
      </c>
      <c r="AF85" s="28">
        <f>ROUNDUP(AC85*VLOOKUP($AD$8,PRODUCT!$C$2:$L$79,9,0)*AB85,0)</f>
        <v>3</v>
      </c>
    </row>
    <row r="86" spans="1:32" x14ac:dyDescent="0.25">
      <c r="A86" s="29" t="s">
        <v>52</v>
      </c>
      <c r="B86" s="18">
        <v>84</v>
      </c>
      <c r="C86" s="31">
        <v>6</v>
      </c>
      <c r="D86" s="3">
        <v>18</v>
      </c>
      <c r="E86" s="20">
        <v>2700</v>
      </c>
      <c r="F86" s="20">
        <v>6</v>
      </c>
      <c r="G86" s="31">
        <v>12</v>
      </c>
      <c r="H86" s="31">
        <v>12</v>
      </c>
      <c r="I86" s="32" t="s">
        <v>58</v>
      </c>
      <c r="J86" s="20">
        <v>5</v>
      </c>
      <c r="K86" s="20">
        <v>50</v>
      </c>
      <c r="L86" s="20">
        <v>30</v>
      </c>
      <c r="M86" s="20">
        <v>4</v>
      </c>
      <c r="N86" s="31">
        <v>45</v>
      </c>
      <c r="O86" s="23">
        <v>20</v>
      </c>
      <c r="P86" s="20">
        <v>80</v>
      </c>
      <c r="Q86" s="24">
        <v>6</v>
      </c>
      <c r="R86" s="7">
        <v>12</v>
      </c>
      <c r="S86" s="20">
        <v>0</v>
      </c>
      <c r="T86" s="20">
        <v>10</v>
      </c>
      <c r="U86" s="25">
        <v>0.5</v>
      </c>
      <c r="V86" s="26">
        <v>1</v>
      </c>
      <c r="W86" s="19">
        <v>9.9</v>
      </c>
      <c r="X86" s="19">
        <v>1</v>
      </c>
      <c r="Y86" s="19">
        <v>11.9</v>
      </c>
      <c r="Z86" s="19">
        <v>0.8</v>
      </c>
      <c r="AA86" s="26">
        <f>Plant_Const!AH86</f>
        <v>2.2880000000000003</v>
      </c>
      <c r="AB86" s="19">
        <f>Plant_Const!AK86</f>
        <v>0.27999999999999997</v>
      </c>
      <c r="AC86" s="132">
        <f t="shared" si="1"/>
        <v>1</v>
      </c>
      <c r="AD86" s="132"/>
      <c r="AE86" s="120">
        <f>ROUNDUP(AC86*VLOOKUP($AD$8,PRODUCT!$C$2:$L$79,8,0)*AA86,0)</f>
        <v>7</v>
      </c>
      <c r="AF86" s="28">
        <f>ROUNDUP(AC86*VLOOKUP($AD$8,PRODUCT!$C$2:$L$79,9,0)*AB86,0)</f>
        <v>3</v>
      </c>
    </row>
    <row r="87" spans="1:32" x14ac:dyDescent="0.25">
      <c r="A87" s="29" t="s">
        <v>52</v>
      </c>
      <c r="B87" s="30">
        <v>85</v>
      </c>
      <c r="C87" s="31">
        <v>6</v>
      </c>
      <c r="D87" s="3">
        <v>18</v>
      </c>
      <c r="E87" s="20">
        <v>2700</v>
      </c>
      <c r="F87" s="20">
        <v>6</v>
      </c>
      <c r="G87" s="31">
        <v>12</v>
      </c>
      <c r="H87" s="31">
        <v>12</v>
      </c>
      <c r="I87" s="32" t="s">
        <v>58</v>
      </c>
      <c r="J87" s="20">
        <v>5</v>
      </c>
      <c r="K87" s="20">
        <v>50</v>
      </c>
      <c r="L87" s="20">
        <v>30</v>
      </c>
      <c r="M87" s="20">
        <v>4</v>
      </c>
      <c r="N87" s="31">
        <v>48</v>
      </c>
      <c r="O87" s="23">
        <v>20</v>
      </c>
      <c r="P87" s="20">
        <v>80</v>
      </c>
      <c r="Q87" s="24">
        <v>6</v>
      </c>
      <c r="R87" s="7">
        <v>12</v>
      </c>
      <c r="S87" s="20">
        <v>0</v>
      </c>
      <c r="T87" s="20">
        <v>10</v>
      </c>
      <c r="U87" s="25">
        <v>0.5</v>
      </c>
      <c r="V87" s="26">
        <v>1</v>
      </c>
      <c r="W87" s="19">
        <v>9.9</v>
      </c>
      <c r="X87" s="19">
        <v>1</v>
      </c>
      <c r="Y87" s="19">
        <v>11.9</v>
      </c>
      <c r="Z87" s="19">
        <v>0.8</v>
      </c>
      <c r="AA87" s="26">
        <f>Plant_Const!AH87</f>
        <v>2.2880000000000003</v>
      </c>
      <c r="AB87" s="19">
        <f>Plant_Const!AK87</f>
        <v>0.27999999999999997</v>
      </c>
      <c r="AC87" s="132">
        <f t="shared" si="1"/>
        <v>1</v>
      </c>
      <c r="AD87" s="132"/>
      <c r="AE87" s="120">
        <f>ROUNDUP(AC87*VLOOKUP($AD$8,PRODUCT!$C$2:$L$79,8,0)*AA87,0)</f>
        <v>7</v>
      </c>
      <c r="AF87" s="28">
        <f>ROUNDUP(AC87*VLOOKUP($AD$8,PRODUCT!$C$2:$L$79,9,0)*AB87,0)</f>
        <v>3</v>
      </c>
    </row>
    <row r="88" spans="1:32" x14ac:dyDescent="0.25">
      <c r="A88" s="29" t="s">
        <v>52</v>
      </c>
      <c r="B88" s="18">
        <v>86</v>
      </c>
      <c r="C88" s="31">
        <v>6</v>
      </c>
      <c r="D88" s="3">
        <v>18</v>
      </c>
      <c r="E88" s="20">
        <v>2700</v>
      </c>
      <c r="F88" s="20">
        <v>6</v>
      </c>
      <c r="G88" s="31">
        <v>12</v>
      </c>
      <c r="H88" s="31">
        <v>12</v>
      </c>
      <c r="I88" s="32" t="s">
        <v>58</v>
      </c>
      <c r="J88" s="20">
        <v>5</v>
      </c>
      <c r="K88" s="20">
        <v>50</v>
      </c>
      <c r="L88" s="20">
        <v>30</v>
      </c>
      <c r="M88" s="20">
        <v>4</v>
      </c>
      <c r="N88" s="31">
        <v>48</v>
      </c>
      <c r="O88" s="23">
        <v>20</v>
      </c>
      <c r="P88" s="20">
        <v>80</v>
      </c>
      <c r="Q88" s="24">
        <v>6</v>
      </c>
      <c r="R88" s="7">
        <v>12</v>
      </c>
      <c r="S88" s="20">
        <v>0</v>
      </c>
      <c r="T88" s="20">
        <v>10</v>
      </c>
      <c r="U88" s="25">
        <v>0.5</v>
      </c>
      <c r="V88" s="26">
        <v>1</v>
      </c>
      <c r="W88" s="19">
        <v>9.9</v>
      </c>
      <c r="X88" s="19">
        <v>1</v>
      </c>
      <c r="Y88" s="19">
        <v>11.9</v>
      </c>
      <c r="Z88" s="19">
        <v>0.8</v>
      </c>
      <c r="AA88" s="26">
        <f>Plant_Const!AH88</f>
        <v>2.1840000000000002</v>
      </c>
      <c r="AB88" s="19">
        <f>Plant_Const!AK88</f>
        <v>0.27999999999999997</v>
      </c>
      <c r="AC88" s="132">
        <f t="shared" si="1"/>
        <v>1</v>
      </c>
      <c r="AD88" s="132"/>
      <c r="AE88" s="120">
        <f>ROUNDUP(AC88*VLOOKUP($AD$8,PRODUCT!$C$2:$L$79,8,0)*AA88,0)</f>
        <v>7</v>
      </c>
      <c r="AF88" s="28">
        <f>ROUNDUP(AC88*VLOOKUP($AD$8,PRODUCT!$C$2:$L$79,9,0)*AB88,0)</f>
        <v>3</v>
      </c>
    </row>
    <row r="89" spans="1:32" x14ac:dyDescent="0.25">
      <c r="A89" s="29" t="s">
        <v>52</v>
      </c>
      <c r="B89" s="30">
        <v>87</v>
      </c>
      <c r="C89" s="31">
        <v>6</v>
      </c>
      <c r="D89" s="3">
        <v>18</v>
      </c>
      <c r="E89" s="20">
        <v>2700</v>
      </c>
      <c r="F89" s="20">
        <v>6</v>
      </c>
      <c r="G89" s="31">
        <v>12</v>
      </c>
      <c r="H89" s="31">
        <v>12</v>
      </c>
      <c r="I89" s="32" t="s">
        <v>58</v>
      </c>
      <c r="J89" s="20">
        <v>5</v>
      </c>
      <c r="K89" s="20">
        <v>50</v>
      </c>
      <c r="L89" s="20">
        <v>30</v>
      </c>
      <c r="M89" s="20">
        <v>4</v>
      </c>
      <c r="N89" s="31">
        <v>48</v>
      </c>
      <c r="O89" s="23">
        <v>20</v>
      </c>
      <c r="P89" s="20">
        <v>80</v>
      </c>
      <c r="Q89" s="24">
        <v>6</v>
      </c>
      <c r="R89" s="7">
        <v>12</v>
      </c>
      <c r="S89" s="20">
        <v>0</v>
      </c>
      <c r="T89" s="20">
        <v>10</v>
      </c>
      <c r="U89" s="25">
        <v>0.5</v>
      </c>
      <c r="V89" s="26">
        <v>1</v>
      </c>
      <c r="W89" s="19">
        <v>9.9</v>
      </c>
      <c r="X89" s="19">
        <v>1</v>
      </c>
      <c r="Y89" s="19">
        <v>11.9</v>
      </c>
      <c r="Z89" s="19">
        <v>0.8</v>
      </c>
      <c r="AA89" s="26">
        <f>Plant_Const!AH89</f>
        <v>2.08</v>
      </c>
      <c r="AB89" s="19">
        <f>Plant_Const!AK89</f>
        <v>0.27999999999999997</v>
      </c>
      <c r="AC89" s="132">
        <f t="shared" si="1"/>
        <v>1</v>
      </c>
      <c r="AD89" s="132"/>
      <c r="AE89" s="120">
        <f>ROUNDUP(AC89*VLOOKUP($AD$8,PRODUCT!$C$2:$L$79,8,0)*AA89,0)</f>
        <v>6</v>
      </c>
      <c r="AF89" s="28">
        <f>ROUNDUP(AC89*VLOOKUP($AD$8,PRODUCT!$C$2:$L$79,9,0)*AB89,0)</f>
        <v>3</v>
      </c>
    </row>
    <row r="90" spans="1:32" x14ac:dyDescent="0.25">
      <c r="A90" s="29" t="s">
        <v>52</v>
      </c>
      <c r="B90" s="18">
        <v>88</v>
      </c>
      <c r="C90" s="31">
        <v>6</v>
      </c>
      <c r="D90" s="3">
        <v>18</v>
      </c>
      <c r="E90" s="20">
        <v>2700</v>
      </c>
      <c r="F90" s="20">
        <v>6</v>
      </c>
      <c r="G90" s="31">
        <v>12</v>
      </c>
      <c r="H90" s="31">
        <v>12</v>
      </c>
      <c r="I90" s="32" t="s">
        <v>58</v>
      </c>
      <c r="J90" s="20">
        <v>5</v>
      </c>
      <c r="K90" s="20">
        <v>50</v>
      </c>
      <c r="L90" s="20">
        <v>30</v>
      </c>
      <c r="M90" s="20">
        <v>4</v>
      </c>
      <c r="N90" s="31">
        <v>48</v>
      </c>
      <c r="O90" s="23">
        <v>20</v>
      </c>
      <c r="P90" s="20">
        <v>80</v>
      </c>
      <c r="Q90" s="24">
        <v>6</v>
      </c>
      <c r="R90" s="7">
        <v>12</v>
      </c>
      <c r="S90" s="20">
        <v>0</v>
      </c>
      <c r="T90" s="20">
        <v>10</v>
      </c>
      <c r="U90" s="25">
        <v>0.5</v>
      </c>
      <c r="V90" s="26">
        <v>1</v>
      </c>
      <c r="W90" s="19">
        <v>9.9</v>
      </c>
      <c r="X90" s="19">
        <v>1</v>
      </c>
      <c r="Y90" s="19">
        <v>11.9</v>
      </c>
      <c r="Z90" s="19">
        <v>0.8</v>
      </c>
      <c r="AA90" s="26">
        <f>Plant_Const!AH90</f>
        <v>1.9759999999999998</v>
      </c>
      <c r="AB90" s="19">
        <f>Plant_Const!AK90</f>
        <v>0.27999999999999997</v>
      </c>
      <c r="AC90" s="132">
        <f t="shared" si="1"/>
        <v>1</v>
      </c>
      <c r="AD90" s="132"/>
      <c r="AE90" s="120">
        <f>ROUNDUP(AC90*VLOOKUP($AD$8,PRODUCT!$C$2:$L$79,8,0)*AA90,0)</f>
        <v>6</v>
      </c>
      <c r="AF90" s="28">
        <f>ROUNDUP(AC90*VLOOKUP($AD$8,PRODUCT!$C$2:$L$79,9,0)*AB90,0)</f>
        <v>3</v>
      </c>
    </row>
    <row r="91" spans="1:32" x14ac:dyDescent="0.25">
      <c r="A91" s="29" t="s">
        <v>52</v>
      </c>
      <c r="B91" s="30">
        <v>89</v>
      </c>
      <c r="C91" s="31">
        <v>6</v>
      </c>
      <c r="D91" s="3">
        <v>18</v>
      </c>
      <c r="E91" s="20">
        <v>2700</v>
      </c>
      <c r="F91" s="20">
        <v>6</v>
      </c>
      <c r="G91" s="31">
        <v>12</v>
      </c>
      <c r="H91" s="31">
        <v>12</v>
      </c>
      <c r="I91" s="32" t="s">
        <v>58</v>
      </c>
      <c r="J91" s="20">
        <v>5</v>
      </c>
      <c r="K91" s="20">
        <v>50</v>
      </c>
      <c r="L91" s="20">
        <v>30</v>
      </c>
      <c r="M91" s="20">
        <v>4</v>
      </c>
      <c r="N91" s="31">
        <v>48</v>
      </c>
      <c r="O91" s="23">
        <v>20</v>
      </c>
      <c r="P91" s="20">
        <v>80</v>
      </c>
      <c r="Q91" s="24">
        <v>6</v>
      </c>
      <c r="R91" s="7">
        <v>12</v>
      </c>
      <c r="S91" s="20">
        <v>0</v>
      </c>
      <c r="T91" s="20">
        <v>10</v>
      </c>
      <c r="U91" s="25">
        <v>0.5</v>
      </c>
      <c r="V91" s="26">
        <v>1</v>
      </c>
      <c r="W91" s="19">
        <v>9.9</v>
      </c>
      <c r="X91" s="19">
        <v>1</v>
      </c>
      <c r="Y91" s="19">
        <v>11.9</v>
      </c>
      <c r="Z91" s="19">
        <v>0.8</v>
      </c>
      <c r="AA91" s="26">
        <f>Plant_Const!AH91</f>
        <v>1.8720000000000003</v>
      </c>
      <c r="AB91" s="19">
        <f>Plant_Const!AK91</f>
        <v>0.27999999999999997</v>
      </c>
      <c r="AC91" s="132">
        <f t="shared" si="1"/>
        <v>1</v>
      </c>
      <c r="AD91" s="132"/>
      <c r="AE91" s="120">
        <f>ROUNDUP(AC91*VLOOKUP($AD$8,PRODUCT!$C$2:$L$79,8,0)*AA91,0)</f>
        <v>6</v>
      </c>
      <c r="AF91" s="28">
        <f>ROUNDUP(AC91*VLOOKUP($AD$8,PRODUCT!$C$2:$L$79,9,0)*AB91,0)</f>
        <v>3</v>
      </c>
    </row>
    <row r="92" spans="1:32" x14ac:dyDescent="0.25">
      <c r="A92" s="29" t="s">
        <v>52</v>
      </c>
      <c r="B92" s="18">
        <v>90</v>
      </c>
      <c r="C92" s="31">
        <v>6</v>
      </c>
      <c r="D92" s="3">
        <v>18</v>
      </c>
      <c r="E92" s="20">
        <v>3000</v>
      </c>
      <c r="F92" s="20">
        <v>6</v>
      </c>
      <c r="G92" s="31">
        <v>12</v>
      </c>
      <c r="H92" s="31">
        <v>12</v>
      </c>
      <c r="I92" s="32" t="s">
        <v>58</v>
      </c>
      <c r="J92" s="20">
        <v>5</v>
      </c>
      <c r="K92" s="20">
        <v>50</v>
      </c>
      <c r="L92" s="20">
        <v>30</v>
      </c>
      <c r="M92" s="20">
        <v>4</v>
      </c>
      <c r="N92" s="31">
        <v>51</v>
      </c>
      <c r="O92" s="23">
        <v>20</v>
      </c>
      <c r="P92" s="20">
        <v>80</v>
      </c>
      <c r="Q92" s="24">
        <v>6</v>
      </c>
      <c r="R92" s="7">
        <v>12</v>
      </c>
      <c r="S92" s="20">
        <v>0</v>
      </c>
      <c r="T92" s="20">
        <v>10</v>
      </c>
      <c r="U92" s="25">
        <v>0.5</v>
      </c>
      <c r="V92" s="26">
        <v>1</v>
      </c>
      <c r="W92" s="19">
        <v>9.9</v>
      </c>
      <c r="X92" s="19">
        <v>1</v>
      </c>
      <c r="Y92" s="19">
        <v>11.9</v>
      </c>
      <c r="Z92" s="19">
        <v>0.8</v>
      </c>
      <c r="AA92" s="26">
        <f>Plant_Const!AH92</f>
        <v>1.8720000000000003</v>
      </c>
      <c r="AB92" s="19">
        <f>Plant_Const!AK92</f>
        <v>0.27999999999999997</v>
      </c>
      <c r="AC92" s="132">
        <f t="shared" si="1"/>
        <v>1</v>
      </c>
      <c r="AD92" s="132"/>
      <c r="AE92" s="120">
        <f>ROUNDUP(AC92*VLOOKUP($AD$8,PRODUCT!$C$2:$L$79,8,0)*AA92,0)</f>
        <v>6</v>
      </c>
      <c r="AF92" s="28">
        <f>ROUNDUP(AC92*VLOOKUP($AD$8,PRODUCT!$C$2:$L$79,9,0)*AB92,0)</f>
        <v>3</v>
      </c>
    </row>
    <row r="93" spans="1:32" x14ac:dyDescent="0.25">
      <c r="A93" s="29" t="s">
        <v>52</v>
      </c>
      <c r="B93" s="30">
        <v>91</v>
      </c>
      <c r="C93" s="31">
        <v>6</v>
      </c>
      <c r="D93" s="3">
        <v>18</v>
      </c>
      <c r="E93" s="20">
        <v>3000</v>
      </c>
      <c r="F93" s="20">
        <v>6</v>
      </c>
      <c r="G93" s="31">
        <v>12</v>
      </c>
      <c r="H93" s="31">
        <v>12</v>
      </c>
      <c r="I93" s="32" t="s">
        <v>58</v>
      </c>
      <c r="J93" s="20">
        <v>5</v>
      </c>
      <c r="K93" s="20">
        <v>50</v>
      </c>
      <c r="L93" s="20">
        <v>30</v>
      </c>
      <c r="M93" s="20">
        <v>4</v>
      </c>
      <c r="N93" s="31">
        <v>51</v>
      </c>
      <c r="O93" s="23">
        <v>20</v>
      </c>
      <c r="P93" s="20">
        <v>80</v>
      </c>
      <c r="Q93" s="24">
        <v>6</v>
      </c>
      <c r="R93" s="7">
        <v>12</v>
      </c>
      <c r="S93" s="20">
        <v>0</v>
      </c>
      <c r="T93" s="20">
        <v>10</v>
      </c>
      <c r="U93" s="25">
        <v>0.5</v>
      </c>
      <c r="V93" s="26">
        <v>1</v>
      </c>
      <c r="W93" s="19">
        <v>9.9</v>
      </c>
      <c r="X93" s="19">
        <v>1</v>
      </c>
      <c r="Y93" s="19">
        <v>11.9</v>
      </c>
      <c r="Z93" s="19">
        <v>0.8</v>
      </c>
      <c r="AA93" s="26">
        <f>Plant_Const!AH93</f>
        <v>1.8720000000000003</v>
      </c>
      <c r="AB93" s="19">
        <f>Plant_Const!AK93</f>
        <v>0.27999999999999997</v>
      </c>
      <c r="AC93" s="132">
        <f t="shared" si="1"/>
        <v>1</v>
      </c>
      <c r="AD93" s="132"/>
      <c r="AE93" s="120">
        <f>ROUNDUP(AC93*VLOOKUP($AD$8,PRODUCT!$C$2:$L$79,8,0)*AA93,0)</f>
        <v>6</v>
      </c>
      <c r="AF93" s="28">
        <f>ROUNDUP(AC93*VLOOKUP($AD$8,PRODUCT!$C$2:$L$79,9,0)*AB93,0)</f>
        <v>3</v>
      </c>
    </row>
    <row r="94" spans="1:32" x14ac:dyDescent="0.25">
      <c r="A94" s="29" t="s">
        <v>52</v>
      </c>
      <c r="B94" s="18">
        <v>92</v>
      </c>
      <c r="C94" s="31">
        <v>6</v>
      </c>
      <c r="D94" s="3">
        <v>18</v>
      </c>
      <c r="E94" s="20">
        <v>3000</v>
      </c>
      <c r="F94" s="20">
        <v>6</v>
      </c>
      <c r="G94" s="31">
        <v>12</v>
      </c>
      <c r="H94" s="31">
        <v>12</v>
      </c>
      <c r="I94" s="32" t="s">
        <v>58</v>
      </c>
      <c r="J94" s="20">
        <v>5</v>
      </c>
      <c r="K94" s="20">
        <v>50</v>
      </c>
      <c r="L94" s="20">
        <v>30</v>
      </c>
      <c r="M94" s="20">
        <v>4</v>
      </c>
      <c r="N94" s="31">
        <v>51</v>
      </c>
      <c r="O94" s="23">
        <v>20</v>
      </c>
      <c r="P94" s="20">
        <v>80</v>
      </c>
      <c r="Q94" s="24">
        <v>6</v>
      </c>
      <c r="R94" s="7">
        <v>12</v>
      </c>
      <c r="S94" s="20">
        <v>0</v>
      </c>
      <c r="T94" s="20">
        <v>10</v>
      </c>
      <c r="U94" s="25">
        <v>0.5</v>
      </c>
      <c r="V94" s="26">
        <v>1</v>
      </c>
      <c r="W94" s="19">
        <v>9.9</v>
      </c>
      <c r="X94" s="19">
        <v>1</v>
      </c>
      <c r="Y94" s="19">
        <v>11.9</v>
      </c>
      <c r="Z94" s="19">
        <v>0.8</v>
      </c>
      <c r="AA94" s="26">
        <f>Plant_Const!AH94</f>
        <v>1.8720000000000003</v>
      </c>
      <c r="AB94" s="19">
        <f>Plant_Const!AK94</f>
        <v>0.27999999999999997</v>
      </c>
      <c r="AC94" s="132">
        <f t="shared" si="1"/>
        <v>1</v>
      </c>
      <c r="AD94" s="132"/>
      <c r="AE94" s="120">
        <f>ROUNDUP(AC94*VLOOKUP($AD$8,PRODUCT!$C$2:$L$79,8,0)*AA94,0)</f>
        <v>6</v>
      </c>
      <c r="AF94" s="28">
        <f>ROUNDUP(AC94*VLOOKUP($AD$8,PRODUCT!$C$2:$L$79,9,0)*AB94,0)</f>
        <v>3</v>
      </c>
    </row>
    <row r="95" spans="1:32" x14ac:dyDescent="0.25">
      <c r="A95" s="29" t="s">
        <v>52</v>
      </c>
      <c r="B95" s="30">
        <v>93</v>
      </c>
      <c r="C95" s="31">
        <v>6</v>
      </c>
      <c r="D95" s="3">
        <v>18</v>
      </c>
      <c r="E95" s="20">
        <v>3000</v>
      </c>
      <c r="F95" s="20">
        <v>6</v>
      </c>
      <c r="G95" s="31">
        <v>12</v>
      </c>
      <c r="H95" s="31">
        <v>12</v>
      </c>
      <c r="I95" s="32" t="s">
        <v>58</v>
      </c>
      <c r="J95" s="20">
        <v>5</v>
      </c>
      <c r="K95" s="20">
        <v>50</v>
      </c>
      <c r="L95" s="20">
        <v>30</v>
      </c>
      <c r="M95" s="20">
        <v>4</v>
      </c>
      <c r="N95" s="31">
        <v>51</v>
      </c>
      <c r="O95" s="23">
        <v>20</v>
      </c>
      <c r="P95" s="20">
        <v>80</v>
      </c>
      <c r="Q95" s="24">
        <v>6</v>
      </c>
      <c r="R95" s="7">
        <v>12</v>
      </c>
      <c r="S95" s="20">
        <v>0</v>
      </c>
      <c r="T95" s="20">
        <v>10</v>
      </c>
      <c r="U95" s="25">
        <v>0.5</v>
      </c>
      <c r="V95" s="26">
        <v>1</v>
      </c>
      <c r="W95" s="19">
        <v>9.9</v>
      </c>
      <c r="X95" s="19">
        <v>1</v>
      </c>
      <c r="Y95" s="19">
        <v>11.9</v>
      </c>
      <c r="Z95" s="19">
        <v>0.8</v>
      </c>
      <c r="AA95" s="26">
        <f>Plant_Const!AH95</f>
        <v>1.768</v>
      </c>
      <c r="AB95" s="19">
        <f>Plant_Const!AK95</f>
        <v>0.27999999999999997</v>
      </c>
      <c r="AC95" s="132">
        <f t="shared" si="1"/>
        <v>1</v>
      </c>
      <c r="AD95" s="132"/>
      <c r="AE95" s="120">
        <f>ROUNDUP(AC95*VLOOKUP($AD$8,PRODUCT!$C$2:$L$79,8,0)*AA95,0)</f>
        <v>5</v>
      </c>
      <c r="AF95" s="28">
        <f>ROUNDUP(AC95*VLOOKUP($AD$8,PRODUCT!$C$2:$L$79,9,0)*AB95,0)</f>
        <v>3</v>
      </c>
    </row>
    <row r="96" spans="1:32" x14ac:dyDescent="0.25">
      <c r="A96" s="29" t="s">
        <v>52</v>
      </c>
      <c r="B96" s="18">
        <v>94</v>
      </c>
      <c r="C96" s="31">
        <v>6</v>
      </c>
      <c r="D96" s="3">
        <v>18</v>
      </c>
      <c r="E96" s="20">
        <v>3000</v>
      </c>
      <c r="F96" s="20">
        <v>6</v>
      </c>
      <c r="G96" s="31">
        <v>12</v>
      </c>
      <c r="H96" s="31">
        <v>12</v>
      </c>
      <c r="I96" s="32" t="s">
        <v>58</v>
      </c>
      <c r="J96" s="20">
        <v>5</v>
      </c>
      <c r="K96" s="20">
        <v>50</v>
      </c>
      <c r="L96" s="20">
        <v>30</v>
      </c>
      <c r="M96" s="20">
        <v>4</v>
      </c>
      <c r="N96" s="31">
        <v>51</v>
      </c>
      <c r="O96" s="23">
        <v>20</v>
      </c>
      <c r="P96" s="20">
        <v>80</v>
      </c>
      <c r="Q96" s="24">
        <v>6</v>
      </c>
      <c r="R96" s="7">
        <v>12</v>
      </c>
      <c r="S96" s="20">
        <v>0</v>
      </c>
      <c r="T96" s="20">
        <v>10</v>
      </c>
      <c r="U96" s="25">
        <v>0.5</v>
      </c>
      <c r="V96" s="26">
        <v>1</v>
      </c>
      <c r="W96" s="19">
        <v>9.9</v>
      </c>
      <c r="X96" s="19">
        <v>1</v>
      </c>
      <c r="Y96" s="19">
        <v>11.9</v>
      </c>
      <c r="Z96" s="19">
        <v>0.8</v>
      </c>
      <c r="AA96" s="26">
        <f>Plant_Const!AH96</f>
        <v>1.768</v>
      </c>
      <c r="AB96" s="19">
        <f>Plant_Const!AK96</f>
        <v>0.27999999999999997</v>
      </c>
      <c r="AC96" s="132">
        <f t="shared" si="1"/>
        <v>1</v>
      </c>
      <c r="AD96" s="132"/>
      <c r="AE96" s="120">
        <f>ROUNDUP(AC96*VLOOKUP($AD$8,PRODUCT!$C$2:$L$79,8,0)*AA96,0)</f>
        <v>5</v>
      </c>
      <c r="AF96" s="28">
        <f>ROUNDUP(AC96*VLOOKUP($AD$8,PRODUCT!$C$2:$L$79,9,0)*AB96,0)</f>
        <v>3</v>
      </c>
    </row>
    <row r="97" spans="1:32" x14ac:dyDescent="0.25">
      <c r="A97" s="29" t="s">
        <v>52</v>
      </c>
      <c r="B97" s="30">
        <v>95</v>
      </c>
      <c r="C97" s="31">
        <v>6</v>
      </c>
      <c r="D97" s="3">
        <v>18</v>
      </c>
      <c r="E97" s="20">
        <v>3000</v>
      </c>
      <c r="F97" s="20">
        <v>6</v>
      </c>
      <c r="G97" s="31">
        <v>12</v>
      </c>
      <c r="H97" s="31">
        <v>12</v>
      </c>
      <c r="I97" s="32" t="s">
        <v>58</v>
      </c>
      <c r="J97" s="20">
        <v>5</v>
      </c>
      <c r="K97" s="20">
        <v>50</v>
      </c>
      <c r="L97" s="20">
        <v>30</v>
      </c>
      <c r="M97" s="20">
        <v>4</v>
      </c>
      <c r="N97" s="31">
        <v>54</v>
      </c>
      <c r="O97" s="23">
        <v>20</v>
      </c>
      <c r="P97" s="20">
        <v>80</v>
      </c>
      <c r="Q97" s="24">
        <v>6</v>
      </c>
      <c r="R97" s="7">
        <v>12</v>
      </c>
      <c r="S97" s="20">
        <v>0</v>
      </c>
      <c r="T97" s="20">
        <v>10</v>
      </c>
      <c r="U97" s="25">
        <v>0.5</v>
      </c>
      <c r="V97" s="26">
        <v>1</v>
      </c>
      <c r="W97" s="19">
        <v>9.9</v>
      </c>
      <c r="X97" s="19">
        <v>1</v>
      </c>
      <c r="Y97" s="19">
        <v>11.9</v>
      </c>
      <c r="Z97" s="19">
        <v>0.8</v>
      </c>
      <c r="AA97" s="26">
        <f>Plant_Const!AH97</f>
        <v>1.768</v>
      </c>
      <c r="AB97" s="19">
        <f>Plant_Const!AK97</f>
        <v>0.27999999999999997</v>
      </c>
      <c r="AC97" s="132">
        <f t="shared" si="1"/>
        <v>1</v>
      </c>
      <c r="AD97" s="132"/>
      <c r="AE97" s="120">
        <f>ROUNDUP(AC97*VLOOKUP($AD$8,PRODUCT!$C$2:$L$79,8,0)*AA97,0)</f>
        <v>5</v>
      </c>
      <c r="AF97" s="28">
        <f>ROUNDUP(AC97*VLOOKUP($AD$8,PRODUCT!$C$2:$L$79,9,0)*AB97,0)</f>
        <v>3</v>
      </c>
    </row>
    <row r="98" spans="1:32" x14ac:dyDescent="0.25">
      <c r="A98" s="29" t="s">
        <v>52</v>
      </c>
      <c r="B98" s="18">
        <v>96</v>
      </c>
      <c r="C98" s="31">
        <v>6</v>
      </c>
      <c r="D98" s="3">
        <v>18</v>
      </c>
      <c r="E98" s="20">
        <v>3000</v>
      </c>
      <c r="F98" s="20">
        <v>6</v>
      </c>
      <c r="G98" s="31">
        <v>12</v>
      </c>
      <c r="H98" s="31">
        <v>12</v>
      </c>
      <c r="I98" s="32" t="s">
        <v>58</v>
      </c>
      <c r="J98" s="20">
        <v>5</v>
      </c>
      <c r="K98" s="20">
        <v>50</v>
      </c>
      <c r="L98" s="20">
        <v>30</v>
      </c>
      <c r="M98" s="20">
        <v>4</v>
      </c>
      <c r="N98" s="31">
        <v>54</v>
      </c>
      <c r="O98" s="23">
        <v>20</v>
      </c>
      <c r="P98" s="20">
        <v>80</v>
      </c>
      <c r="Q98" s="24">
        <v>6</v>
      </c>
      <c r="R98" s="7">
        <v>12</v>
      </c>
      <c r="S98" s="20">
        <v>0</v>
      </c>
      <c r="T98" s="20">
        <v>10</v>
      </c>
      <c r="U98" s="25">
        <v>0.5</v>
      </c>
      <c r="V98" s="26">
        <v>1</v>
      </c>
      <c r="W98" s="19">
        <v>9.9</v>
      </c>
      <c r="X98" s="19">
        <v>1</v>
      </c>
      <c r="Y98" s="19">
        <v>11.9</v>
      </c>
      <c r="Z98" s="19">
        <v>0.8</v>
      </c>
      <c r="AA98" s="26">
        <f>Plant_Const!AH98</f>
        <v>1.6640000000000001</v>
      </c>
      <c r="AB98" s="19">
        <f>Plant_Const!AK98</f>
        <v>0.27999999999999997</v>
      </c>
      <c r="AC98" s="132">
        <f t="shared" si="1"/>
        <v>1</v>
      </c>
      <c r="AD98" s="132"/>
      <c r="AE98" s="120">
        <f>ROUNDUP(AC98*VLOOKUP($AD$8,PRODUCT!$C$2:$L$79,8,0)*AA98,0)</f>
        <v>5</v>
      </c>
      <c r="AF98" s="28">
        <f>ROUNDUP(AC98*VLOOKUP($AD$8,PRODUCT!$C$2:$L$79,9,0)*AB98,0)</f>
        <v>3</v>
      </c>
    </row>
    <row r="99" spans="1:32" x14ac:dyDescent="0.25">
      <c r="A99" s="29" t="s">
        <v>52</v>
      </c>
      <c r="B99" s="30">
        <v>97</v>
      </c>
      <c r="C99" s="31">
        <v>6</v>
      </c>
      <c r="D99" s="3">
        <v>18</v>
      </c>
      <c r="E99" s="20">
        <v>3000</v>
      </c>
      <c r="F99" s="20">
        <v>6</v>
      </c>
      <c r="G99" s="31">
        <v>12</v>
      </c>
      <c r="H99" s="31">
        <v>12</v>
      </c>
      <c r="I99" s="32" t="s">
        <v>58</v>
      </c>
      <c r="J99" s="20">
        <v>5</v>
      </c>
      <c r="K99" s="20">
        <v>50</v>
      </c>
      <c r="L99" s="20">
        <v>30</v>
      </c>
      <c r="M99" s="20">
        <v>4</v>
      </c>
      <c r="N99" s="31">
        <v>54</v>
      </c>
      <c r="O99" s="23">
        <v>20</v>
      </c>
      <c r="P99" s="20">
        <v>80</v>
      </c>
      <c r="Q99" s="24">
        <v>6</v>
      </c>
      <c r="R99" s="7">
        <v>12</v>
      </c>
      <c r="S99" s="20">
        <v>0</v>
      </c>
      <c r="T99" s="20">
        <v>10</v>
      </c>
      <c r="U99" s="25">
        <v>0.5</v>
      </c>
      <c r="V99" s="26">
        <v>1</v>
      </c>
      <c r="W99" s="19">
        <v>9.9</v>
      </c>
      <c r="X99" s="19">
        <v>1</v>
      </c>
      <c r="Y99" s="19">
        <v>11.9</v>
      </c>
      <c r="Z99" s="19">
        <v>0.8</v>
      </c>
      <c r="AA99" s="26">
        <f>Plant_Const!AH99</f>
        <v>1.6640000000000001</v>
      </c>
      <c r="AB99" s="19">
        <f>Plant_Const!AK99</f>
        <v>0.27999999999999997</v>
      </c>
      <c r="AC99" s="132">
        <f t="shared" si="1"/>
        <v>1</v>
      </c>
      <c r="AD99" s="132"/>
      <c r="AE99" s="120">
        <f>ROUNDUP(AC99*VLOOKUP($AD$8,PRODUCT!$C$2:$L$79,8,0)*AA99,0)</f>
        <v>5</v>
      </c>
      <c r="AF99" s="28">
        <f>ROUNDUP(AC99*VLOOKUP($AD$8,PRODUCT!$C$2:$L$79,9,0)*AB99,0)</f>
        <v>3</v>
      </c>
    </row>
    <row r="100" spans="1:32" x14ac:dyDescent="0.25">
      <c r="A100" s="29" t="s">
        <v>52</v>
      </c>
      <c r="B100" s="18">
        <v>98</v>
      </c>
      <c r="C100" s="31">
        <v>6</v>
      </c>
      <c r="D100" s="3">
        <v>18</v>
      </c>
      <c r="E100" s="20">
        <v>3000</v>
      </c>
      <c r="F100" s="20">
        <v>6</v>
      </c>
      <c r="G100" s="31">
        <v>12</v>
      </c>
      <c r="H100" s="31">
        <v>12</v>
      </c>
      <c r="I100" s="32" t="s">
        <v>58</v>
      </c>
      <c r="J100" s="20">
        <v>5</v>
      </c>
      <c r="K100" s="20">
        <v>50</v>
      </c>
      <c r="L100" s="20">
        <v>30</v>
      </c>
      <c r="M100" s="20">
        <v>4</v>
      </c>
      <c r="N100" s="31">
        <v>54</v>
      </c>
      <c r="O100" s="23">
        <v>20</v>
      </c>
      <c r="P100" s="20">
        <v>80</v>
      </c>
      <c r="Q100" s="24">
        <v>6</v>
      </c>
      <c r="R100" s="7">
        <v>12</v>
      </c>
      <c r="S100" s="20">
        <v>0</v>
      </c>
      <c r="T100" s="20">
        <v>10</v>
      </c>
      <c r="U100" s="25">
        <v>0.5</v>
      </c>
      <c r="V100" s="26">
        <v>1</v>
      </c>
      <c r="W100" s="19">
        <v>9.9</v>
      </c>
      <c r="X100" s="19">
        <v>1</v>
      </c>
      <c r="Y100" s="19">
        <v>11.9</v>
      </c>
      <c r="Z100" s="19">
        <v>0.8</v>
      </c>
      <c r="AA100" s="26">
        <f>Plant_Const!AH100</f>
        <v>1.6640000000000001</v>
      </c>
      <c r="AB100" s="19">
        <f>Plant_Const!AK100</f>
        <v>0.27999999999999997</v>
      </c>
      <c r="AC100" s="132">
        <f t="shared" si="1"/>
        <v>1</v>
      </c>
      <c r="AD100" s="132"/>
      <c r="AE100" s="120">
        <f>ROUNDUP(AC100*VLOOKUP($AD$8,PRODUCT!$C$2:$L$79,8,0)*AA100,0)</f>
        <v>5</v>
      </c>
      <c r="AF100" s="28">
        <f>ROUNDUP(AC100*VLOOKUP($AD$8,PRODUCT!$C$2:$L$79,9,0)*AB100,0)</f>
        <v>3</v>
      </c>
    </row>
    <row r="101" spans="1:32" x14ac:dyDescent="0.25">
      <c r="A101" s="29" t="s">
        <v>52</v>
      </c>
      <c r="B101" s="30">
        <v>99</v>
      </c>
      <c r="C101" s="31">
        <v>6</v>
      </c>
      <c r="D101" s="3">
        <v>18</v>
      </c>
      <c r="E101" s="20">
        <v>3000</v>
      </c>
      <c r="F101" s="20">
        <v>6</v>
      </c>
      <c r="G101" s="31">
        <v>12</v>
      </c>
      <c r="H101" s="31">
        <v>12</v>
      </c>
      <c r="I101" s="32" t="s">
        <v>58</v>
      </c>
      <c r="J101" s="20">
        <v>5</v>
      </c>
      <c r="K101" s="20">
        <v>50</v>
      </c>
      <c r="L101" s="20">
        <v>30</v>
      </c>
      <c r="M101" s="20">
        <v>4</v>
      </c>
      <c r="N101" s="31">
        <v>54</v>
      </c>
      <c r="O101" s="23">
        <v>20</v>
      </c>
      <c r="P101" s="20">
        <v>80</v>
      </c>
      <c r="Q101" s="24">
        <v>6</v>
      </c>
      <c r="R101" s="7">
        <v>12</v>
      </c>
      <c r="S101" s="20">
        <v>0</v>
      </c>
      <c r="T101" s="20">
        <v>10</v>
      </c>
      <c r="U101" s="25">
        <v>0.5</v>
      </c>
      <c r="V101" s="26">
        <v>1</v>
      </c>
      <c r="W101" s="19">
        <v>9.9</v>
      </c>
      <c r="X101" s="19">
        <v>1</v>
      </c>
      <c r="Y101" s="19">
        <v>11.9</v>
      </c>
      <c r="Z101" s="19">
        <v>0.8</v>
      </c>
      <c r="AA101" s="26">
        <f>Plant_Const!AH101</f>
        <v>1.6640000000000001</v>
      </c>
      <c r="AB101" s="19">
        <f>Plant_Const!AK101</f>
        <v>0.27999999999999997</v>
      </c>
      <c r="AC101" s="132">
        <f t="shared" si="1"/>
        <v>1</v>
      </c>
      <c r="AD101" s="132"/>
      <c r="AE101" s="120">
        <f>ROUNDUP(AC101*VLOOKUP($AD$8,PRODUCT!$C$2:$L$79,8,0)*AA101,0)</f>
        <v>5</v>
      </c>
      <c r="AF101" s="28">
        <f>ROUNDUP(AC101*VLOOKUP($AD$8,PRODUCT!$C$2:$L$79,9,0)*AB101,0)</f>
        <v>3</v>
      </c>
    </row>
    <row r="102" spans="1:32" x14ac:dyDescent="0.25">
      <c r="A102" s="29" t="s">
        <v>52</v>
      </c>
      <c r="B102" s="18">
        <v>100</v>
      </c>
      <c r="C102" s="31">
        <v>6</v>
      </c>
      <c r="D102" s="3">
        <v>18</v>
      </c>
      <c r="E102" s="20">
        <v>3300</v>
      </c>
      <c r="F102" s="20">
        <v>6</v>
      </c>
      <c r="G102" s="31">
        <v>12</v>
      </c>
      <c r="H102" s="31">
        <v>12</v>
      </c>
      <c r="I102" s="32" t="s">
        <v>58</v>
      </c>
      <c r="J102" s="20">
        <v>5</v>
      </c>
      <c r="K102" s="20">
        <v>50</v>
      </c>
      <c r="L102" s="20">
        <v>30</v>
      </c>
      <c r="M102" s="20">
        <v>4</v>
      </c>
      <c r="N102" s="31">
        <v>54</v>
      </c>
      <c r="O102" s="23">
        <v>20</v>
      </c>
      <c r="P102" s="20">
        <v>80</v>
      </c>
      <c r="Q102" s="24">
        <v>6</v>
      </c>
      <c r="R102" s="7">
        <v>12</v>
      </c>
      <c r="S102" s="20">
        <v>0</v>
      </c>
      <c r="T102" s="20">
        <v>10</v>
      </c>
      <c r="U102" s="25">
        <v>0.5</v>
      </c>
      <c r="V102" s="26">
        <v>1</v>
      </c>
      <c r="W102" s="19">
        <v>9.9</v>
      </c>
      <c r="X102" s="19">
        <v>1</v>
      </c>
      <c r="Y102" s="19">
        <v>11.9</v>
      </c>
      <c r="Z102" s="19">
        <v>0.8</v>
      </c>
      <c r="AA102" s="26">
        <f>Plant_Const!AH102</f>
        <v>1.6640000000000001</v>
      </c>
      <c r="AB102" s="19">
        <f>Plant_Const!AK102</f>
        <v>0.27999999999999997</v>
      </c>
      <c r="AC102" s="132">
        <f t="shared" si="1"/>
        <v>1</v>
      </c>
      <c r="AD102" s="132"/>
      <c r="AE102" s="120">
        <f>ROUNDUP(AC102*VLOOKUP($AD$8,PRODUCT!$C$2:$L$79,8,0)*AA102,0)</f>
        <v>5</v>
      </c>
      <c r="AF102" s="28">
        <f>ROUNDUP(AC102*VLOOKUP($AD$8,PRODUCT!$C$2:$L$79,9,0)*AB102,0)</f>
        <v>3</v>
      </c>
    </row>
    <row r="103" spans="1:32" x14ac:dyDescent="0.25">
      <c r="A103" s="29" t="s">
        <v>52</v>
      </c>
      <c r="B103" s="30">
        <v>101</v>
      </c>
      <c r="C103" s="31">
        <v>6</v>
      </c>
      <c r="D103" s="3">
        <v>18</v>
      </c>
      <c r="E103" s="20">
        <v>3300</v>
      </c>
      <c r="F103" s="20">
        <v>6</v>
      </c>
      <c r="G103" s="31">
        <v>12</v>
      </c>
      <c r="H103" s="31">
        <v>12</v>
      </c>
      <c r="I103" s="32" t="s">
        <v>58</v>
      </c>
      <c r="J103" s="20">
        <v>5</v>
      </c>
      <c r="K103" s="20">
        <v>50</v>
      </c>
      <c r="L103" s="20">
        <v>30</v>
      </c>
      <c r="M103" s="20">
        <v>4</v>
      </c>
      <c r="N103" s="31">
        <v>54</v>
      </c>
      <c r="O103" s="23">
        <v>20</v>
      </c>
      <c r="P103" s="20">
        <v>80</v>
      </c>
      <c r="Q103" s="24">
        <v>6</v>
      </c>
      <c r="R103" s="7">
        <v>12</v>
      </c>
      <c r="S103" s="20">
        <v>0</v>
      </c>
      <c r="T103" s="20">
        <v>10</v>
      </c>
      <c r="U103" s="25">
        <v>0.5</v>
      </c>
      <c r="V103" s="26">
        <v>1</v>
      </c>
      <c r="W103" s="19">
        <v>9.9</v>
      </c>
      <c r="X103" s="19">
        <v>1</v>
      </c>
      <c r="Y103" s="19">
        <v>11.9</v>
      </c>
      <c r="Z103" s="19">
        <v>0.8</v>
      </c>
      <c r="AA103" s="26">
        <f>Plant_Const!AH103</f>
        <v>1.6640000000000001</v>
      </c>
      <c r="AB103" s="19">
        <f>Plant_Const!AK103</f>
        <v>0.27999999999999997</v>
      </c>
      <c r="AC103" s="132">
        <f t="shared" si="1"/>
        <v>1</v>
      </c>
      <c r="AD103" s="132"/>
      <c r="AE103" s="120">
        <f>ROUNDUP(AC103*VLOOKUP($AD$8,PRODUCT!$C$2:$L$79,8,0)*AA103,0)</f>
        <v>5</v>
      </c>
      <c r="AF103" s="28">
        <f>ROUNDUP(AC103*VLOOKUP($AD$8,PRODUCT!$C$2:$L$79,9,0)*AB103,0)</f>
        <v>3</v>
      </c>
    </row>
    <row r="104" spans="1:32" x14ac:dyDescent="0.25">
      <c r="A104" s="29" t="s">
        <v>52</v>
      </c>
      <c r="B104" s="18">
        <v>102</v>
      </c>
      <c r="C104" s="31">
        <v>6</v>
      </c>
      <c r="D104" s="3">
        <v>18</v>
      </c>
      <c r="E104" s="20">
        <v>3300</v>
      </c>
      <c r="F104" s="20">
        <v>6</v>
      </c>
      <c r="G104" s="31">
        <v>12</v>
      </c>
      <c r="H104" s="31">
        <v>14</v>
      </c>
      <c r="I104" s="32" t="s">
        <v>58</v>
      </c>
      <c r="J104" s="20">
        <v>5</v>
      </c>
      <c r="K104" s="20">
        <v>50</v>
      </c>
      <c r="L104" s="20">
        <v>30</v>
      </c>
      <c r="M104" s="20">
        <v>4</v>
      </c>
      <c r="N104" s="31">
        <v>54</v>
      </c>
      <c r="O104" s="23">
        <v>20</v>
      </c>
      <c r="P104" s="20">
        <v>80</v>
      </c>
      <c r="Q104" s="24">
        <v>6</v>
      </c>
      <c r="R104" s="7">
        <v>12</v>
      </c>
      <c r="S104" s="20">
        <v>0</v>
      </c>
      <c r="T104" s="20">
        <v>10</v>
      </c>
      <c r="U104" s="25">
        <v>0.5</v>
      </c>
      <c r="V104" s="26">
        <v>1</v>
      </c>
      <c r="W104" s="19">
        <v>9.9</v>
      </c>
      <c r="X104" s="19">
        <v>1</v>
      </c>
      <c r="Y104" s="19">
        <v>11.9</v>
      </c>
      <c r="Z104" s="19">
        <v>0.8</v>
      </c>
      <c r="AA104" s="26">
        <f>Plant_Const!AH104</f>
        <v>1.6640000000000001</v>
      </c>
      <c r="AB104" s="19">
        <f>Plant_Const!AK104</f>
        <v>0.27999999999999997</v>
      </c>
      <c r="AC104" s="132">
        <f t="shared" si="1"/>
        <v>1</v>
      </c>
      <c r="AD104" s="132"/>
      <c r="AE104" s="120">
        <f>ROUNDUP(AC104*VLOOKUP($AD$8,PRODUCT!$C$2:$L$79,8,0)*AA104,0)</f>
        <v>5</v>
      </c>
      <c r="AF104" s="28">
        <f>ROUNDUP(AC104*VLOOKUP($AD$8,PRODUCT!$C$2:$L$79,9,0)*AB104,0)</f>
        <v>3</v>
      </c>
    </row>
    <row r="105" spans="1:32" x14ac:dyDescent="0.25">
      <c r="A105" s="29" t="s">
        <v>52</v>
      </c>
      <c r="B105" s="30">
        <v>103</v>
      </c>
      <c r="C105" s="31">
        <v>6</v>
      </c>
      <c r="D105" s="3">
        <v>18</v>
      </c>
      <c r="E105" s="20">
        <v>3300</v>
      </c>
      <c r="F105" s="20">
        <v>6</v>
      </c>
      <c r="G105" s="31">
        <v>12</v>
      </c>
      <c r="H105" s="31">
        <v>14</v>
      </c>
      <c r="I105" s="32" t="s">
        <v>58</v>
      </c>
      <c r="J105" s="20">
        <v>5</v>
      </c>
      <c r="K105" s="20">
        <v>50</v>
      </c>
      <c r="L105" s="20">
        <v>30</v>
      </c>
      <c r="M105" s="20">
        <v>4</v>
      </c>
      <c r="N105" s="31">
        <v>54</v>
      </c>
      <c r="O105" s="23">
        <v>20</v>
      </c>
      <c r="P105" s="20">
        <v>80</v>
      </c>
      <c r="Q105" s="24">
        <v>6</v>
      </c>
      <c r="R105" s="7">
        <v>12</v>
      </c>
      <c r="S105" s="20">
        <v>0</v>
      </c>
      <c r="T105" s="20">
        <v>10</v>
      </c>
      <c r="U105" s="25">
        <v>0.5</v>
      </c>
      <c r="V105" s="26">
        <v>1</v>
      </c>
      <c r="W105" s="19">
        <v>9.9</v>
      </c>
      <c r="X105" s="19">
        <v>1</v>
      </c>
      <c r="Y105" s="19">
        <v>11.9</v>
      </c>
      <c r="Z105" s="19">
        <v>0.8</v>
      </c>
      <c r="AA105" s="26">
        <f>Plant_Const!AH105</f>
        <v>1.6640000000000001</v>
      </c>
      <c r="AB105" s="19">
        <f>Plant_Const!AK105</f>
        <v>0.27999999999999997</v>
      </c>
      <c r="AC105" s="132">
        <f t="shared" si="1"/>
        <v>1</v>
      </c>
      <c r="AD105" s="132"/>
      <c r="AE105" s="120">
        <f>ROUNDUP(AC105*VLOOKUP($AD$8,PRODUCT!$C$2:$L$79,8,0)*AA105,0)</f>
        <v>5</v>
      </c>
      <c r="AF105" s="28">
        <f>ROUNDUP(AC105*VLOOKUP($AD$8,PRODUCT!$C$2:$L$79,9,0)*AB105,0)</f>
        <v>3</v>
      </c>
    </row>
    <row r="106" spans="1:32" x14ac:dyDescent="0.25">
      <c r="A106" s="29" t="s">
        <v>52</v>
      </c>
      <c r="B106" s="18">
        <v>104</v>
      </c>
      <c r="C106" s="31">
        <v>6</v>
      </c>
      <c r="D106" s="3">
        <v>18</v>
      </c>
      <c r="E106" s="20">
        <v>3300</v>
      </c>
      <c r="F106" s="20">
        <v>6</v>
      </c>
      <c r="G106" s="31">
        <v>12</v>
      </c>
      <c r="H106" s="31">
        <v>14</v>
      </c>
      <c r="I106" s="32" t="s">
        <v>58</v>
      </c>
      <c r="J106" s="20">
        <v>5</v>
      </c>
      <c r="K106" s="20">
        <v>50</v>
      </c>
      <c r="L106" s="20">
        <v>30</v>
      </c>
      <c r="M106" s="20">
        <v>4</v>
      </c>
      <c r="N106" s="31">
        <v>54</v>
      </c>
      <c r="O106" s="23">
        <v>20</v>
      </c>
      <c r="P106" s="20">
        <v>80</v>
      </c>
      <c r="Q106" s="24">
        <v>6</v>
      </c>
      <c r="R106" s="7">
        <v>12</v>
      </c>
      <c r="S106" s="20">
        <v>0</v>
      </c>
      <c r="T106" s="20">
        <v>10</v>
      </c>
      <c r="U106" s="25">
        <v>0.5</v>
      </c>
      <c r="V106" s="26">
        <v>1</v>
      </c>
      <c r="W106" s="19">
        <v>9.9</v>
      </c>
      <c r="X106" s="19">
        <v>1</v>
      </c>
      <c r="Y106" s="19">
        <v>11.9</v>
      </c>
      <c r="Z106" s="19">
        <v>0.8</v>
      </c>
      <c r="AA106" s="26">
        <f>Plant_Const!AH106</f>
        <v>1.6640000000000001</v>
      </c>
      <c r="AB106" s="19">
        <f>Plant_Const!AK106</f>
        <v>0.27999999999999997</v>
      </c>
      <c r="AC106" s="132">
        <f t="shared" si="1"/>
        <v>1</v>
      </c>
      <c r="AD106" s="132"/>
      <c r="AE106" s="120">
        <f>ROUNDUP(AC106*VLOOKUP($AD$8,PRODUCT!$C$2:$L$79,8,0)*AA106,0)</f>
        <v>5</v>
      </c>
      <c r="AF106" s="28">
        <f>ROUNDUP(AC106*VLOOKUP($AD$8,PRODUCT!$C$2:$L$79,9,0)*AB106,0)</f>
        <v>3</v>
      </c>
    </row>
    <row r="107" spans="1:32" x14ac:dyDescent="0.25">
      <c r="A107" s="29" t="s">
        <v>52</v>
      </c>
      <c r="B107" s="30">
        <v>105</v>
      </c>
      <c r="C107" s="31">
        <v>6</v>
      </c>
      <c r="D107" s="3">
        <v>18</v>
      </c>
      <c r="E107" s="20">
        <v>3300</v>
      </c>
      <c r="F107" s="20">
        <v>6</v>
      </c>
      <c r="G107" s="31">
        <v>12</v>
      </c>
      <c r="H107" s="31">
        <v>14</v>
      </c>
      <c r="I107" s="32" t="s">
        <v>58</v>
      </c>
      <c r="J107" s="20">
        <v>5</v>
      </c>
      <c r="K107" s="20">
        <v>50</v>
      </c>
      <c r="L107" s="20">
        <v>30</v>
      </c>
      <c r="M107" s="20">
        <v>4</v>
      </c>
      <c r="N107" s="31">
        <v>54</v>
      </c>
      <c r="O107" s="23">
        <v>20</v>
      </c>
      <c r="P107" s="20">
        <v>80</v>
      </c>
      <c r="Q107" s="24">
        <v>6</v>
      </c>
      <c r="R107" s="7">
        <v>12</v>
      </c>
      <c r="S107" s="20">
        <v>0</v>
      </c>
      <c r="T107" s="20">
        <v>10</v>
      </c>
      <c r="U107" s="25">
        <v>0.5</v>
      </c>
      <c r="V107" s="26">
        <v>1</v>
      </c>
      <c r="W107" s="19">
        <v>9.9</v>
      </c>
      <c r="X107" s="19">
        <v>1</v>
      </c>
      <c r="Y107" s="19">
        <v>11.9</v>
      </c>
      <c r="Z107" s="19">
        <v>0.8</v>
      </c>
      <c r="AA107" s="26">
        <f>Plant_Const!AH107</f>
        <v>1.6640000000000001</v>
      </c>
      <c r="AB107" s="19">
        <f>Plant_Const!AK107</f>
        <v>0.27999999999999997</v>
      </c>
      <c r="AC107" s="132">
        <f t="shared" si="1"/>
        <v>1</v>
      </c>
      <c r="AD107" s="132"/>
      <c r="AE107" s="120">
        <f>ROUNDUP(AC107*VLOOKUP($AD$8,PRODUCT!$C$2:$L$79,8,0)*AA107,0)</f>
        <v>5</v>
      </c>
      <c r="AF107" s="28">
        <f>ROUNDUP(AC107*VLOOKUP($AD$8,PRODUCT!$C$2:$L$79,9,0)*AB107,0)</f>
        <v>3</v>
      </c>
    </row>
    <row r="108" spans="1:32" x14ac:dyDescent="0.25">
      <c r="A108" s="29" t="s">
        <v>52</v>
      </c>
      <c r="B108" s="18">
        <v>106</v>
      </c>
      <c r="C108" s="31">
        <v>6</v>
      </c>
      <c r="D108" s="3">
        <v>18</v>
      </c>
      <c r="E108" s="20">
        <v>3300</v>
      </c>
      <c r="F108" s="20">
        <v>6</v>
      </c>
      <c r="G108" s="31">
        <v>12</v>
      </c>
      <c r="H108" s="31">
        <v>14</v>
      </c>
      <c r="I108" s="32" t="s">
        <v>58</v>
      </c>
      <c r="J108" s="20">
        <v>5</v>
      </c>
      <c r="K108" s="20">
        <v>50</v>
      </c>
      <c r="L108" s="20">
        <v>30</v>
      </c>
      <c r="M108" s="20">
        <v>4</v>
      </c>
      <c r="N108" s="31">
        <v>54</v>
      </c>
      <c r="O108" s="23">
        <v>20</v>
      </c>
      <c r="P108" s="20">
        <v>80</v>
      </c>
      <c r="Q108" s="24">
        <v>6</v>
      </c>
      <c r="R108" s="7">
        <v>12</v>
      </c>
      <c r="S108" s="20">
        <v>0</v>
      </c>
      <c r="T108" s="20">
        <v>10</v>
      </c>
      <c r="U108" s="25">
        <v>0.5</v>
      </c>
      <c r="V108" s="26">
        <v>1</v>
      </c>
      <c r="W108" s="19">
        <v>9.9</v>
      </c>
      <c r="X108" s="19">
        <v>1</v>
      </c>
      <c r="Y108" s="19">
        <v>11.9</v>
      </c>
      <c r="Z108" s="19">
        <v>0.8</v>
      </c>
      <c r="AA108" s="26">
        <f>Plant_Const!AH108</f>
        <v>1.6640000000000001</v>
      </c>
      <c r="AB108" s="19">
        <f>Plant_Const!AK108</f>
        <v>0.27999999999999997</v>
      </c>
      <c r="AC108" s="132">
        <f t="shared" si="1"/>
        <v>1</v>
      </c>
      <c r="AD108" s="132"/>
      <c r="AE108" s="120">
        <f>ROUNDUP(AC108*VLOOKUP($AD$8,PRODUCT!$C$2:$L$79,8,0)*AA108,0)</f>
        <v>5</v>
      </c>
      <c r="AF108" s="28">
        <f>ROUNDUP(AC108*VLOOKUP($AD$8,PRODUCT!$C$2:$L$79,9,0)*AB108,0)</f>
        <v>3</v>
      </c>
    </row>
    <row r="109" spans="1:32" x14ac:dyDescent="0.25">
      <c r="A109" s="29" t="s">
        <v>52</v>
      </c>
      <c r="B109" s="30">
        <v>107</v>
      </c>
      <c r="C109" s="31">
        <v>6</v>
      </c>
      <c r="D109" s="3">
        <v>18</v>
      </c>
      <c r="E109" s="20">
        <v>3300</v>
      </c>
      <c r="F109" s="20">
        <v>6</v>
      </c>
      <c r="G109" s="31">
        <v>12</v>
      </c>
      <c r="H109" s="31">
        <v>14</v>
      </c>
      <c r="I109" s="32" t="s">
        <v>58</v>
      </c>
      <c r="J109" s="20">
        <v>5</v>
      </c>
      <c r="K109" s="20">
        <v>50</v>
      </c>
      <c r="L109" s="20">
        <v>30</v>
      </c>
      <c r="M109" s="20">
        <v>4</v>
      </c>
      <c r="N109" s="31">
        <v>54</v>
      </c>
      <c r="O109" s="23">
        <v>20</v>
      </c>
      <c r="P109" s="20">
        <v>80</v>
      </c>
      <c r="Q109" s="24">
        <v>6</v>
      </c>
      <c r="R109" s="7">
        <v>12</v>
      </c>
      <c r="S109" s="20">
        <v>0</v>
      </c>
      <c r="T109" s="20">
        <v>10</v>
      </c>
      <c r="U109" s="25">
        <v>0.5</v>
      </c>
      <c r="V109" s="26">
        <v>1</v>
      </c>
      <c r="W109" s="19">
        <v>9.9</v>
      </c>
      <c r="X109" s="19">
        <v>1</v>
      </c>
      <c r="Y109" s="19">
        <v>11.9</v>
      </c>
      <c r="Z109" s="19">
        <v>0.8</v>
      </c>
      <c r="AA109" s="26">
        <f>Plant_Const!AH109</f>
        <v>1.56</v>
      </c>
      <c r="AB109" s="19">
        <f>Plant_Const!AK109</f>
        <v>0.27999999999999997</v>
      </c>
      <c r="AC109" s="132">
        <f t="shared" si="1"/>
        <v>1</v>
      </c>
      <c r="AD109" s="132"/>
      <c r="AE109" s="120">
        <f>ROUNDUP(AC109*VLOOKUP($AD$8,PRODUCT!$C$2:$L$79,8,0)*AA109,0)</f>
        <v>5</v>
      </c>
      <c r="AF109" s="28">
        <f>ROUNDUP(AC109*VLOOKUP($AD$8,PRODUCT!$C$2:$L$79,9,0)*AB109,0)</f>
        <v>3</v>
      </c>
    </row>
    <row r="110" spans="1:32" x14ac:dyDescent="0.25">
      <c r="A110" s="29" t="s">
        <v>52</v>
      </c>
      <c r="B110" s="18">
        <v>108</v>
      </c>
      <c r="C110" s="31">
        <v>6</v>
      </c>
      <c r="D110" s="3">
        <v>18</v>
      </c>
      <c r="E110" s="20">
        <v>3300</v>
      </c>
      <c r="F110" s="20">
        <v>6</v>
      </c>
      <c r="G110" s="31">
        <v>12</v>
      </c>
      <c r="H110" s="31">
        <v>14</v>
      </c>
      <c r="I110" s="32" t="s">
        <v>58</v>
      </c>
      <c r="J110" s="20">
        <v>5</v>
      </c>
      <c r="K110" s="20">
        <v>50</v>
      </c>
      <c r="L110" s="20">
        <v>30</v>
      </c>
      <c r="M110" s="20">
        <v>4</v>
      </c>
      <c r="N110" s="31">
        <v>54</v>
      </c>
      <c r="O110" s="23">
        <v>20</v>
      </c>
      <c r="P110" s="20">
        <v>80</v>
      </c>
      <c r="Q110" s="24">
        <v>6</v>
      </c>
      <c r="R110" s="7">
        <v>12</v>
      </c>
      <c r="S110" s="20">
        <v>0</v>
      </c>
      <c r="T110" s="20">
        <v>10</v>
      </c>
      <c r="U110" s="25">
        <v>0.5</v>
      </c>
      <c r="V110" s="26">
        <v>1</v>
      </c>
      <c r="W110" s="19">
        <v>9.9</v>
      </c>
      <c r="X110" s="19">
        <v>1</v>
      </c>
      <c r="Y110" s="19">
        <v>11.9</v>
      </c>
      <c r="Z110" s="19">
        <v>0.8</v>
      </c>
      <c r="AA110" s="26">
        <f>Plant_Const!AH110</f>
        <v>1.56</v>
      </c>
      <c r="AB110" s="19">
        <f>Plant_Const!AK110</f>
        <v>0.27999999999999997</v>
      </c>
      <c r="AC110" s="132">
        <f t="shared" si="1"/>
        <v>1</v>
      </c>
      <c r="AD110" s="132"/>
      <c r="AE110" s="120">
        <f>ROUNDUP(AC110*VLOOKUP($AD$8,PRODUCT!$C$2:$L$79,8,0)*AA110,0)</f>
        <v>5</v>
      </c>
      <c r="AF110" s="28">
        <f>ROUNDUP(AC110*VLOOKUP($AD$8,PRODUCT!$C$2:$L$79,9,0)*AB110,0)</f>
        <v>3</v>
      </c>
    </row>
    <row r="111" spans="1:32" x14ac:dyDescent="0.25">
      <c r="A111" s="29" t="s">
        <v>52</v>
      </c>
      <c r="B111" s="30">
        <v>109</v>
      </c>
      <c r="C111" s="31">
        <v>6</v>
      </c>
      <c r="D111" s="3">
        <v>18</v>
      </c>
      <c r="E111" s="20">
        <v>3300</v>
      </c>
      <c r="F111" s="20">
        <v>6</v>
      </c>
      <c r="G111" s="31">
        <v>12</v>
      </c>
      <c r="H111" s="31">
        <v>14</v>
      </c>
      <c r="I111" s="32" t="s">
        <v>58</v>
      </c>
      <c r="J111" s="20">
        <v>5</v>
      </c>
      <c r="K111" s="20">
        <v>50</v>
      </c>
      <c r="L111" s="20">
        <v>30</v>
      </c>
      <c r="M111" s="20">
        <v>4</v>
      </c>
      <c r="N111" s="31">
        <v>54</v>
      </c>
      <c r="O111" s="23">
        <v>20</v>
      </c>
      <c r="P111" s="20">
        <v>80</v>
      </c>
      <c r="Q111" s="24">
        <v>6</v>
      </c>
      <c r="R111" s="7">
        <v>12</v>
      </c>
      <c r="S111" s="20">
        <v>0</v>
      </c>
      <c r="T111" s="20">
        <v>10</v>
      </c>
      <c r="U111" s="25">
        <v>0.5</v>
      </c>
      <c r="V111" s="26">
        <v>1</v>
      </c>
      <c r="W111" s="19">
        <v>9.9</v>
      </c>
      <c r="X111" s="19">
        <v>1</v>
      </c>
      <c r="Y111" s="19">
        <v>11.9</v>
      </c>
      <c r="Z111" s="19">
        <v>0.8</v>
      </c>
      <c r="AA111" s="26">
        <f>Plant_Const!AH111</f>
        <v>1.56</v>
      </c>
      <c r="AB111" s="19">
        <f>Plant_Const!AK111</f>
        <v>0.27999999999999997</v>
      </c>
      <c r="AC111" s="132">
        <f t="shared" si="1"/>
        <v>1</v>
      </c>
      <c r="AD111" s="132"/>
      <c r="AE111" s="120">
        <f>ROUNDUP(AC111*VLOOKUP($AD$8,PRODUCT!$C$2:$L$79,8,0)*AA111,0)</f>
        <v>5</v>
      </c>
      <c r="AF111" s="28">
        <f>ROUNDUP(AC111*VLOOKUP($AD$8,PRODUCT!$C$2:$L$79,9,0)*AB111,0)</f>
        <v>3</v>
      </c>
    </row>
    <row r="112" spans="1:32" x14ac:dyDescent="0.25">
      <c r="A112" s="29" t="s">
        <v>52</v>
      </c>
      <c r="B112" s="18">
        <v>110</v>
      </c>
      <c r="C112" s="31">
        <v>6</v>
      </c>
      <c r="D112" s="3">
        <v>18</v>
      </c>
      <c r="E112" s="20">
        <v>3600</v>
      </c>
      <c r="F112" s="20">
        <v>6</v>
      </c>
      <c r="G112" s="31">
        <v>12</v>
      </c>
      <c r="H112" s="31">
        <v>14</v>
      </c>
      <c r="I112" s="32" t="s">
        <v>58</v>
      </c>
      <c r="J112" s="20">
        <v>5</v>
      </c>
      <c r="K112" s="20">
        <v>50</v>
      </c>
      <c r="L112" s="20">
        <v>30</v>
      </c>
      <c r="M112" s="20">
        <v>5</v>
      </c>
      <c r="N112" s="31">
        <v>54</v>
      </c>
      <c r="O112" s="23">
        <v>20</v>
      </c>
      <c r="P112" s="20">
        <v>80</v>
      </c>
      <c r="Q112" s="24">
        <v>6</v>
      </c>
      <c r="R112" s="7">
        <v>12</v>
      </c>
      <c r="S112" s="20">
        <v>0</v>
      </c>
      <c r="T112" s="20">
        <v>10</v>
      </c>
      <c r="U112" s="25">
        <v>0.5</v>
      </c>
      <c r="V112" s="26">
        <v>1</v>
      </c>
      <c r="W112" s="19">
        <v>9.9</v>
      </c>
      <c r="X112" s="19">
        <v>1</v>
      </c>
      <c r="Y112" s="19">
        <v>11.9</v>
      </c>
      <c r="Z112" s="19">
        <v>0.8</v>
      </c>
      <c r="AA112" s="26">
        <f>Plant_Const!AH112</f>
        <v>1.56</v>
      </c>
      <c r="AB112" s="19">
        <f>Plant_Const!AK112</f>
        <v>0.27999999999999997</v>
      </c>
      <c r="AC112" s="132">
        <f t="shared" si="1"/>
        <v>1</v>
      </c>
      <c r="AD112" s="132"/>
      <c r="AE112" s="120">
        <f>ROUNDUP(AC112*VLOOKUP($AD$8,PRODUCT!$C$2:$L$79,8,0)*AA112,0)</f>
        <v>5</v>
      </c>
      <c r="AF112" s="28">
        <f>ROUNDUP(AC112*VLOOKUP($AD$8,PRODUCT!$C$2:$L$79,9,0)*AB112,0)</f>
        <v>3</v>
      </c>
    </row>
    <row r="113" spans="1:32" x14ac:dyDescent="0.25">
      <c r="A113" s="29" t="s">
        <v>52</v>
      </c>
      <c r="B113" s="30">
        <v>111</v>
      </c>
      <c r="C113" s="31">
        <v>6</v>
      </c>
      <c r="D113" s="3">
        <v>18</v>
      </c>
      <c r="E113" s="20">
        <v>3600</v>
      </c>
      <c r="F113" s="20">
        <v>6</v>
      </c>
      <c r="G113" s="31">
        <v>12</v>
      </c>
      <c r="H113" s="31">
        <v>14</v>
      </c>
      <c r="I113" s="32" t="s">
        <v>58</v>
      </c>
      <c r="J113" s="20">
        <v>5</v>
      </c>
      <c r="K113" s="20">
        <v>50</v>
      </c>
      <c r="L113" s="20">
        <v>30</v>
      </c>
      <c r="M113" s="20">
        <v>5</v>
      </c>
      <c r="N113" s="31">
        <v>54</v>
      </c>
      <c r="O113" s="23">
        <v>20</v>
      </c>
      <c r="P113" s="20">
        <v>80</v>
      </c>
      <c r="Q113" s="24">
        <v>6</v>
      </c>
      <c r="R113" s="7">
        <v>12</v>
      </c>
      <c r="S113" s="20">
        <v>0</v>
      </c>
      <c r="T113" s="20">
        <v>10</v>
      </c>
      <c r="U113" s="25">
        <v>0.5</v>
      </c>
      <c r="V113" s="26">
        <v>1</v>
      </c>
      <c r="W113" s="19">
        <v>9.9</v>
      </c>
      <c r="X113" s="19">
        <v>1</v>
      </c>
      <c r="Y113" s="19">
        <v>11.9</v>
      </c>
      <c r="Z113" s="19">
        <v>0.8</v>
      </c>
      <c r="AA113" s="26">
        <f>Plant_Const!AH113</f>
        <v>1.56</v>
      </c>
      <c r="AB113" s="19">
        <f>Plant_Const!AK113</f>
        <v>0.27999999999999997</v>
      </c>
      <c r="AC113" s="132">
        <f t="shared" si="1"/>
        <v>1</v>
      </c>
      <c r="AD113" s="132"/>
      <c r="AE113" s="120">
        <f>ROUNDUP(AC113*VLOOKUP($AD$8,PRODUCT!$C$2:$L$79,8,0)*AA113,0)</f>
        <v>5</v>
      </c>
      <c r="AF113" s="28">
        <f>ROUNDUP(AC113*VLOOKUP($AD$8,PRODUCT!$C$2:$L$79,9,0)*AB113,0)</f>
        <v>3</v>
      </c>
    </row>
    <row r="114" spans="1:32" x14ac:dyDescent="0.25">
      <c r="A114" s="29" t="s">
        <v>52</v>
      </c>
      <c r="B114" s="18">
        <v>112</v>
      </c>
      <c r="C114" s="31">
        <v>6</v>
      </c>
      <c r="D114" s="3">
        <v>18</v>
      </c>
      <c r="E114" s="20">
        <v>3600</v>
      </c>
      <c r="F114" s="20">
        <v>6</v>
      </c>
      <c r="G114" s="31">
        <v>12</v>
      </c>
      <c r="H114" s="31">
        <v>14</v>
      </c>
      <c r="I114" s="32" t="s">
        <v>58</v>
      </c>
      <c r="J114" s="20">
        <v>5</v>
      </c>
      <c r="K114" s="20">
        <v>50</v>
      </c>
      <c r="L114" s="20">
        <v>30</v>
      </c>
      <c r="M114" s="20">
        <v>5</v>
      </c>
      <c r="N114" s="31">
        <v>54</v>
      </c>
      <c r="O114" s="23">
        <v>20</v>
      </c>
      <c r="P114" s="20">
        <v>80</v>
      </c>
      <c r="Q114" s="24">
        <v>6</v>
      </c>
      <c r="R114" s="7">
        <v>12</v>
      </c>
      <c r="S114" s="20">
        <v>0</v>
      </c>
      <c r="T114" s="20">
        <v>10</v>
      </c>
      <c r="U114" s="25">
        <v>0.5</v>
      </c>
      <c r="V114" s="26">
        <v>1</v>
      </c>
      <c r="W114" s="19">
        <v>9.9</v>
      </c>
      <c r="X114" s="19">
        <v>1</v>
      </c>
      <c r="Y114" s="19">
        <v>11.9</v>
      </c>
      <c r="Z114" s="19">
        <v>0.8</v>
      </c>
      <c r="AA114" s="26">
        <f>Plant_Const!AH114</f>
        <v>1.56</v>
      </c>
      <c r="AB114" s="19">
        <f>Plant_Const!AK114</f>
        <v>0.27999999999999997</v>
      </c>
      <c r="AC114" s="132">
        <f t="shared" si="1"/>
        <v>1</v>
      </c>
      <c r="AD114" s="132"/>
      <c r="AE114" s="120">
        <f>ROUNDUP(AC114*VLOOKUP($AD$8,PRODUCT!$C$2:$L$79,8,0)*AA114,0)</f>
        <v>5</v>
      </c>
      <c r="AF114" s="28">
        <f>ROUNDUP(AC114*VLOOKUP($AD$8,PRODUCT!$C$2:$L$79,9,0)*AB114,0)</f>
        <v>3</v>
      </c>
    </row>
    <row r="115" spans="1:32" x14ac:dyDescent="0.25">
      <c r="A115" s="29" t="s">
        <v>52</v>
      </c>
      <c r="B115" s="30">
        <v>113</v>
      </c>
      <c r="C115" s="31">
        <v>6</v>
      </c>
      <c r="D115" s="3">
        <v>18</v>
      </c>
      <c r="E115" s="20">
        <v>3600</v>
      </c>
      <c r="F115" s="20">
        <v>6</v>
      </c>
      <c r="G115" s="31">
        <v>12</v>
      </c>
      <c r="H115" s="31">
        <v>14</v>
      </c>
      <c r="I115" s="32" t="s">
        <v>58</v>
      </c>
      <c r="J115" s="20">
        <v>5</v>
      </c>
      <c r="K115" s="20">
        <v>50</v>
      </c>
      <c r="L115" s="20">
        <v>30</v>
      </c>
      <c r="M115" s="20">
        <v>5</v>
      </c>
      <c r="N115" s="31">
        <v>54</v>
      </c>
      <c r="O115" s="23">
        <v>20</v>
      </c>
      <c r="P115" s="20">
        <v>80</v>
      </c>
      <c r="Q115" s="24">
        <v>6</v>
      </c>
      <c r="R115" s="7">
        <v>12</v>
      </c>
      <c r="S115" s="20">
        <v>0</v>
      </c>
      <c r="T115" s="20">
        <v>10</v>
      </c>
      <c r="U115" s="25">
        <v>0.5</v>
      </c>
      <c r="V115" s="26">
        <v>1</v>
      </c>
      <c r="W115" s="19">
        <v>9.9</v>
      </c>
      <c r="X115" s="19">
        <v>1</v>
      </c>
      <c r="Y115" s="19">
        <v>11.9</v>
      </c>
      <c r="Z115" s="19">
        <v>0.8</v>
      </c>
      <c r="AA115" s="26">
        <f>Plant_Const!AH115</f>
        <v>1.56</v>
      </c>
      <c r="AB115" s="19">
        <f>Plant_Const!AK115</f>
        <v>0.27999999999999997</v>
      </c>
      <c r="AC115" s="132">
        <f t="shared" si="1"/>
        <v>1</v>
      </c>
      <c r="AD115" s="132"/>
      <c r="AE115" s="120">
        <f>ROUNDUP(AC115*VLOOKUP($AD$8,PRODUCT!$C$2:$L$79,8,0)*AA115,0)</f>
        <v>5</v>
      </c>
      <c r="AF115" s="28">
        <f>ROUNDUP(AC115*VLOOKUP($AD$8,PRODUCT!$C$2:$L$79,9,0)*AB115,0)</f>
        <v>3</v>
      </c>
    </row>
    <row r="116" spans="1:32" x14ac:dyDescent="0.25">
      <c r="A116" s="29" t="s">
        <v>52</v>
      </c>
      <c r="B116" s="18">
        <v>114</v>
      </c>
      <c r="C116" s="31">
        <v>6</v>
      </c>
      <c r="D116" s="3">
        <v>18</v>
      </c>
      <c r="E116" s="20">
        <v>3600</v>
      </c>
      <c r="F116" s="20">
        <v>6</v>
      </c>
      <c r="G116" s="31">
        <v>12</v>
      </c>
      <c r="H116" s="31">
        <v>14</v>
      </c>
      <c r="I116" s="32" t="s">
        <v>58</v>
      </c>
      <c r="J116" s="20">
        <v>5</v>
      </c>
      <c r="K116" s="20">
        <v>50</v>
      </c>
      <c r="L116" s="20">
        <v>30</v>
      </c>
      <c r="M116" s="20">
        <v>5</v>
      </c>
      <c r="N116" s="31">
        <v>54</v>
      </c>
      <c r="O116" s="23">
        <v>20</v>
      </c>
      <c r="P116" s="20">
        <v>80</v>
      </c>
      <c r="Q116" s="24">
        <v>6</v>
      </c>
      <c r="R116" s="7">
        <v>12</v>
      </c>
      <c r="S116" s="20">
        <v>0</v>
      </c>
      <c r="T116" s="20">
        <v>10</v>
      </c>
      <c r="U116" s="25">
        <v>0.5</v>
      </c>
      <c r="V116" s="26">
        <v>1</v>
      </c>
      <c r="W116" s="19">
        <v>9.9</v>
      </c>
      <c r="X116" s="19">
        <v>1</v>
      </c>
      <c r="Y116" s="19">
        <v>11.9</v>
      </c>
      <c r="Z116" s="19">
        <v>0.8</v>
      </c>
      <c r="AA116" s="26">
        <f>Plant_Const!AH116</f>
        <v>1.56</v>
      </c>
      <c r="AB116" s="19">
        <f>Plant_Const!AK116</f>
        <v>0.27999999999999997</v>
      </c>
      <c r="AC116" s="132">
        <f t="shared" si="1"/>
        <v>1</v>
      </c>
      <c r="AD116" s="132"/>
      <c r="AE116" s="120">
        <f>ROUNDUP(AC116*VLOOKUP($AD$8,PRODUCT!$C$2:$L$79,8,0)*AA116,0)</f>
        <v>5</v>
      </c>
      <c r="AF116" s="28">
        <f>ROUNDUP(AC116*VLOOKUP($AD$8,PRODUCT!$C$2:$L$79,9,0)*AB116,0)</f>
        <v>3</v>
      </c>
    </row>
    <row r="117" spans="1:32" x14ac:dyDescent="0.25">
      <c r="A117" s="29" t="s">
        <v>52</v>
      </c>
      <c r="B117" s="30">
        <v>115</v>
      </c>
      <c r="C117" s="31">
        <v>6</v>
      </c>
      <c r="D117" s="3">
        <v>18</v>
      </c>
      <c r="E117" s="20">
        <v>3600</v>
      </c>
      <c r="F117" s="20">
        <v>6</v>
      </c>
      <c r="G117" s="31">
        <v>12</v>
      </c>
      <c r="H117" s="31">
        <v>14</v>
      </c>
      <c r="I117" s="32" t="s">
        <v>58</v>
      </c>
      <c r="J117" s="20">
        <v>5</v>
      </c>
      <c r="K117" s="20">
        <v>50</v>
      </c>
      <c r="L117" s="20">
        <v>30</v>
      </c>
      <c r="M117" s="20">
        <v>5</v>
      </c>
      <c r="N117" s="31">
        <v>54</v>
      </c>
      <c r="O117" s="23">
        <v>20</v>
      </c>
      <c r="P117" s="20">
        <v>80</v>
      </c>
      <c r="Q117" s="24">
        <v>6</v>
      </c>
      <c r="R117" s="7">
        <v>12</v>
      </c>
      <c r="S117" s="20">
        <v>0</v>
      </c>
      <c r="T117" s="20">
        <v>10</v>
      </c>
      <c r="U117" s="25">
        <v>0.5</v>
      </c>
      <c r="V117" s="26">
        <v>1</v>
      </c>
      <c r="W117" s="19">
        <v>9.9</v>
      </c>
      <c r="X117" s="19">
        <v>1</v>
      </c>
      <c r="Y117" s="19">
        <v>11.9</v>
      </c>
      <c r="Z117" s="19">
        <v>0.8</v>
      </c>
      <c r="AA117" s="26">
        <f>Plant_Const!AH117</f>
        <v>1.56</v>
      </c>
      <c r="AB117" s="19">
        <f>Plant_Const!AK117</f>
        <v>0.27999999999999997</v>
      </c>
      <c r="AC117" s="132">
        <f t="shared" si="1"/>
        <v>1</v>
      </c>
      <c r="AD117" s="132"/>
      <c r="AE117" s="120">
        <f>ROUNDUP(AC117*VLOOKUP($AD$8,PRODUCT!$C$2:$L$79,8,0)*AA117,0)</f>
        <v>5</v>
      </c>
      <c r="AF117" s="28">
        <f>ROUNDUP(AC117*VLOOKUP($AD$8,PRODUCT!$C$2:$L$79,9,0)*AB117,0)</f>
        <v>3</v>
      </c>
    </row>
    <row r="118" spans="1:32" x14ac:dyDescent="0.25">
      <c r="A118" s="29" t="s">
        <v>52</v>
      </c>
      <c r="B118" s="18">
        <v>116</v>
      </c>
      <c r="C118" s="31">
        <v>6</v>
      </c>
      <c r="D118" s="3">
        <v>18</v>
      </c>
      <c r="E118" s="20">
        <v>3600</v>
      </c>
      <c r="F118" s="20">
        <v>6</v>
      </c>
      <c r="G118" s="31">
        <v>12</v>
      </c>
      <c r="H118" s="31">
        <v>14</v>
      </c>
      <c r="I118" s="32" t="s">
        <v>58</v>
      </c>
      <c r="J118" s="20">
        <v>5</v>
      </c>
      <c r="K118" s="20">
        <v>50</v>
      </c>
      <c r="L118" s="20">
        <v>30</v>
      </c>
      <c r="M118" s="20">
        <v>5</v>
      </c>
      <c r="N118" s="31">
        <v>54</v>
      </c>
      <c r="O118" s="23">
        <v>20</v>
      </c>
      <c r="P118" s="20">
        <v>80</v>
      </c>
      <c r="Q118" s="24">
        <v>6</v>
      </c>
      <c r="R118" s="7">
        <v>12</v>
      </c>
      <c r="S118" s="20">
        <v>0</v>
      </c>
      <c r="T118" s="20">
        <v>10</v>
      </c>
      <c r="U118" s="25">
        <v>0.5</v>
      </c>
      <c r="V118" s="26">
        <v>1</v>
      </c>
      <c r="W118" s="19">
        <v>9.9</v>
      </c>
      <c r="X118" s="19">
        <v>1</v>
      </c>
      <c r="Y118" s="19">
        <v>11.9</v>
      </c>
      <c r="Z118" s="19">
        <v>0.8</v>
      </c>
      <c r="AA118" s="26">
        <f>Plant_Const!AH118</f>
        <v>1.56</v>
      </c>
      <c r="AB118" s="19">
        <f>Plant_Const!AK118</f>
        <v>0.27999999999999997</v>
      </c>
      <c r="AC118" s="132">
        <f t="shared" si="1"/>
        <v>1</v>
      </c>
      <c r="AD118" s="132"/>
      <c r="AE118" s="120">
        <f>ROUNDUP(AC118*VLOOKUP($AD$8,PRODUCT!$C$2:$L$79,8,0)*AA118,0)</f>
        <v>5</v>
      </c>
      <c r="AF118" s="28">
        <f>ROUNDUP(AC118*VLOOKUP($AD$8,PRODUCT!$C$2:$L$79,9,0)*AB118,0)</f>
        <v>3</v>
      </c>
    </row>
    <row r="119" spans="1:32" x14ac:dyDescent="0.25">
      <c r="A119" s="29" t="s">
        <v>52</v>
      </c>
      <c r="B119" s="30">
        <v>117</v>
      </c>
      <c r="C119" s="31">
        <v>6</v>
      </c>
      <c r="D119" s="3">
        <v>18</v>
      </c>
      <c r="E119" s="20">
        <v>3600</v>
      </c>
      <c r="F119" s="20">
        <v>6</v>
      </c>
      <c r="G119" s="31">
        <v>12</v>
      </c>
      <c r="H119" s="31">
        <v>14</v>
      </c>
      <c r="I119" s="32" t="s">
        <v>58</v>
      </c>
      <c r="J119" s="20">
        <v>5</v>
      </c>
      <c r="K119" s="20">
        <v>50</v>
      </c>
      <c r="L119" s="20">
        <v>30</v>
      </c>
      <c r="M119" s="20">
        <v>5</v>
      </c>
      <c r="N119" s="31">
        <v>54</v>
      </c>
      <c r="O119" s="23">
        <v>20</v>
      </c>
      <c r="P119" s="20">
        <v>80</v>
      </c>
      <c r="Q119" s="24">
        <v>6</v>
      </c>
      <c r="R119" s="7">
        <v>12</v>
      </c>
      <c r="S119" s="20">
        <v>0</v>
      </c>
      <c r="T119" s="20">
        <v>10</v>
      </c>
      <c r="U119" s="25">
        <v>0.5</v>
      </c>
      <c r="V119" s="26">
        <v>1</v>
      </c>
      <c r="W119" s="19">
        <v>9.9</v>
      </c>
      <c r="X119" s="19">
        <v>1</v>
      </c>
      <c r="Y119" s="19">
        <v>11.9</v>
      </c>
      <c r="Z119" s="19">
        <v>0.8</v>
      </c>
      <c r="AA119" s="26">
        <f>Plant_Const!AH119</f>
        <v>1.56</v>
      </c>
      <c r="AB119" s="19">
        <f>Plant_Const!AK119</f>
        <v>0.27999999999999997</v>
      </c>
      <c r="AC119" s="132">
        <f t="shared" si="1"/>
        <v>1</v>
      </c>
      <c r="AD119" s="132"/>
      <c r="AE119" s="120">
        <f>ROUNDUP(AC119*VLOOKUP($AD$8,PRODUCT!$C$2:$L$79,8,0)*AA119,0)</f>
        <v>5</v>
      </c>
      <c r="AF119" s="28">
        <f>ROUNDUP(AC119*VLOOKUP($AD$8,PRODUCT!$C$2:$L$79,9,0)*AB119,0)</f>
        <v>3</v>
      </c>
    </row>
    <row r="120" spans="1:32" x14ac:dyDescent="0.25">
      <c r="A120" s="29" t="s">
        <v>52</v>
      </c>
      <c r="B120" s="18">
        <v>118</v>
      </c>
      <c r="C120" s="31">
        <v>6</v>
      </c>
      <c r="D120" s="3">
        <v>18</v>
      </c>
      <c r="E120" s="20">
        <v>3600</v>
      </c>
      <c r="F120" s="20">
        <v>6</v>
      </c>
      <c r="G120" s="31">
        <v>12</v>
      </c>
      <c r="H120" s="31">
        <v>14</v>
      </c>
      <c r="I120" s="32" t="s">
        <v>58</v>
      </c>
      <c r="J120" s="20">
        <v>5</v>
      </c>
      <c r="K120" s="20">
        <v>50</v>
      </c>
      <c r="L120" s="20">
        <v>30</v>
      </c>
      <c r="M120" s="20">
        <v>5</v>
      </c>
      <c r="N120" s="31">
        <v>54</v>
      </c>
      <c r="O120" s="23">
        <v>20</v>
      </c>
      <c r="P120" s="20">
        <v>80</v>
      </c>
      <c r="Q120" s="24">
        <v>6</v>
      </c>
      <c r="R120" s="7">
        <v>12</v>
      </c>
      <c r="S120" s="20">
        <v>0</v>
      </c>
      <c r="T120" s="20">
        <v>10</v>
      </c>
      <c r="U120" s="25">
        <v>0.5</v>
      </c>
      <c r="V120" s="26">
        <v>1</v>
      </c>
      <c r="W120" s="19">
        <v>9.9</v>
      </c>
      <c r="X120" s="19">
        <v>1</v>
      </c>
      <c r="Y120" s="19">
        <v>11.9</v>
      </c>
      <c r="Z120" s="19">
        <v>0.8</v>
      </c>
      <c r="AA120" s="26">
        <f>Plant_Const!AH120</f>
        <v>1.456</v>
      </c>
      <c r="AB120" s="19">
        <f>Plant_Const!AK120</f>
        <v>0.27999999999999997</v>
      </c>
      <c r="AC120" s="132">
        <f t="shared" si="1"/>
        <v>1</v>
      </c>
      <c r="AD120" s="132"/>
      <c r="AE120" s="120">
        <f>ROUNDUP(AC120*VLOOKUP($AD$8,PRODUCT!$C$2:$L$79,8,0)*AA120,0)</f>
        <v>5</v>
      </c>
      <c r="AF120" s="28">
        <f>ROUNDUP(AC120*VLOOKUP($AD$8,PRODUCT!$C$2:$L$79,9,0)*AB120,0)</f>
        <v>3</v>
      </c>
    </row>
    <row r="121" spans="1:32" x14ac:dyDescent="0.25">
      <c r="A121" s="29" t="s">
        <v>52</v>
      </c>
      <c r="B121" s="30">
        <v>119</v>
      </c>
      <c r="C121" s="31">
        <v>6</v>
      </c>
      <c r="D121" s="3">
        <v>18</v>
      </c>
      <c r="E121" s="20">
        <v>3600</v>
      </c>
      <c r="F121" s="20">
        <v>6</v>
      </c>
      <c r="G121" s="31">
        <v>12</v>
      </c>
      <c r="H121" s="31">
        <v>14</v>
      </c>
      <c r="I121" s="32" t="s">
        <v>58</v>
      </c>
      <c r="J121" s="20">
        <v>5</v>
      </c>
      <c r="K121" s="20">
        <v>50</v>
      </c>
      <c r="L121" s="20">
        <v>30</v>
      </c>
      <c r="M121" s="20">
        <v>5</v>
      </c>
      <c r="N121" s="31">
        <v>54</v>
      </c>
      <c r="O121" s="23">
        <v>20</v>
      </c>
      <c r="P121" s="20">
        <v>80</v>
      </c>
      <c r="Q121" s="24">
        <v>6</v>
      </c>
      <c r="R121" s="7">
        <v>12</v>
      </c>
      <c r="S121" s="20">
        <v>0</v>
      </c>
      <c r="T121" s="20">
        <v>10</v>
      </c>
      <c r="U121" s="25">
        <v>0.5</v>
      </c>
      <c r="V121" s="26">
        <v>1</v>
      </c>
      <c r="W121" s="19">
        <v>9.9</v>
      </c>
      <c r="X121" s="19">
        <v>1</v>
      </c>
      <c r="Y121" s="19">
        <v>11.9</v>
      </c>
      <c r="Z121" s="19">
        <v>0.8</v>
      </c>
      <c r="AA121" s="26">
        <f>Plant_Const!AH121</f>
        <v>1.456</v>
      </c>
      <c r="AB121" s="19">
        <f>Plant_Const!AK121</f>
        <v>0.27999999999999997</v>
      </c>
      <c r="AC121" s="132">
        <f t="shared" si="1"/>
        <v>1</v>
      </c>
      <c r="AD121" s="132"/>
      <c r="AE121" s="120">
        <f>ROUNDUP(AC121*VLOOKUP($AD$8,PRODUCT!$C$2:$L$79,8,0)*AA121,0)</f>
        <v>5</v>
      </c>
      <c r="AF121" s="28">
        <f>ROUNDUP(AC121*VLOOKUP($AD$8,PRODUCT!$C$2:$L$79,9,0)*AB121,0)</f>
        <v>3</v>
      </c>
    </row>
    <row r="122" spans="1:32" x14ac:dyDescent="0.25">
      <c r="A122" s="29" t="s">
        <v>52</v>
      </c>
      <c r="B122" s="18">
        <v>120</v>
      </c>
      <c r="C122" s="31">
        <v>6</v>
      </c>
      <c r="D122" s="3">
        <v>18</v>
      </c>
      <c r="E122" s="20">
        <v>3900</v>
      </c>
      <c r="F122" s="20">
        <v>6</v>
      </c>
      <c r="G122" s="31">
        <v>12</v>
      </c>
      <c r="H122" s="31">
        <v>14</v>
      </c>
      <c r="I122" s="32" t="s">
        <v>58</v>
      </c>
      <c r="J122" s="20">
        <v>5</v>
      </c>
      <c r="K122" s="20">
        <v>50</v>
      </c>
      <c r="L122" s="20">
        <v>30</v>
      </c>
      <c r="M122" s="20">
        <v>5</v>
      </c>
      <c r="N122" s="31">
        <v>54</v>
      </c>
      <c r="O122" s="23">
        <v>20</v>
      </c>
      <c r="P122" s="20">
        <v>80</v>
      </c>
      <c r="Q122" s="24">
        <v>6</v>
      </c>
      <c r="R122" s="7">
        <v>12</v>
      </c>
      <c r="S122" s="20">
        <v>0</v>
      </c>
      <c r="T122" s="20">
        <v>10</v>
      </c>
      <c r="U122" s="25">
        <v>0.5</v>
      </c>
      <c r="V122" s="26">
        <v>1</v>
      </c>
      <c r="W122" s="19">
        <v>9.9</v>
      </c>
      <c r="X122" s="19">
        <v>1</v>
      </c>
      <c r="Y122" s="19">
        <v>11.9</v>
      </c>
      <c r="Z122" s="19">
        <v>0.8</v>
      </c>
      <c r="AA122" s="26">
        <f>Plant_Const!AH122</f>
        <v>1.456</v>
      </c>
      <c r="AB122" s="19">
        <f>Plant_Const!AK122</f>
        <v>0.27999999999999997</v>
      </c>
      <c r="AC122" s="132">
        <f t="shared" si="1"/>
        <v>1</v>
      </c>
      <c r="AD122" s="132"/>
      <c r="AE122" s="120">
        <f>ROUNDUP(AC122*VLOOKUP($AD$8,PRODUCT!$C$2:$L$79,8,0)*AA122,0)</f>
        <v>5</v>
      </c>
      <c r="AF122" s="28">
        <f>ROUNDUP(AC122*VLOOKUP($AD$8,PRODUCT!$C$2:$L$79,9,0)*AB122,0)</f>
        <v>3</v>
      </c>
    </row>
    <row r="123" spans="1:32" x14ac:dyDescent="0.25">
      <c r="A123" s="29" t="s">
        <v>52</v>
      </c>
      <c r="B123" s="30">
        <v>121</v>
      </c>
      <c r="C123" s="31">
        <v>6</v>
      </c>
      <c r="D123" s="3">
        <v>18</v>
      </c>
      <c r="E123" s="20">
        <v>3900</v>
      </c>
      <c r="F123" s="20">
        <v>6</v>
      </c>
      <c r="G123" s="31">
        <v>12</v>
      </c>
      <c r="H123" s="31">
        <v>14</v>
      </c>
      <c r="I123" s="32" t="s">
        <v>58</v>
      </c>
      <c r="J123" s="20">
        <v>5</v>
      </c>
      <c r="K123" s="20">
        <v>50</v>
      </c>
      <c r="L123" s="20">
        <v>30</v>
      </c>
      <c r="M123" s="20">
        <v>5</v>
      </c>
      <c r="N123" s="31">
        <v>54</v>
      </c>
      <c r="O123" s="23">
        <v>20</v>
      </c>
      <c r="P123" s="20">
        <v>80</v>
      </c>
      <c r="Q123" s="24">
        <v>6</v>
      </c>
      <c r="R123" s="7">
        <v>12</v>
      </c>
      <c r="S123" s="20">
        <v>0</v>
      </c>
      <c r="T123" s="20">
        <v>10</v>
      </c>
      <c r="U123" s="25">
        <v>0.5</v>
      </c>
      <c r="V123" s="26">
        <v>1</v>
      </c>
      <c r="W123" s="19">
        <v>9.9</v>
      </c>
      <c r="X123" s="19">
        <v>1</v>
      </c>
      <c r="Y123" s="19">
        <v>11.9</v>
      </c>
      <c r="Z123" s="19">
        <v>0.8</v>
      </c>
      <c r="AA123" s="26">
        <f>Plant_Const!AH123</f>
        <v>1.456</v>
      </c>
      <c r="AB123" s="19">
        <f>Plant_Const!AK123</f>
        <v>0.27999999999999997</v>
      </c>
      <c r="AC123" s="132">
        <f t="shared" si="1"/>
        <v>1</v>
      </c>
      <c r="AD123" s="132"/>
      <c r="AE123" s="120">
        <f>ROUNDUP(AC123*VLOOKUP($AD$8,PRODUCT!$C$2:$L$79,8,0)*AA123,0)</f>
        <v>5</v>
      </c>
      <c r="AF123" s="28">
        <f>ROUNDUP(AC123*VLOOKUP($AD$8,PRODUCT!$C$2:$L$79,9,0)*AB123,0)</f>
        <v>3</v>
      </c>
    </row>
    <row r="124" spans="1:32" x14ac:dyDescent="0.25">
      <c r="A124" s="29" t="s">
        <v>52</v>
      </c>
      <c r="B124" s="18">
        <v>122</v>
      </c>
      <c r="C124" s="31">
        <v>6</v>
      </c>
      <c r="D124" s="3">
        <v>18</v>
      </c>
      <c r="E124" s="20">
        <v>3900</v>
      </c>
      <c r="F124" s="20">
        <v>6</v>
      </c>
      <c r="G124" s="31">
        <v>12</v>
      </c>
      <c r="H124" s="31">
        <v>14</v>
      </c>
      <c r="I124" s="32" t="s">
        <v>58</v>
      </c>
      <c r="J124" s="20">
        <v>5</v>
      </c>
      <c r="K124" s="20">
        <v>50</v>
      </c>
      <c r="L124" s="20">
        <v>30</v>
      </c>
      <c r="M124" s="20">
        <v>5</v>
      </c>
      <c r="N124" s="31">
        <v>54</v>
      </c>
      <c r="O124" s="23">
        <v>20</v>
      </c>
      <c r="P124" s="20">
        <v>80</v>
      </c>
      <c r="Q124" s="24">
        <v>6</v>
      </c>
      <c r="R124" s="7">
        <v>12</v>
      </c>
      <c r="S124" s="20">
        <v>0</v>
      </c>
      <c r="T124" s="20">
        <v>10</v>
      </c>
      <c r="U124" s="25">
        <v>0.5</v>
      </c>
      <c r="V124" s="26">
        <v>1</v>
      </c>
      <c r="W124" s="19">
        <v>9.9</v>
      </c>
      <c r="X124" s="19">
        <v>1</v>
      </c>
      <c r="Y124" s="19">
        <v>11.9</v>
      </c>
      <c r="Z124" s="19">
        <v>0.8</v>
      </c>
      <c r="AA124" s="26">
        <f>Plant_Const!AH124</f>
        <v>1.456</v>
      </c>
      <c r="AB124" s="19">
        <f>Plant_Const!AK124</f>
        <v>0.27999999999999997</v>
      </c>
      <c r="AC124" s="132">
        <f t="shared" si="1"/>
        <v>1</v>
      </c>
      <c r="AD124" s="132"/>
      <c r="AE124" s="120">
        <f>ROUNDUP(AC124*VLOOKUP($AD$8,PRODUCT!$C$2:$L$79,8,0)*AA124,0)</f>
        <v>5</v>
      </c>
      <c r="AF124" s="28">
        <f>ROUNDUP(AC124*VLOOKUP($AD$8,PRODUCT!$C$2:$L$79,9,0)*AB124,0)</f>
        <v>3</v>
      </c>
    </row>
    <row r="125" spans="1:32" x14ac:dyDescent="0.25">
      <c r="A125" s="29" t="s">
        <v>52</v>
      </c>
      <c r="B125" s="30">
        <v>123</v>
      </c>
      <c r="C125" s="31">
        <v>6</v>
      </c>
      <c r="D125" s="3">
        <v>18</v>
      </c>
      <c r="E125" s="20">
        <v>3900</v>
      </c>
      <c r="F125" s="20">
        <v>6</v>
      </c>
      <c r="G125" s="31">
        <v>12</v>
      </c>
      <c r="H125" s="31">
        <v>14</v>
      </c>
      <c r="I125" s="32" t="s">
        <v>58</v>
      </c>
      <c r="J125" s="20">
        <v>5</v>
      </c>
      <c r="K125" s="20">
        <v>50</v>
      </c>
      <c r="L125" s="20">
        <v>30</v>
      </c>
      <c r="M125" s="20">
        <v>5</v>
      </c>
      <c r="N125" s="31">
        <v>54</v>
      </c>
      <c r="O125" s="23">
        <v>20</v>
      </c>
      <c r="P125" s="20">
        <v>80</v>
      </c>
      <c r="Q125" s="24">
        <v>6</v>
      </c>
      <c r="R125" s="7">
        <v>12</v>
      </c>
      <c r="S125" s="20">
        <v>0</v>
      </c>
      <c r="T125" s="20">
        <v>10</v>
      </c>
      <c r="U125" s="25">
        <v>0.5</v>
      </c>
      <c r="V125" s="26">
        <v>1</v>
      </c>
      <c r="W125" s="19">
        <v>9.9</v>
      </c>
      <c r="X125" s="19">
        <v>1</v>
      </c>
      <c r="Y125" s="19">
        <v>11.9</v>
      </c>
      <c r="Z125" s="19">
        <v>0.8</v>
      </c>
      <c r="AA125" s="26">
        <f>Plant_Const!AH125</f>
        <v>1.456</v>
      </c>
      <c r="AB125" s="19">
        <f>Plant_Const!AK125</f>
        <v>0.27999999999999997</v>
      </c>
      <c r="AC125" s="132">
        <f t="shared" si="1"/>
        <v>1</v>
      </c>
      <c r="AD125" s="132"/>
      <c r="AE125" s="120">
        <f>ROUNDUP(AC125*VLOOKUP($AD$8,PRODUCT!$C$2:$L$79,8,0)*AA125,0)</f>
        <v>5</v>
      </c>
      <c r="AF125" s="28">
        <f>ROUNDUP(AC125*VLOOKUP($AD$8,PRODUCT!$C$2:$L$79,9,0)*AB125,0)</f>
        <v>3</v>
      </c>
    </row>
    <row r="126" spans="1:32" x14ac:dyDescent="0.25">
      <c r="A126" s="29" t="s">
        <v>52</v>
      </c>
      <c r="B126" s="18">
        <v>124</v>
      </c>
      <c r="C126" s="31">
        <v>6</v>
      </c>
      <c r="D126" s="3">
        <v>18</v>
      </c>
      <c r="E126" s="20">
        <v>3900</v>
      </c>
      <c r="F126" s="20">
        <v>6</v>
      </c>
      <c r="G126" s="31">
        <v>12</v>
      </c>
      <c r="H126" s="31">
        <v>14</v>
      </c>
      <c r="I126" s="32" t="s">
        <v>58</v>
      </c>
      <c r="J126" s="20">
        <v>5</v>
      </c>
      <c r="K126" s="20">
        <v>50</v>
      </c>
      <c r="L126" s="20">
        <v>30</v>
      </c>
      <c r="M126" s="20">
        <v>5</v>
      </c>
      <c r="N126" s="31">
        <v>54</v>
      </c>
      <c r="O126" s="23">
        <v>20</v>
      </c>
      <c r="P126" s="20">
        <v>80</v>
      </c>
      <c r="Q126" s="24">
        <v>6</v>
      </c>
      <c r="R126" s="7">
        <v>12</v>
      </c>
      <c r="S126" s="20">
        <v>0</v>
      </c>
      <c r="T126" s="20">
        <v>10</v>
      </c>
      <c r="U126" s="25">
        <v>0.5</v>
      </c>
      <c r="V126" s="26">
        <v>1</v>
      </c>
      <c r="W126" s="19">
        <v>9.9</v>
      </c>
      <c r="X126" s="19">
        <v>1</v>
      </c>
      <c r="Y126" s="19">
        <v>11.9</v>
      </c>
      <c r="Z126" s="19">
        <v>0.8</v>
      </c>
      <c r="AA126" s="26">
        <f>Plant_Const!AH126</f>
        <v>1.456</v>
      </c>
      <c r="AB126" s="19">
        <f>Plant_Const!AK126</f>
        <v>0.27999999999999997</v>
      </c>
      <c r="AC126" s="132">
        <f t="shared" si="1"/>
        <v>1</v>
      </c>
      <c r="AD126" s="132"/>
      <c r="AE126" s="120">
        <f>ROUNDUP(AC126*VLOOKUP($AD$8,PRODUCT!$C$2:$L$79,8,0)*AA126,0)</f>
        <v>5</v>
      </c>
      <c r="AF126" s="28">
        <f>ROUNDUP(AC126*VLOOKUP($AD$8,PRODUCT!$C$2:$L$79,9,0)*AB126,0)</f>
        <v>3</v>
      </c>
    </row>
    <row r="127" spans="1:32" x14ac:dyDescent="0.25">
      <c r="A127" s="29" t="s">
        <v>52</v>
      </c>
      <c r="B127" s="30">
        <v>125</v>
      </c>
      <c r="C127" s="31">
        <v>6</v>
      </c>
      <c r="D127" s="3">
        <v>18</v>
      </c>
      <c r="E127" s="20">
        <v>3900</v>
      </c>
      <c r="F127" s="20">
        <v>6</v>
      </c>
      <c r="G127" s="31">
        <v>12</v>
      </c>
      <c r="H127" s="31">
        <v>14</v>
      </c>
      <c r="I127" s="32" t="s">
        <v>58</v>
      </c>
      <c r="J127" s="20">
        <v>5</v>
      </c>
      <c r="K127" s="20">
        <v>50</v>
      </c>
      <c r="L127" s="20">
        <v>30</v>
      </c>
      <c r="M127" s="20">
        <v>5</v>
      </c>
      <c r="N127" s="31">
        <v>54</v>
      </c>
      <c r="O127" s="23">
        <v>20</v>
      </c>
      <c r="P127" s="20">
        <v>80</v>
      </c>
      <c r="Q127" s="24">
        <v>6</v>
      </c>
      <c r="R127" s="7">
        <v>12</v>
      </c>
      <c r="S127" s="20">
        <v>0</v>
      </c>
      <c r="T127" s="20">
        <v>10</v>
      </c>
      <c r="U127" s="25">
        <v>0.5</v>
      </c>
      <c r="V127" s="26">
        <v>1</v>
      </c>
      <c r="W127" s="19">
        <v>9.9</v>
      </c>
      <c r="X127" s="19">
        <v>1</v>
      </c>
      <c r="Y127" s="19">
        <v>11.9</v>
      </c>
      <c r="Z127" s="19">
        <v>0.8</v>
      </c>
      <c r="AA127" s="26">
        <f>Plant_Const!AH127</f>
        <v>1.456</v>
      </c>
      <c r="AB127" s="19">
        <f>Plant_Const!AK127</f>
        <v>0.27999999999999997</v>
      </c>
      <c r="AC127" s="132">
        <f t="shared" si="1"/>
        <v>1</v>
      </c>
      <c r="AD127" s="132"/>
      <c r="AE127" s="120">
        <f>ROUNDUP(AC127*VLOOKUP($AD$8,PRODUCT!$C$2:$L$79,8,0)*AA127,0)</f>
        <v>5</v>
      </c>
      <c r="AF127" s="28">
        <f>ROUNDUP(AC127*VLOOKUP($AD$8,PRODUCT!$C$2:$L$79,9,0)*AB127,0)</f>
        <v>3</v>
      </c>
    </row>
    <row r="128" spans="1:32" x14ac:dyDescent="0.25">
      <c r="A128" s="29" t="s">
        <v>52</v>
      </c>
      <c r="B128" s="18">
        <v>126</v>
      </c>
      <c r="C128" s="31">
        <v>6</v>
      </c>
      <c r="D128" s="3">
        <v>18</v>
      </c>
      <c r="E128" s="20">
        <v>3900</v>
      </c>
      <c r="F128" s="20">
        <v>6</v>
      </c>
      <c r="G128" s="31">
        <v>12</v>
      </c>
      <c r="H128" s="31">
        <v>14</v>
      </c>
      <c r="I128" s="32" t="s">
        <v>58</v>
      </c>
      <c r="J128" s="20">
        <v>5</v>
      </c>
      <c r="K128" s="20">
        <v>50</v>
      </c>
      <c r="L128" s="20">
        <v>30</v>
      </c>
      <c r="M128" s="20">
        <v>5</v>
      </c>
      <c r="N128" s="31">
        <v>54</v>
      </c>
      <c r="O128" s="23">
        <v>20</v>
      </c>
      <c r="P128" s="20">
        <v>80</v>
      </c>
      <c r="Q128" s="24">
        <v>6</v>
      </c>
      <c r="R128" s="7">
        <v>12</v>
      </c>
      <c r="S128" s="20">
        <v>0</v>
      </c>
      <c r="T128" s="20">
        <v>10</v>
      </c>
      <c r="U128" s="25">
        <v>0.5</v>
      </c>
      <c r="V128" s="26">
        <v>1</v>
      </c>
      <c r="W128" s="19">
        <v>9.9</v>
      </c>
      <c r="X128" s="19">
        <v>1</v>
      </c>
      <c r="Y128" s="19">
        <v>11.9</v>
      </c>
      <c r="Z128" s="19">
        <v>0.8</v>
      </c>
      <c r="AA128" s="26">
        <f>Plant_Const!AH128</f>
        <v>1.456</v>
      </c>
      <c r="AB128" s="19">
        <f>Plant_Const!AK128</f>
        <v>0.27999999999999997</v>
      </c>
      <c r="AC128" s="132">
        <f t="shared" si="1"/>
        <v>1</v>
      </c>
      <c r="AD128" s="132"/>
      <c r="AE128" s="120">
        <f>ROUNDUP(AC128*VLOOKUP($AD$8,PRODUCT!$C$2:$L$79,8,0)*AA128,0)</f>
        <v>5</v>
      </c>
      <c r="AF128" s="28">
        <f>ROUNDUP(AC128*VLOOKUP($AD$8,PRODUCT!$C$2:$L$79,9,0)*AB128,0)</f>
        <v>3</v>
      </c>
    </row>
    <row r="129" spans="1:32" x14ac:dyDescent="0.25">
      <c r="A129" s="29" t="s">
        <v>52</v>
      </c>
      <c r="B129" s="30">
        <v>127</v>
      </c>
      <c r="C129" s="31">
        <v>6</v>
      </c>
      <c r="D129" s="3">
        <v>18</v>
      </c>
      <c r="E129" s="20">
        <v>3900</v>
      </c>
      <c r="F129" s="20">
        <v>6</v>
      </c>
      <c r="G129" s="31">
        <v>12</v>
      </c>
      <c r="H129" s="31">
        <v>14</v>
      </c>
      <c r="I129" s="32" t="s">
        <v>58</v>
      </c>
      <c r="J129" s="20">
        <v>5</v>
      </c>
      <c r="K129" s="20">
        <v>50</v>
      </c>
      <c r="L129" s="20">
        <v>30</v>
      </c>
      <c r="M129" s="20">
        <v>5</v>
      </c>
      <c r="N129" s="31">
        <v>54</v>
      </c>
      <c r="O129" s="23">
        <v>20</v>
      </c>
      <c r="P129" s="20">
        <v>80</v>
      </c>
      <c r="Q129" s="24">
        <v>6</v>
      </c>
      <c r="R129" s="7">
        <v>12</v>
      </c>
      <c r="S129" s="20">
        <v>0</v>
      </c>
      <c r="T129" s="20">
        <v>10</v>
      </c>
      <c r="U129" s="25">
        <v>0.5</v>
      </c>
      <c r="V129" s="26">
        <v>1</v>
      </c>
      <c r="W129" s="19">
        <v>9.9</v>
      </c>
      <c r="X129" s="19">
        <v>1</v>
      </c>
      <c r="Y129" s="19">
        <v>11.9</v>
      </c>
      <c r="Z129" s="19">
        <v>0.8</v>
      </c>
      <c r="AA129" s="26">
        <f>Plant_Const!AH129</f>
        <v>1.456</v>
      </c>
      <c r="AB129" s="19">
        <f>Plant_Const!AK129</f>
        <v>0.27999999999999997</v>
      </c>
      <c r="AC129" s="132">
        <f t="shared" si="1"/>
        <v>1</v>
      </c>
      <c r="AD129" s="132"/>
      <c r="AE129" s="120">
        <f>ROUNDUP(AC129*VLOOKUP($AD$8,PRODUCT!$C$2:$L$79,8,0)*AA129,0)</f>
        <v>5</v>
      </c>
      <c r="AF129" s="28">
        <f>ROUNDUP(AC129*VLOOKUP($AD$8,PRODUCT!$C$2:$L$79,9,0)*AB129,0)</f>
        <v>3</v>
      </c>
    </row>
    <row r="130" spans="1:32" x14ac:dyDescent="0.25">
      <c r="A130" s="29" t="s">
        <v>52</v>
      </c>
      <c r="B130" s="18">
        <v>128</v>
      </c>
      <c r="C130" s="31">
        <v>6</v>
      </c>
      <c r="D130" s="3">
        <v>18</v>
      </c>
      <c r="E130" s="20">
        <v>3900</v>
      </c>
      <c r="F130" s="20">
        <v>6</v>
      </c>
      <c r="G130" s="31">
        <v>12</v>
      </c>
      <c r="H130" s="31">
        <v>14</v>
      </c>
      <c r="I130" s="32" t="s">
        <v>58</v>
      </c>
      <c r="J130" s="20">
        <v>5</v>
      </c>
      <c r="K130" s="20">
        <v>50</v>
      </c>
      <c r="L130" s="20">
        <v>30</v>
      </c>
      <c r="M130" s="20">
        <v>5</v>
      </c>
      <c r="N130" s="31">
        <v>54</v>
      </c>
      <c r="O130" s="23">
        <v>20</v>
      </c>
      <c r="P130" s="20">
        <v>80</v>
      </c>
      <c r="Q130" s="24">
        <v>6</v>
      </c>
      <c r="R130" s="7">
        <v>12</v>
      </c>
      <c r="S130" s="20">
        <v>0</v>
      </c>
      <c r="T130" s="20">
        <v>10</v>
      </c>
      <c r="U130" s="25">
        <v>0.5</v>
      </c>
      <c r="V130" s="26">
        <v>1</v>
      </c>
      <c r="W130" s="19">
        <v>9.9</v>
      </c>
      <c r="X130" s="19">
        <v>1</v>
      </c>
      <c r="Y130" s="19">
        <v>11.9</v>
      </c>
      <c r="Z130" s="19">
        <v>0.8</v>
      </c>
      <c r="AA130" s="26">
        <f>Plant_Const!AH130</f>
        <v>1.456</v>
      </c>
      <c r="AB130" s="19">
        <f>Plant_Const!AK130</f>
        <v>0.13999999999999999</v>
      </c>
      <c r="AC130" s="132">
        <f t="shared" si="1"/>
        <v>1</v>
      </c>
      <c r="AD130" s="132"/>
      <c r="AE130" s="120">
        <f>ROUNDUP(AC130*VLOOKUP($AD$8,PRODUCT!$C$2:$L$79,8,0)*AA130,0)</f>
        <v>5</v>
      </c>
      <c r="AF130" s="28">
        <f>ROUNDUP(AC130*VLOOKUP($AD$8,PRODUCT!$C$2:$L$79,9,0)*AB130,0)</f>
        <v>2</v>
      </c>
    </row>
    <row r="131" spans="1:32" x14ac:dyDescent="0.25">
      <c r="A131" s="29" t="s">
        <v>52</v>
      </c>
      <c r="B131" s="30">
        <v>129</v>
      </c>
      <c r="C131" s="31">
        <v>6</v>
      </c>
      <c r="D131" s="3">
        <v>18</v>
      </c>
      <c r="E131" s="20">
        <v>3900</v>
      </c>
      <c r="F131" s="20">
        <v>6</v>
      </c>
      <c r="G131" s="31">
        <v>12</v>
      </c>
      <c r="H131" s="31">
        <v>14</v>
      </c>
      <c r="I131" s="32" t="s">
        <v>58</v>
      </c>
      <c r="J131" s="20">
        <v>5</v>
      </c>
      <c r="K131" s="20">
        <v>50</v>
      </c>
      <c r="L131" s="20">
        <v>30</v>
      </c>
      <c r="M131" s="20">
        <v>5</v>
      </c>
      <c r="N131" s="31">
        <v>54</v>
      </c>
      <c r="O131" s="23">
        <v>20</v>
      </c>
      <c r="P131" s="20">
        <v>80</v>
      </c>
      <c r="Q131" s="24">
        <v>6</v>
      </c>
      <c r="R131" s="7">
        <v>12</v>
      </c>
      <c r="S131" s="20">
        <v>0</v>
      </c>
      <c r="T131" s="20">
        <v>10</v>
      </c>
      <c r="U131" s="25">
        <v>0.5</v>
      </c>
      <c r="V131" s="26">
        <v>1</v>
      </c>
      <c r="W131" s="19">
        <v>9.9</v>
      </c>
      <c r="X131" s="19">
        <v>1</v>
      </c>
      <c r="Y131" s="19">
        <v>11.9</v>
      </c>
      <c r="Z131" s="19">
        <v>0.8</v>
      </c>
      <c r="AA131" s="26">
        <f>Plant_Const!AH131</f>
        <v>1.456</v>
      </c>
      <c r="AB131" s="19">
        <f>Plant_Const!AK131</f>
        <v>0.13999999999999999</v>
      </c>
      <c r="AC131" s="132">
        <f t="shared" si="1"/>
        <v>1</v>
      </c>
      <c r="AD131" s="132"/>
      <c r="AE131" s="120">
        <f>ROUNDUP(AC131*VLOOKUP($AD$8,PRODUCT!$C$2:$L$79,8,0)*AA131,0)</f>
        <v>5</v>
      </c>
      <c r="AF131" s="28">
        <f>ROUNDUP(AC131*VLOOKUP($AD$8,PRODUCT!$C$2:$L$79,9,0)*AB131,0)</f>
        <v>2</v>
      </c>
    </row>
    <row r="132" spans="1:32" x14ac:dyDescent="0.25">
      <c r="A132" s="29" t="s">
        <v>52</v>
      </c>
      <c r="B132" s="18">
        <v>130</v>
      </c>
      <c r="C132" s="31">
        <v>6</v>
      </c>
      <c r="D132" s="3">
        <v>18</v>
      </c>
      <c r="E132" s="20">
        <v>4200</v>
      </c>
      <c r="F132" s="20">
        <v>6</v>
      </c>
      <c r="G132" s="31">
        <v>12</v>
      </c>
      <c r="H132" s="31">
        <v>14</v>
      </c>
      <c r="I132" s="32" t="s">
        <v>58</v>
      </c>
      <c r="J132" s="20">
        <v>5</v>
      </c>
      <c r="K132" s="20">
        <v>50</v>
      </c>
      <c r="L132" s="20">
        <v>30</v>
      </c>
      <c r="M132" s="20">
        <v>5</v>
      </c>
      <c r="N132" s="31">
        <v>54</v>
      </c>
      <c r="O132" s="23">
        <v>20</v>
      </c>
      <c r="P132" s="20">
        <v>80</v>
      </c>
      <c r="Q132" s="24">
        <v>6</v>
      </c>
      <c r="R132" s="7">
        <v>12</v>
      </c>
      <c r="S132" s="20">
        <v>0</v>
      </c>
      <c r="T132" s="20">
        <v>10</v>
      </c>
      <c r="U132" s="25">
        <v>0.5</v>
      </c>
      <c r="V132" s="26">
        <v>1</v>
      </c>
      <c r="W132" s="19">
        <v>9.9</v>
      </c>
      <c r="X132" s="19">
        <v>1</v>
      </c>
      <c r="Y132" s="19">
        <v>11.9</v>
      </c>
      <c r="Z132" s="19">
        <v>0.8</v>
      </c>
      <c r="AA132" s="26">
        <f>Plant_Const!AH132</f>
        <v>1.456</v>
      </c>
      <c r="AB132" s="19">
        <f>Plant_Const!AK132</f>
        <v>0.13999999999999999</v>
      </c>
      <c r="AC132" s="132">
        <f t="shared" si="1"/>
        <v>1</v>
      </c>
      <c r="AD132" s="132"/>
      <c r="AE132" s="120">
        <f>ROUNDUP(AC132*VLOOKUP($AD$8,PRODUCT!$C$2:$L$79,8,0)*AA132,0)</f>
        <v>5</v>
      </c>
      <c r="AF132" s="28">
        <f>ROUNDUP(AC132*VLOOKUP($AD$8,PRODUCT!$C$2:$L$79,9,0)*AB132,0)</f>
        <v>2</v>
      </c>
    </row>
    <row r="133" spans="1:32" x14ac:dyDescent="0.25">
      <c r="A133" s="29" t="s">
        <v>52</v>
      </c>
      <c r="B133" s="30">
        <v>131</v>
      </c>
      <c r="C133" s="31">
        <v>6</v>
      </c>
      <c r="D133" s="3">
        <v>18</v>
      </c>
      <c r="E133" s="20">
        <v>4200</v>
      </c>
      <c r="F133" s="20">
        <v>6</v>
      </c>
      <c r="G133" s="31">
        <v>12</v>
      </c>
      <c r="H133" s="31">
        <v>14</v>
      </c>
      <c r="I133" s="32" t="s">
        <v>58</v>
      </c>
      <c r="J133" s="20">
        <v>5</v>
      </c>
      <c r="K133" s="20">
        <v>50</v>
      </c>
      <c r="L133" s="20">
        <v>30</v>
      </c>
      <c r="M133" s="20">
        <v>5</v>
      </c>
      <c r="N133" s="31">
        <v>54</v>
      </c>
      <c r="O133" s="23">
        <v>20</v>
      </c>
      <c r="P133" s="20">
        <v>80</v>
      </c>
      <c r="Q133" s="24">
        <v>6</v>
      </c>
      <c r="R133" s="7">
        <v>12</v>
      </c>
      <c r="S133" s="20">
        <v>0</v>
      </c>
      <c r="T133" s="20">
        <v>10</v>
      </c>
      <c r="U133" s="25">
        <v>0.5</v>
      </c>
      <c r="V133" s="26">
        <v>1</v>
      </c>
      <c r="W133" s="19">
        <v>9.9</v>
      </c>
      <c r="X133" s="19">
        <v>1</v>
      </c>
      <c r="Y133" s="19">
        <v>11.9</v>
      </c>
      <c r="Z133" s="19">
        <v>0.8</v>
      </c>
      <c r="AA133" s="26">
        <f>Plant_Const!AH133</f>
        <v>1.456</v>
      </c>
      <c r="AB133" s="19">
        <f>Plant_Const!AK133</f>
        <v>0.13999999999999999</v>
      </c>
      <c r="AC133" s="132">
        <f t="shared" si="1"/>
        <v>1</v>
      </c>
      <c r="AD133" s="132"/>
      <c r="AE133" s="120">
        <f>ROUNDUP(AC133*VLOOKUP($AD$8,PRODUCT!$C$2:$L$79,8,0)*AA133,0)</f>
        <v>5</v>
      </c>
      <c r="AF133" s="28">
        <f>ROUNDUP(AC133*VLOOKUP($AD$8,PRODUCT!$C$2:$L$79,9,0)*AB133,0)</f>
        <v>2</v>
      </c>
    </row>
    <row r="134" spans="1:32" x14ac:dyDescent="0.25">
      <c r="A134" s="29" t="s">
        <v>52</v>
      </c>
      <c r="B134" s="18">
        <v>132</v>
      </c>
      <c r="C134" s="31">
        <v>6</v>
      </c>
      <c r="D134" s="3">
        <v>18</v>
      </c>
      <c r="E134" s="20">
        <v>4200</v>
      </c>
      <c r="F134" s="20">
        <v>6</v>
      </c>
      <c r="G134" s="31">
        <v>12</v>
      </c>
      <c r="H134" s="31">
        <v>14</v>
      </c>
      <c r="I134" s="32" t="s">
        <v>58</v>
      </c>
      <c r="J134" s="20">
        <v>5</v>
      </c>
      <c r="K134" s="20">
        <v>50</v>
      </c>
      <c r="L134" s="20">
        <v>30</v>
      </c>
      <c r="M134" s="20">
        <v>5</v>
      </c>
      <c r="N134" s="31">
        <v>54</v>
      </c>
      <c r="O134" s="23">
        <v>20</v>
      </c>
      <c r="P134" s="20">
        <v>80</v>
      </c>
      <c r="Q134" s="24">
        <v>6</v>
      </c>
      <c r="R134" s="7">
        <v>12</v>
      </c>
      <c r="S134" s="20">
        <v>0</v>
      </c>
      <c r="T134" s="20">
        <v>10</v>
      </c>
      <c r="U134" s="25">
        <v>0.5</v>
      </c>
      <c r="V134" s="26">
        <v>1</v>
      </c>
      <c r="W134" s="19">
        <v>9.9</v>
      </c>
      <c r="X134" s="19">
        <v>1</v>
      </c>
      <c r="Y134" s="19">
        <v>11.9</v>
      </c>
      <c r="Z134" s="19">
        <v>0.8</v>
      </c>
      <c r="AA134" s="26">
        <f>Plant_Const!AH134</f>
        <v>1.456</v>
      </c>
      <c r="AB134" s="19">
        <f>Plant_Const!AK134</f>
        <v>0.13999999999999999</v>
      </c>
      <c r="AC134" s="132">
        <f t="shared" si="1"/>
        <v>1</v>
      </c>
      <c r="AD134" s="132"/>
      <c r="AE134" s="120">
        <f>ROUNDUP(AC134*VLOOKUP($AD$8,PRODUCT!$C$2:$L$79,8,0)*AA134,0)</f>
        <v>5</v>
      </c>
      <c r="AF134" s="28">
        <f>ROUNDUP(AC134*VLOOKUP($AD$8,PRODUCT!$C$2:$L$79,9,0)*AB134,0)</f>
        <v>2</v>
      </c>
    </row>
    <row r="135" spans="1:32" x14ac:dyDescent="0.25">
      <c r="A135" s="29" t="s">
        <v>52</v>
      </c>
      <c r="B135" s="30">
        <v>133</v>
      </c>
      <c r="C135" s="31">
        <v>6</v>
      </c>
      <c r="D135" s="3">
        <v>18</v>
      </c>
      <c r="E135" s="20">
        <v>4200</v>
      </c>
      <c r="F135" s="20">
        <v>6</v>
      </c>
      <c r="G135" s="31">
        <v>12</v>
      </c>
      <c r="H135" s="31">
        <v>14</v>
      </c>
      <c r="I135" s="32" t="s">
        <v>58</v>
      </c>
      <c r="J135" s="20">
        <v>5</v>
      </c>
      <c r="K135" s="20">
        <v>50</v>
      </c>
      <c r="L135" s="20">
        <v>30</v>
      </c>
      <c r="M135" s="20">
        <v>5</v>
      </c>
      <c r="N135" s="31">
        <v>54</v>
      </c>
      <c r="O135" s="23">
        <v>20</v>
      </c>
      <c r="P135" s="20">
        <v>80</v>
      </c>
      <c r="Q135" s="24">
        <v>6</v>
      </c>
      <c r="R135" s="7">
        <v>12</v>
      </c>
      <c r="S135" s="20">
        <v>0</v>
      </c>
      <c r="T135" s="20">
        <v>10</v>
      </c>
      <c r="U135" s="25">
        <v>0.5</v>
      </c>
      <c r="V135" s="26">
        <v>1</v>
      </c>
      <c r="W135" s="19">
        <v>9.9</v>
      </c>
      <c r="X135" s="19">
        <v>1</v>
      </c>
      <c r="Y135" s="19">
        <v>11.9</v>
      </c>
      <c r="Z135" s="19">
        <v>0.8</v>
      </c>
      <c r="AA135" s="26">
        <f>Plant_Const!AH135</f>
        <v>1.456</v>
      </c>
      <c r="AB135" s="19">
        <f>Plant_Const!AK135</f>
        <v>0.13999999999999999</v>
      </c>
      <c r="AC135" s="132">
        <f t="shared" ref="AC135:AC198" si="2">AC134</f>
        <v>1</v>
      </c>
      <c r="AD135" s="132"/>
      <c r="AE135" s="120">
        <f>ROUNDUP(AC135*VLOOKUP($AD$8,PRODUCT!$C$2:$L$79,8,0)*AA135,0)</f>
        <v>5</v>
      </c>
      <c r="AF135" s="28">
        <f>ROUNDUP(AC135*VLOOKUP($AD$8,PRODUCT!$C$2:$L$79,9,0)*AB135,0)</f>
        <v>2</v>
      </c>
    </row>
    <row r="136" spans="1:32" x14ac:dyDescent="0.25">
      <c r="A136" s="29" t="s">
        <v>52</v>
      </c>
      <c r="B136" s="18">
        <v>134</v>
      </c>
      <c r="C136" s="31">
        <v>6</v>
      </c>
      <c r="D136" s="3">
        <v>18</v>
      </c>
      <c r="E136" s="20">
        <v>4200</v>
      </c>
      <c r="F136" s="20">
        <v>6</v>
      </c>
      <c r="G136" s="31">
        <v>12</v>
      </c>
      <c r="H136" s="31">
        <v>14</v>
      </c>
      <c r="I136" s="32" t="s">
        <v>58</v>
      </c>
      <c r="J136" s="20">
        <v>5</v>
      </c>
      <c r="K136" s="20">
        <v>50</v>
      </c>
      <c r="L136" s="20">
        <v>30</v>
      </c>
      <c r="M136" s="20">
        <v>5</v>
      </c>
      <c r="N136" s="31">
        <v>54</v>
      </c>
      <c r="O136" s="23">
        <v>20</v>
      </c>
      <c r="P136" s="20">
        <v>80</v>
      </c>
      <c r="Q136" s="24">
        <v>6</v>
      </c>
      <c r="R136" s="7">
        <v>12</v>
      </c>
      <c r="S136" s="20">
        <v>0</v>
      </c>
      <c r="T136" s="20">
        <v>10</v>
      </c>
      <c r="U136" s="25">
        <v>0.5</v>
      </c>
      <c r="V136" s="26">
        <v>1</v>
      </c>
      <c r="W136" s="19">
        <v>9.9</v>
      </c>
      <c r="X136" s="19">
        <v>1</v>
      </c>
      <c r="Y136" s="19">
        <v>11.9</v>
      </c>
      <c r="Z136" s="19">
        <v>0.8</v>
      </c>
      <c r="AA136" s="26">
        <f>Plant_Const!AH136</f>
        <v>1.456</v>
      </c>
      <c r="AB136" s="19">
        <f>Plant_Const!AK136</f>
        <v>0.13999999999999999</v>
      </c>
      <c r="AC136" s="132">
        <f t="shared" si="2"/>
        <v>1</v>
      </c>
      <c r="AD136" s="132"/>
      <c r="AE136" s="120">
        <f>ROUNDUP(AC136*VLOOKUP($AD$8,PRODUCT!$C$2:$L$79,8,0)*AA136,0)</f>
        <v>5</v>
      </c>
      <c r="AF136" s="28">
        <f>ROUNDUP(AC136*VLOOKUP($AD$8,PRODUCT!$C$2:$L$79,9,0)*AB136,0)</f>
        <v>2</v>
      </c>
    </row>
    <row r="137" spans="1:32" x14ac:dyDescent="0.25">
      <c r="A137" s="29" t="s">
        <v>52</v>
      </c>
      <c r="B137" s="30">
        <v>135</v>
      </c>
      <c r="C137" s="31">
        <v>6</v>
      </c>
      <c r="D137" s="3">
        <v>18</v>
      </c>
      <c r="E137" s="20">
        <v>4200</v>
      </c>
      <c r="F137" s="20">
        <v>6</v>
      </c>
      <c r="G137" s="31">
        <v>12</v>
      </c>
      <c r="H137" s="31">
        <v>14</v>
      </c>
      <c r="I137" s="32" t="s">
        <v>58</v>
      </c>
      <c r="J137" s="20">
        <v>5</v>
      </c>
      <c r="K137" s="20">
        <v>50</v>
      </c>
      <c r="L137" s="20">
        <v>30</v>
      </c>
      <c r="M137" s="20">
        <v>5</v>
      </c>
      <c r="N137" s="31">
        <v>54</v>
      </c>
      <c r="O137" s="23">
        <v>20</v>
      </c>
      <c r="P137" s="20">
        <v>80</v>
      </c>
      <c r="Q137" s="24">
        <v>6</v>
      </c>
      <c r="R137" s="7">
        <v>12</v>
      </c>
      <c r="S137" s="20">
        <v>0</v>
      </c>
      <c r="T137" s="20">
        <v>10</v>
      </c>
      <c r="U137" s="25">
        <v>0.5</v>
      </c>
      <c r="V137" s="26">
        <v>1</v>
      </c>
      <c r="W137" s="19">
        <v>9.9</v>
      </c>
      <c r="X137" s="19">
        <v>1</v>
      </c>
      <c r="Y137" s="19">
        <v>11.9</v>
      </c>
      <c r="Z137" s="19">
        <v>0.8</v>
      </c>
      <c r="AA137" s="26">
        <f>Plant_Const!AH137</f>
        <v>1.456</v>
      </c>
      <c r="AB137" s="19">
        <f>Plant_Const!AK137</f>
        <v>0.13999999999999999</v>
      </c>
      <c r="AC137" s="132">
        <f t="shared" si="2"/>
        <v>1</v>
      </c>
      <c r="AD137" s="132"/>
      <c r="AE137" s="120">
        <f>ROUNDUP(AC137*VLOOKUP($AD$8,PRODUCT!$C$2:$L$79,8,0)*AA137,0)</f>
        <v>5</v>
      </c>
      <c r="AF137" s="28">
        <f>ROUNDUP(AC137*VLOOKUP($AD$8,PRODUCT!$C$2:$L$79,9,0)*AB137,0)</f>
        <v>2</v>
      </c>
    </row>
    <row r="138" spans="1:32" x14ac:dyDescent="0.25">
      <c r="A138" s="29" t="s">
        <v>52</v>
      </c>
      <c r="B138" s="18">
        <v>136</v>
      </c>
      <c r="C138" s="31">
        <v>6</v>
      </c>
      <c r="D138" s="3">
        <v>18</v>
      </c>
      <c r="E138" s="20">
        <v>4200</v>
      </c>
      <c r="F138" s="20">
        <v>6</v>
      </c>
      <c r="G138" s="31">
        <v>12</v>
      </c>
      <c r="H138" s="31">
        <v>14</v>
      </c>
      <c r="I138" s="32" t="s">
        <v>58</v>
      </c>
      <c r="J138" s="20">
        <v>5</v>
      </c>
      <c r="K138" s="20">
        <v>50</v>
      </c>
      <c r="L138" s="20">
        <v>30</v>
      </c>
      <c r="M138" s="20">
        <v>5</v>
      </c>
      <c r="N138" s="31">
        <v>54</v>
      </c>
      <c r="O138" s="23">
        <v>20</v>
      </c>
      <c r="P138" s="20">
        <v>80</v>
      </c>
      <c r="Q138" s="24">
        <v>6</v>
      </c>
      <c r="R138" s="7">
        <v>12</v>
      </c>
      <c r="S138" s="20">
        <v>0</v>
      </c>
      <c r="T138" s="20">
        <v>10</v>
      </c>
      <c r="U138" s="25">
        <v>0.5</v>
      </c>
      <c r="V138" s="26">
        <v>1</v>
      </c>
      <c r="W138" s="19">
        <v>9.9</v>
      </c>
      <c r="X138" s="19">
        <v>1</v>
      </c>
      <c r="Y138" s="19">
        <v>11.9</v>
      </c>
      <c r="Z138" s="19">
        <v>0.8</v>
      </c>
      <c r="AA138" s="26">
        <f>Plant_Const!AH138</f>
        <v>1.456</v>
      </c>
      <c r="AB138" s="19">
        <f>Plant_Const!AK138</f>
        <v>0.13999999999999999</v>
      </c>
      <c r="AC138" s="132">
        <f t="shared" si="2"/>
        <v>1</v>
      </c>
      <c r="AD138" s="132"/>
      <c r="AE138" s="120">
        <f>ROUNDUP(AC138*VLOOKUP($AD$8,PRODUCT!$C$2:$L$79,8,0)*AA138,0)</f>
        <v>5</v>
      </c>
      <c r="AF138" s="28">
        <f>ROUNDUP(AC138*VLOOKUP($AD$8,PRODUCT!$C$2:$L$79,9,0)*AB138,0)</f>
        <v>2</v>
      </c>
    </row>
    <row r="139" spans="1:32" x14ac:dyDescent="0.25">
      <c r="A139" s="29" t="s">
        <v>52</v>
      </c>
      <c r="B139" s="30">
        <v>137</v>
      </c>
      <c r="C139" s="31">
        <v>6</v>
      </c>
      <c r="D139" s="3">
        <v>18</v>
      </c>
      <c r="E139" s="20">
        <v>4200</v>
      </c>
      <c r="F139" s="20">
        <v>6</v>
      </c>
      <c r="G139" s="31">
        <v>12</v>
      </c>
      <c r="H139" s="31">
        <v>14</v>
      </c>
      <c r="I139" s="32" t="s">
        <v>58</v>
      </c>
      <c r="J139" s="20">
        <v>5</v>
      </c>
      <c r="K139" s="20">
        <v>50</v>
      </c>
      <c r="L139" s="20">
        <v>30</v>
      </c>
      <c r="M139" s="20">
        <v>5</v>
      </c>
      <c r="N139" s="31">
        <v>54</v>
      </c>
      <c r="O139" s="23">
        <v>20</v>
      </c>
      <c r="P139" s="20">
        <v>80</v>
      </c>
      <c r="Q139" s="24">
        <v>6</v>
      </c>
      <c r="R139" s="7">
        <v>12</v>
      </c>
      <c r="S139" s="20">
        <v>0</v>
      </c>
      <c r="T139" s="20">
        <v>10</v>
      </c>
      <c r="U139" s="25">
        <v>0.5</v>
      </c>
      <c r="V139" s="26">
        <v>1</v>
      </c>
      <c r="W139" s="19">
        <v>9.9</v>
      </c>
      <c r="X139" s="19">
        <v>1</v>
      </c>
      <c r="Y139" s="19">
        <v>11.9</v>
      </c>
      <c r="Z139" s="19">
        <v>0.8</v>
      </c>
      <c r="AA139" s="26">
        <f>Plant_Const!AH139</f>
        <v>1.456</v>
      </c>
      <c r="AB139" s="19">
        <f>Plant_Const!AK139</f>
        <v>0.13999999999999999</v>
      </c>
      <c r="AC139" s="132">
        <f t="shared" si="2"/>
        <v>1</v>
      </c>
      <c r="AD139" s="132"/>
      <c r="AE139" s="120">
        <f>ROUNDUP(AC139*VLOOKUP($AD$8,PRODUCT!$C$2:$L$79,8,0)*AA139,0)</f>
        <v>5</v>
      </c>
      <c r="AF139" s="28">
        <f>ROUNDUP(AC139*VLOOKUP($AD$8,PRODUCT!$C$2:$L$79,9,0)*AB139,0)</f>
        <v>2</v>
      </c>
    </row>
    <row r="140" spans="1:32" x14ac:dyDescent="0.25">
      <c r="A140" s="29" t="s">
        <v>52</v>
      </c>
      <c r="B140" s="18">
        <v>138</v>
      </c>
      <c r="C140" s="31">
        <v>6</v>
      </c>
      <c r="D140" s="3">
        <v>18</v>
      </c>
      <c r="E140" s="20">
        <v>4200</v>
      </c>
      <c r="F140" s="20">
        <v>6</v>
      </c>
      <c r="G140" s="31">
        <v>12</v>
      </c>
      <c r="H140" s="31">
        <v>14</v>
      </c>
      <c r="I140" s="32" t="s">
        <v>58</v>
      </c>
      <c r="J140" s="20">
        <v>5</v>
      </c>
      <c r="K140" s="20">
        <v>50</v>
      </c>
      <c r="L140" s="20">
        <v>30</v>
      </c>
      <c r="M140" s="20">
        <v>5</v>
      </c>
      <c r="N140" s="31">
        <v>54</v>
      </c>
      <c r="O140" s="23">
        <v>20</v>
      </c>
      <c r="P140" s="20">
        <v>80</v>
      </c>
      <c r="Q140" s="24">
        <v>6</v>
      </c>
      <c r="R140" s="7">
        <v>12</v>
      </c>
      <c r="S140" s="20">
        <v>0</v>
      </c>
      <c r="T140" s="20">
        <v>10</v>
      </c>
      <c r="U140" s="25">
        <v>0.5</v>
      </c>
      <c r="V140" s="26">
        <v>1</v>
      </c>
      <c r="W140" s="19">
        <v>9.9</v>
      </c>
      <c r="X140" s="19">
        <v>1</v>
      </c>
      <c r="Y140" s="19">
        <v>11.9</v>
      </c>
      <c r="Z140" s="19">
        <v>0.8</v>
      </c>
      <c r="AA140" s="26">
        <f>Plant_Const!AH140</f>
        <v>1.456</v>
      </c>
      <c r="AB140" s="19">
        <f>Plant_Const!AK140</f>
        <v>0.13999999999999999</v>
      </c>
      <c r="AC140" s="132">
        <f t="shared" si="2"/>
        <v>1</v>
      </c>
      <c r="AD140" s="132"/>
      <c r="AE140" s="120">
        <f>ROUNDUP(AC140*VLOOKUP($AD$8,PRODUCT!$C$2:$L$79,8,0)*AA140,0)</f>
        <v>5</v>
      </c>
      <c r="AF140" s="28">
        <f>ROUNDUP(AC140*VLOOKUP($AD$8,PRODUCT!$C$2:$L$79,9,0)*AB140,0)</f>
        <v>2</v>
      </c>
    </row>
    <row r="141" spans="1:32" x14ac:dyDescent="0.25">
      <c r="A141" s="29" t="s">
        <v>52</v>
      </c>
      <c r="B141" s="30">
        <v>139</v>
      </c>
      <c r="C141" s="31">
        <v>6</v>
      </c>
      <c r="D141" s="3">
        <v>18</v>
      </c>
      <c r="E141" s="20">
        <v>4200</v>
      </c>
      <c r="F141" s="20">
        <v>6</v>
      </c>
      <c r="G141" s="31">
        <v>12</v>
      </c>
      <c r="H141" s="31">
        <v>14</v>
      </c>
      <c r="I141" s="32" t="s">
        <v>58</v>
      </c>
      <c r="J141" s="20">
        <v>5</v>
      </c>
      <c r="K141" s="20">
        <v>50</v>
      </c>
      <c r="L141" s="20">
        <v>30</v>
      </c>
      <c r="M141" s="20">
        <v>5</v>
      </c>
      <c r="N141" s="31">
        <v>54</v>
      </c>
      <c r="O141" s="23">
        <v>20</v>
      </c>
      <c r="P141" s="20">
        <v>80</v>
      </c>
      <c r="Q141" s="24">
        <v>6</v>
      </c>
      <c r="R141" s="7">
        <v>12</v>
      </c>
      <c r="S141" s="20">
        <v>0</v>
      </c>
      <c r="T141" s="20">
        <v>10</v>
      </c>
      <c r="U141" s="25">
        <v>0.5</v>
      </c>
      <c r="V141" s="26">
        <v>1</v>
      </c>
      <c r="W141" s="19">
        <v>9.9</v>
      </c>
      <c r="X141" s="19">
        <v>1</v>
      </c>
      <c r="Y141" s="19">
        <v>11.9</v>
      </c>
      <c r="Z141" s="19">
        <v>0.8</v>
      </c>
      <c r="AA141" s="26">
        <f>Plant_Const!AH141</f>
        <v>1.456</v>
      </c>
      <c r="AB141" s="19">
        <f>Plant_Const!AK141</f>
        <v>0.13999999999999999</v>
      </c>
      <c r="AC141" s="132">
        <f t="shared" si="2"/>
        <v>1</v>
      </c>
      <c r="AD141" s="132"/>
      <c r="AE141" s="120">
        <f>ROUNDUP(AC141*VLOOKUP($AD$8,PRODUCT!$C$2:$L$79,8,0)*AA141,0)</f>
        <v>5</v>
      </c>
      <c r="AF141" s="28">
        <f>ROUNDUP(AC141*VLOOKUP($AD$8,PRODUCT!$C$2:$L$79,9,0)*AB141,0)</f>
        <v>2</v>
      </c>
    </row>
    <row r="142" spans="1:32" x14ac:dyDescent="0.25">
      <c r="A142" s="29" t="s">
        <v>52</v>
      </c>
      <c r="B142" s="18">
        <v>140</v>
      </c>
      <c r="C142" s="31">
        <v>6</v>
      </c>
      <c r="D142" s="3">
        <v>18</v>
      </c>
      <c r="E142" s="20">
        <v>4500</v>
      </c>
      <c r="F142" s="20">
        <v>6</v>
      </c>
      <c r="G142" s="31">
        <v>12</v>
      </c>
      <c r="H142" s="31">
        <v>14</v>
      </c>
      <c r="I142" s="32" t="s">
        <v>58</v>
      </c>
      <c r="J142" s="20">
        <v>5</v>
      </c>
      <c r="K142" s="20">
        <v>50</v>
      </c>
      <c r="L142" s="20">
        <v>30</v>
      </c>
      <c r="M142" s="20">
        <v>5</v>
      </c>
      <c r="N142" s="31">
        <v>54</v>
      </c>
      <c r="O142" s="23">
        <v>20</v>
      </c>
      <c r="P142" s="20">
        <v>80</v>
      </c>
      <c r="Q142" s="24">
        <v>6</v>
      </c>
      <c r="R142" s="7">
        <v>12</v>
      </c>
      <c r="S142" s="20">
        <v>0</v>
      </c>
      <c r="T142" s="20">
        <v>10</v>
      </c>
      <c r="U142" s="25">
        <v>0.5</v>
      </c>
      <c r="V142" s="26">
        <v>1</v>
      </c>
      <c r="W142" s="19">
        <v>9.9</v>
      </c>
      <c r="X142" s="19">
        <v>1</v>
      </c>
      <c r="Y142" s="19">
        <v>11.9</v>
      </c>
      <c r="Z142" s="19">
        <v>0.8</v>
      </c>
      <c r="AA142" s="26">
        <f>Plant_Const!AH142</f>
        <v>1.456</v>
      </c>
      <c r="AB142" s="19">
        <f>Plant_Const!AK142</f>
        <v>0.13999999999999999</v>
      </c>
      <c r="AC142" s="132">
        <f t="shared" si="2"/>
        <v>1</v>
      </c>
      <c r="AD142" s="132"/>
      <c r="AE142" s="120">
        <f>ROUNDUP(AC142*VLOOKUP($AD$8,PRODUCT!$C$2:$L$79,8,0)*AA142,0)</f>
        <v>5</v>
      </c>
      <c r="AF142" s="28">
        <f>ROUNDUP(AC142*VLOOKUP($AD$8,PRODUCT!$C$2:$L$79,9,0)*AB142,0)</f>
        <v>2</v>
      </c>
    </row>
    <row r="143" spans="1:32" x14ac:dyDescent="0.25">
      <c r="A143" s="29" t="s">
        <v>52</v>
      </c>
      <c r="B143" s="30">
        <v>141</v>
      </c>
      <c r="C143" s="31">
        <v>6</v>
      </c>
      <c r="D143" s="3">
        <v>18</v>
      </c>
      <c r="E143" s="20">
        <v>4500</v>
      </c>
      <c r="F143" s="20">
        <v>6</v>
      </c>
      <c r="G143" s="31">
        <v>12</v>
      </c>
      <c r="H143" s="31">
        <v>14</v>
      </c>
      <c r="I143" s="32" t="s">
        <v>58</v>
      </c>
      <c r="J143" s="20">
        <v>5</v>
      </c>
      <c r="K143" s="20">
        <v>50</v>
      </c>
      <c r="L143" s="20">
        <v>30</v>
      </c>
      <c r="M143" s="20">
        <v>5</v>
      </c>
      <c r="N143" s="31">
        <v>54</v>
      </c>
      <c r="O143" s="23">
        <v>20</v>
      </c>
      <c r="P143" s="20">
        <v>80</v>
      </c>
      <c r="Q143" s="24">
        <v>6</v>
      </c>
      <c r="R143" s="7">
        <v>12</v>
      </c>
      <c r="S143" s="20">
        <v>0</v>
      </c>
      <c r="T143" s="20">
        <v>10</v>
      </c>
      <c r="U143" s="25">
        <v>0.5</v>
      </c>
      <c r="V143" s="26">
        <v>1</v>
      </c>
      <c r="W143" s="19">
        <v>9.9</v>
      </c>
      <c r="X143" s="19">
        <v>1</v>
      </c>
      <c r="Y143" s="19">
        <v>11.9</v>
      </c>
      <c r="Z143" s="19">
        <v>0.8</v>
      </c>
      <c r="AA143" s="26">
        <f>Plant_Const!AH143</f>
        <v>1.3520000000000001</v>
      </c>
      <c r="AB143" s="19">
        <f>Plant_Const!AK143</f>
        <v>0.13999999999999999</v>
      </c>
      <c r="AC143" s="132">
        <f t="shared" si="2"/>
        <v>1</v>
      </c>
      <c r="AD143" s="132"/>
      <c r="AE143" s="120">
        <f>ROUNDUP(AC143*VLOOKUP($AD$8,PRODUCT!$C$2:$L$79,8,0)*AA143,0)</f>
        <v>4</v>
      </c>
      <c r="AF143" s="28">
        <f>ROUNDUP(AC143*VLOOKUP($AD$8,PRODUCT!$C$2:$L$79,9,0)*AB143,0)</f>
        <v>2</v>
      </c>
    </row>
    <row r="144" spans="1:32" x14ac:dyDescent="0.25">
      <c r="A144" s="29" t="s">
        <v>52</v>
      </c>
      <c r="B144" s="18">
        <v>142</v>
      </c>
      <c r="C144" s="31">
        <v>6</v>
      </c>
      <c r="D144" s="3">
        <v>18</v>
      </c>
      <c r="E144" s="20">
        <v>4500</v>
      </c>
      <c r="F144" s="20">
        <v>6</v>
      </c>
      <c r="G144" s="31">
        <v>12</v>
      </c>
      <c r="H144" s="31">
        <v>14</v>
      </c>
      <c r="I144" s="32" t="s">
        <v>58</v>
      </c>
      <c r="J144" s="20">
        <v>5</v>
      </c>
      <c r="K144" s="20">
        <v>50</v>
      </c>
      <c r="L144" s="20">
        <v>30</v>
      </c>
      <c r="M144" s="20">
        <v>5</v>
      </c>
      <c r="N144" s="31">
        <v>54</v>
      </c>
      <c r="O144" s="23">
        <v>20</v>
      </c>
      <c r="P144" s="20">
        <v>80</v>
      </c>
      <c r="Q144" s="24">
        <v>6</v>
      </c>
      <c r="R144" s="7">
        <v>12</v>
      </c>
      <c r="S144" s="20">
        <v>0</v>
      </c>
      <c r="T144" s="20">
        <v>10</v>
      </c>
      <c r="U144" s="25">
        <v>0.5</v>
      </c>
      <c r="V144" s="26">
        <v>1</v>
      </c>
      <c r="W144" s="19">
        <v>9.9</v>
      </c>
      <c r="X144" s="19">
        <v>1</v>
      </c>
      <c r="Y144" s="19">
        <v>11.9</v>
      </c>
      <c r="Z144" s="19">
        <v>0.8</v>
      </c>
      <c r="AA144" s="26">
        <f>Plant_Const!AH144</f>
        <v>1.3520000000000001</v>
      </c>
      <c r="AB144" s="19">
        <f>Plant_Const!AK144</f>
        <v>0.13999999999999999</v>
      </c>
      <c r="AC144" s="132">
        <f t="shared" si="2"/>
        <v>1</v>
      </c>
      <c r="AD144" s="132"/>
      <c r="AE144" s="120">
        <f>ROUNDUP(AC144*VLOOKUP($AD$8,PRODUCT!$C$2:$L$79,8,0)*AA144,0)</f>
        <v>4</v>
      </c>
      <c r="AF144" s="28">
        <f>ROUNDUP(AC144*VLOOKUP($AD$8,PRODUCT!$C$2:$L$79,9,0)*AB144,0)</f>
        <v>2</v>
      </c>
    </row>
    <row r="145" spans="1:32" x14ac:dyDescent="0.25">
      <c r="A145" s="29" t="s">
        <v>52</v>
      </c>
      <c r="B145" s="30">
        <v>143</v>
      </c>
      <c r="C145" s="31">
        <v>6</v>
      </c>
      <c r="D145" s="3">
        <v>18</v>
      </c>
      <c r="E145" s="20">
        <v>4500</v>
      </c>
      <c r="F145" s="20">
        <v>6</v>
      </c>
      <c r="G145" s="31">
        <v>12</v>
      </c>
      <c r="H145" s="31">
        <v>14</v>
      </c>
      <c r="I145" s="32" t="s">
        <v>58</v>
      </c>
      <c r="J145" s="20">
        <v>5</v>
      </c>
      <c r="K145" s="20">
        <v>50</v>
      </c>
      <c r="L145" s="20">
        <v>30</v>
      </c>
      <c r="M145" s="20">
        <v>5</v>
      </c>
      <c r="N145" s="31">
        <v>54</v>
      </c>
      <c r="O145" s="23">
        <v>20</v>
      </c>
      <c r="P145" s="20">
        <v>80</v>
      </c>
      <c r="Q145" s="24">
        <v>6</v>
      </c>
      <c r="R145" s="7">
        <v>12</v>
      </c>
      <c r="S145" s="20">
        <v>0</v>
      </c>
      <c r="T145" s="20">
        <v>10</v>
      </c>
      <c r="U145" s="25">
        <v>0.5</v>
      </c>
      <c r="V145" s="26">
        <v>1</v>
      </c>
      <c r="W145" s="19">
        <v>9.9</v>
      </c>
      <c r="X145" s="19">
        <v>1</v>
      </c>
      <c r="Y145" s="19">
        <v>11.9</v>
      </c>
      <c r="Z145" s="19">
        <v>0.8</v>
      </c>
      <c r="AA145" s="26">
        <f>Plant_Const!AH145</f>
        <v>1.3520000000000001</v>
      </c>
      <c r="AB145" s="19">
        <f>Plant_Const!AK145</f>
        <v>0.13999999999999999</v>
      </c>
      <c r="AC145" s="132">
        <f t="shared" si="2"/>
        <v>1</v>
      </c>
      <c r="AD145" s="132"/>
      <c r="AE145" s="120">
        <f>ROUNDUP(AC145*VLOOKUP($AD$8,PRODUCT!$C$2:$L$79,8,0)*AA145,0)</f>
        <v>4</v>
      </c>
      <c r="AF145" s="28">
        <f>ROUNDUP(AC145*VLOOKUP($AD$8,PRODUCT!$C$2:$L$79,9,0)*AB145,0)</f>
        <v>2</v>
      </c>
    </row>
    <row r="146" spans="1:32" x14ac:dyDescent="0.25">
      <c r="A146" s="29" t="s">
        <v>52</v>
      </c>
      <c r="B146" s="18">
        <v>144</v>
      </c>
      <c r="C146" s="31">
        <v>6</v>
      </c>
      <c r="D146" s="3">
        <v>18</v>
      </c>
      <c r="E146" s="20">
        <v>4500</v>
      </c>
      <c r="F146" s="20">
        <v>6</v>
      </c>
      <c r="G146" s="31">
        <v>12</v>
      </c>
      <c r="H146" s="31">
        <v>14</v>
      </c>
      <c r="I146" s="32" t="s">
        <v>58</v>
      </c>
      <c r="J146" s="20">
        <v>5</v>
      </c>
      <c r="K146" s="20">
        <v>50</v>
      </c>
      <c r="L146" s="20">
        <v>30</v>
      </c>
      <c r="M146" s="20">
        <v>5</v>
      </c>
      <c r="N146" s="31">
        <v>54</v>
      </c>
      <c r="O146" s="23">
        <v>20</v>
      </c>
      <c r="P146" s="20">
        <v>80</v>
      </c>
      <c r="Q146" s="24">
        <v>6</v>
      </c>
      <c r="R146" s="7">
        <v>12</v>
      </c>
      <c r="S146" s="20">
        <v>0</v>
      </c>
      <c r="T146" s="20">
        <v>10</v>
      </c>
      <c r="U146" s="25">
        <v>0.5</v>
      </c>
      <c r="V146" s="26">
        <v>1</v>
      </c>
      <c r="W146" s="19">
        <v>9.9</v>
      </c>
      <c r="X146" s="19">
        <v>1</v>
      </c>
      <c r="Y146" s="19">
        <v>11.9</v>
      </c>
      <c r="Z146" s="19">
        <v>0.8</v>
      </c>
      <c r="AA146" s="26">
        <f>Plant_Const!AH146</f>
        <v>1.3520000000000001</v>
      </c>
      <c r="AB146" s="19">
        <f>Plant_Const!AK146</f>
        <v>0.13999999999999999</v>
      </c>
      <c r="AC146" s="132">
        <f t="shared" si="2"/>
        <v>1</v>
      </c>
      <c r="AD146" s="132"/>
      <c r="AE146" s="120">
        <f>ROUNDUP(AC146*VLOOKUP($AD$8,PRODUCT!$C$2:$L$79,8,0)*AA146,0)</f>
        <v>4</v>
      </c>
      <c r="AF146" s="28">
        <f>ROUNDUP(AC146*VLOOKUP($AD$8,PRODUCT!$C$2:$L$79,9,0)*AB146,0)</f>
        <v>2</v>
      </c>
    </row>
    <row r="147" spans="1:32" x14ac:dyDescent="0.25">
      <c r="A147" s="29" t="s">
        <v>52</v>
      </c>
      <c r="B147" s="30">
        <v>145</v>
      </c>
      <c r="C147" s="31">
        <v>6</v>
      </c>
      <c r="D147" s="3">
        <v>18</v>
      </c>
      <c r="E147" s="20">
        <v>4500</v>
      </c>
      <c r="F147" s="20">
        <v>6</v>
      </c>
      <c r="G147" s="31">
        <v>12</v>
      </c>
      <c r="H147" s="31">
        <v>14</v>
      </c>
      <c r="I147" s="32" t="s">
        <v>58</v>
      </c>
      <c r="J147" s="20">
        <v>5</v>
      </c>
      <c r="K147" s="20">
        <v>50</v>
      </c>
      <c r="L147" s="20">
        <v>30</v>
      </c>
      <c r="M147" s="20">
        <v>5</v>
      </c>
      <c r="N147" s="31">
        <v>54</v>
      </c>
      <c r="O147" s="23">
        <v>20</v>
      </c>
      <c r="P147" s="20">
        <v>80</v>
      </c>
      <c r="Q147" s="24">
        <v>6</v>
      </c>
      <c r="R147" s="7">
        <v>12</v>
      </c>
      <c r="S147" s="20">
        <v>0</v>
      </c>
      <c r="T147" s="20">
        <v>10</v>
      </c>
      <c r="U147" s="25">
        <v>0.5</v>
      </c>
      <c r="V147" s="26">
        <v>1</v>
      </c>
      <c r="W147" s="19">
        <v>9.9</v>
      </c>
      <c r="X147" s="19">
        <v>1</v>
      </c>
      <c r="Y147" s="19">
        <v>11.9</v>
      </c>
      <c r="Z147" s="19">
        <v>0.8</v>
      </c>
      <c r="AA147" s="26">
        <f>Plant_Const!AH147</f>
        <v>1.3520000000000001</v>
      </c>
      <c r="AB147" s="19">
        <f>Plant_Const!AK147</f>
        <v>0.13999999999999999</v>
      </c>
      <c r="AC147" s="132">
        <f t="shared" si="2"/>
        <v>1</v>
      </c>
      <c r="AD147" s="132"/>
      <c r="AE147" s="120">
        <f>ROUNDUP(AC147*VLOOKUP($AD$8,PRODUCT!$C$2:$L$79,8,0)*AA147,0)</f>
        <v>4</v>
      </c>
      <c r="AF147" s="28">
        <f>ROUNDUP(AC147*VLOOKUP($AD$8,PRODUCT!$C$2:$L$79,9,0)*AB147,0)</f>
        <v>2</v>
      </c>
    </row>
    <row r="148" spans="1:32" x14ac:dyDescent="0.25">
      <c r="A148" s="29" t="s">
        <v>52</v>
      </c>
      <c r="B148" s="18">
        <v>146</v>
      </c>
      <c r="C148" s="31">
        <v>6</v>
      </c>
      <c r="D148" s="3">
        <v>18</v>
      </c>
      <c r="E148" s="20">
        <v>4500</v>
      </c>
      <c r="F148" s="20">
        <v>6</v>
      </c>
      <c r="G148" s="31">
        <v>12</v>
      </c>
      <c r="H148" s="31">
        <v>14</v>
      </c>
      <c r="I148" s="32" t="s">
        <v>58</v>
      </c>
      <c r="J148" s="20">
        <v>5</v>
      </c>
      <c r="K148" s="20">
        <v>50</v>
      </c>
      <c r="L148" s="20">
        <v>30</v>
      </c>
      <c r="M148" s="20">
        <v>5</v>
      </c>
      <c r="N148" s="31">
        <v>54</v>
      </c>
      <c r="O148" s="23">
        <v>20</v>
      </c>
      <c r="P148" s="20">
        <v>80</v>
      </c>
      <c r="Q148" s="24">
        <v>6</v>
      </c>
      <c r="R148" s="7">
        <v>12</v>
      </c>
      <c r="S148" s="20">
        <v>0</v>
      </c>
      <c r="T148" s="20">
        <v>10</v>
      </c>
      <c r="U148" s="25">
        <v>0.5</v>
      </c>
      <c r="V148" s="26">
        <v>1</v>
      </c>
      <c r="W148" s="19">
        <v>9.9</v>
      </c>
      <c r="X148" s="19">
        <v>1</v>
      </c>
      <c r="Y148" s="19">
        <v>11.9</v>
      </c>
      <c r="Z148" s="19">
        <v>0.8</v>
      </c>
      <c r="AA148" s="26">
        <f>Plant_Const!AH148</f>
        <v>1.3520000000000001</v>
      </c>
      <c r="AB148" s="19">
        <f>Plant_Const!AK148</f>
        <v>0.13999999999999999</v>
      </c>
      <c r="AC148" s="132">
        <f t="shared" si="2"/>
        <v>1</v>
      </c>
      <c r="AD148" s="132"/>
      <c r="AE148" s="120">
        <f>ROUNDUP(AC148*VLOOKUP($AD$8,PRODUCT!$C$2:$L$79,8,0)*AA148,0)</f>
        <v>4</v>
      </c>
      <c r="AF148" s="28">
        <f>ROUNDUP(AC148*VLOOKUP($AD$8,PRODUCT!$C$2:$L$79,9,0)*AB148,0)</f>
        <v>2</v>
      </c>
    </row>
    <row r="149" spans="1:32" x14ac:dyDescent="0.25">
      <c r="A149" s="29" t="s">
        <v>52</v>
      </c>
      <c r="B149" s="30">
        <v>147</v>
      </c>
      <c r="C149" s="31">
        <v>6</v>
      </c>
      <c r="D149" s="3">
        <v>18</v>
      </c>
      <c r="E149" s="20">
        <v>4500</v>
      </c>
      <c r="F149" s="20">
        <v>6</v>
      </c>
      <c r="G149" s="31">
        <v>12</v>
      </c>
      <c r="H149" s="31">
        <v>14</v>
      </c>
      <c r="I149" s="32" t="s">
        <v>58</v>
      </c>
      <c r="J149" s="20">
        <v>5</v>
      </c>
      <c r="K149" s="20">
        <v>50</v>
      </c>
      <c r="L149" s="20">
        <v>30</v>
      </c>
      <c r="M149" s="20">
        <v>5</v>
      </c>
      <c r="N149" s="31">
        <v>54</v>
      </c>
      <c r="O149" s="23">
        <v>20</v>
      </c>
      <c r="P149" s="20">
        <v>80</v>
      </c>
      <c r="Q149" s="24">
        <v>6</v>
      </c>
      <c r="R149" s="7">
        <v>12</v>
      </c>
      <c r="S149" s="20">
        <v>0</v>
      </c>
      <c r="T149" s="20">
        <v>10</v>
      </c>
      <c r="U149" s="25">
        <v>0.5</v>
      </c>
      <c r="V149" s="26">
        <v>1</v>
      </c>
      <c r="W149" s="19">
        <v>9.9</v>
      </c>
      <c r="X149" s="19">
        <v>1</v>
      </c>
      <c r="Y149" s="19">
        <v>11.9</v>
      </c>
      <c r="Z149" s="19">
        <v>0.8</v>
      </c>
      <c r="AA149" s="26">
        <f>Plant_Const!AH149</f>
        <v>1.3520000000000001</v>
      </c>
      <c r="AB149" s="19">
        <f>Plant_Const!AK149</f>
        <v>0.13999999999999999</v>
      </c>
      <c r="AC149" s="132">
        <f t="shared" si="2"/>
        <v>1</v>
      </c>
      <c r="AD149" s="132"/>
      <c r="AE149" s="120">
        <f>ROUNDUP(AC149*VLOOKUP($AD$8,PRODUCT!$C$2:$L$79,8,0)*AA149,0)</f>
        <v>4</v>
      </c>
      <c r="AF149" s="28">
        <f>ROUNDUP(AC149*VLOOKUP($AD$8,PRODUCT!$C$2:$L$79,9,0)*AB149,0)</f>
        <v>2</v>
      </c>
    </row>
    <row r="150" spans="1:32" x14ac:dyDescent="0.25">
      <c r="A150" s="29" t="s">
        <v>52</v>
      </c>
      <c r="B150" s="18">
        <v>148</v>
      </c>
      <c r="C150" s="31">
        <v>6</v>
      </c>
      <c r="D150" s="3">
        <v>18</v>
      </c>
      <c r="E150" s="20">
        <v>4500</v>
      </c>
      <c r="F150" s="20">
        <v>6</v>
      </c>
      <c r="G150" s="31">
        <v>12</v>
      </c>
      <c r="H150" s="31">
        <v>14</v>
      </c>
      <c r="I150" s="32" t="s">
        <v>58</v>
      </c>
      <c r="J150" s="20">
        <v>5</v>
      </c>
      <c r="K150" s="20">
        <v>50</v>
      </c>
      <c r="L150" s="20">
        <v>30</v>
      </c>
      <c r="M150" s="20">
        <v>5</v>
      </c>
      <c r="N150" s="31">
        <v>54</v>
      </c>
      <c r="O150" s="23">
        <v>20</v>
      </c>
      <c r="P150" s="20">
        <v>80</v>
      </c>
      <c r="Q150" s="24">
        <v>6</v>
      </c>
      <c r="R150" s="7">
        <v>12</v>
      </c>
      <c r="S150" s="20">
        <v>0</v>
      </c>
      <c r="T150" s="20">
        <v>10</v>
      </c>
      <c r="U150" s="25">
        <v>0.5</v>
      </c>
      <c r="V150" s="26">
        <v>1</v>
      </c>
      <c r="W150" s="19">
        <v>9.9</v>
      </c>
      <c r="X150" s="19">
        <v>1</v>
      </c>
      <c r="Y150" s="19">
        <v>11.9</v>
      </c>
      <c r="Z150" s="19">
        <v>0.8</v>
      </c>
      <c r="AA150" s="26">
        <f>Plant_Const!AH150</f>
        <v>1.3520000000000001</v>
      </c>
      <c r="AB150" s="19">
        <f>Plant_Const!AK150</f>
        <v>0.13999999999999999</v>
      </c>
      <c r="AC150" s="132">
        <f t="shared" si="2"/>
        <v>1</v>
      </c>
      <c r="AD150" s="132"/>
      <c r="AE150" s="120">
        <f>ROUNDUP(AC150*VLOOKUP($AD$8,PRODUCT!$C$2:$L$79,8,0)*AA150,0)</f>
        <v>4</v>
      </c>
      <c r="AF150" s="28">
        <f>ROUNDUP(AC150*VLOOKUP($AD$8,PRODUCT!$C$2:$L$79,9,0)*AB150,0)</f>
        <v>2</v>
      </c>
    </row>
    <row r="151" spans="1:32" x14ac:dyDescent="0.25">
      <c r="A151" s="29" t="s">
        <v>52</v>
      </c>
      <c r="B151" s="30">
        <v>149</v>
      </c>
      <c r="C151" s="31">
        <v>6</v>
      </c>
      <c r="D151" s="3">
        <v>18</v>
      </c>
      <c r="E151" s="20">
        <v>4500</v>
      </c>
      <c r="F151" s="20">
        <v>6</v>
      </c>
      <c r="G151" s="31">
        <v>12</v>
      </c>
      <c r="H151" s="31">
        <v>14</v>
      </c>
      <c r="I151" s="32" t="s">
        <v>58</v>
      </c>
      <c r="J151" s="20">
        <v>5</v>
      </c>
      <c r="K151" s="20">
        <v>50</v>
      </c>
      <c r="L151" s="20">
        <v>30</v>
      </c>
      <c r="M151" s="20">
        <v>5</v>
      </c>
      <c r="N151" s="31">
        <v>54</v>
      </c>
      <c r="O151" s="23">
        <v>20</v>
      </c>
      <c r="P151" s="20">
        <v>80</v>
      </c>
      <c r="Q151" s="24">
        <v>6</v>
      </c>
      <c r="R151" s="7">
        <v>12</v>
      </c>
      <c r="S151" s="20">
        <v>0</v>
      </c>
      <c r="T151" s="20">
        <v>10</v>
      </c>
      <c r="U151" s="25">
        <v>0.5</v>
      </c>
      <c r="V151" s="26">
        <v>1</v>
      </c>
      <c r="W151" s="19">
        <v>9.9</v>
      </c>
      <c r="X151" s="19">
        <v>1</v>
      </c>
      <c r="Y151" s="19">
        <v>11.9</v>
      </c>
      <c r="Z151" s="19">
        <v>0.8</v>
      </c>
      <c r="AA151" s="26">
        <f>Plant_Const!AH151</f>
        <v>1.3520000000000001</v>
      </c>
      <c r="AB151" s="19">
        <f>Plant_Const!AK151</f>
        <v>0.13999999999999999</v>
      </c>
      <c r="AC151" s="132">
        <f t="shared" si="2"/>
        <v>1</v>
      </c>
      <c r="AD151" s="132"/>
      <c r="AE151" s="120">
        <f>ROUNDUP(AC151*VLOOKUP($AD$8,PRODUCT!$C$2:$L$79,8,0)*AA151,0)</f>
        <v>4</v>
      </c>
      <c r="AF151" s="28">
        <f>ROUNDUP(AC151*VLOOKUP($AD$8,PRODUCT!$C$2:$L$79,9,0)*AB151,0)</f>
        <v>2</v>
      </c>
    </row>
    <row r="152" spans="1:32" x14ac:dyDescent="0.25">
      <c r="A152" s="29" t="s">
        <v>52</v>
      </c>
      <c r="B152" s="18">
        <v>150</v>
      </c>
      <c r="C152" s="31">
        <v>6</v>
      </c>
      <c r="D152" s="3">
        <v>19</v>
      </c>
      <c r="E152" s="20">
        <v>4800</v>
      </c>
      <c r="F152" s="20">
        <v>6</v>
      </c>
      <c r="G152" s="31">
        <v>12</v>
      </c>
      <c r="H152" s="31">
        <v>16</v>
      </c>
      <c r="I152" s="32" t="s">
        <v>58</v>
      </c>
      <c r="J152" s="20">
        <v>5</v>
      </c>
      <c r="K152" s="20">
        <v>50</v>
      </c>
      <c r="L152" s="20">
        <v>30</v>
      </c>
      <c r="M152" s="20">
        <v>5</v>
      </c>
      <c r="N152" s="31">
        <v>54</v>
      </c>
      <c r="O152" s="23">
        <v>20</v>
      </c>
      <c r="P152" s="20">
        <v>80</v>
      </c>
      <c r="Q152" s="24">
        <v>6</v>
      </c>
      <c r="R152" s="7">
        <v>12</v>
      </c>
      <c r="S152" s="20">
        <v>0</v>
      </c>
      <c r="T152" s="20">
        <v>10</v>
      </c>
      <c r="U152" s="25">
        <v>0.5</v>
      </c>
      <c r="V152" s="26">
        <v>1</v>
      </c>
      <c r="W152" s="19">
        <v>9.9</v>
      </c>
      <c r="X152" s="19">
        <v>1</v>
      </c>
      <c r="Y152" s="19">
        <v>11.9</v>
      </c>
      <c r="Z152" s="19">
        <v>0.8</v>
      </c>
      <c r="AA152" s="26">
        <f>Plant_Const!AH152</f>
        <v>1.3520000000000001</v>
      </c>
      <c r="AB152" s="19">
        <f>Plant_Const!AK152</f>
        <v>0.13999999999999999</v>
      </c>
      <c r="AC152" s="132">
        <f t="shared" si="2"/>
        <v>1</v>
      </c>
      <c r="AD152" s="132"/>
      <c r="AE152" s="120">
        <f>ROUNDUP(AC152*VLOOKUP($AD$8,PRODUCT!$C$2:$L$79,8,0)*AA152,0)</f>
        <v>4</v>
      </c>
      <c r="AF152" s="28">
        <f>ROUNDUP(AC152*VLOOKUP($AD$8,PRODUCT!$C$2:$L$79,9,0)*AB152,0)</f>
        <v>2</v>
      </c>
    </row>
    <row r="153" spans="1:32" x14ac:dyDescent="0.25">
      <c r="A153" s="29" t="s">
        <v>52</v>
      </c>
      <c r="B153" s="30">
        <v>151</v>
      </c>
      <c r="C153" s="31">
        <v>7</v>
      </c>
      <c r="D153" s="3">
        <v>19</v>
      </c>
      <c r="E153" s="20">
        <v>4800</v>
      </c>
      <c r="F153" s="20">
        <v>6</v>
      </c>
      <c r="G153" s="31">
        <v>14</v>
      </c>
      <c r="H153" s="31">
        <v>16</v>
      </c>
      <c r="I153" s="32" t="s">
        <v>58</v>
      </c>
      <c r="J153" s="20">
        <v>5</v>
      </c>
      <c r="K153" s="20">
        <v>50</v>
      </c>
      <c r="L153" s="20">
        <v>30</v>
      </c>
      <c r="M153" s="20">
        <v>5</v>
      </c>
      <c r="N153" s="31">
        <v>54</v>
      </c>
      <c r="O153" s="23">
        <v>20</v>
      </c>
      <c r="P153" s="20">
        <v>80</v>
      </c>
      <c r="Q153" s="24">
        <v>6</v>
      </c>
      <c r="R153" s="7">
        <v>12</v>
      </c>
      <c r="S153" s="20">
        <v>0</v>
      </c>
      <c r="T153" s="20">
        <v>10</v>
      </c>
      <c r="U153" s="25">
        <v>0.5</v>
      </c>
      <c r="V153" s="26">
        <v>1</v>
      </c>
      <c r="W153" s="19">
        <v>9.9</v>
      </c>
      <c r="X153" s="19">
        <v>1</v>
      </c>
      <c r="Y153" s="19">
        <v>11.9</v>
      </c>
      <c r="Z153" s="19">
        <v>0.8</v>
      </c>
      <c r="AA153" s="26">
        <f>Plant_Const!AH153</f>
        <v>1.3520000000000001</v>
      </c>
      <c r="AB153" s="19">
        <f>Plant_Const!AK153</f>
        <v>0.13999999999999999</v>
      </c>
      <c r="AC153" s="132">
        <f t="shared" si="2"/>
        <v>1</v>
      </c>
      <c r="AD153" s="132"/>
      <c r="AE153" s="120">
        <f>ROUNDUP(AC153*VLOOKUP($AD$8,PRODUCT!$C$2:$L$79,8,0)*AA153,0)</f>
        <v>4</v>
      </c>
      <c r="AF153" s="28">
        <f>ROUNDUP(AC153*VLOOKUP($AD$8,PRODUCT!$C$2:$L$79,9,0)*AB153,0)</f>
        <v>2</v>
      </c>
    </row>
    <row r="154" spans="1:32" x14ac:dyDescent="0.25">
      <c r="A154" s="29" t="s">
        <v>52</v>
      </c>
      <c r="B154" s="18">
        <v>152</v>
      </c>
      <c r="C154" s="31">
        <v>7</v>
      </c>
      <c r="D154" s="3">
        <v>19</v>
      </c>
      <c r="E154" s="20">
        <v>4800</v>
      </c>
      <c r="F154" s="20">
        <v>6</v>
      </c>
      <c r="G154" s="31">
        <v>14</v>
      </c>
      <c r="H154" s="31">
        <v>16</v>
      </c>
      <c r="I154" s="32" t="s">
        <v>58</v>
      </c>
      <c r="J154" s="20">
        <v>5</v>
      </c>
      <c r="K154" s="20">
        <v>50</v>
      </c>
      <c r="L154" s="20">
        <v>30</v>
      </c>
      <c r="M154" s="20">
        <v>5</v>
      </c>
      <c r="N154" s="31">
        <v>54</v>
      </c>
      <c r="O154" s="23">
        <v>20</v>
      </c>
      <c r="P154" s="20">
        <v>80</v>
      </c>
      <c r="Q154" s="24">
        <v>6</v>
      </c>
      <c r="R154" s="7">
        <v>12</v>
      </c>
      <c r="S154" s="20">
        <v>0</v>
      </c>
      <c r="T154" s="20">
        <v>10</v>
      </c>
      <c r="U154" s="25">
        <v>0.5</v>
      </c>
      <c r="V154" s="26">
        <v>1</v>
      </c>
      <c r="W154" s="19">
        <v>9.9</v>
      </c>
      <c r="X154" s="19">
        <v>1</v>
      </c>
      <c r="Y154" s="19">
        <v>11.9</v>
      </c>
      <c r="Z154" s="19">
        <v>0.8</v>
      </c>
      <c r="AA154" s="26">
        <f>Plant_Const!AH154</f>
        <v>1.248</v>
      </c>
      <c r="AB154" s="19">
        <f>Plant_Const!AK154</f>
        <v>0.13999999999999999</v>
      </c>
      <c r="AC154" s="132">
        <f t="shared" si="2"/>
        <v>1</v>
      </c>
      <c r="AD154" s="132"/>
      <c r="AE154" s="120">
        <f>ROUNDUP(AC154*VLOOKUP($AD$8,PRODUCT!$C$2:$L$79,8,0)*AA154,0)</f>
        <v>4</v>
      </c>
      <c r="AF154" s="28">
        <f>ROUNDUP(AC154*VLOOKUP($AD$8,PRODUCT!$C$2:$L$79,9,0)*AB154,0)</f>
        <v>2</v>
      </c>
    </row>
    <row r="155" spans="1:32" x14ac:dyDescent="0.25">
      <c r="A155" s="29" t="s">
        <v>52</v>
      </c>
      <c r="B155" s="18">
        <v>153</v>
      </c>
      <c r="C155" s="31">
        <v>7</v>
      </c>
      <c r="D155" s="3">
        <v>19</v>
      </c>
      <c r="E155" s="20">
        <v>4800</v>
      </c>
      <c r="F155" s="20">
        <v>6</v>
      </c>
      <c r="G155" s="31">
        <v>14</v>
      </c>
      <c r="H155" s="31">
        <v>16</v>
      </c>
      <c r="I155" s="32" t="s">
        <v>58</v>
      </c>
      <c r="J155" s="20">
        <v>5</v>
      </c>
      <c r="K155" s="20">
        <v>50</v>
      </c>
      <c r="L155" s="20">
        <v>30</v>
      </c>
      <c r="M155" s="20">
        <v>5</v>
      </c>
      <c r="N155" s="31">
        <v>54</v>
      </c>
      <c r="O155" s="23">
        <v>20</v>
      </c>
      <c r="P155" s="20">
        <v>80</v>
      </c>
      <c r="Q155" s="24">
        <v>6</v>
      </c>
      <c r="R155" s="7">
        <v>12</v>
      </c>
      <c r="S155" s="20">
        <v>0</v>
      </c>
      <c r="T155" s="20">
        <v>10</v>
      </c>
      <c r="U155" s="25">
        <v>0.5</v>
      </c>
      <c r="V155" s="26">
        <v>1</v>
      </c>
      <c r="W155" s="19">
        <v>9.9</v>
      </c>
      <c r="X155" s="19">
        <v>1</v>
      </c>
      <c r="Y155" s="19">
        <v>11.9</v>
      </c>
      <c r="Z155" s="19">
        <v>0.8</v>
      </c>
      <c r="AA155" s="26">
        <f>Plant_Const!AH155</f>
        <v>1.1440000000000001</v>
      </c>
      <c r="AB155" s="19">
        <f>Plant_Const!AK155</f>
        <v>0.13999999999999999</v>
      </c>
      <c r="AC155" s="132">
        <f t="shared" si="2"/>
        <v>1</v>
      </c>
      <c r="AD155" s="132"/>
      <c r="AE155" s="120">
        <f>ROUNDUP(AC155*VLOOKUP($AD$8,PRODUCT!$C$2:$L$79,8,0)*AA155,0)</f>
        <v>4</v>
      </c>
      <c r="AF155" s="28">
        <f>ROUNDUP(AC155*VLOOKUP($AD$8,PRODUCT!$C$2:$L$79,9,0)*AB155,0)</f>
        <v>2</v>
      </c>
    </row>
    <row r="156" spans="1:32" x14ac:dyDescent="0.25">
      <c r="A156" s="29" t="s">
        <v>52</v>
      </c>
      <c r="B156" s="30">
        <v>154</v>
      </c>
      <c r="C156" s="31">
        <v>7</v>
      </c>
      <c r="D156" s="3">
        <v>19</v>
      </c>
      <c r="E156" s="20">
        <v>4800</v>
      </c>
      <c r="F156" s="20">
        <v>6</v>
      </c>
      <c r="G156" s="31">
        <v>14</v>
      </c>
      <c r="H156" s="31">
        <v>16</v>
      </c>
      <c r="I156" s="32" t="s">
        <v>58</v>
      </c>
      <c r="J156" s="20">
        <v>5</v>
      </c>
      <c r="K156" s="20">
        <v>50</v>
      </c>
      <c r="L156" s="20">
        <v>30</v>
      </c>
      <c r="M156" s="20">
        <v>5</v>
      </c>
      <c r="N156" s="31">
        <v>54</v>
      </c>
      <c r="O156" s="23">
        <v>20</v>
      </c>
      <c r="P156" s="20">
        <v>80</v>
      </c>
      <c r="Q156" s="24">
        <v>6</v>
      </c>
      <c r="R156" s="7">
        <v>12</v>
      </c>
      <c r="S156" s="20">
        <v>0</v>
      </c>
      <c r="T156" s="20">
        <v>10</v>
      </c>
      <c r="U156" s="25">
        <v>0.5</v>
      </c>
      <c r="V156" s="26">
        <v>1</v>
      </c>
      <c r="W156" s="19">
        <v>9.9</v>
      </c>
      <c r="X156" s="19">
        <v>1</v>
      </c>
      <c r="Y156" s="19">
        <v>11.9</v>
      </c>
      <c r="Z156" s="19">
        <v>0.8</v>
      </c>
      <c r="AA156" s="26">
        <f>Plant_Const!AH156</f>
        <v>1.1440000000000001</v>
      </c>
      <c r="AB156" s="19">
        <f>Plant_Const!AK156</f>
        <v>0.13999999999999999</v>
      </c>
      <c r="AC156" s="132">
        <f t="shared" si="2"/>
        <v>1</v>
      </c>
      <c r="AD156" s="132"/>
      <c r="AE156" s="120">
        <f>ROUNDUP(AC156*VLOOKUP($AD$8,PRODUCT!$C$2:$L$79,8,0)*AA156,0)</f>
        <v>4</v>
      </c>
      <c r="AF156" s="28">
        <f>ROUNDUP(AC156*VLOOKUP($AD$8,PRODUCT!$C$2:$L$79,9,0)*AB156,0)</f>
        <v>2</v>
      </c>
    </row>
    <row r="157" spans="1:32" x14ac:dyDescent="0.25">
      <c r="A157" s="29" t="s">
        <v>52</v>
      </c>
      <c r="B157" s="18">
        <v>155</v>
      </c>
      <c r="C157" s="31">
        <v>7</v>
      </c>
      <c r="D157" s="3">
        <v>19</v>
      </c>
      <c r="E157" s="20">
        <v>4800</v>
      </c>
      <c r="F157" s="20">
        <v>6</v>
      </c>
      <c r="G157" s="31">
        <v>14</v>
      </c>
      <c r="H157" s="31">
        <v>16</v>
      </c>
      <c r="I157" s="32" t="s">
        <v>58</v>
      </c>
      <c r="J157" s="20">
        <v>5</v>
      </c>
      <c r="K157" s="20">
        <v>50</v>
      </c>
      <c r="L157" s="20">
        <v>30</v>
      </c>
      <c r="M157" s="20">
        <v>5</v>
      </c>
      <c r="N157" s="31">
        <v>54</v>
      </c>
      <c r="O157" s="23">
        <v>20</v>
      </c>
      <c r="P157" s="20">
        <v>80</v>
      </c>
      <c r="Q157" s="24">
        <v>6</v>
      </c>
      <c r="R157" s="7">
        <v>12</v>
      </c>
      <c r="S157" s="20">
        <v>0</v>
      </c>
      <c r="T157" s="20">
        <v>10</v>
      </c>
      <c r="U157" s="25">
        <v>0.5</v>
      </c>
      <c r="V157" s="26">
        <v>1</v>
      </c>
      <c r="W157" s="19">
        <v>9.9</v>
      </c>
      <c r="X157" s="19">
        <v>1</v>
      </c>
      <c r="Y157" s="19">
        <v>11.9</v>
      </c>
      <c r="Z157" s="19">
        <v>0.8</v>
      </c>
      <c r="AA157" s="26">
        <f>Plant_Const!AH157</f>
        <v>1.1440000000000001</v>
      </c>
      <c r="AB157" s="19">
        <f>Plant_Const!AK157</f>
        <v>0.13999999999999999</v>
      </c>
      <c r="AC157" s="132">
        <f t="shared" si="2"/>
        <v>1</v>
      </c>
      <c r="AD157" s="132"/>
      <c r="AE157" s="120">
        <f>ROUNDUP(AC157*VLOOKUP($AD$8,PRODUCT!$C$2:$L$79,8,0)*AA157,0)</f>
        <v>4</v>
      </c>
      <c r="AF157" s="28">
        <f>ROUNDUP(AC157*VLOOKUP($AD$8,PRODUCT!$C$2:$L$79,9,0)*AB157,0)</f>
        <v>2</v>
      </c>
    </row>
    <row r="158" spans="1:32" x14ac:dyDescent="0.25">
      <c r="A158" s="29" t="s">
        <v>52</v>
      </c>
      <c r="B158" s="30">
        <v>156</v>
      </c>
      <c r="C158" s="31">
        <v>7</v>
      </c>
      <c r="D158" s="3">
        <v>19</v>
      </c>
      <c r="E158" s="20">
        <v>4800</v>
      </c>
      <c r="F158" s="20">
        <v>6</v>
      </c>
      <c r="G158" s="31">
        <v>14</v>
      </c>
      <c r="H158" s="31">
        <v>16</v>
      </c>
      <c r="I158" s="32" t="s">
        <v>58</v>
      </c>
      <c r="J158" s="20">
        <v>5</v>
      </c>
      <c r="K158" s="20">
        <v>50</v>
      </c>
      <c r="L158" s="20">
        <v>30</v>
      </c>
      <c r="M158" s="20">
        <v>5</v>
      </c>
      <c r="N158" s="31">
        <v>54</v>
      </c>
      <c r="O158" s="23">
        <v>20</v>
      </c>
      <c r="P158" s="20">
        <v>80</v>
      </c>
      <c r="Q158" s="24">
        <v>6</v>
      </c>
      <c r="R158" s="7">
        <v>12</v>
      </c>
      <c r="S158" s="20">
        <v>0</v>
      </c>
      <c r="T158" s="20">
        <v>10</v>
      </c>
      <c r="U158" s="25">
        <v>0.5</v>
      </c>
      <c r="V158" s="26">
        <v>1</v>
      </c>
      <c r="W158" s="19">
        <v>9.9</v>
      </c>
      <c r="X158" s="19">
        <v>1</v>
      </c>
      <c r="Y158" s="19">
        <v>11.9</v>
      </c>
      <c r="Z158" s="19">
        <v>0.8</v>
      </c>
      <c r="AA158" s="26">
        <f>Plant_Const!AH158</f>
        <v>1.1440000000000001</v>
      </c>
      <c r="AB158" s="19">
        <f>Plant_Const!AK158</f>
        <v>0.13999999999999999</v>
      </c>
      <c r="AC158" s="132">
        <f t="shared" si="2"/>
        <v>1</v>
      </c>
      <c r="AD158" s="132"/>
      <c r="AE158" s="120">
        <f>ROUNDUP(AC158*VLOOKUP($AD$8,PRODUCT!$C$2:$L$79,8,0)*AA158,0)</f>
        <v>4</v>
      </c>
      <c r="AF158" s="28">
        <f>ROUNDUP(AC158*VLOOKUP($AD$8,PRODUCT!$C$2:$L$79,9,0)*AB158,0)</f>
        <v>2</v>
      </c>
    </row>
    <row r="159" spans="1:32" x14ac:dyDescent="0.25">
      <c r="A159" s="29" t="s">
        <v>52</v>
      </c>
      <c r="B159" s="18">
        <v>157</v>
      </c>
      <c r="C159" s="31">
        <v>7</v>
      </c>
      <c r="D159" s="3">
        <v>19</v>
      </c>
      <c r="E159" s="20">
        <v>4800</v>
      </c>
      <c r="F159" s="20">
        <v>6</v>
      </c>
      <c r="G159" s="31">
        <v>14</v>
      </c>
      <c r="H159" s="31">
        <v>16</v>
      </c>
      <c r="I159" s="32" t="s">
        <v>58</v>
      </c>
      <c r="J159" s="20">
        <v>5</v>
      </c>
      <c r="K159" s="20">
        <v>50</v>
      </c>
      <c r="L159" s="20">
        <v>30</v>
      </c>
      <c r="M159" s="20">
        <v>5</v>
      </c>
      <c r="N159" s="31">
        <v>54</v>
      </c>
      <c r="O159" s="23">
        <v>20</v>
      </c>
      <c r="P159" s="20">
        <v>80</v>
      </c>
      <c r="Q159" s="24">
        <v>6</v>
      </c>
      <c r="R159" s="7">
        <v>12</v>
      </c>
      <c r="S159" s="20">
        <v>0</v>
      </c>
      <c r="T159" s="20">
        <v>10</v>
      </c>
      <c r="U159" s="25">
        <v>0.5</v>
      </c>
      <c r="V159" s="26">
        <v>1</v>
      </c>
      <c r="W159" s="19">
        <v>9.9</v>
      </c>
      <c r="X159" s="19">
        <v>1</v>
      </c>
      <c r="Y159" s="19">
        <v>11.9</v>
      </c>
      <c r="Z159" s="19">
        <v>0.8</v>
      </c>
      <c r="AA159" s="26">
        <f>Plant_Const!AH159</f>
        <v>1.1440000000000001</v>
      </c>
      <c r="AB159" s="19">
        <f>Plant_Const!AK159</f>
        <v>0.13999999999999999</v>
      </c>
      <c r="AC159" s="132">
        <f t="shared" si="2"/>
        <v>1</v>
      </c>
      <c r="AD159" s="132"/>
      <c r="AE159" s="120">
        <f>ROUNDUP(AC159*VLOOKUP($AD$8,PRODUCT!$C$2:$L$79,8,0)*AA159,0)</f>
        <v>4</v>
      </c>
      <c r="AF159" s="28">
        <f>ROUNDUP(AC159*VLOOKUP($AD$8,PRODUCT!$C$2:$L$79,9,0)*AB159,0)</f>
        <v>2</v>
      </c>
    </row>
    <row r="160" spans="1:32" x14ac:dyDescent="0.25">
      <c r="A160" s="29" t="s">
        <v>52</v>
      </c>
      <c r="B160" s="30">
        <v>158</v>
      </c>
      <c r="C160" s="31">
        <v>7</v>
      </c>
      <c r="D160" s="3">
        <v>19</v>
      </c>
      <c r="E160" s="20">
        <v>4800</v>
      </c>
      <c r="F160" s="20">
        <v>6</v>
      </c>
      <c r="G160" s="31">
        <v>14</v>
      </c>
      <c r="H160" s="31">
        <v>16</v>
      </c>
      <c r="I160" s="32" t="s">
        <v>58</v>
      </c>
      <c r="J160" s="20">
        <v>5</v>
      </c>
      <c r="K160" s="20">
        <v>50</v>
      </c>
      <c r="L160" s="20">
        <v>30</v>
      </c>
      <c r="M160" s="20">
        <v>5</v>
      </c>
      <c r="N160" s="31">
        <v>54</v>
      </c>
      <c r="O160" s="23">
        <v>20</v>
      </c>
      <c r="P160" s="20">
        <v>80</v>
      </c>
      <c r="Q160" s="24">
        <v>6</v>
      </c>
      <c r="R160" s="7">
        <v>12</v>
      </c>
      <c r="S160" s="20">
        <v>0</v>
      </c>
      <c r="T160" s="20">
        <v>10</v>
      </c>
      <c r="U160" s="25">
        <v>0.5</v>
      </c>
      <c r="V160" s="26">
        <v>1</v>
      </c>
      <c r="W160" s="19">
        <v>9.9</v>
      </c>
      <c r="X160" s="19">
        <v>1</v>
      </c>
      <c r="Y160" s="19">
        <v>11.9</v>
      </c>
      <c r="Z160" s="19">
        <v>0.8</v>
      </c>
      <c r="AA160" s="26">
        <f>Plant_Const!AH160</f>
        <v>1.1440000000000001</v>
      </c>
      <c r="AB160" s="19">
        <f>Plant_Const!AK160</f>
        <v>0.13999999999999999</v>
      </c>
      <c r="AC160" s="132">
        <f t="shared" si="2"/>
        <v>1</v>
      </c>
      <c r="AD160" s="132"/>
      <c r="AE160" s="120">
        <f>ROUNDUP(AC160*VLOOKUP($AD$8,PRODUCT!$C$2:$L$79,8,0)*AA160,0)</f>
        <v>4</v>
      </c>
      <c r="AF160" s="28">
        <f>ROUNDUP(AC160*VLOOKUP($AD$8,PRODUCT!$C$2:$L$79,9,0)*AB160,0)</f>
        <v>2</v>
      </c>
    </row>
    <row r="161" spans="1:32" x14ac:dyDescent="0.25">
      <c r="A161" s="29" t="s">
        <v>52</v>
      </c>
      <c r="B161" s="18">
        <v>159</v>
      </c>
      <c r="C161" s="31">
        <v>7</v>
      </c>
      <c r="D161" s="3">
        <v>19</v>
      </c>
      <c r="E161" s="20">
        <v>4800</v>
      </c>
      <c r="F161" s="20">
        <v>6</v>
      </c>
      <c r="G161" s="31">
        <v>14</v>
      </c>
      <c r="H161" s="31">
        <v>16</v>
      </c>
      <c r="I161" s="32" t="s">
        <v>58</v>
      </c>
      <c r="J161" s="20">
        <v>5</v>
      </c>
      <c r="K161" s="20">
        <v>50</v>
      </c>
      <c r="L161" s="20">
        <v>30</v>
      </c>
      <c r="M161" s="20">
        <v>5</v>
      </c>
      <c r="N161" s="31">
        <v>54</v>
      </c>
      <c r="O161" s="23">
        <v>20</v>
      </c>
      <c r="P161" s="20">
        <v>80</v>
      </c>
      <c r="Q161" s="24">
        <v>6</v>
      </c>
      <c r="R161" s="7">
        <v>12</v>
      </c>
      <c r="S161" s="20">
        <v>0</v>
      </c>
      <c r="T161" s="20">
        <v>10</v>
      </c>
      <c r="U161" s="25">
        <v>0.5</v>
      </c>
      <c r="V161" s="26">
        <v>1</v>
      </c>
      <c r="W161" s="19">
        <v>9.9</v>
      </c>
      <c r="X161" s="19">
        <v>1</v>
      </c>
      <c r="Y161" s="19">
        <v>11.9</v>
      </c>
      <c r="Z161" s="19">
        <v>0.8</v>
      </c>
      <c r="AA161" s="26">
        <f>Plant_Const!AH161</f>
        <v>1.1440000000000001</v>
      </c>
      <c r="AB161" s="19">
        <f>Plant_Const!AK161</f>
        <v>0.13999999999999999</v>
      </c>
      <c r="AC161" s="132">
        <f t="shared" si="2"/>
        <v>1</v>
      </c>
      <c r="AD161" s="132"/>
      <c r="AE161" s="120">
        <f>ROUNDUP(AC161*VLOOKUP($AD$8,PRODUCT!$C$2:$L$79,8,0)*AA161,0)</f>
        <v>4</v>
      </c>
      <c r="AF161" s="28">
        <f>ROUNDUP(AC161*VLOOKUP($AD$8,PRODUCT!$C$2:$L$79,9,0)*AB161,0)</f>
        <v>2</v>
      </c>
    </row>
    <row r="162" spans="1:32" x14ac:dyDescent="0.25">
      <c r="A162" s="29" t="s">
        <v>52</v>
      </c>
      <c r="B162" s="30">
        <v>160</v>
      </c>
      <c r="C162" s="31">
        <v>7</v>
      </c>
      <c r="D162" s="3">
        <v>19</v>
      </c>
      <c r="E162" s="20">
        <v>5100</v>
      </c>
      <c r="F162" s="20">
        <v>6</v>
      </c>
      <c r="G162" s="31">
        <v>14</v>
      </c>
      <c r="H162" s="31">
        <v>16</v>
      </c>
      <c r="I162" s="32" t="s">
        <v>58</v>
      </c>
      <c r="J162" s="20">
        <v>5</v>
      </c>
      <c r="K162" s="20">
        <v>50</v>
      </c>
      <c r="L162" s="20">
        <v>30</v>
      </c>
      <c r="M162" s="20">
        <v>5</v>
      </c>
      <c r="N162" s="31">
        <v>54</v>
      </c>
      <c r="O162" s="23">
        <v>20</v>
      </c>
      <c r="P162" s="20">
        <v>80</v>
      </c>
      <c r="Q162" s="24">
        <v>6</v>
      </c>
      <c r="R162" s="7">
        <v>12</v>
      </c>
      <c r="S162" s="20">
        <v>0</v>
      </c>
      <c r="T162" s="20">
        <v>10</v>
      </c>
      <c r="U162" s="25">
        <v>0.5</v>
      </c>
      <c r="V162" s="26">
        <v>1</v>
      </c>
      <c r="W162" s="19">
        <v>9.9</v>
      </c>
      <c r="X162" s="19">
        <v>1</v>
      </c>
      <c r="Y162" s="19">
        <v>11.9</v>
      </c>
      <c r="Z162" s="19">
        <v>0.8</v>
      </c>
      <c r="AA162" s="26">
        <f>Plant_Const!AH162</f>
        <v>1.1440000000000001</v>
      </c>
      <c r="AB162" s="19">
        <f>Plant_Const!AK162</f>
        <v>0.13999999999999999</v>
      </c>
      <c r="AC162" s="132">
        <f t="shared" si="2"/>
        <v>1</v>
      </c>
      <c r="AD162" s="132"/>
      <c r="AE162" s="120">
        <f>ROUNDUP(AC162*VLOOKUP($AD$8,PRODUCT!$C$2:$L$79,8,0)*AA162,0)</f>
        <v>4</v>
      </c>
      <c r="AF162" s="28">
        <f>ROUNDUP(AC162*VLOOKUP($AD$8,PRODUCT!$C$2:$L$79,9,0)*AB162,0)</f>
        <v>2</v>
      </c>
    </row>
    <row r="163" spans="1:32" x14ac:dyDescent="0.25">
      <c r="A163" s="29" t="s">
        <v>52</v>
      </c>
      <c r="B163" s="18">
        <v>161</v>
      </c>
      <c r="C163" s="31">
        <v>7</v>
      </c>
      <c r="D163" s="3">
        <v>19</v>
      </c>
      <c r="E163" s="20">
        <v>5100</v>
      </c>
      <c r="F163" s="20">
        <v>6</v>
      </c>
      <c r="G163" s="31">
        <v>14</v>
      </c>
      <c r="H163" s="31">
        <v>16</v>
      </c>
      <c r="I163" s="32" t="s">
        <v>58</v>
      </c>
      <c r="J163" s="20">
        <v>5</v>
      </c>
      <c r="K163" s="20">
        <v>50</v>
      </c>
      <c r="L163" s="20">
        <v>30</v>
      </c>
      <c r="M163" s="20">
        <v>5</v>
      </c>
      <c r="N163" s="31">
        <v>54</v>
      </c>
      <c r="O163" s="23">
        <v>20</v>
      </c>
      <c r="P163" s="20">
        <v>80</v>
      </c>
      <c r="Q163" s="24">
        <v>6</v>
      </c>
      <c r="R163" s="7">
        <v>12</v>
      </c>
      <c r="S163" s="20">
        <v>0</v>
      </c>
      <c r="T163" s="20">
        <v>10</v>
      </c>
      <c r="U163" s="25">
        <v>0.5</v>
      </c>
      <c r="V163" s="26">
        <v>1</v>
      </c>
      <c r="W163" s="19">
        <v>9.9</v>
      </c>
      <c r="X163" s="19">
        <v>1</v>
      </c>
      <c r="Y163" s="19">
        <v>11.9</v>
      </c>
      <c r="Z163" s="19">
        <v>0.8</v>
      </c>
      <c r="AA163" s="26">
        <f>Plant_Const!AH163</f>
        <v>1.1440000000000001</v>
      </c>
      <c r="AB163" s="19">
        <f>Plant_Const!AK163</f>
        <v>0.13999999999999999</v>
      </c>
      <c r="AC163" s="132">
        <f t="shared" si="2"/>
        <v>1</v>
      </c>
      <c r="AD163" s="132"/>
      <c r="AE163" s="120">
        <f>ROUNDUP(AC163*VLOOKUP($AD$8,PRODUCT!$C$2:$L$79,8,0)*AA163,0)</f>
        <v>4</v>
      </c>
      <c r="AF163" s="28">
        <f>ROUNDUP(AC163*VLOOKUP($AD$8,PRODUCT!$C$2:$L$79,9,0)*AB163,0)</f>
        <v>2</v>
      </c>
    </row>
    <row r="164" spans="1:32" x14ac:dyDescent="0.25">
      <c r="A164" s="29" t="s">
        <v>52</v>
      </c>
      <c r="B164" s="30">
        <v>162</v>
      </c>
      <c r="C164" s="31">
        <v>7</v>
      </c>
      <c r="D164" s="3">
        <v>19</v>
      </c>
      <c r="E164" s="20">
        <v>5100</v>
      </c>
      <c r="F164" s="20">
        <v>6</v>
      </c>
      <c r="G164" s="31">
        <v>14</v>
      </c>
      <c r="H164" s="31">
        <v>16</v>
      </c>
      <c r="I164" s="32" t="s">
        <v>58</v>
      </c>
      <c r="J164" s="20">
        <v>5</v>
      </c>
      <c r="K164" s="20">
        <v>50</v>
      </c>
      <c r="L164" s="20">
        <v>30</v>
      </c>
      <c r="M164" s="20">
        <v>5</v>
      </c>
      <c r="N164" s="31">
        <v>54</v>
      </c>
      <c r="O164" s="23">
        <v>20</v>
      </c>
      <c r="P164" s="20">
        <v>80</v>
      </c>
      <c r="Q164" s="24">
        <v>6</v>
      </c>
      <c r="R164" s="7">
        <v>12</v>
      </c>
      <c r="S164" s="20">
        <v>0</v>
      </c>
      <c r="T164" s="20">
        <v>10</v>
      </c>
      <c r="U164" s="25">
        <v>0.5</v>
      </c>
      <c r="V164" s="26">
        <v>1</v>
      </c>
      <c r="W164" s="19">
        <v>9.9</v>
      </c>
      <c r="X164" s="19">
        <v>1</v>
      </c>
      <c r="Y164" s="19">
        <v>11.9</v>
      </c>
      <c r="Z164" s="19">
        <v>0.8</v>
      </c>
      <c r="AA164" s="26">
        <f>Plant_Const!AH164</f>
        <v>1.1440000000000001</v>
      </c>
      <c r="AB164" s="19">
        <f>Plant_Const!AK164</f>
        <v>0.13999999999999999</v>
      </c>
      <c r="AC164" s="132">
        <f t="shared" si="2"/>
        <v>1</v>
      </c>
      <c r="AD164" s="132"/>
      <c r="AE164" s="120">
        <f>ROUNDUP(AC164*VLOOKUP($AD$8,PRODUCT!$C$2:$L$79,8,0)*AA164,0)</f>
        <v>4</v>
      </c>
      <c r="AF164" s="28">
        <f>ROUNDUP(AC164*VLOOKUP($AD$8,PRODUCT!$C$2:$L$79,9,0)*AB164,0)</f>
        <v>2</v>
      </c>
    </row>
    <row r="165" spans="1:32" x14ac:dyDescent="0.25">
      <c r="A165" s="29" t="s">
        <v>52</v>
      </c>
      <c r="B165" s="18">
        <v>163</v>
      </c>
      <c r="C165" s="31">
        <v>7</v>
      </c>
      <c r="D165" s="3">
        <v>19</v>
      </c>
      <c r="E165" s="20">
        <v>5100</v>
      </c>
      <c r="F165" s="20">
        <v>6</v>
      </c>
      <c r="G165" s="31">
        <v>14</v>
      </c>
      <c r="H165" s="31">
        <v>16</v>
      </c>
      <c r="I165" s="32" t="s">
        <v>58</v>
      </c>
      <c r="J165" s="20">
        <v>5</v>
      </c>
      <c r="K165" s="20">
        <v>50</v>
      </c>
      <c r="L165" s="20">
        <v>30</v>
      </c>
      <c r="M165" s="20">
        <v>5</v>
      </c>
      <c r="N165" s="31">
        <v>54</v>
      </c>
      <c r="O165" s="23">
        <v>20</v>
      </c>
      <c r="P165" s="20">
        <v>80</v>
      </c>
      <c r="Q165" s="24">
        <v>6</v>
      </c>
      <c r="R165" s="7">
        <v>12</v>
      </c>
      <c r="S165" s="20">
        <v>0</v>
      </c>
      <c r="T165" s="20">
        <v>10</v>
      </c>
      <c r="U165" s="25">
        <v>0.5</v>
      </c>
      <c r="V165" s="26">
        <v>1</v>
      </c>
      <c r="W165" s="19">
        <v>9.9</v>
      </c>
      <c r="X165" s="19">
        <v>1</v>
      </c>
      <c r="Y165" s="19">
        <v>11.9</v>
      </c>
      <c r="Z165" s="19">
        <v>0.8</v>
      </c>
      <c r="AA165" s="26">
        <f>Plant_Const!AH165</f>
        <v>1.1440000000000001</v>
      </c>
      <c r="AB165" s="19">
        <f>Plant_Const!AK165</f>
        <v>0.13999999999999999</v>
      </c>
      <c r="AC165" s="132">
        <f t="shared" si="2"/>
        <v>1</v>
      </c>
      <c r="AD165" s="132"/>
      <c r="AE165" s="120">
        <f>ROUNDUP(AC165*VLOOKUP($AD$8,PRODUCT!$C$2:$L$79,8,0)*AA165,0)</f>
        <v>4</v>
      </c>
      <c r="AF165" s="28">
        <f>ROUNDUP(AC165*VLOOKUP($AD$8,PRODUCT!$C$2:$L$79,9,0)*AB165,0)</f>
        <v>2</v>
      </c>
    </row>
    <row r="166" spans="1:32" x14ac:dyDescent="0.25">
      <c r="A166" s="29" t="s">
        <v>52</v>
      </c>
      <c r="B166" s="30">
        <v>164</v>
      </c>
      <c r="C166" s="31">
        <v>7</v>
      </c>
      <c r="D166" s="3">
        <v>19</v>
      </c>
      <c r="E166" s="20">
        <v>5100</v>
      </c>
      <c r="F166" s="20">
        <v>6</v>
      </c>
      <c r="G166" s="31">
        <v>14</v>
      </c>
      <c r="H166" s="31">
        <v>16</v>
      </c>
      <c r="I166" s="32" t="s">
        <v>58</v>
      </c>
      <c r="J166" s="20">
        <v>5</v>
      </c>
      <c r="K166" s="20">
        <v>50</v>
      </c>
      <c r="L166" s="20">
        <v>30</v>
      </c>
      <c r="M166" s="20">
        <v>5</v>
      </c>
      <c r="N166" s="31">
        <v>54</v>
      </c>
      <c r="O166" s="23">
        <v>20</v>
      </c>
      <c r="P166" s="20">
        <v>80</v>
      </c>
      <c r="Q166" s="24">
        <v>6</v>
      </c>
      <c r="R166" s="7">
        <v>12</v>
      </c>
      <c r="S166" s="20">
        <v>0</v>
      </c>
      <c r="T166" s="20">
        <v>10</v>
      </c>
      <c r="U166" s="25">
        <v>0.5</v>
      </c>
      <c r="V166" s="26">
        <v>1</v>
      </c>
      <c r="W166" s="19">
        <v>9.9</v>
      </c>
      <c r="X166" s="19">
        <v>1</v>
      </c>
      <c r="Y166" s="19">
        <v>11.9</v>
      </c>
      <c r="Z166" s="19">
        <v>0.8</v>
      </c>
      <c r="AA166" s="26">
        <f>Plant_Const!AH166</f>
        <v>1.1440000000000001</v>
      </c>
      <c r="AB166" s="19">
        <f>Plant_Const!AK166</f>
        <v>0.13999999999999999</v>
      </c>
      <c r="AC166" s="132">
        <f t="shared" si="2"/>
        <v>1</v>
      </c>
      <c r="AD166" s="132"/>
      <c r="AE166" s="120">
        <f>ROUNDUP(AC166*VLOOKUP($AD$8,PRODUCT!$C$2:$L$79,8,0)*AA166,0)</f>
        <v>4</v>
      </c>
      <c r="AF166" s="28">
        <f>ROUNDUP(AC166*VLOOKUP($AD$8,PRODUCT!$C$2:$L$79,9,0)*AB166,0)</f>
        <v>2</v>
      </c>
    </row>
    <row r="167" spans="1:32" x14ac:dyDescent="0.25">
      <c r="A167" s="29" t="s">
        <v>52</v>
      </c>
      <c r="B167" s="18">
        <v>165</v>
      </c>
      <c r="C167" s="31">
        <v>7</v>
      </c>
      <c r="D167" s="3">
        <v>19</v>
      </c>
      <c r="E167" s="20">
        <v>5100</v>
      </c>
      <c r="F167" s="20">
        <v>6</v>
      </c>
      <c r="G167" s="31">
        <v>14</v>
      </c>
      <c r="H167" s="31">
        <v>16</v>
      </c>
      <c r="I167" s="32" t="s">
        <v>58</v>
      </c>
      <c r="J167" s="20">
        <v>5</v>
      </c>
      <c r="K167" s="20">
        <v>50</v>
      </c>
      <c r="L167" s="20">
        <v>30</v>
      </c>
      <c r="M167" s="20">
        <v>5</v>
      </c>
      <c r="N167" s="31">
        <v>54</v>
      </c>
      <c r="O167" s="23">
        <v>20</v>
      </c>
      <c r="P167" s="20">
        <v>80</v>
      </c>
      <c r="Q167" s="24">
        <v>6</v>
      </c>
      <c r="R167" s="7">
        <v>12</v>
      </c>
      <c r="S167" s="20">
        <v>0</v>
      </c>
      <c r="T167" s="20">
        <v>10</v>
      </c>
      <c r="U167" s="25">
        <v>0.5</v>
      </c>
      <c r="V167" s="26">
        <v>1</v>
      </c>
      <c r="W167" s="19">
        <v>9.9</v>
      </c>
      <c r="X167" s="19">
        <v>1</v>
      </c>
      <c r="Y167" s="19">
        <v>11.9</v>
      </c>
      <c r="Z167" s="19">
        <v>0.8</v>
      </c>
      <c r="AA167" s="26">
        <f>Plant_Const!AH167</f>
        <v>1.1440000000000001</v>
      </c>
      <c r="AB167" s="19">
        <f>Plant_Const!AK167</f>
        <v>0.13999999999999999</v>
      </c>
      <c r="AC167" s="132">
        <f t="shared" si="2"/>
        <v>1</v>
      </c>
      <c r="AD167" s="132"/>
      <c r="AE167" s="120">
        <f>ROUNDUP(AC167*VLOOKUP($AD$8,PRODUCT!$C$2:$L$79,8,0)*AA167,0)</f>
        <v>4</v>
      </c>
      <c r="AF167" s="28">
        <f>ROUNDUP(AC167*VLOOKUP($AD$8,PRODUCT!$C$2:$L$79,9,0)*AB167,0)</f>
        <v>2</v>
      </c>
    </row>
    <row r="168" spans="1:32" x14ac:dyDescent="0.25">
      <c r="A168" s="29" t="s">
        <v>52</v>
      </c>
      <c r="B168" s="30">
        <v>166</v>
      </c>
      <c r="C168" s="31">
        <v>7</v>
      </c>
      <c r="D168" s="3">
        <v>19</v>
      </c>
      <c r="E168" s="20">
        <v>5100</v>
      </c>
      <c r="F168" s="20">
        <v>6</v>
      </c>
      <c r="G168" s="31">
        <v>14</v>
      </c>
      <c r="H168" s="31">
        <v>16</v>
      </c>
      <c r="I168" s="32" t="s">
        <v>58</v>
      </c>
      <c r="J168" s="20">
        <v>5</v>
      </c>
      <c r="K168" s="20">
        <v>50</v>
      </c>
      <c r="L168" s="20">
        <v>30</v>
      </c>
      <c r="M168" s="20">
        <v>5</v>
      </c>
      <c r="N168" s="31">
        <v>54</v>
      </c>
      <c r="O168" s="23">
        <v>20</v>
      </c>
      <c r="P168" s="20">
        <v>80</v>
      </c>
      <c r="Q168" s="24">
        <v>6</v>
      </c>
      <c r="R168" s="7">
        <v>12</v>
      </c>
      <c r="S168" s="20">
        <v>0</v>
      </c>
      <c r="T168" s="20">
        <v>10</v>
      </c>
      <c r="U168" s="25">
        <v>0.5</v>
      </c>
      <c r="V168" s="26">
        <v>1</v>
      </c>
      <c r="W168" s="19">
        <v>9.9</v>
      </c>
      <c r="X168" s="19">
        <v>1</v>
      </c>
      <c r="Y168" s="19">
        <v>11.9</v>
      </c>
      <c r="Z168" s="19">
        <v>0.8</v>
      </c>
      <c r="AA168" s="26">
        <f>Plant_Const!AH168</f>
        <v>1.1440000000000001</v>
      </c>
      <c r="AB168" s="19">
        <f>Plant_Const!AK168</f>
        <v>0.13999999999999999</v>
      </c>
      <c r="AC168" s="132">
        <f t="shared" si="2"/>
        <v>1</v>
      </c>
      <c r="AD168" s="132"/>
      <c r="AE168" s="120">
        <f>ROUNDUP(AC168*VLOOKUP($AD$8,PRODUCT!$C$2:$L$79,8,0)*AA168,0)</f>
        <v>4</v>
      </c>
      <c r="AF168" s="28">
        <f>ROUNDUP(AC168*VLOOKUP($AD$8,PRODUCT!$C$2:$L$79,9,0)*AB168,0)</f>
        <v>2</v>
      </c>
    </row>
    <row r="169" spans="1:32" x14ac:dyDescent="0.25">
      <c r="A169" s="29" t="s">
        <v>52</v>
      </c>
      <c r="B169" s="18">
        <v>167</v>
      </c>
      <c r="C169" s="31">
        <v>7</v>
      </c>
      <c r="D169" s="3">
        <v>19</v>
      </c>
      <c r="E169" s="20">
        <v>5100</v>
      </c>
      <c r="F169" s="20">
        <v>6</v>
      </c>
      <c r="G169" s="31">
        <v>14</v>
      </c>
      <c r="H169" s="31">
        <v>16</v>
      </c>
      <c r="I169" s="32" t="s">
        <v>58</v>
      </c>
      <c r="J169" s="20">
        <v>5</v>
      </c>
      <c r="K169" s="20">
        <v>50</v>
      </c>
      <c r="L169" s="20">
        <v>30</v>
      </c>
      <c r="M169" s="20">
        <v>5</v>
      </c>
      <c r="N169" s="31">
        <v>54</v>
      </c>
      <c r="O169" s="23">
        <v>20</v>
      </c>
      <c r="P169" s="20">
        <v>80</v>
      </c>
      <c r="Q169" s="24">
        <v>6</v>
      </c>
      <c r="R169" s="7">
        <v>12</v>
      </c>
      <c r="S169" s="20">
        <v>0</v>
      </c>
      <c r="T169" s="20">
        <v>10</v>
      </c>
      <c r="U169" s="25">
        <v>0.5</v>
      </c>
      <c r="V169" s="26">
        <v>1</v>
      </c>
      <c r="W169" s="19">
        <v>9.9</v>
      </c>
      <c r="X169" s="19">
        <v>1</v>
      </c>
      <c r="Y169" s="19">
        <v>11.9</v>
      </c>
      <c r="Z169" s="19">
        <v>0.8</v>
      </c>
      <c r="AA169" s="26">
        <f>Plant_Const!AH169</f>
        <v>1.1440000000000001</v>
      </c>
      <c r="AB169" s="19">
        <f>Plant_Const!AK169</f>
        <v>0.13999999999999999</v>
      </c>
      <c r="AC169" s="132">
        <f t="shared" si="2"/>
        <v>1</v>
      </c>
      <c r="AD169" s="132"/>
      <c r="AE169" s="120">
        <f>ROUNDUP(AC169*VLOOKUP($AD$8,PRODUCT!$C$2:$L$79,8,0)*AA169,0)</f>
        <v>4</v>
      </c>
      <c r="AF169" s="28">
        <f>ROUNDUP(AC169*VLOOKUP($AD$8,PRODUCT!$C$2:$L$79,9,0)*AB169,0)</f>
        <v>2</v>
      </c>
    </row>
    <row r="170" spans="1:32" x14ac:dyDescent="0.25">
      <c r="A170" s="29" t="s">
        <v>52</v>
      </c>
      <c r="B170" s="30">
        <v>168</v>
      </c>
      <c r="C170" s="31">
        <v>7</v>
      </c>
      <c r="D170" s="3">
        <v>19</v>
      </c>
      <c r="E170" s="20">
        <v>5100</v>
      </c>
      <c r="F170" s="20">
        <v>6</v>
      </c>
      <c r="G170" s="31">
        <v>14</v>
      </c>
      <c r="H170" s="31">
        <v>16</v>
      </c>
      <c r="I170" s="32" t="s">
        <v>58</v>
      </c>
      <c r="J170" s="20">
        <v>5</v>
      </c>
      <c r="K170" s="20">
        <v>50</v>
      </c>
      <c r="L170" s="20">
        <v>30</v>
      </c>
      <c r="M170" s="20">
        <v>5</v>
      </c>
      <c r="N170" s="31">
        <v>54</v>
      </c>
      <c r="O170" s="23">
        <v>20</v>
      </c>
      <c r="P170" s="20">
        <v>80</v>
      </c>
      <c r="Q170" s="24">
        <v>6</v>
      </c>
      <c r="R170" s="7">
        <v>12</v>
      </c>
      <c r="S170" s="20">
        <v>0</v>
      </c>
      <c r="T170" s="20">
        <v>10</v>
      </c>
      <c r="U170" s="25">
        <v>0.5</v>
      </c>
      <c r="V170" s="26">
        <v>1</v>
      </c>
      <c r="W170" s="19">
        <v>9.9</v>
      </c>
      <c r="X170" s="19">
        <v>1</v>
      </c>
      <c r="Y170" s="19">
        <v>11.9</v>
      </c>
      <c r="Z170" s="19">
        <v>0.8</v>
      </c>
      <c r="AA170" s="26">
        <f>Plant_Const!AH170</f>
        <v>1.1440000000000001</v>
      </c>
      <c r="AB170" s="19">
        <f>Plant_Const!AK170</f>
        <v>0.13999999999999999</v>
      </c>
      <c r="AC170" s="132">
        <f t="shared" si="2"/>
        <v>1</v>
      </c>
      <c r="AD170" s="132"/>
      <c r="AE170" s="120">
        <f>ROUNDUP(AC170*VLOOKUP($AD$8,PRODUCT!$C$2:$L$79,8,0)*AA170,0)</f>
        <v>4</v>
      </c>
      <c r="AF170" s="28">
        <f>ROUNDUP(AC170*VLOOKUP($AD$8,PRODUCT!$C$2:$L$79,9,0)*AB170,0)</f>
        <v>2</v>
      </c>
    </row>
    <row r="171" spans="1:32" x14ac:dyDescent="0.25">
      <c r="A171" s="29" t="s">
        <v>52</v>
      </c>
      <c r="B171" s="18">
        <v>169</v>
      </c>
      <c r="C171" s="31">
        <v>7</v>
      </c>
      <c r="D171" s="3">
        <v>19</v>
      </c>
      <c r="E171" s="20">
        <v>5100</v>
      </c>
      <c r="F171" s="20">
        <v>6</v>
      </c>
      <c r="G171" s="31">
        <v>14</v>
      </c>
      <c r="H171" s="31">
        <v>16</v>
      </c>
      <c r="I171" s="32" t="s">
        <v>58</v>
      </c>
      <c r="J171" s="20">
        <v>5</v>
      </c>
      <c r="K171" s="20">
        <v>50</v>
      </c>
      <c r="L171" s="20">
        <v>30</v>
      </c>
      <c r="M171" s="20">
        <v>5</v>
      </c>
      <c r="N171" s="31">
        <v>54</v>
      </c>
      <c r="O171" s="23">
        <v>20</v>
      </c>
      <c r="P171" s="20">
        <v>80</v>
      </c>
      <c r="Q171" s="24">
        <v>6</v>
      </c>
      <c r="R171" s="7">
        <v>12</v>
      </c>
      <c r="S171" s="20">
        <v>0</v>
      </c>
      <c r="T171" s="20">
        <v>10</v>
      </c>
      <c r="U171" s="25">
        <v>0.5</v>
      </c>
      <c r="V171" s="26">
        <v>1</v>
      </c>
      <c r="W171" s="19">
        <v>9.9</v>
      </c>
      <c r="X171" s="19">
        <v>1</v>
      </c>
      <c r="Y171" s="19">
        <v>11.9</v>
      </c>
      <c r="Z171" s="19">
        <v>0.8</v>
      </c>
      <c r="AA171" s="26">
        <f>Plant_Const!AH171</f>
        <v>1.1440000000000001</v>
      </c>
      <c r="AB171" s="19">
        <f>Plant_Const!AK171</f>
        <v>0.13999999999999999</v>
      </c>
      <c r="AC171" s="132">
        <f t="shared" si="2"/>
        <v>1</v>
      </c>
      <c r="AD171" s="132"/>
      <c r="AE171" s="120">
        <f>ROUNDUP(AC171*VLOOKUP($AD$8,PRODUCT!$C$2:$L$79,8,0)*AA171,0)</f>
        <v>4</v>
      </c>
      <c r="AF171" s="28">
        <f>ROUNDUP(AC171*VLOOKUP($AD$8,PRODUCT!$C$2:$L$79,9,0)*AB171,0)</f>
        <v>2</v>
      </c>
    </row>
    <row r="172" spans="1:32" x14ac:dyDescent="0.25">
      <c r="A172" s="29" t="s">
        <v>52</v>
      </c>
      <c r="B172" s="30">
        <v>170</v>
      </c>
      <c r="C172" s="31">
        <v>7</v>
      </c>
      <c r="D172" s="3">
        <v>19</v>
      </c>
      <c r="E172" s="20">
        <v>5100</v>
      </c>
      <c r="F172" s="20">
        <v>6</v>
      </c>
      <c r="G172" s="31">
        <v>14</v>
      </c>
      <c r="H172" s="31">
        <v>16</v>
      </c>
      <c r="I172" s="32" t="s">
        <v>58</v>
      </c>
      <c r="J172" s="20">
        <v>5</v>
      </c>
      <c r="K172" s="20">
        <v>50</v>
      </c>
      <c r="L172" s="20">
        <v>30</v>
      </c>
      <c r="M172" s="20">
        <v>5</v>
      </c>
      <c r="N172" s="31">
        <v>54</v>
      </c>
      <c r="O172" s="23">
        <v>20</v>
      </c>
      <c r="P172" s="20">
        <v>80</v>
      </c>
      <c r="Q172" s="24">
        <v>6</v>
      </c>
      <c r="R172" s="7">
        <v>12</v>
      </c>
      <c r="S172" s="20">
        <v>0</v>
      </c>
      <c r="T172" s="20">
        <v>10</v>
      </c>
      <c r="U172" s="25">
        <v>0.5</v>
      </c>
      <c r="V172" s="26">
        <v>1</v>
      </c>
      <c r="W172" s="19">
        <v>9.9</v>
      </c>
      <c r="X172" s="19">
        <v>1</v>
      </c>
      <c r="Y172" s="19">
        <v>11.9</v>
      </c>
      <c r="Z172" s="19">
        <v>0.8</v>
      </c>
      <c r="AA172" s="26">
        <f>Plant_Const!AH172</f>
        <v>1.1440000000000001</v>
      </c>
      <c r="AB172" s="19">
        <f>Plant_Const!AK172</f>
        <v>0.13999999999999999</v>
      </c>
      <c r="AC172" s="132">
        <f t="shared" si="2"/>
        <v>1</v>
      </c>
      <c r="AD172" s="132"/>
      <c r="AE172" s="120">
        <f>ROUNDUP(AC172*VLOOKUP($AD$8,PRODUCT!$C$2:$L$79,8,0)*AA172,0)</f>
        <v>4</v>
      </c>
      <c r="AF172" s="28">
        <f>ROUNDUP(AC172*VLOOKUP($AD$8,PRODUCT!$C$2:$L$79,9,0)*AB172,0)</f>
        <v>2</v>
      </c>
    </row>
    <row r="173" spans="1:32" x14ac:dyDescent="0.25">
      <c r="A173" s="29" t="s">
        <v>52</v>
      </c>
      <c r="B173" s="18">
        <v>171</v>
      </c>
      <c r="C173" s="31">
        <v>7</v>
      </c>
      <c r="D173" s="3">
        <v>19</v>
      </c>
      <c r="E173" s="20">
        <v>5100</v>
      </c>
      <c r="F173" s="20">
        <v>6</v>
      </c>
      <c r="G173" s="31">
        <v>14</v>
      </c>
      <c r="H173" s="31">
        <v>16</v>
      </c>
      <c r="I173" s="32" t="s">
        <v>58</v>
      </c>
      <c r="J173" s="20">
        <v>5</v>
      </c>
      <c r="K173" s="20">
        <v>50</v>
      </c>
      <c r="L173" s="20">
        <v>30</v>
      </c>
      <c r="M173" s="20">
        <v>5</v>
      </c>
      <c r="N173" s="31">
        <v>54</v>
      </c>
      <c r="O173" s="23">
        <v>20</v>
      </c>
      <c r="P173" s="20">
        <v>80</v>
      </c>
      <c r="Q173" s="24">
        <v>6</v>
      </c>
      <c r="R173" s="7">
        <v>12</v>
      </c>
      <c r="S173" s="20">
        <v>0</v>
      </c>
      <c r="T173" s="20">
        <v>10</v>
      </c>
      <c r="U173" s="25">
        <v>0.5</v>
      </c>
      <c r="V173" s="26">
        <v>1</v>
      </c>
      <c r="W173" s="19">
        <v>9.9</v>
      </c>
      <c r="X173" s="19">
        <v>1</v>
      </c>
      <c r="Y173" s="19">
        <v>11.9</v>
      </c>
      <c r="Z173" s="19">
        <v>0.8</v>
      </c>
      <c r="AA173" s="26">
        <f>Plant_Const!AH173</f>
        <v>1.1440000000000001</v>
      </c>
      <c r="AB173" s="19">
        <f>Plant_Const!AK173</f>
        <v>0.13999999999999999</v>
      </c>
      <c r="AC173" s="132">
        <f t="shared" si="2"/>
        <v>1</v>
      </c>
      <c r="AD173" s="132"/>
      <c r="AE173" s="120">
        <f>ROUNDUP(AC173*VLOOKUP($AD$8,PRODUCT!$C$2:$L$79,8,0)*AA173,0)</f>
        <v>4</v>
      </c>
      <c r="AF173" s="28">
        <f>ROUNDUP(AC173*VLOOKUP($AD$8,PRODUCT!$C$2:$L$79,9,0)*AB173,0)</f>
        <v>2</v>
      </c>
    </row>
    <row r="174" spans="1:32" x14ac:dyDescent="0.25">
      <c r="A174" s="29" t="s">
        <v>52</v>
      </c>
      <c r="B174" s="30">
        <v>172</v>
      </c>
      <c r="C174" s="31">
        <v>7</v>
      </c>
      <c r="D174" s="3">
        <v>19</v>
      </c>
      <c r="E174" s="20">
        <v>5100</v>
      </c>
      <c r="F174" s="20">
        <v>6</v>
      </c>
      <c r="G174" s="31">
        <v>14</v>
      </c>
      <c r="H174" s="31">
        <v>16</v>
      </c>
      <c r="I174" s="32" t="s">
        <v>58</v>
      </c>
      <c r="J174" s="20">
        <v>5</v>
      </c>
      <c r="K174" s="20">
        <v>50</v>
      </c>
      <c r="L174" s="20">
        <v>30</v>
      </c>
      <c r="M174" s="20">
        <v>5</v>
      </c>
      <c r="N174" s="31">
        <v>54</v>
      </c>
      <c r="O174" s="23">
        <v>20</v>
      </c>
      <c r="P174" s="20">
        <v>80</v>
      </c>
      <c r="Q174" s="24">
        <v>6</v>
      </c>
      <c r="R174" s="7">
        <v>12</v>
      </c>
      <c r="S174" s="20">
        <v>0</v>
      </c>
      <c r="T174" s="20">
        <v>10</v>
      </c>
      <c r="U174" s="25">
        <v>0.5</v>
      </c>
      <c r="V174" s="26">
        <v>1</v>
      </c>
      <c r="W174" s="19">
        <v>9.9</v>
      </c>
      <c r="X174" s="19">
        <v>1</v>
      </c>
      <c r="Y174" s="19">
        <v>11.9</v>
      </c>
      <c r="Z174" s="19">
        <v>0.8</v>
      </c>
      <c r="AA174" s="26">
        <f>Plant_Const!AH174</f>
        <v>1.1440000000000001</v>
      </c>
      <c r="AB174" s="19">
        <f>Plant_Const!AK174</f>
        <v>0.13999999999999999</v>
      </c>
      <c r="AC174" s="132">
        <f t="shared" si="2"/>
        <v>1</v>
      </c>
      <c r="AD174" s="132"/>
      <c r="AE174" s="120">
        <f>ROUNDUP(AC174*VLOOKUP($AD$8,PRODUCT!$C$2:$L$79,8,0)*AA174,0)</f>
        <v>4</v>
      </c>
      <c r="AF174" s="28">
        <f>ROUNDUP(AC174*VLOOKUP($AD$8,PRODUCT!$C$2:$L$79,9,0)*AB174,0)</f>
        <v>2</v>
      </c>
    </row>
    <row r="175" spans="1:32" x14ac:dyDescent="0.25">
      <c r="A175" s="29" t="s">
        <v>52</v>
      </c>
      <c r="B175" s="18">
        <v>173</v>
      </c>
      <c r="C175" s="31">
        <v>7</v>
      </c>
      <c r="D175" s="3">
        <v>19</v>
      </c>
      <c r="E175" s="20">
        <v>5100</v>
      </c>
      <c r="F175" s="20">
        <v>6</v>
      </c>
      <c r="G175" s="31">
        <v>14</v>
      </c>
      <c r="H175" s="31">
        <v>16</v>
      </c>
      <c r="I175" s="32" t="s">
        <v>58</v>
      </c>
      <c r="J175" s="20">
        <v>5</v>
      </c>
      <c r="K175" s="20">
        <v>50</v>
      </c>
      <c r="L175" s="20">
        <v>30</v>
      </c>
      <c r="M175" s="20">
        <v>5</v>
      </c>
      <c r="N175" s="31">
        <v>54</v>
      </c>
      <c r="O175" s="23">
        <v>20</v>
      </c>
      <c r="P175" s="20">
        <v>80</v>
      </c>
      <c r="Q175" s="24">
        <v>6</v>
      </c>
      <c r="R175" s="7">
        <v>12</v>
      </c>
      <c r="S175" s="20">
        <v>0</v>
      </c>
      <c r="T175" s="20">
        <v>10</v>
      </c>
      <c r="U175" s="25">
        <v>0.5</v>
      </c>
      <c r="V175" s="26">
        <v>1</v>
      </c>
      <c r="W175" s="19">
        <v>9.9</v>
      </c>
      <c r="X175" s="19">
        <v>1</v>
      </c>
      <c r="Y175" s="19">
        <v>11.9</v>
      </c>
      <c r="Z175" s="19">
        <v>0.8</v>
      </c>
      <c r="AA175" s="26">
        <f>Plant_Const!AH175</f>
        <v>1.1440000000000001</v>
      </c>
      <c r="AB175" s="19">
        <f>Plant_Const!AK175</f>
        <v>0.13999999999999999</v>
      </c>
      <c r="AC175" s="132">
        <f t="shared" si="2"/>
        <v>1</v>
      </c>
      <c r="AD175" s="132"/>
      <c r="AE175" s="120">
        <f>ROUNDUP(AC175*VLOOKUP($AD$8,PRODUCT!$C$2:$L$79,8,0)*AA175,0)</f>
        <v>4</v>
      </c>
      <c r="AF175" s="28">
        <f>ROUNDUP(AC175*VLOOKUP($AD$8,PRODUCT!$C$2:$L$79,9,0)*AB175,0)</f>
        <v>2</v>
      </c>
    </row>
    <row r="176" spans="1:32" x14ac:dyDescent="0.25">
      <c r="A176" s="29" t="s">
        <v>52</v>
      </c>
      <c r="B176" s="30">
        <v>174</v>
      </c>
      <c r="C176" s="31">
        <v>7</v>
      </c>
      <c r="D176" s="3">
        <v>19</v>
      </c>
      <c r="E176" s="20">
        <v>5100</v>
      </c>
      <c r="F176" s="20">
        <v>6</v>
      </c>
      <c r="G176" s="31">
        <v>14</v>
      </c>
      <c r="H176" s="31">
        <v>16</v>
      </c>
      <c r="I176" s="32" t="s">
        <v>58</v>
      </c>
      <c r="J176" s="20">
        <v>5</v>
      </c>
      <c r="K176" s="20">
        <v>50</v>
      </c>
      <c r="L176" s="20">
        <v>30</v>
      </c>
      <c r="M176" s="20">
        <v>5</v>
      </c>
      <c r="N176" s="31">
        <v>54</v>
      </c>
      <c r="O176" s="23">
        <v>20</v>
      </c>
      <c r="P176" s="20">
        <v>80</v>
      </c>
      <c r="Q176" s="24">
        <v>6</v>
      </c>
      <c r="R176" s="7">
        <v>12</v>
      </c>
      <c r="S176" s="20">
        <v>0</v>
      </c>
      <c r="T176" s="20">
        <v>10</v>
      </c>
      <c r="U176" s="25">
        <v>0.5</v>
      </c>
      <c r="V176" s="26">
        <v>1</v>
      </c>
      <c r="W176" s="19">
        <v>9.9</v>
      </c>
      <c r="X176" s="19">
        <v>1</v>
      </c>
      <c r="Y176" s="19">
        <v>11.9</v>
      </c>
      <c r="Z176" s="19">
        <v>0.8</v>
      </c>
      <c r="AA176" s="26">
        <f>Plant_Const!AH176</f>
        <v>1.1440000000000001</v>
      </c>
      <c r="AB176" s="19">
        <f>Plant_Const!AK176</f>
        <v>0.13999999999999999</v>
      </c>
      <c r="AC176" s="132">
        <f t="shared" si="2"/>
        <v>1</v>
      </c>
      <c r="AD176" s="132"/>
      <c r="AE176" s="120">
        <f>ROUNDUP(AC176*VLOOKUP($AD$8,PRODUCT!$C$2:$L$79,8,0)*AA176,0)</f>
        <v>4</v>
      </c>
      <c r="AF176" s="28">
        <f>ROUNDUP(AC176*VLOOKUP($AD$8,PRODUCT!$C$2:$L$79,9,0)*AB176,0)</f>
        <v>2</v>
      </c>
    </row>
    <row r="177" spans="1:32" x14ac:dyDescent="0.25">
      <c r="A177" s="29" t="s">
        <v>52</v>
      </c>
      <c r="B177" s="18">
        <v>175</v>
      </c>
      <c r="C177" s="31">
        <v>7</v>
      </c>
      <c r="D177" s="3">
        <v>19</v>
      </c>
      <c r="E177" s="20">
        <v>5100</v>
      </c>
      <c r="F177" s="20">
        <v>6</v>
      </c>
      <c r="G177" s="31">
        <v>14</v>
      </c>
      <c r="H177" s="31">
        <v>16</v>
      </c>
      <c r="I177" s="32" t="s">
        <v>58</v>
      </c>
      <c r="J177" s="20">
        <v>5</v>
      </c>
      <c r="K177" s="20">
        <v>50</v>
      </c>
      <c r="L177" s="20">
        <v>30</v>
      </c>
      <c r="M177" s="20">
        <v>5</v>
      </c>
      <c r="N177" s="31">
        <v>54</v>
      </c>
      <c r="O177" s="23">
        <v>20</v>
      </c>
      <c r="P177" s="20">
        <v>80</v>
      </c>
      <c r="Q177" s="24">
        <v>6</v>
      </c>
      <c r="R177" s="7">
        <v>12</v>
      </c>
      <c r="S177" s="20">
        <v>0</v>
      </c>
      <c r="T177" s="20">
        <v>10</v>
      </c>
      <c r="U177" s="25">
        <v>0.5</v>
      </c>
      <c r="V177" s="26">
        <v>1</v>
      </c>
      <c r="W177" s="19">
        <v>9.9</v>
      </c>
      <c r="X177" s="19">
        <v>1</v>
      </c>
      <c r="Y177" s="19">
        <v>11.9</v>
      </c>
      <c r="Z177" s="19">
        <v>0.8</v>
      </c>
      <c r="AA177" s="26">
        <f>Plant_Const!AH177</f>
        <v>1.1440000000000001</v>
      </c>
      <c r="AB177" s="19">
        <f>Plant_Const!AK177</f>
        <v>0.13999999999999999</v>
      </c>
      <c r="AC177" s="132">
        <f t="shared" si="2"/>
        <v>1</v>
      </c>
      <c r="AD177" s="132"/>
      <c r="AE177" s="120">
        <f>ROUNDUP(AC177*VLOOKUP($AD$8,PRODUCT!$C$2:$L$79,8,0)*AA177,0)</f>
        <v>4</v>
      </c>
      <c r="AF177" s="28">
        <f>ROUNDUP(AC177*VLOOKUP($AD$8,PRODUCT!$C$2:$L$79,9,0)*AB177,0)</f>
        <v>2</v>
      </c>
    </row>
    <row r="178" spans="1:32" x14ac:dyDescent="0.25">
      <c r="A178" s="29" t="s">
        <v>52</v>
      </c>
      <c r="B178" s="30">
        <v>176</v>
      </c>
      <c r="C178" s="31">
        <v>7</v>
      </c>
      <c r="D178" s="3">
        <v>19</v>
      </c>
      <c r="E178" s="20">
        <v>5100</v>
      </c>
      <c r="F178" s="20">
        <v>6</v>
      </c>
      <c r="G178" s="31">
        <v>14</v>
      </c>
      <c r="H178" s="31">
        <v>16</v>
      </c>
      <c r="I178" s="32" t="s">
        <v>58</v>
      </c>
      <c r="J178" s="20">
        <v>5</v>
      </c>
      <c r="K178" s="20">
        <v>50</v>
      </c>
      <c r="L178" s="20">
        <v>30</v>
      </c>
      <c r="M178" s="20">
        <v>5</v>
      </c>
      <c r="N178" s="31">
        <v>54</v>
      </c>
      <c r="O178" s="23">
        <v>20</v>
      </c>
      <c r="P178" s="20">
        <v>80</v>
      </c>
      <c r="Q178" s="24">
        <v>6</v>
      </c>
      <c r="R178" s="7">
        <v>12</v>
      </c>
      <c r="S178" s="20">
        <v>0</v>
      </c>
      <c r="T178" s="20">
        <v>10</v>
      </c>
      <c r="U178" s="25">
        <v>0.5</v>
      </c>
      <c r="V178" s="26">
        <v>1</v>
      </c>
      <c r="W178" s="19">
        <v>9.9</v>
      </c>
      <c r="X178" s="19">
        <v>1</v>
      </c>
      <c r="Y178" s="19">
        <v>11.9</v>
      </c>
      <c r="Z178" s="19">
        <v>0.8</v>
      </c>
      <c r="AA178" s="26">
        <f>Plant_Const!AH178</f>
        <v>1.1440000000000001</v>
      </c>
      <c r="AB178" s="19">
        <f>Plant_Const!AK178</f>
        <v>0.13999999999999999</v>
      </c>
      <c r="AC178" s="132">
        <f t="shared" si="2"/>
        <v>1</v>
      </c>
      <c r="AD178" s="132"/>
      <c r="AE178" s="120">
        <f>ROUNDUP(AC178*VLOOKUP($AD$8,PRODUCT!$C$2:$L$79,8,0)*AA178,0)</f>
        <v>4</v>
      </c>
      <c r="AF178" s="28">
        <f>ROUNDUP(AC178*VLOOKUP($AD$8,PRODUCT!$C$2:$L$79,9,0)*AB178,0)</f>
        <v>2</v>
      </c>
    </row>
    <row r="179" spans="1:32" x14ac:dyDescent="0.25">
      <c r="A179" s="29" t="s">
        <v>52</v>
      </c>
      <c r="B179" s="18">
        <v>177</v>
      </c>
      <c r="C179" s="31">
        <v>7</v>
      </c>
      <c r="D179" s="3">
        <v>19</v>
      </c>
      <c r="E179" s="20">
        <v>5100</v>
      </c>
      <c r="F179" s="20">
        <v>6</v>
      </c>
      <c r="G179" s="31">
        <v>14</v>
      </c>
      <c r="H179" s="31">
        <v>16</v>
      </c>
      <c r="I179" s="32" t="s">
        <v>58</v>
      </c>
      <c r="J179" s="20">
        <v>5</v>
      </c>
      <c r="K179" s="20">
        <v>50</v>
      </c>
      <c r="L179" s="20">
        <v>30</v>
      </c>
      <c r="M179" s="20">
        <v>5</v>
      </c>
      <c r="N179" s="31">
        <v>54</v>
      </c>
      <c r="O179" s="23">
        <v>20</v>
      </c>
      <c r="P179" s="20">
        <v>80</v>
      </c>
      <c r="Q179" s="24">
        <v>6</v>
      </c>
      <c r="R179" s="7">
        <v>12</v>
      </c>
      <c r="S179" s="20">
        <v>0</v>
      </c>
      <c r="T179" s="20">
        <v>10</v>
      </c>
      <c r="U179" s="25">
        <v>0.5</v>
      </c>
      <c r="V179" s="26">
        <v>1</v>
      </c>
      <c r="W179" s="19">
        <v>9.9</v>
      </c>
      <c r="X179" s="19">
        <v>1</v>
      </c>
      <c r="Y179" s="19">
        <v>11.9</v>
      </c>
      <c r="Z179" s="19">
        <v>0.8</v>
      </c>
      <c r="AA179" s="26">
        <f>Plant_Const!AH179</f>
        <v>1.1440000000000001</v>
      </c>
      <c r="AB179" s="19">
        <f>Plant_Const!AK179</f>
        <v>0.13999999999999999</v>
      </c>
      <c r="AC179" s="132">
        <f t="shared" si="2"/>
        <v>1</v>
      </c>
      <c r="AD179" s="132"/>
      <c r="AE179" s="120">
        <f>ROUNDUP(AC179*VLOOKUP($AD$8,PRODUCT!$C$2:$L$79,8,0)*AA179,0)</f>
        <v>4</v>
      </c>
      <c r="AF179" s="28">
        <f>ROUNDUP(AC179*VLOOKUP($AD$8,PRODUCT!$C$2:$L$79,9,0)*AB179,0)</f>
        <v>2</v>
      </c>
    </row>
    <row r="180" spans="1:32" x14ac:dyDescent="0.25">
      <c r="A180" s="29" t="s">
        <v>52</v>
      </c>
      <c r="B180" s="30">
        <v>178</v>
      </c>
      <c r="C180" s="31">
        <v>7</v>
      </c>
      <c r="D180" s="3">
        <v>19</v>
      </c>
      <c r="E180" s="20">
        <v>5100</v>
      </c>
      <c r="F180" s="20">
        <v>6</v>
      </c>
      <c r="G180" s="31">
        <v>14</v>
      </c>
      <c r="H180" s="31">
        <v>16</v>
      </c>
      <c r="I180" s="32" t="s">
        <v>58</v>
      </c>
      <c r="J180" s="20">
        <v>5</v>
      </c>
      <c r="K180" s="20">
        <v>50</v>
      </c>
      <c r="L180" s="20">
        <v>30</v>
      </c>
      <c r="M180" s="20">
        <v>5</v>
      </c>
      <c r="N180" s="31">
        <v>54</v>
      </c>
      <c r="O180" s="23">
        <v>20</v>
      </c>
      <c r="P180" s="20">
        <v>80</v>
      </c>
      <c r="Q180" s="24">
        <v>6</v>
      </c>
      <c r="R180" s="7">
        <v>12</v>
      </c>
      <c r="S180" s="20">
        <v>0</v>
      </c>
      <c r="T180" s="20">
        <v>10</v>
      </c>
      <c r="U180" s="25">
        <v>0.5</v>
      </c>
      <c r="V180" s="26">
        <v>1</v>
      </c>
      <c r="W180" s="19">
        <v>9.9</v>
      </c>
      <c r="X180" s="19">
        <v>1</v>
      </c>
      <c r="Y180" s="19">
        <v>11.9</v>
      </c>
      <c r="Z180" s="19">
        <v>0.8</v>
      </c>
      <c r="AA180" s="26">
        <f>Plant_Const!AH180</f>
        <v>1.1440000000000001</v>
      </c>
      <c r="AB180" s="19">
        <f>Plant_Const!AK180</f>
        <v>0.13999999999999999</v>
      </c>
      <c r="AC180" s="132">
        <f t="shared" si="2"/>
        <v>1</v>
      </c>
      <c r="AD180" s="132"/>
      <c r="AE180" s="120">
        <f>ROUNDUP(AC180*VLOOKUP($AD$8,PRODUCT!$C$2:$L$79,8,0)*AA180,0)</f>
        <v>4</v>
      </c>
      <c r="AF180" s="28">
        <f>ROUNDUP(AC180*VLOOKUP($AD$8,PRODUCT!$C$2:$L$79,9,0)*AB180,0)</f>
        <v>2</v>
      </c>
    </row>
    <row r="181" spans="1:32" x14ac:dyDescent="0.25">
      <c r="A181" s="29" t="s">
        <v>52</v>
      </c>
      <c r="B181" s="18">
        <v>179</v>
      </c>
      <c r="C181" s="31">
        <v>7</v>
      </c>
      <c r="D181" s="3">
        <v>19</v>
      </c>
      <c r="E181" s="20">
        <v>5100</v>
      </c>
      <c r="F181" s="20">
        <v>6</v>
      </c>
      <c r="G181" s="31">
        <v>14</v>
      </c>
      <c r="H181" s="31">
        <v>16</v>
      </c>
      <c r="I181" s="32" t="s">
        <v>58</v>
      </c>
      <c r="J181" s="20">
        <v>5</v>
      </c>
      <c r="K181" s="20">
        <v>50</v>
      </c>
      <c r="L181" s="20">
        <v>30</v>
      </c>
      <c r="M181" s="20">
        <v>5</v>
      </c>
      <c r="N181" s="31">
        <v>54</v>
      </c>
      <c r="O181" s="23">
        <v>20</v>
      </c>
      <c r="P181" s="20">
        <v>80</v>
      </c>
      <c r="Q181" s="24">
        <v>6</v>
      </c>
      <c r="R181" s="7">
        <v>12</v>
      </c>
      <c r="S181" s="20">
        <v>0</v>
      </c>
      <c r="T181" s="20">
        <v>10</v>
      </c>
      <c r="U181" s="25">
        <v>0.5</v>
      </c>
      <c r="V181" s="26">
        <v>1</v>
      </c>
      <c r="W181" s="19">
        <v>9.9</v>
      </c>
      <c r="X181" s="19">
        <v>1</v>
      </c>
      <c r="Y181" s="19">
        <v>11.9</v>
      </c>
      <c r="Z181" s="19">
        <v>0.8</v>
      </c>
      <c r="AA181" s="26">
        <f>Plant_Const!AH181</f>
        <v>1.1440000000000001</v>
      </c>
      <c r="AB181" s="19">
        <f>Plant_Const!AK181</f>
        <v>0.13999999999999999</v>
      </c>
      <c r="AC181" s="132">
        <f t="shared" si="2"/>
        <v>1</v>
      </c>
      <c r="AD181" s="132"/>
      <c r="AE181" s="120">
        <f>ROUNDUP(AC181*VLOOKUP($AD$8,PRODUCT!$C$2:$L$79,8,0)*AA181,0)</f>
        <v>4</v>
      </c>
      <c r="AF181" s="28">
        <f>ROUNDUP(AC181*VLOOKUP($AD$8,PRODUCT!$C$2:$L$79,9,0)*AB181,0)</f>
        <v>2</v>
      </c>
    </row>
    <row r="182" spans="1:32" x14ac:dyDescent="0.25">
      <c r="A182" s="29" t="s">
        <v>52</v>
      </c>
      <c r="B182" s="30">
        <v>180</v>
      </c>
      <c r="C182" s="31">
        <v>7</v>
      </c>
      <c r="D182" s="3">
        <v>19</v>
      </c>
      <c r="E182" s="20">
        <v>5100</v>
      </c>
      <c r="F182" s="20">
        <v>6</v>
      </c>
      <c r="G182" s="31">
        <v>14</v>
      </c>
      <c r="H182" s="31">
        <v>16</v>
      </c>
      <c r="I182" s="32" t="s">
        <v>58</v>
      </c>
      <c r="J182" s="20">
        <v>5</v>
      </c>
      <c r="K182" s="20">
        <v>50</v>
      </c>
      <c r="L182" s="20">
        <v>30</v>
      </c>
      <c r="M182" s="20">
        <v>5</v>
      </c>
      <c r="N182" s="31">
        <v>54</v>
      </c>
      <c r="O182" s="23">
        <v>20</v>
      </c>
      <c r="P182" s="20">
        <v>80</v>
      </c>
      <c r="Q182" s="24">
        <v>6</v>
      </c>
      <c r="R182" s="7">
        <v>12</v>
      </c>
      <c r="S182" s="20">
        <v>0</v>
      </c>
      <c r="T182" s="20">
        <v>10</v>
      </c>
      <c r="U182" s="25">
        <v>0.5</v>
      </c>
      <c r="V182" s="26">
        <v>1</v>
      </c>
      <c r="W182" s="19">
        <v>9.9</v>
      </c>
      <c r="X182" s="19">
        <v>1</v>
      </c>
      <c r="Y182" s="19">
        <v>11.9</v>
      </c>
      <c r="Z182" s="19">
        <v>0.8</v>
      </c>
      <c r="AA182" s="26">
        <f>Plant_Const!AH182</f>
        <v>1.1440000000000001</v>
      </c>
      <c r="AB182" s="19">
        <f>Plant_Const!AK182</f>
        <v>0.13999999999999999</v>
      </c>
      <c r="AC182" s="132">
        <f t="shared" si="2"/>
        <v>1</v>
      </c>
      <c r="AD182" s="132"/>
      <c r="AE182" s="120">
        <f>ROUNDUP(AC182*VLOOKUP($AD$8,PRODUCT!$C$2:$L$79,8,0)*AA182,0)</f>
        <v>4</v>
      </c>
      <c r="AF182" s="28">
        <f>ROUNDUP(AC182*VLOOKUP($AD$8,PRODUCT!$C$2:$L$79,9,0)*AB182,0)</f>
        <v>2</v>
      </c>
    </row>
    <row r="183" spans="1:32" x14ac:dyDescent="0.25">
      <c r="A183" s="29" t="s">
        <v>52</v>
      </c>
      <c r="B183" s="18">
        <v>181</v>
      </c>
      <c r="C183" s="31">
        <v>7</v>
      </c>
      <c r="D183" s="3">
        <v>19</v>
      </c>
      <c r="E183" s="20">
        <v>5100</v>
      </c>
      <c r="F183" s="20">
        <v>6</v>
      </c>
      <c r="G183" s="31">
        <v>14</v>
      </c>
      <c r="H183" s="31">
        <v>16</v>
      </c>
      <c r="I183" s="32" t="s">
        <v>58</v>
      </c>
      <c r="J183" s="20">
        <v>5</v>
      </c>
      <c r="K183" s="20">
        <v>50</v>
      </c>
      <c r="L183" s="20">
        <v>30</v>
      </c>
      <c r="M183" s="20">
        <v>5</v>
      </c>
      <c r="N183" s="31">
        <v>54</v>
      </c>
      <c r="O183" s="23">
        <v>20</v>
      </c>
      <c r="P183" s="20">
        <v>80</v>
      </c>
      <c r="Q183" s="24">
        <v>6</v>
      </c>
      <c r="R183" s="7">
        <v>12</v>
      </c>
      <c r="S183" s="20">
        <v>0</v>
      </c>
      <c r="T183" s="20">
        <v>10</v>
      </c>
      <c r="U183" s="25">
        <v>0.5</v>
      </c>
      <c r="V183" s="26">
        <v>1</v>
      </c>
      <c r="W183" s="19">
        <v>9.9</v>
      </c>
      <c r="X183" s="19">
        <v>1</v>
      </c>
      <c r="Y183" s="19">
        <v>11.9</v>
      </c>
      <c r="Z183" s="19">
        <v>0.8</v>
      </c>
      <c r="AA183" s="26">
        <f>Plant_Const!AH183</f>
        <v>1.1440000000000001</v>
      </c>
      <c r="AB183" s="19">
        <f>Plant_Const!AK183</f>
        <v>0.13999999999999999</v>
      </c>
      <c r="AC183" s="132">
        <f t="shared" si="2"/>
        <v>1</v>
      </c>
      <c r="AD183" s="132"/>
      <c r="AE183" s="120">
        <f>ROUNDUP(AC183*VLOOKUP($AD$8,PRODUCT!$C$2:$L$79,8,0)*AA183,0)</f>
        <v>4</v>
      </c>
      <c r="AF183" s="28">
        <f>ROUNDUP(AC183*VLOOKUP($AD$8,PRODUCT!$C$2:$L$79,9,0)*AB183,0)</f>
        <v>2</v>
      </c>
    </row>
    <row r="184" spans="1:32" x14ac:dyDescent="0.25">
      <c r="A184" s="29" t="s">
        <v>52</v>
      </c>
      <c r="B184" s="30">
        <v>182</v>
      </c>
      <c r="C184" s="31">
        <v>7</v>
      </c>
      <c r="D184" s="3">
        <v>19</v>
      </c>
      <c r="E184" s="20">
        <v>5100</v>
      </c>
      <c r="F184" s="20">
        <v>6</v>
      </c>
      <c r="G184" s="31">
        <v>14</v>
      </c>
      <c r="H184" s="31">
        <v>16</v>
      </c>
      <c r="I184" s="32" t="s">
        <v>58</v>
      </c>
      <c r="J184" s="20">
        <v>5</v>
      </c>
      <c r="K184" s="20">
        <v>50</v>
      </c>
      <c r="L184" s="20">
        <v>30</v>
      </c>
      <c r="M184" s="20">
        <v>5</v>
      </c>
      <c r="N184" s="31">
        <v>54</v>
      </c>
      <c r="O184" s="23">
        <v>20</v>
      </c>
      <c r="P184" s="20">
        <v>80</v>
      </c>
      <c r="Q184" s="24">
        <v>6</v>
      </c>
      <c r="R184" s="7">
        <v>12</v>
      </c>
      <c r="S184" s="20">
        <v>0</v>
      </c>
      <c r="T184" s="20">
        <v>10</v>
      </c>
      <c r="U184" s="25">
        <v>0.5</v>
      </c>
      <c r="V184" s="26">
        <v>1</v>
      </c>
      <c r="W184" s="19">
        <v>9.9</v>
      </c>
      <c r="X184" s="19">
        <v>1</v>
      </c>
      <c r="Y184" s="19">
        <v>11.9</v>
      </c>
      <c r="Z184" s="19">
        <v>0.8</v>
      </c>
      <c r="AA184" s="26">
        <f>Plant_Const!AH184</f>
        <v>1.1440000000000001</v>
      </c>
      <c r="AB184" s="19">
        <f>Plant_Const!AK184</f>
        <v>0.13999999999999999</v>
      </c>
      <c r="AC184" s="132">
        <f t="shared" si="2"/>
        <v>1</v>
      </c>
      <c r="AD184" s="132"/>
      <c r="AE184" s="120">
        <f>ROUNDUP(AC184*VLOOKUP($AD$8,PRODUCT!$C$2:$L$79,8,0)*AA184,0)</f>
        <v>4</v>
      </c>
      <c r="AF184" s="28">
        <f>ROUNDUP(AC184*VLOOKUP($AD$8,PRODUCT!$C$2:$L$79,9,0)*AB184,0)</f>
        <v>2</v>
      </c>
    </row>
    <row r="185" spans="1:32" x14ac:dyDescent="0.25">
      <c r="A185" s="29" t="s">
        <v>52</v>
      </c>
      <c r="B185" s="18">
        <v>183</v>
      </c>
      <c r="C185" s="31">
        <v>7</v>
      </c>
      <c r="D185" s="3">
        <v>19</v>
      </c>
      <c r="E185" s="20">
        <v>5100</v>
      </c>
      <c r="F185" s="20">
        <v>6</v>
      </c>
      <c r="G185" s="31">
        <v>14</v>
      </c>
      <c r="H185" s="31">
        <v>16</v>
      </c>
      <c r="I185" s="32" t="s">
        <v>58</v>
      </c>
      <c r="J185" s="20">
        <v>5</v>
      </c>
      <c r="K185" s="20">
        <v>50</v>
      </c>
      <c r="L185" s="20">
        <v>30</v>
      </c>
      <c r="M185" s="20">
        <v>5</v>
      </c>
      <c r="N185" s="31">
        <v>54</v>
      </c>
      <c r="O185" s="23">
        <v>20</v>
      </c>
      <c r="P185" s="20">
        <v>80</v>
      </c>
      <c r="Q185" s="24">
        <v>6</v>
      </c>
      <c r="R185" s="7">
        <v>12</v>
      </c>
      <c r="S185" s="20">
        <v>0</v>
      </c>
      <c r="T185" s="20">
        <v>10</v>
      </c>
      <c r="U185" s="25">
        <v>0.5</v>
      </c>
      <c r="V185" s="26">
        <v>1</v>
      </c>
      <c r="W185" s="19">
        <v>9.9</v>
      </c>
      <c r="X185" s="19">
        <v>1</v>
      </c>
      <c r="Y185" s="19">
        <v>11.9</v>
      </c>
      <c r="Z185" s="19">
        <v>0.8</v>
      </c>
      <c r="AA185" s="26">
        <f>Plant_Const!AH185</f>
        <v>1.1440000000000001</v>
      </c>
      <c r="AB185" s="19">
        <f>Plant_Const!AK185</f>
        <v>0.13999999999999999</v>
      </c>
      <c r="AC185" s="132">
        <f t="shared" si="2"/>
        <v>1</v>
      </c>
      <c r="AD185" s="132"/>
      <c r="AE185" s="120">
        <f>ROUNDUP(AC185*VLOOKUP($AD$8,PRODUCT!$C$2:$L$79,8,0)*AA185,0)</f>
        <v>4</v>
      </c>
      <c r="AF185" s="28">
        <f>ROUNDUP(AC185*VLOOKUP($AD$8,PRODUCT!$C$2:$L$79,9,0)*AB185,0)</f>
        <v>2</v>
      </c>
    </row>
    <row r="186" spans="1:32" x14ac:dyDescent="0.25">
      <c r="A186" s="29" t="s">
        <v>52</v>
      </c>
      <c r="B186" s="30">
        <v>184</v>
      </c>
      <c r="C186" s="31">
        <v>7</v>
      </c>
      <c r="D186" s="3">
        <v>19</v>
      </c>
      <c r="E186" s="20">
        <v>5100</v>
      </c>
      <c r="F186" s="20">
        <v>6</v>
      </c>
      <c r="G186" s="31">
        <v>14</v>
      </c>
      <c r="H186" s="31">
        <v>16</v>
      </c>
      <c r="I186" s="32" t="s">
        <v>58</v>
      </c>
      <c r="J186" s="20">
        <v>5</v>
      </c>
      <c r="K186" s="20">
        <v>50</v>
      </c>
      <c r="L186" s="20">
        <v>30</v>
      </c>
      <c r="M186" s="20">
        <v>5</v>
      </c>
      <c r="N186" s="31">
        <v>54</v>
      </c>
      <c r="O186" s="23">
        <v>20</v>
      </c>
      <c r="P186" s="20">
        <v>80</v>
      </c>
      <c r="Q186" s="24">
        <v>6</v>
      </c>
      <c r="R186" s="7">
        <v>12</v>
      </c>
      <c r="S186" s="20">
        <v>0</v>
      </c>
      <c r="T186" s="20">
        <v>10</v>
      </c>
      <c r="U186" s="25">
        <v>0.5</v>
      </c>
      <c r="V186" s="26">
        <v>1</v>
      </c>
      <c r="W186" s="19">
        <v>9.9</v>
      </c>
      <c r="X186" s="19">
        <v>1</v>
      </c>
      <c r="Y186" s="19">
        <v>11.9</v>
      </c>
      <c r="Z186" s="19">
        <v>0.8</v>
      </c>
      <c r="AA186" s="26">
        <f>Plant_Const!AH186</f>
        <v>1.1440000000000001</v>
      </c>
      <c r="AB186" s="19">
        <f>Plant_Const!AK186</f>
        <v>0.13999999999999999</v>
      </c>
      <c r="AC186" s="132">
        <f t="shared" si="2"/>
        <v>1</v>
      </c>
      <c r="AD186" s="132"/>
      <c r="AE186" s="120">
        <f>ROUNDUP(AC186*VLOOKUP($AD$8,PRODUCT!$C$2:$L$79,8,0)*AA186,0)</f>
        <v>4</v>
      </c>
      <c r="AF186" s="28">
        <f>ROUNDUP(AC186*VLOOKUP($AD$8,PRODUCT!$C$2:$L$79,9,0)*AB186,0)</f>
        <v>2</v>
      </c>
    </row>
    <row r="187" spans="1:32" x14ac:dyDescent="0.25">
      <c r="A187" s="29" t="s">
        <v>52</v>
      </c>
      <c r="B187" s="18">
        <v>185</v>
      </c>
      <c r="C187" s="31">
        <v>7</v>
      </c>
      <c r="D187" s="3">
        <v>19</v>
      </c>
      <c r="E187" s="20">
        <v>5100</v>
      </c>
      <c r="F187" s="20">
        <v>6</v>
      </c>
      <c r="G187" s="31">
        <v>14</v>
      </c>
      <c r="H187" s="31">
        <v>16</v>
      </c>
      <c r="I187" s="32" t="s">
        <v>58</v>
      </c>
      <c r="J187" s="20">
        <v>5</v>
      </c>
      <c r="K187" s="20">
        <v>50</v>
      </c>
      <c r="L187" s="20">
        <v>30</v>
      </c>
      <c r="M187" s="20">
        <v>5</v>
      </c>
      <c r="N187" s="31">
        <v>54</v>
      </c>
      <c r="O187" s="23">
        <v>20</v>
      </c>
      <c r="P187" s="20">
        <v>80</v>
      </c>
      <c r="Q187" s="24">
        <v>6</v>
      </c>
      <c r="R187" s="7">
        <v>12</v>
      </c>
      <c r="S187" s="20">
        <v>0</v>
      </c>
      <c r="T187" s="20">
        <v>10</v>
      </c>
      <c r="U187" s="25">
        <v>0.5</v>
      </c>
      <c r="V187" s="26">
        <v>1</v>
      </c>
      <c r="W187" s="19">
        <v>9.9</v>
      </c>
      <c r="X187" s="19">
        <v>1</v>
      </c>
      <c r="Y187" s="19">
        <v>11.9</v>
      </c>
      <c r="Z187" s="19">
        <v>0.8</v>
      </c>
      <c r="AA187" s="26">
        <f>Plant_Const!AH187</f>
        <v>1.1440000000000001</v>
      </c>
      <c r="AB187" s="19">
        <f>Plant_Const!AK187</f>
        <v>0.13999999999999999</v>
      </c>
      <c r="AC187" s="132">
        <f t="shared" si="2"/>
        <v>1</v>
      </c>
      <c r="AD187" s="132"/>
      <c r="AE187" s="120">
        <f>ROUNDUP(AC187*VLOOKUP($AD$8,PRODUCT!$C$2:$L$79,8,0)*AA187,0)</f>
        <v>4</v>
      </c>
      <c r="AF187" s="28">
        <f>ROUNDUP(AC187*VLOOKUP($AD$8,PRODUCT!$C$2:$L$79,9,0)*AB187,0)</f>
        <v>2</v>
      </c>
    </row>
    <row r="188" spans="1:32" x14ac:dyDescent="0.25">
      <c r="A188" s="29" t="s">
        <v>52</v>
      </c>
      <c r="B188" s="30">
        <v>186</v>
      </c>
      <c r="C188" s="31">
        <v>7</v>
      </c>
      <c r="D188" s="3">
        <v>19</v>
      </c>
      <c r="E188" s="20">
        <v>5100</v>
      </c>
      <c r="F188" s="20">
        <v>6</v>
      </c>
      <c r="G188" s="31">
        <v>14</v>
      </c>
      <c r="H188" s="31">
        <v>16</v>
      </c>
      <c r="I188" s="32" t="s">
        <v>58</v>
      </c>
      <c r="J188" s="20">
        <v>5</v>
      </c>
      <c r="K188" s="20">
        <v>50</v>
      </c>
      <c r="L188" s="20">
        <v>30</v>
      </c>
      <c r="M188" s="20">
        <v>5</v>
      </c>
      <c r="N188" s="31">
        <v>54</v>
      </c>
      <c r="O188" s="23">
        <v>20</v>
      </c>
      <c r="P188" s="20">
        <v>80</v>
      </c>
      <c r="Q188" s="24">
        <v>6</v>
      </c>
      <c r="R188" s="7">
        <v>12</v>
      </c>
      <c r="S188" s="20">
        <v>0</v>
      </c>
      <c r="T188" s="20">
        <v>10</v>
      </c>
      <c r="U188" s="25">
        <v>0.5</v>
      </c>
      <c r="V188" s="26">
        <v>1</v>
      </c>
      <c r="W188" s="19">
        <v>9.9</v>
      </c>
      <c r="X188" s="19">
        <v>1</v>
      </c>
      <c r="Y188" s="19">
        <v>11.9</v>
      </c>
      <c r="Z188" s="19">
        <v>0.8</v>
      </c>
      <c r="AA188" s="26">
        <f>Plant_Const!AH188</f>
        <v>1.1440000000000001</v>
      </c>
      <c r="AB188" s="19">
        <f>Plant_Const!AK188</f>
        <v>0.13999999999999999</v>
      </c>
      <c r="AC188" s="132">
        <f t="shared" si="2"/>
        <v>1</v>
      </c>
      <c r="AD188" s="132"/>
      <c r="AE188" s="120">
        <f>ROUNDUP(AC188*VLOOKUP($AD$8,PRODUCT!$C$2:$L$79,8,0)*AA188,0)</f>
        <v>4</v>
      </c>
      <c r="AF188" s="28">
        <f>ROUNDUP(AC188*VLOOKUP($AD$8,PRODUCT!$C$2:$L$79,9,0)*AB188,0)</f>
        <v>2</v>
      </c>
    </row>
    <row r="189" spans="1:32" x14ac:dyDescent="0.25">
      <c r="A189" s="29" t="s">
        <v>52</v>
      </c>
      <c r="B189" s="18">
        <v>187</v>
      </c>
      <c r="C189" s="31">
        <v>7</v>
      </c>
      <c r="D189" s="3">
        <v>19</v>
      </c>
      <c r="E189" s="20">
        <v>5100</v>
      </c>
      <c r="F189" s="20">
        <v>6</v>
      </c>
      <c r="G189" s="31">
        <v>14</v>
      </c>
      <c r="H189" s="31">
        <v>16</v>
      </c>
      <c r="I189" s="32" t="s">
        <v>58</v>
      </c>
      <c r="J189" s="20">
        <v>5</v>
      </c>
      <c r="K189" s="20">
        <v>50</v>
      </c>
      <c r="L189" s="20">
        <v>30</v>
      </c>
      <c r="M189" s="20">
        <v>5</v>
      </c>
      <c r="N189" s="31">
        <v>54</v>
      </c>
      <c r="O189" s="23">
        <v>20</v>
      </c>
      <c r="P189" s="20">
        <v>80</v>
      </c>
      <c r="Q189" s="24">
        <v>6</v>
      </c>
      <c r="R189" s="7">
        <v>12</v>
      </c>
      <c r="S189" s="20">
        <v>0</v>
      </c>
      <c r="T189" s="20">
        <v>10</v>
      </c>
      <c r="U189" s="25">
        <v>0.5</v>
      </c>
      <c r="V189" s="26">
        <v>1</v>
      </c>
      <c r="W189" s="19">
        <v>9.9</v>
      </c>
      <c r="X189" s="19">
        <v>1</v>
      </c>
      <c r="Y189" s="19">
        <v>11.9</v>
      </c>
      <c r="Z189" s="19">
        <v>0.8</v>
      </c>
      <c r="AA189" s="26">
        <f>Plant_Const!AH189</f>
        <v>1.1440000000000001</v>
      </c>
      <c r="AB189" s="19">
        <f>Plant_Const!AK189</f>
        <v>0.13999999999999999</v>
      </c>
      <c r="AC189" s="132">
        <f t="shared" si="2"/>
        <v>1</v>
      </c>
      <c r="AD189" s="132"/>
      <c r="AE189" s="120">
        <f>ROUNDUP(AC189*VLOOKUP($AD$8,PRODUCT!$C$2:$L$79,8,0)*AA189,0)</f>
        <v>4</v>
      </c>
      <c r="AF189" s="28">
        <f>ROUNDUP(AC189*VLOOKUP($AD$8,PRODUCT!$C$2:$L$79,9,0)*AB189,0)</f>
        <v>2</v>
      </c>
    </row>
    <row r="190" spans="1:32" x14ac:dyDescent="0.25">
      <c r="A190" s="29" t="s">
        <v>52</v>
      </c>
      <c r="B190" s="30">
        <v>188</v>
      </c>
      <c r="C190" s="31">
        <v>7</v>
      </c>
      <c r="D190" s="3">
        <v>19</v>
      </c>
      <c r="E190" s="20">
        <v>5100</v>
      </c>
      <c r="F190" s="20">
        <v>6</v>
      </c>
      <c r="G190" s="31">
        <v>14</v>
      </c>
      <c r="H190" s="31">
        <v>16</v>
      </c>
      <c r="I190" s="32" t="s">
        <v>58</v>
      </c>
      <c r="J190" s="20">
        <v>5</v>
      </c>
      <c r="K190" s="20">
        <v>50</v>
      </c>
      <c r="L190" s="20">
        <v>30</v>
      </c>
      <c r="M190" s="20">
        <v>5</v>
      </c>
      <c r="N190" s="31">
        <v>54</v>
      </c>
      <c r="O190" s="23">
        <v>20</v>
      </c>
      <c r="P190" s="20">
        <v>80</v>
      </c>
      <c r="Q190" s="24">
        <v>6</v>
      </c>
      <c r="R190" s="7">
        <v>12</v>
      </c>
      <c r="S190" s="20">
        <v>0</v>
      </c>
      <c r="T190" s="20">
        <v>10</v>
      </c>
      <c r="U190" s="25">
        <v>0.5</v>
      </c>
      <c r="V190" s="26">
        <v>1</v>
      </c>
      <c r="W190" s="19">
        <v>9.9</v>
      </c>
      <c r="X190" s="19">
        <v>1</v>
      </c>
      <c r="Y190" s="19">
        <v>11.9</v>
      </c>
      <c r="Z190" s="19">
        <v>0.8</v>
      </c>
      <c r="AA190" s="26">
        <f>Plant_Const!AH190</f>
        <v>1.1440000000000001</v>
      </c>
      <c r="AB190" s="19">
        <f>Plant_Const!AK190</f>
        <v>0.13999999999999999</v>
      </c>
      <c r="AC190" s="132">
        <f t="shared" si="2"/>
        <v>1</v>
      </c>
      <c r="AD190" s="132"/>
      <c r="AE190" s="120">
        <f>ROUNDUP(AC190*VLOOKUP($AD$8,PRODUCT!$C$2:$L$79,8,0)*AA190,0)</f>
        <v>4</v>
      </c>
      <c r="AF190" s="28">
        <f>ROUNDUP(AC190*VLOOKUP($AD$8,PRODUCT!$C$2:$L$79,9,0)*AB190,0)</f>
        <v>2</v>
      </c>
    </row>
    <row r="191" spans="1:32" x14ac:dyDescent="0.25">
      <c r="A191" s="29" t="s">
        <v>52</v>
      </c>
      <c r="B191" s="18">
        <v>189</v>
      </c>
      <c r="C191" s="31">
        <v>7</v>
      </c>
      <c r="D191" s="3">
        <v>19</v>
      </c>
      <c r="E191" s="20">
        <v>5100</v>
      </c>
      <c r="F191" s="20">
        <v>6</v>
      </c>
      <c r="G191" s="31">
        <v>14</v>
      </c>
      <c r="H191" s="31">
        <v>16</v>
      </c>
      <c r="I191" s="32" t="s">
        <v>58</v>
      </c>
      <c r="J191" s="20">
        <v>5</v>
      </c>
      <c r="K191" s="20">
        <v>50</v>
      </c>
      <c r="L191" s="20">
        <v>30</v>
      </c>
      <c r="M191" s="20">
        <v>5</v>
      </c>
      <c r="N191" s="31">
        <v>54</v>
      </c>
      <c r="O191" s="23">
        <v>20</v>
      </c>
      <c r="P191" s="20">
        <v>80</v>
      </c>
      <c r="Q191" s="24">
        <v>6</v>
      </c>
      <c r="R191" s="7">
        <v>12</v>
      </c>
      <c r="S191" s="20">
        <v>0</v>
      </c>
      <c r="T191" s="20">
        <v>10</v>
      </c>
      <c r="U191" s="25">
        <v>0.5</v>
      </c>
      <c r="V191" s="26">
        <v>1</v>
      </c>
      <c r="W191" s="19">
        <v>9.9</v>
      </c>
      <c r="X191" s="19">
        <v>1</v>
      </c>
      <c r="Y191" s="19">
        <v>11.9</v>
      </c>
      <c r="Z191" s="19">
        <v>0.8</v>
      </c>
      <c r="AA191" s="26">
        <f>Plant_Const!AH191</f>
        <v>1.1440000000000001</v>
      </c>
      <c r="AB191" s="19">
        <f>Plant_Const!AK191</f>
        <v>0.13999999999999999</v>
      </c>
      <c r="AC191" s="132">
        <f t="shared" si="2"/>
        <v>1</v>
      </c>
      <c r="AD191" s="132"/>
      <c r="AE191" s="120">
        <f>ROUNDUP(AC191*VLOOKUP($AD$8,PRODUCT!$C$2:$L$79,8,0)*AA191,0)</f>
        <v>4</v>
      </c>
      <c r="AF191" s="28">
        <f>ROUNDUP(AC191*VLOOKUP($AD$8,PRODUCT!$C$2:$L$79,9,0)*AB191,0)</f>
        <v>2</v>
      </c>
    </row>
    <row r="192" spans="1:32" x14ac:dyDescent="0.25">
      <c r="A192" s="29" t="s">
        <v>52</v>
      </c>
      <c r="B192" s="30">
        <v>190</v>
      </c>
      <c r="C192" s="31">
        <v>7</v>
      </c>
      <c r="D192" s="3">
        <v>19</v>
      </c>
      <c r="E192" s="20">
        <v>5100</v>
      </c>
      <c r="F192" s="20">
        <v>6</v>
      </c>
      <c r="G192" s="31">
        <v>14</v>
      </c>
      <c r="H192" s="31">
        <v>16</v>
      </c>
      <c r="I192" s="32" t="s">
        <v>58</v>
      </c>
      <c r="J192" s="20">
        <v>5</v>
      </c>
      <c r="K192" s="20">
        <v>50</v>
      </c>
      <c r="L192" s="20">
        <v>30</v>
      </c>
      <c r="M192" s="20">
        <v>5</v>
      </c>
      <c r="N192" s="31">
        <v>54</v>
      </c>
      <c r="O192" s="23">
        <v>20</v>
      </c>
      <c r="P192" s="20">
        <v>80</v>
      </c>
      <c r="Q192" s="24">
        <v>6</v>
      </c>
      <c r="R192" s="7">
        <v>12</v>
      </c>
      <c r="S192" s="20">
        <v>0</v>
      </c>
      <c r="T192" s="20">
        <v>10</v>
      </c>
      <c r="U192" s="25">
        <v>0.5</v>
      </c>
      <c r="V192" s="26">
        <v>1</v>
      </c>
      <c r="W192" s="19">
        <v>9.9</v>
      </c>
      <c r="X192" s="19">
        <v>1</v>
      </c>
      <c r="Y192" s="19">
        <v>11.9</v>
      </c>
      <c r="Z192" s="19">
        <v>0.8</v>
      </c>
      <c r="AA192" s="26">
        <f>Plant_Const!AH192</f>
        <v>1.1440000000000001</v>
      </c>
      <c r="AB192" s="19">
        <f>Plant_Const!AK192</f>
        <v>0.13999999999999999</v>
      </c>
      <c r="AC192" s="132">
        <f t="shared" si="2"/>
        <v>1</v>
      </c>
      <c r="AD192" s="132"/>
      <c r="AE192" s="120">
        <f>ROUNDUP(AC192*VLOOKUP($AD$8,PRODUCT!$C$2:$L$79,8,0)*AA192,0)</f>
        <v>4</v>
      </c>
      <c r="AF192" s="28">
        <f>ROUNDUP(AC192*VLOOKUP($AD$8,PRODUCT!$C$2:$L$79,9,0)*AB192,0)</f>
        <v>2</v>
      </c>
    </row>
    <row r="193" spans="1:32" x14ac:dyDescent="0.25">
      <c r="A193" s="29" t="s">
        <v>52</v>
      </c>
      <c r="B193" s="18">
        <v>191</v>
      </c>
      <c r="C193" s="31">
        <v>7</v>
      </c>
      <c r="D193" s="3">
        <v>19</v>
      </c>
      <c r="E193" s="20">
        <v>5100</v>
      </c>
      <c r="F193" s="20">
        <v>6</v>
      </c>
      <c r="G193" s="31">
        <v>14</v>
      </c>
      <c r="H193" s="31">
        <v>16</v>
      </c>
      <c r="I193" s="32" t="s">
        <v>58</v>
      </c>
      <c r="J193" s="20">
        <v>5</v>
      </c>
      <c r="K193" s="20">
        <v>50</v>
      </c>
      <c r="L193" s="20">
        <v>30</v>
      </c>
      <c r="M193" s="20">
        <v>5</v>
      </c>
      <c r="N193" s="31">
        <v>54</v>
      </c>
      <c r="O193" s="23">
        <v>20</v>
      </c>
      <c r="P193" s="20">
        <v>80</v>
      </c>
      <c r="Q193" s="24">
        <v>6</v>
      </c>
      <c r="R193" s="7">
        <v>12</v>
      </c>
      <c r="S193" s="20">
        <v>0</v>
      </c>
      <c r="T193" s="20">
        <v>10</v>
      </c>
      <c r="U193" s="25">
        <v>0.5</v>
      </c>
      <c r="V193" s="26">
        <v>1</v>
      </c>
      <c r="W193" s="19">
        <v>9.9</v>
      </c>
      <c r="X193" s="19">
        <v>1</v>
      </c>
      <c r="Y193" s="19">
        <v>11.9</v>
      </c>
      <c r="Z193" s="19">
        <v>0.8</v>
      </c>
      <c r="AA193" s="26">
        <f>Plant_Const!AH193</f>
        <v>1.1440000000000001</v>
      </c>
      <c r="AB193" s="19">
        <f>Plant_Const!AK193</f>
        <v>0.13999999999999999</v>
      </c>
      <c r="AC193" s="132">
        <f t="shared" si="2"/>
        <v>1</v>
      </c>
      <c r="AD193" s="132"/>
      <c r="AE193" s="120">
        <f>ROUNDUP(AC193*VLOOKUP($AD$8,PRODUCT!$C$2:$L$79,8,0)*AA193,0)</f>
        <v>4</v>
      </c>
      <c r="AF193" s="28">
        <f>ROUNDUP(AC193*VLOOKUP($AD$8,PRODUCT!$C$2:$L$79,9,0)*AB193,0)</f>
        <v>2</v>
      </c>
    </row>
    <row r="194" spans="1:32" x14ac:dyDescent="0.25">
      <c r="A194" s="29" t="s">
        <v>52</v>
      </c>
      <c r="B194" s="30">
        <v>192</v>
      </c>
      <c r="C194" s="31">
        <v>7</v>
      </c>
      <c r="D194" s="3">
        <v>19</v>
      </c>
      <c r="E194" s="20">
        <v>5100</v>
      </c>
      <c r="F194" s="20">
        <v>6</v>
      </c>
      <c r="G194" s="31">
        <v>14</v>
      </c>
      <c r="H194" s="31">
        <v>16</v>
      </c>
      <c r="I194" s="32" t="s">
        <v>58</v>
      </c>
      <c r="J194" s="20">
        <v>5</v>
      </c>
      <c r="K194" s="20">
        <v>50</v>
      </c>
      <c r="L194" s="20">
        <v>30</v>
      </c>
      <c r="M194" s="20">
        <v>5</v>
      </c>
      <c r="N194" s="31">
        <v>54</v>
      </c>
      <c r="O194" s="23">
        <v>20</v>
      </c>
      <c r="P194" s="20">
        <v>80</v>
      </c>
      <c r="Q194" s="24">
        <v>6</v>
      </c>
      <c r="R194" s="7">
        <v>12</v>
      </c>
      <c r="S194" s="20">
        <v>0</v>
      </c>
      <c r="T194" s="20">
        <v>10</v>
      </c>
      <c r="U194" s="25">
        <v>0.5</v>
      </c>
      <c r="V194" s="26">
        <v>1</v>
      </c>
      <c r="W194" s="19">
        <v>9.9</v>
      </c>
      <c r="X194" s="19">
        <v>1</v>
      </c>
      <c r="Y194" s="19">
        <v>11.9</v>
      </c>
      <c r="Z194" s="19">
        <v>0.8</v>
      </c>
      <c r="AA194" s="26">
        <f>Plant_Const!AH194</f>
        <v>1.1440000000000001</v>
      </c>
      <c r="AB194" s="19">
        <f>Plant_Const!AK194</f>
        <v>0.13999999999999999</v>
      </c>
      <c r="AC194" s="132">
        <f t="shared" si="2"/>
        <v>1</v>
      </c>
      <c r="AD194" s="132"/>
      <c r="AE194" s="120">
        <f>ROUNDUP(AC194*VLOOKUP($AD$8,PRODUCT!$C$2:$L$79,8,0)*AA194,0)</f>
        <v>4</v>
      </c>
      <c r="AF194" s="28">
        <f>ROUNDUP(AC194*VLOOKUP($AD$8,PRODUCT!$C$2:$L$79,9,0)*AB194,0)</f>
        <v>2</v>
      </c>
    </row>
    <row r="195" spans="1:32" x14ac:dyDescent="0.25">
      <c r="A195" s="29" t="s">
        <v>52</v>
      </c>
      <c r="B195" s="18">
        <v>193</v>
      </c>
      <c r="C195" s="31">
        <v>7</v>
      </c>
      <c r="D195" s="3">
        <v>19</v>
      </c>
      <c r="E195" s="20">
        <v>5100</v>
      </c>
      <c r="F195" s="20">
        <v>6</v>
      </c>
      <c r="G195" s="31">
        <v>14</v>
      </c>
      <c r="H195" s="31">
        <v>16</v>
      </c>
      <c r="I195" s="32" t="s">
        <v>58</v>
      </c>
      <c r="J195" s="20">
        <v>5</v>
      </c>
      <c r="K195" s="20">
        <v>50</v>
      </c>
      <c r="L195" s="20">
        <v>30</v>
      </c>
      <c r="M195" s="20">
        <v>5</v>
      </c>
      <c r="N195" s="31">
        <v>54</v>
      </c>
      <c r="O195" s="23">
        <v>20</v>
      </c>
      <c r="P195" s="20">
        <v>80</v>
      </c>
      <c r="Q195" s="24">
        <v>6</v>
      </c>
      <c r="R195" s="7">
        <v>12</v>
      </c>
      <c r="S195" s="20">
        <v>0</v>
      </c>
      <c r="T195" s="20">
        <v>10</v>
      </c>
      <c r="U195" s="25">
        <v>0.5</v>
      </c>
      <c r="V195" s="26">
        <v>1</v>
      </c>
      <c r="W195" s="19">
        <v>9.9</v>
      </c>
      <c r="X195" s="19">
        <v>1</v>
      </c>
      <c r="Y195" s="19">
        <v>11.9</v>
      </c>
      <c r="Z195" s="19">
        <v>0.8</v>
      </c>
      <c r="AA195" s="26">
        <f>Plant_Const!AH195</f>
        <v>1.1440000000000001</v>
      </c>
      <c r="AB195" s="19">
        <f>Plant_Const!AK195</f>
        <v>0.13999999999999999</v>
      </c>
      <c r="AC195" s="132">
        <f t="shared" si="2"/>
        <v>1</v>
      </c>
      <c r="AD195" s="132"/>
      <c r="AE195" s="120">
        <f>ROUNDUP(AC195*VLOOKUP($AD$8,PRODUCT!$C$2:$L$79,8,0)*AA195,0)</f>
        <v>4</v>
      </c>
      <c r="AF195" s="28">
        <f>ROUNDUP(AC195*VLOOKUP($AD$8,PRODUCT!$C$2:$L$79,9,0)*AB195,0)</f>
        <v>2</v>
      </c>
    </row>
    <row r="196" spans="1:32" x14ac:dyDescent="0.25">
      <c r="A196" s="29" t="s">
        <v>52</v>
      </c>
      <c r="B196" s="30">
        <v>194</v>
      </c>
      <c r="C196" s="31">
        <v>7</v>
      </c>
      <c r="D196" s="3">
        <v>19</v>
      </c>
      <c r="E196" s="20">
        <v>5100</v>
      </c>
      <c r="F196" s="20">
        <v>6</v>
      </c>
      <c r="G196" s="31">
        <v>14</v>
      </c>
      <c r="H196" s="31">
        <v>16</v>
      </c>
      <c r="I196" s="32" t="s">
        <v>58</v>
      </c>
      <c r="J196" s="20">
        <v>5</v>
      </c>
      <c r="K196" s="20">
        <v>50</v>
      </c>
      <c r="L196" s="20">
        <v>30</v>
      </c>
      <c r="M196" s="20">
        <v>5</v>
      </c>
      <c r="N196" s="31">
        <v>54</v>
      </c>
      <c r="O196" s="23">
        <v>20</v>
      </c>
      <c r="P196" s="20">
        <v>80</v>
      </c>
      <c r="Q196" s="24">
        <v>6</v>
      </c>
      <c r="R196" s="7">
        <v>12</v>
      </c>
      <c r="S196" s="20">
        <v>0</v>
      </c>
      <c r="T196" s="20">
        <v>10</v>
      </c>
      <c r="U196" s="25">
        <v>0.5</v>
      </c>
      <c r="V196" s="26">
        <v>1</v>
      </c>
      <c r="W196" s="19">
        <v>9.9</v>
      </c>
      <c r="X196" s="19">
        <v>1</v>
      </c>
      <c r="Y196" s="19">
        <v>11.9</v>
      </c>
      <c r="Z196" s="19">
        <v>0.8</v>
      </c>
      <c r="AA196" s="26">
        <f>Plant_Const!AH196</f>
        <v>1.1440000000000001</v>
      </c>
      <c r="AB196" s="19">
        <f>Plant_Const!AK196</f>
        <v>0.13999999999999999</v>
      </c>
      <c r="AC196" s="132">
        <f t="shared" si="2"/>
        <v>1</v>
      </c>
      <c r="AD196" s="132"/>
      <c r="AE196" s="120">
        <f>ROUNDUP(AC196*VLOOKUP($AD$8,PRODUCT!$C$2:$L$79,8,0)*AA196,0)</f>
        <v>4</v>
      </c>
      <c r="AF196" s="28">
        <f>ROUNDUP(AC196*VLOOKUP($AD$8,PRODUCT!$C$2:$L$79,9,0)*AB196,0)</f>
        <v>2</v>
      </c>
    </row>
    <row r="197" spans="1:32" x14ac:dyDescent="0.25">
      <c r="A197" s="29" t="s">
        <v>52</v>
      </c>
      <c r="B197" s="18">
        <v>195</v>
      </c>
      <c r="C197" s="31">
        <v>7</v>
      </c>
      <c r="D197" s="3">
        <v>19</v>
      </c>
      <c r="E197" s="20">
        <v>5100</v>
      </c>
      <c r="F197" s="20">
        <v>6</v>
      </c>
      <c r="G197" s="31">
        <v>14</v>
      </c>
      <c r="H197" s="31">
        <v>16</v>
      </c>
      <c r="I197" s="32" t="s">
        <v>58</v>
      </c>
      <c r="J197" s="20">
        <v>5</v>
      </c>
      <c r="K197" s="20">
        <v>50</v>
      </c>
      <c r="L197" s="20">
        <v>30</v>
      </c>
      <c r="M197" s="20">
        <v>5</v>
      </c>
      <c r="N197" s="31">
        <v>54</v>
      </c>
      <c r="O197" s="23">
        <v>20</v>
      </c>
      <c r="P197" s="20">
        <v>80</v>
      </c>
      <c r="Q197" s="24">
        <v>6</v>
      </c>
      <c r="R197" s="7">
        <v>12</v>
      </c>
      <c r="S197" s="20">
        <v>0</v>
      </c>
      <c r="T197" s="20">
        <v>10</v>
      </c>
      <c r="U197" s="25">
        <v>0.5</v>
      </c>
      <c r="V197" s="26">
        <v>1</v>
      </c>
      <c r="W197" s="19">
        <v>9.9</v>
      </c>
      <c r="X197" s="19">
        <v>1</v>
      </c>
      <c r="Y197" s="19">
        <v>11.9</v>
      </c>
      <c r="Z197" s="19">
        <v>0.8</v>
      </c>
      <c r="AA197" s="26">
        <f>Plant_Const!AH197</f>
        <v>1.1440000000000001</v>
      </c>
      <c r="AB197" s="19">
        <f>Plant_Const!AK197</f>
        <v>0.13999999999999999</v>
      </c>
      <c r="AC197" s="132">
        <f t="shared" si="2"/>
        <v>1</v>
      </c>
      <c r="AD197" s="132"/>
      <c r="AE197" s="120">
        <f>ROUNDUP(AC197*VLOOKUP($AD$8,PRODUCT!$C$2:$L$79,8,0)*AA197,0)</f>
        <v>4</v>
      </c>
      <c r="AF197" s="28">
        <f>ROUNDUP(AC197*VLOOKUP($AD$8,PRODUCT!$C$2:$L$79,9,0)*AB197,0)</f>
        <v>2</v>
      </c>
    </row>
    <row r="198" spans="1:32" x14ac:dyDescent="0.25">
      <c r="A198" s="29" t="s">
        <v>52</v>
      </c>
      <c r="B198" s="30">
        <v>196</v>
      </c>
      <c r="C198" s="31">
        <v>7</v>
      </c>
      <c r="D198" s="3">
        <v>19</v>
      </c>
      <c r="E198" s="20">
        <v>5100</v>
      </c>
      <c r="F198" s="20">
        <v>6</v>
      </c>
      <c r="G198" s="31">
        <v>14</v>
      </c>
      <c r="H198" s="31">
        <v>16</v>
      </c>
      <c r="I198" s="32" t="s">
        <v>58</v>
      </c>
      <c r="J198" s="20">
        <v>5</v>
      </c>
      <c r="K198" s="20">
        <v>50</v>
      </c>
      <c r="L198" s="20">
        <v>30</v>
      </c>
      <c r="M198" s="20">
        <v>5</v>
      </c>
      <c r="N198" s="31">
        <v>54</v>
      </c>
      <c r="O198" s="23">
        <v>20</v>
      </c>
      <c r="P198" s="20">
        <v>80</v>
      </c>
      <c r="Q198" s="24">
        <v>6</v>
      </c>
      <c r="R198" s="7">
        <v>12</v>
      </c>
      <c r="S198" s="20">
        <v>0</v>
      </c>
      <c r="T198" s="20">
        <v>10</v>
      </c>
      <c r="U198" s="25">
        <v>0.5</v>
      </c>
      <c r="V198" s="26">
        <v>1</v>
      </c>
      <c r="W198" s="19">
        <v>9.9</v>
      </c>
      <c r="X198" s="19">
        <v>1</v>
      </c>
      <c r="Y198" s="19">
        <v>11.9</v>
      </c>
      <c r="Z198" s="19">
        <v>0.8</v>
      </c>
      <c r="AA198" s="26">
        <f>Plant_Const!AH198</f>
        <v>1.1440000000000001</v>
      </c>
      <c r="AB198" s="19">
        <f>Plant_Const!AK198</f>
        <v>0.13999999999999999</v>
      </c>
      <c r="AC198" s="132">
        <f t="shared" si="2"/>
        <v>1</v>
      </c>
      <c r="AD198" s="132"/>
      <c r="AE198" s="120">
        <f>ROUNDUP(AC198*VLOOKUP($AD$8,PRODUCT!$C$2:$L$79,8,0)*AA198,0)</f>
        <v>4</v>
      </c>
      <c r="AF198" s="28">
        <f>ROUNDUP(AC198*VLOOKUP($AD$8,PRODUCT!$C$2:$L$79,9,0)*AB198,0)</f>
        <v>2</v>
      </c>
    </row>
    <row r="199" spans="1:32" x14ac:dyDescent="0.25">
      <c r="A199" s="29" t="s">
        <v>52</v>
      </c>
      <c r="B199" s="18">
        <v>197</v>
      </c>
      <c r="C199" s="31">
        <v>7</v>
      </c>
      <c r="D199" s="3">
        <v>19</v>
      </c>
      <c r="E199" s="20">
        <v>5100</v>
      </c>
      <c r="F199" s="20">
        <v>6</v>
      </c>
      <c r="G199" s="31">
        <v>14</v>
      </c>
      <c r="H199" s="31">
        <v>16</v>
      </c>
      <c r="I199" s="32" t="s">
        <v>58</v>
      </c>
      <c r="J199" s="20">
        <v>5</v>
      </c>
      <c r="K199" s="20">
        <v>50</v>
      </c>
      <c r="L199" s="20">
        <v>30</v>
      </c>
      <c r="M199" s="20">
        <v>5</v>
      </c>
      <c r="N199" s="31">
        <v>54</v>
      </c>
      <c r="O199" s="23">
        <v>20</v>
      </c>
      <c r="P199" s="20">
        <v>80</v>
      </c>
      <c r="Q199" s="24">
        <v>6</v>
      </c>
      <c r="R199" s="7">
        <v>12</v>
      </c>
      <c r="S199" s="20">
        <v>0</v>
      </c>
      <c r="T199" s="20">
        <v>10</v>
      </c>
      <c r="U199" s="25">
        <v>0.5</v>
      </c>
      <c r="V199" s="26">
        <v>1</v>
      </c>
      <c r="W199" s="19">
        <v>9.9</v>
      </c>
      <c r="X199" s="19">
        <v>1</v>
      </c>
      <c r="Y199" s="19">
        <v>11.9</v>
      </c>
      <c r="Z199" s="19">
        <v>0.8</v>
      </c>
      <c r="AA199" s="26">
        <f>Plant_Const!AH199</f>
        <v>1.1440000000000001</v>
      </c>
      <c r="AB199" s="19">
        <f>Plant_Const!AK199</f>
        <v>0.13999999999999999</v>
      </c>
      <c r="AC199" s="132">
        <f t="shared" ref="AC199:AC262" si="3">AC198</f>
        <v>1</v>
      </c>
      <c r="AD199" s="132"/>
      <c r="AE199" s="120">
        <f>ROUNDUP(AC199*VLOOKUP($AD$8,PRODUCT!$C$2:$L$79,8,0)*AA199,0)</f>
        <v>4</v>
      </c>
      <c r="AF199" s="28">
        <f>ROUNDUP(AC199*VLOOKUP($AD$8,PRODUCT!$C$2:$L$79,9,0)*AB199,0)</f>
        <v>2</v>
      </c>
    </row>
    <row r="200" spans="1:32" x14ac:dyDescent="0.25">
      <c r="A200" s="29" t="s">
        <v>52</v>
      </c>
      <c r="B200" s="30">
        <v>198</v>
      </c>
      <c r="C200" s="31">
        <v>7</v>
      </c>
      <c r="D200" s="3">
        <v>19</v>
      </c>
      <c r="E200" s="20">
        <v>5100</v>
      </c>
      <c r="F200" s="20">
        <v>6</v>
      </c>
      <c r="G200" s="31">
        <v>14</v>
      </c>
      <c r="H200" s="31">
        <v>16</v>
      </c>
      <c r="I200" s="32" t="s">
        <v>58</v>
      </c>
      <c r="J200" s="20">
        <v>5</v>
      </c>
      <c r="K200" s="20">
        <v>50</v>
      </c>
      <c r="L200" s="20">
        <v>30</v>
      </c>
      <c r="M200" s="20">
        <v>5</v>
      </c>
      <c r="N200" s="31">
        <v>54</v>
      </c>
      <c r="O200" s="23">
        <v>20</v>
      </c>
      <c r="P200" s="20">
        <v>80</v>
      </c>
      <c r="Q200" s="24">
        <v>6</v>
      </c>
      <c r="R200" s="7">
        <v>12</v>
      </c>
      <c r="S200" s="20">
        <v>0</v>
      </c>
      <c r="T200" s="20">
        <v>10</v>
      </c>
      <c r="U200" s="25">
        <v>0.5</v>
      </c>
      <c r="V200" s="26">
        <v>1</v>
      </c>
      <c r="W200" s="19">
        <v>9.9</v>
      </c>
      <c r="X200" s="19">
        <v>1</v>
      </c>
      <c r="Y200" s="19">
        <v>11.9</v>
      </c>
      <c r="Z200" s="19">
        <v>0.8</v>
      </c>
      <c r="AA200" s="26">
        <f>Plant_Const!AH200</f>
        <v>1.1440000000000001</v>
      </c>
      <c r="AB200" s="19">
        <f>Plant_Const!AK200</f>
        <v>0.13999999999999999</v>
      </c>
      <c r="AC200" s="132">
        <f t="shared" si="3"/>
        <v>1</v>
      </c>
      <c r="AD200" s="132"/>
      <c r="AE200" s="120">
        <f>ROUNDUP(AC200*VLOOKUP($AD$8,PRODUCT!$C$2:$L$79,8,0)*AA200,0)</f>
        <v>4</v>
      </c>
      <c r="AF200" s="28">
        <f>ROUNDUP(AC200*VLOOKUP($AD$8,PRODUCT!$C$2:$L$79,9,0)*AB200,0)</f>
        <v>2</v>
      </c>
    </row>
    <row r="201" spans="1:32" x14ac:dyDescent="0.25">
      <c r="A201" s="29" t="s">
        <v>52</v>
      </c>
      <c r="B201" s="18">
        <v>199</v>
      </c>
      <c r="C201" s="31">
        <v>7</v>
      </c>
      <c r="D201" s="3">
        <v>19</v>
      </c>
      <c r="E201" s="20">
        <v>5100</v>
      </c>
      <c r="F201" s="20">
        <v>6</v>
      </c>
      <c r="G201" s="31">
        <v>14</v>
      </c>
      <c r="H201" s="31">
        <v>16</v>
      </c>
      <c r="I201" s="32" t="s">
        <v>58</v>
      </c>
      <c r="J201" s="20">
        <v>5</v>
      </c>
      <c r="K201" s="20">
        <v>50</v>
      </c>
      <c r="L201" s="20">
        <v>30</v>
      </c>
      <c r="M201" s="20">
        <v>5</v>
      </c>
      <c r="N201" s="31">
        <v>54</v>
      </c>
      <c r="O201" s="23">
        <v>20</v>
      </c>
      <c r="P201" s="20">
        <v>80</v>
      </c>
      <c r="Q201" s="24">
        <v>6</v>
      </c>
      <c r="R201" s="7">
        <v>12</v>
      </c>
      <c r="S201" s="20">
        <v>0</v>
      </c>
      <c r="T201" s="20">
        <v>10</v>
      </c>
      <c r="U201" s="25">
        <v>0.5</v>
      </c>
      <c r="V201" s="26">
        <v>1</v>
      </c>
      <c r="W201" s="19">
        <v>9.9</v>
      </c>
      <c r="X201" s="19">
        <v>1</v>
      </c>
      <c r="Y201" s="19">
        <v>11.9</v>
      </c>
      <c r="Z201" s="19">
        <v>0.8</v>
      </c>
      <c r="AA201" s="26">
        <f>Plant_Const!AH201</f>
        <v>1.1440000000000001</v>
      </c>
      <c r="AB201" s="19">
        <f>Plant_Const!AK201</f>
        <v>0.13999999999999999</v>
      </c>
      <c r="AC201" s="132">
        <f t="shared" si="3"/>
        <v>1</v>
      </c>
      <c r="AD201" s="132"/>
      <c r="AE201" s="120">
        <f>ROUNDUP(AC201*VLOOKUP($AD$8,PRODUCT!$C$2:$L$79,8,0)*AA201,0)</f>
        <v>4</v>
      </c>
      <c r="AF201" s="28">
        <f>ROUNDUP(AC201*VLOOKUP($AD$8,PRODUCT!$C$2:$L$79,9,0)*AB201,0)</f>
        <v>2</v>
      </c>
    </row>
    <row r="202" spans="1:32" x14ac:dyDescent="0.25">
      <c r="A202" s="29" t="s">
        <v>52</v>
      </c>
      <c r="B202" s="30">
        <v>200</v>
      </c>
      <c r="C202" s="31">
        <v>7</v>
      </c>
      <c r="D202" s="3">
        <v>19</v>
      </c>
      <c r="E202" s="20">
        <v>5100</v>
      </c>
      <c r="F202" s="20">
        <v>6</v>
      </c>
      <c r="G202" s="31">
        <v>14</v>
      </c>
      <c r="H202" s="31">
        <v>20</v>
      </c>
      <c r="I202" s="32" t="s">
        <v>58</v>
      </c>
      <c r="J202" s="20">
        <v>5</v>
      </c>
      <c r="K202" s="20">
        <v>50</v>
      </c>
      <c r="L202" s="20">
        <v>30</v>
      </c>
      <c r="M202" s="20">
        <v>5</v>
      </c>
      <c r="N202" s="31">
        <v>54</v>
      </c>
      <c r="O202" s="23">
        <v>20</v>
      </c>
      <c r="P202" s="20">
        <v>80</v>
      </c>
      <c r="Q202" s="24">
        <v>6</v>
      </c>
      <c r="R202" s="7">
        <v>12</v>
      </c>
      <c r="S202" s="20">
        <v>0</v>
      </c>
      <c r="T202" s="20">
        <v>10</v>
      </c>
      <c r="U202" s="25">
        <v>0.5</v>
      </c>
      <c r="V202" s="26">
        <v>1</v>
      </c>
      <c r="W202" s="19">
        <v>9.9</v>
      </c>
      <c r="X202" s="19">
        <v>1</v>
      </c>
      <c r="Y202" s="19">
        <v>11.9</v>
      </c>
      <c r="Z202" s="19">
        <v>0.8</v>
      </c>
      <c r="AA202" s="26">
        <f>Plant_Const!AH202</f>
        <v>1.1440000000000001</v>
      </c>
      <c r="AB202" s="19">
        <f>Plant_Const!AK202</f>
        <v>0.13999999999999999</v>
      </c>
      <c r="AC202" s="132">
        <f t="shared" si="3"/>
        <v>1</v>
      </c>
      <c r="AD202" s="132"/>
      <c r="AE202" s="120">
        <f>ROUNDUP(AC202*VLOOKUP($AD$8,PRODUCT!$C$2:$L$79,8,0)*AA202,0)</f>
        <v>4</v>
      </c>
      <c r="AF202" s="28">
        <f>ROUNDUP(AC202*VLOOKUP($AD$8,PRODUCT!$C$2:$L$79,9,0)*AB202,0)</f>
        <v>2</v>
      </c>
    </row>
    <row r="203" spans="1:32" x14ac:dyDescent="0.25">
      <c r="A203" s="29" t="s">
        <v>52</v>
      </c>
      <c r="B203" s="18">
        <v>201</v>
      </c>
      <c r="C203" s="31">
        <v>7</v>
      </c>
      <c r="D203" s="3">
        <v>19</v>
      </c>
      <c r="E203" s="20">
        <v>5100</v>
      </c>
      <c r="F203" s="20">
        <v>6</v>
      </c>
      <c r="G203" s="31">
        <v>14</v>
      </c>
      <c r="H203" s="31">
        <v>20</v>
      </c>
      <c r="I203" s="32" t="s">
        <v>58</v>
      </c>
      <c r="J203" s="20">
        <v>5</v>
      </c>
      <c r="K203" s="20">
        <v>50</v>
      </c>
      <c r="L203" s="20">
        <v>30</v>
      </c>
      <c r="M203" s="20">
        <v>5</v>
      </c>
      <c r="N203" s="31">
        <v>54</v>
      </c>
      <c r="O203" s="23">
        <v>20</v>
      </c>
      <c r="P203" s="20">
        <v>80</v>
      </c>
      <c r="Q203" s="24">
        <v>6</v>
      </c>
      <c r="R203" s="7">
        <v>12</v>
      </c>
      <c r="S203" s="20">
        <v>0</v>
      </c>
      <c r="T203" s="20">
        <v>10</v>
      </c>
      <c r="U203" s="25">
        <v>0.5</v>
      </c>
      <c r="V203" s="26">
        <v>1</v>
      </c>
      <c r="W203" s="19">
        <v>9.9</v>
      </c>
      <c r="X203" s="19">
        <v>1</v>
      </c>
      <c r="Y203" s="19">
        <v>11.9</v>
      </c>
      <c r="Z203" s="19">
        <v>0.8</v>
      </c>
      <c r="AA203" s="26">
        <f>Plant_Const!AH203</f>
        <v>1.1440000000000001</v>
      </c>
      <c r="AB203" s="19">
        <f>Plant_Const!AK203</f>
        <v>0.13999999999999999</v>
      </c>
      <c r="AC203" s="132">
        <f t="shared" si="3"/>
        <v>1</v>
      </c>
      <c r="AD203" s="132"/>
      <c r="AE203" s="120">
        <f>ROUNDUP(AC203*VLOOKUP($AD$8,PRODUCT!$C$2:$L$79,8,0)*AA203,0)</f>
        <v>4</v>
      </c>
      <c r="AF203" s="28">
        <f>ROUNDUP(AC203*VLOOKUP($AD$8,PRODUCT!$C$2:$L$79,9,0)*AB203,0)</f>
        <v>2</v>
      </c>
    </row>
    <row r="204" spans="1:32" x14ac:dyDescent="0.25">
      <c r="A204" s="29" t="s">
        <v>52</v>
      </c>
      <c r="B204" s="30">
        <v>202</v>
      </c>
      <c r="C204" s="31">
        <v>7</v>
      </c>
      <c r="D204" s="3">
        <v>19</v>
      </c>
      <c r="E204" s="20">
        <v>5100</v>
      </c>
      <c r="F204" s="20">
        <v>6</v>
      </c>
      <c r="G204" s="31">
        <v>14</v>
      </c>
      <c r="H204" s="31">
        <v>20</v>
      </c>
      <c r="I204" s="32" t="s">
        <v>58</v>
      </c>
      <c r="J204" s="20">
        <v>5</v>
      </c>
      <c r="K204" s="20">
        <v>50</v>
      </c>
      <c r="L204" s="20">
        <v>30</v>
      </c>
      <c r="M204" s="20">
        <v>5</v>
      </c>
      <c r="N204" s="31">
        <v>54</v>
      </c>
      <c r="O204" s="23">
        <v>20</v>
      </c>
      <c r="P204" s="20">
        <v>80</v>
      </c>
      <c r="Q204" s="24">
        <v>6</v>
      </c>
      <c r="R204" s="7">
        <v>12</v>
      </c>
      <c r="S204" s="20">
        <v>0</v>
      </c>
      <c r="T204" s="20">
        <v>10</v>
      </c>
      <c r="U204" s="25">
        <v>0.5</v>
      </c>
      <c r="V204" s="26">
        <v>1</v>
      </c>
      <c r="W204" s="19">
        <v>9.9</v>
      </c>
      <c r="X204" s="19">
        <v>1</v>
      </c>
      <c r="Y204" s="19">
        <v>11.9</v>
      </c>
      <c r="Z204" s="19">
        <v>0.8</v>
      </c>
      <c r="AA204" s="26">
        <f>Plant_Const!AH204</f>
        <v>1.1440000000000001</v>
      </c>
      <c r="AB204" s="19">
        <f>Plant_Const!AK204</f>
        <v>0.13999999999999999</v>
      </c>
      <c r="AC204" s="132">
        <f t="shared" si="3"/>
        <v>1</v>
      </c>
      <c r="AD204" s="132"/>
      <c r="AE204" s="120">
        <f>ROUNDUP(AC204*VLOOKUP($AD$8,PRODUCT!$C$2:$L$79,8,0)*AA204,0)</f>
        <v>4</v>
      </c>
      <c r="AF204" s="28">
        <f>ROUNDUP(AC204*VLOOKUP($AD$8,PRODUCT!$C$2:$L$79,9,0)*AB204,0)</f>
        <v>2</v>
      </c>
    </row>
    <row r="205" spans="1:32" x14ac:dyDescent="0.25">
      <c r="A205" s="29" t="s">
        <v>52</v>
      </c>
      <c r="B205" s="18">
        <v>203</v>
      </c>
      <c r="C205" s="31">
        <v>7</v>
      </c>
      <c r="D205" s="3">
        <v>19</v>
      </c>
      <c r="E205" s="20">
        <v>5100</v>
      </c>
      <c r="F205" s="20">
        <v>6</v>
      </c>
      <c r="G205" s="31">
        <v>14</v>
      </c>
      <c r="H205" s="31">
        <v>20</v>
      </c>
      <c r="I205" s="32" t="s">
        <v>58</v>
      </c>
      <c r="J205" s="20">
        <v>5</v>
      </c>
      <c r="K205" s="20">
        <v>50</v>
      </c>
      <c r="L205" s="20">
        <v>30</v>
      </c>
      <c r="M205" s="20">
        <v>5</v>
      </c>
      <c r="N205" s="31">
        <v>54</v>
      </c>
      <c r="O205" s="23">
        <v>20</v>
      </c>
      <c r="P205" s="20">
        <v>80</v>
      </c>
      <c r="Q205" s="24">
        <v>6</v>
      </c>
      <c r="R205" s="7">
        <v>12</v>
      </c>
      <c r="S205" s="20">
        <v>0</v>
      </c>
      <c r="T205" s="20">
        <v>10</v>
      </c>
      <c r="U205" s="25">
        <v>0.5</v>
      </c>
      <c r="V205" s="26">
        <v>1</v>
      </c>
      <c r="W205" s="19">
        <v>9.9</v>
      </c>
      <c r="X205" s="19">
        <v>1</v>
      </c>
      <c r="Y205" s="19">
        <v>11.9</v>
      </c>
      <c r="Z205" s="19">
        <v>0.8</v>
      </c>
      <c r="AA205" s="26">
        <f>Plant_Const!AH205</f>
        <v>1.1440000000000001</v>
      </c>
      <c r="AB205" s="19">
        <f>Plant_Const!AK205</f>
        <v>0.13999999999999999</v>
      </c>
      <c r="AC205" s="132">
        <f t="shared" si="3"/>
        <v>1</v>
      </c>
      <c r="AD205" s="132"/>
      <c r="AE205" s="120">
        <f>ROUNDUP(AC205*VLOOKUP($AD$8,PRODUCT!$C$2:$L$79,8,0)*AA205,0)</f>
        <v>4</v>
      </c>
      <c r="AF205" s="28">
        <f>ROUNDUP(AC205*VLOOKUP($AD$8,PRODUCT!$C$2:$L$79,9,0)*AB205,0)</f>
        <v>2</v>
      </c>
    </row>
    <row r="206" spans="1:32" x14ac:dyDescent="0.25">
      <c r="A206" s="29" t="s">
        <v>52</v>
      </c>
      <c r="B206" s="30">
        <v>204</v>
      </c>
      <c r="C206" s="31">
        <v>7</v>
      </c>
      <c r="D206" s="3">
        <v>19</v>
      </c>
      <c r="E206" s="20">
        <v>5100</v>
      </c>
      <c r="F206" s="20">
        <v>6</v>
      </c>
      <c r="G206" s="31">
        <v>14</v>
      </c>
      <c r="H206" s="31">
        <v>20</v>
      </c>
      <c r="I206" s="32" t="s">
        <v>58</v>
      </c>
      <c r="J206" s="20">
        <v>5</v>
      </c>
      <c r="K206" s="20">
        <v>50</v>
      </c>
      <c r="L206" s="20">
        <v>30</v>
      </c>
      <c r="M206" s="20">
        <v>5</v>
      </c>
      <c r="N206" s="31">
        <v>54</v>
      </c>
      <c r="O206" s="23">
        <v>20</v>
      </c>
      <c r="P206" s="20">
        <v>80</v>
      </c>
      <c r="Q206" s="24">
        <v>6</v>
      </c>
      <c r="R206" s="7">
        <v>12</v>
      </c>
      <c r="S206" s="20">
        <v>0</v>
      </c>
      <c r="T206" s="20">
        <v>10</v>
      </c>
      <c r="U206" s="25">
        <v>0.5</v>
      </c>
      <c r="V206" s="26">
        <v>1</v>
      </c>
      <c r="W206" s="19">
        <v>9.9</v>
      </c>
      <c r="X206" s="19">
        <v>1</v>
      </c>
      <c r="Y206" s="19">
        <v>11.9</v>
      </c>
      <c r="Z206" s="19">
        <v>0.8</v>
      </c>
      <c r="AA206" s="26">
        <f>Plant_Const!AH206</f>
        <v>1.1440000000000001</v>
      </c>
      <c r="AB206" s="19">
        <f>Plant_Const!AK206</f>
        <v>0.13999999999999999</v>
      </c>
      <c r="AC206" s="132">
        <f t="shared" si="3"/>
        <v>1</v>
      </c>
      <c r="AD206" s="132"/>
      <c r="AE206" s="120">
        <f>ROUNDUP(AC206*VLOOKUP($AD$8,PRODUCT!$C$2:$L$79,8,0)*AA206,0)</f>
        <v>4</v>
      </c>
      <c r="AF206" s="28">
        <f>ROUNDUP(AC206*VLOOKUP($AD$8,PRODUCT!$C$2:$L$79,9,0)*AB206,0)</f>
        <v>2</v>
      </c>
    </row>
    <row r="207" spans="1:32" x14ac:dyDescent="0.25">
      <c r="A207" s="29" t="s">
        <v>52</v>
      </c>
      <c r="B207" s="18">
        <v>205</v>
      </c>
      <c r="C207" s="31">
        <v>7</v>
      </c>
      <c r="D207" s="3">
        <v>19</v>
      </c>
      <c r="E207" s="20">
        <v>5100</v>
      </c>
      <c r="F207" s="20">
        <v>6</v>
      </c>
      <c r="G207" s="31">
        <v>14</v>
      </c>
      <c r="H207" s="31">
        <v>20</v>
      </c>
      <c r="I207" s="32" t="s">
        <v>58</v>
      </c>
      <c r="J207" s="20">
        <v>5</v>
      </c>
      <c r="K207" s="20">
        <v>50</v>
      </c>
      <c r="L207" s="20">
        <v>30</v>
      </c>
      <c r="M207" s="20">
        <v>5</v>
      </c>
      <c r="N207" s="31">
        <v>54</v>
      </c>
      <c r="O207" s="23">
        <v>20</v>
      </c>
      <c r="P207" s="20">
        <v>80</v>
      </c>
      <c r="Q207" s="24">
        <v>6</v>
      </c>
      <c r="R207" s="7">
        <v>12</v>
      </c>
      <c r="S207" s="20">
        <v>0</v>
      </c>
      <c r="T207" s="20">
        <v>10</v>
      </c>
      <c r="U207" s="25">
        <v>0.5</v>
      </c>
      <c r="V207" s="26">
        <v>1</v>
      </c>
      <c r="W207" s="19">
        <v>9.9</v>
      </c>
      <c r="X207" s="19">
        <v>1</v>
      </c>
      <c r="Y207" s="19">
        <v>11.9</v>
      </c>
      <c r="Z207" s="19">
        <v>0.8</v>
      </c>
      <c r="AA207" s="26">
        <f>Plant_Const!AH207</f>
        <v>1.1440000000000001</v>
      </c>
      <c r="AB207" s="19">
        <f>Plant_Const!AK207</f>
        <v>0.13999999999999999</v>
      </c>
      <c r="AC207" s="132">
        <f t="shared" si="3"/>
        <v>1</v>
      </c>
      <c r="AD207" s="132"/>
      <c r="AE207" s="120">
        <f>ROUNDUP(AC207*VLOOKUP($AD$8,PRODUCT!$C$2:$L$79,8,0)*AA207,0)</f>
        <v>4</v>
      </c>
      <c r="AF207" s="28">
        <f>ROUNDUP(AC207*VLOOKUP($AD$8,PRODUCT!$C$2:$L$79,9,0)*AB207,0)</f>
        <v>2</v>
      </c>
    </row>
    <row r="208" spans="1:32" x14ac:dyDescent="0.25">
      <c r="A208" s="29" t="s">
        <v>52</v>
      </c>
      <c r="B208" s="30">
        <v>206</v>
      </c>
      <c r="C208" s="31">
        <v>7</v>
      </c>
      <c r="D208" s="3">
        <v>19</v>
      </c>
      <c r="E208" s="20">
        <v>5100</v>
      </c>
      <c r="F208" s="20">
        <v>6</v>
      </c>
      <c r="G208" s="31">
        <v>14</v>
      </c>
      <c r="H208" s="31">
        <v>20</v>
      </c>
      <c r="I208" s="32" t="s">
        <v>58</v>
      </c>
      <c r="J208" s="20">
        <v>5</v>
      </c>
      <c r="K208" s="20">
        <v>50</v>
      </c>
      <c r="L208" s="20">
        <v>30</v>
      </c>
      <c r="M208" s="20">
        <v>5</v>
      </c>
      <c r="N208" s="31">
        <v>54</v>
      </c>
      <c r="O208" s="23">
        <v>20</v>
      </c>
      <c r="P208" s="20">
        <v>80</v>
      </c>
      <c r="Q208" s="24">
        <v>6</v>
      </c>
      <c r="R208" s="7">
        <v>12</v>
      </c>
      <c r="S208" s="20">
        <v>0</v>
      </c>
      <c r="T208" s="20">
        <v>10</v>
      </c>
      <c r="U208" s="25">
        <v>0.5</v>
      </c>
      <c r="V208" s="26">
        <v>1</v>
      </c>
      <c r="W208" s="19">
        <v>9.9</v>
      </c>
      <c r="X208" s="19">
        <v>1</v>
      </c>
      <c r="Y208" s="19">
        <v>11.9</v>
      </c>
      <c r="Z208" s="19">
        <v>0.8</v>
      </c>
      <c r="AA208" s="26">
        <f>Plant_Const!AH208</f>
        <v>1.1440000000000001</v>
      </c>
      <c r="AB208" s="19">
        <f>Plant_Const!AK208</f>
        <v>0.13999999999999999</v>
      </c>
      <c r="AC208" s="132">
        <f t="shared" si="3"/>
        <v>1</v>
      </c>
      <c r="AD208" s="132"/>
      <c r="AE208" s="120">
        <f>ROUNDUP(AC208*VLOOKUP($AD$8,PRODUCT!$C$2:$L$79,8,0)*AA208,0)</f>
        <v>4</v>
      </c>
      <c r="AF208" s="28">
        <f>ROUNDUP(AC208*VLOOKUP($AD$8,PRODUCT!$C$2:$L$79,9,0)*AB208,0)</f>
        <v>2</v>
      </c>
    </row>
    <row r="209" spans="1:32" x14ac:dyDescent="0.25">
      <c r="A209" s="29" t="s">
        <v>52</v>
      </c>
      <c r="B209" s="18">
        <v>207</v>
      </c>
      <c r="C209" s="31">
        <v>7</v>
      </c>
      <c r="D209" s="3">
        <v>19</v>
      </c>
      <c r="E209" s="20">
        <v>5100</v>
      </c>
      <c r="F209" s="20">
        <v>6</v>
      </c>
      <c r="G209" s="31">
        <v>14</v>
      </c>
      <c r="H209" s="31">
        <v>20</v>
      </c>
      <c r="I209" s="32" t="s">
        <v>58</v>
      </c>
      <c r="J209" s="20">
        <v>5</v>
      </c>
      <c r="K209" s="20">
        <v>50</v>
      </c>
      <c r="L209" s="20">
        <v>30</v>
      </c>
      <c r="M209" s="20">
        <v>5</v>
      </c>
      <c r="N209" s="31">
        <v>54</v>
      </c>
      <c r="O209" s="23">
        <v>20</v>
      </c>
      <c r="P209" s="20">
        <v>80</v>
      </c>
      <c r="Q209" s="24">
        <v>6</v>
      </c>
      <c r="R209" s="7">
        <v>12</v>
      </c>
      <c r="S209" s="20">
        <v>0</v>
      </c>
      <c r="T209" s="20">
        <v>10</v>
      </c>
      <c r="U209" s="25">
        <v>0.5</v>
      </c>
      <c r="V209" s="26">
        <v>1</v>
      </c>
      <c r="W209" s="19">
        <v>9.9</v>
      </c>
      <c r="X209" s="19">
        <v>1</v>
      </c>
      <c r="Y209" s="19">
        <v>11.9</v>
      </c>
      <c r="Z209" s="19">
        <v>0.8</v>
      </c>
      <c r="AA209" s="26">
        <f>Plant_Const!AH209</f>
        <v>1.1440000000000001</v>
      </c>
      <c r="AB209" s="19">
        <f>Plant_Const!AK209</f>
        <v>0.13999999999999999</v>
      </c>
      <c r="AC209" s="132">
        <f t="shared" si="3"/>
        <v>1</v>
      </c>
      <c r="AD209" s="132"/>
      <c r="AE209" s="120">
        <f>ROUNDUP(AC209*VLOOKUP($AD$8,PRODUCT!$C$2:$L$79,8,0)*AA209,0)</f>
        <v>4</v>
      </c>
      <c r="AF209" s="28">
        <f>ROUNDUP(AC209*VLOOKUP($AD$8,PRODUCT!$C$2:$L$79,9,0)*AB209,0)</f>
        <v>2</v>
      </c>
    </row>
    <row r="210" spans="1:32" x14ac:dyDescent="0.25">
      <c r="A210" s="29" t="s">
        <v>52</v>
      </c>
      <c r="B210" s="30">
        <v>208</v>
      </c>
      <c r="C210" s="31">
        <v>7</v>
      </c>
      <c r="D210" s="3">
        <v>19</v>
      </c>
      <c r="E210" s="20">
        <v>5100</v>
      </c>
      <c r="F210" s="20">
        <v>6</v>
      </c>
      <c r="G210" s="31">
        <v>14</v>
      </c>
      <c r="H210" s="31">
        <v>20</v>
      </c>
      <c r="I210" s="32" t="s">
        <v>58</v>
      </c>
      <c r="J210" s="20">
        <v>5</v>
      </c>
      <c r="K210" s="20">
        <v>50</v>
      </c>
      <c r="L210" s="20">
        <v>30</v>
      </c>
      <c r="M210" s="20">
        <v>5</v>
      </c>
      <c r="N210" s="31">
        <v>54</v>
      </c>
      <c r="O210" s="23">
        <v>20</v>
      </c>
      <c r="P210" s="20">
        <v>80</v>
      </c>
      <c r="Q210" s="24">
        <v>6</v>
      </c>
      <c r="R210" s="7">
        <v>12</v>
      </c>
      <c r="S210" s="20">
        <v>0</v>
      </c>
      <c r="T210" s="20">
        <v>10</v>
      </c>
      <c r="U210" s="25">
        <v>0.5</v>
      </c>
      <c r="V210" s="26">
        <v>1</v>
      </c>
      <c r="W210" s="19">
        <v>9.9</v>
      </c>
      <c r="X210" s="19">
        <v>1</v>
      </c>
      <c r="Y210" s="19">
        <v>11.9</v>
      </c>
      <c r="Z210" s="19">
        <v>0.8</v>
      </c>
      <c r="AA210" s="26">
        <f>Plant_Const!AH210</f>
        <v>1.1440000000000001</v>
      </c>
      <c r="AB210" s="19">
        <f>Plant_Const!AK210</f>
        <v>0.13999999999999999</v>
      </c>
      <c r="AC210" s="132">
        <f t="shared" si="3"/>
        <v>1</v>
      </c>
      <c r="AD210" s="132"/>
      <c r="AE210" s="120">
        <f>ROUNDUP(AC210*VLOOKUP($AD$8,PRODUCT!$C$2:$L$79,8,0)*AA210,0)</f>
        <v>4</v>
      </c>
      <c r="AF210" s="28">
        <f>ROUNDUP(AC210*VLOOKUP($AD$8,PRODUCT!$C$2:$L$79,9,0)*AB210,0)</f>
        <v>2</v>
      </c>
    </row>
    <row r="211" spans="1:32" x14ac:dyDescent="0.25">
      <c r="A211" s="29" t="s">
        <v>52</v>
      </c>
      <c r="B211" s="18">
        <v>209</v>
      </c>
      <c r="C211" s="31">
        <v>7</v>
      </c>
      <c r="D211" s="3">
        <v>19</v>
      </c>
      <c r="E211" s="20">
        <v>5100</v>
      </c>
      <c r="F211" s="20">
        <v>6</v>
      </c>
      <c r="G211" s="31">
        <v>14</v>
      </c>
      <c r="H211" s="31">
        <v>20</v>
      </c>
      <c r="I211" s="32" t="s">
        <v>58</v>
      </c>
      <c r="J211" s="20">
        <v>5</v>
      </c>
      <c r="K211" s="20">
        <v>50</v>
      </c>
      <c r="L211" s="20">
        <v>30</v>
      </c>
      <c r="M211" s="20">
        <v>5</v>
      </c>
      <c r="N211" s="31">
        <v>54</v>
      </c>
      <c r="O211" s="23">
        <v>20</v>
      </c>
      <c r="P211" s="20">
        <v>80</v>
      </c>
      <c r="Q211" s="24">
        <v>6</v>
      </c>
      <c r="R211" s="7">
        <v>12</v>
      </c>
      <c r="S211" s="20">
        <v>0</v>
      </c>
      <c r="T211" s="20">
        <v>10</v>
      </c>
      <c r="U211" s="25">
        <v>0.5</v>
      </c>
      <c r="V211" s="26">
        <v>1</v>
      </c>
      <c r="W211" s="19">
        <v>9.9</v>
      </c>
      <c r="X211" s="19">
        <v>1</v>
      </c>
      <c r="Y211" s="19">
        <v>11.9</v>
      </c>
      <c r="Z211" s="19">
        <v>0.8</v>
      </c>
      <c r="AA211" s="26">
        <f>Plant_Const!AH211</f>
        <v>1.1440000000000001</v>
      </c>
      <c r="AB211" s="19">
        <f>Plant_Const!AK211</f>
        <v>0.13999999999999999</v>
      </c>
      <c r="AC211" s="132">
        <f t="shared" si="3"/>
        <v>1</v>
      </c>
      <c r="AD211" s="132"/>
      <c r="AE211" s="120">
        <f>ROUNDUP(AC211*VLOOKUP($AD$8,PRODUCT!$C$2:$L$79,8,0)*AA211,0)</f>
        <v>4</v>
      </c>
      <c r="AF211" s="28">
        <f>ROUNDUP(AC211*VLOOKUP($AD$8,PRODUCT!$C$2:$L$79,9,0)*AB211,0)</f>
        <v>2</v>
      </c>
    </row>
    <row r="212" spans="1:32" x14ac:dyDescent="0.25">
      <c r="A212" s="29" t="s">
        <v>52</v>
      </c>
      <c r="B212" s="30">
        <v>210</v>
      </c>
      <c r="C212" s="31">
        <v>7</v>
      </c>
      <c r="D212" s="3">
        <v>19</v>
      </c>
      <c r="E212" s="20">
        <v>5100</v>
      </c>
      <c r="F212" s="20">
        <v>6</v>
      </c>
      <c r="G212" s="31">
        <v>14</v>
      </c>
      <c r="H212" s="31">
        <v>20</v>
      </c>
      <c r="I212" s="32" t="s">
        <v>58</v>
      </c>
      <c r="J212" s="20">
        <v>5</v>
      </c>
      <c r="K212" s="20">
        <v>50</v>
      </c>
      <c r="L212" s="20">
        <v>30</v>
      </c>
      <c r="M212" s="20">
        <v>5</v>
      </c>
      <c r="N212" s="31">
        <v>54</v>
      </c>
      <c r="O212" s="23">
        <v>20</v>
      </c>
      <c r="P212" s="20">
        <v>80</v>
      </c>
      <c r="Q212" s="24">
        <v>6</v>
      </c>
      <c r="R212" s="7">
        <v>12</v>
      </c>
      <c r="S212" s="20">
        <v>0</v>
      </c>
      <c r="T212" s="20">
        <v>10</v>
      </c>
      <c r="U212" s="25">
        <v>0.5</v>
      </c>
      <c r="V212" s="26">
        <v>1</v>
      </c>
      <c r="W212" s="19">
        <v>9.9</v>
      </c>
      <c r="X212" s="19">
        <v>1</v>
      </c>
      <c r="Y212" s="19">
        <v>11.9</v>
      </c>
      <c r="Z212" s="19">
        <v>0.8</v>
      </c>
      <c r="AA212" s="26">
        <f>Plant_Const!AH212</f>
        <v>1.1440000000000001</v>
      </c>
      <c r="AB212" s="19">
        <f>Plant_Const!AK212</f>
        <v>0.13999999999999999</v>
      </c>
      <c r="AC212" s="132">
        <f t="shared" si="3"/>
        <v>1</v>
      </c>
      <c r="AD212" s="132"/>
      <c r="AE212" s="120">
        <f>ROUNDUP(AC212*VLOOKUP($AD$8,PRODUCT!$C$2:$L$79,8,0)*AA212,0)</f>
        <v>4</v>
      </c>
      <c r="AF212" s="28">
        <f>ROUNDUP(AC212*VLOOKUP($AD$8,PRODUCT!$C$2:$L$79,9,0)*AB212,0)</f>
        <v>2</v>
      </c>
    </row>
    <row r="213" spans="1:32" x14ac:dyDescent="0.25">
      <c r="A213" s="29" t="s">
        <v>52</v>
      </c>
      <c r="B213" s="18">
        <v>211</v>
      </c>
      <c r="C213" s="31">
        <v>7</v>
      </c>
      <c r="D213" s="3">
        <v>19</v>
      </c>
      <c r="E213" s="20">
        <v>5100</v>
      </c>
      <c r="F213" s="20">
        <v>6</v>
      </c>
      <c r="G213" s="31">
        <v>14</v>
      </c>
      <c r="H213" s="31">
        <v>20</v>
      </c>
      <c r="I213" s="32" t="s">
        <v>58</v>
      </c>
      <c r="J213" s="20">
        <v>5</v>
      </c>
      <c r="K213" s="20">
        <v>50</v>
      </c>
      <c r="L213" s="20">
        <v>30</v>
      </c>
      <c r="M213" s="20">
        <v>5</v>
      </c>
      <c r="N213" s="31">
        <v>54</v>
      </c>
      <c r="O213" s="23">
        <v>20</v>
      </c>
      <c r="P213" s="20">
        <v>80</v>
      </c>
      <c r="Q213" s="24">
        <v>6</v>
      </c>
      <c r="R213" s="7">
        <v>12</v>
      </c>
      <c r="S213" s="20">
        <v>0</v>
      </c>
      <c r="T213" s="20">
        <v>10</v>
      </c>
      <c r="U213" s="25">
        <v>0.5</v>
      </c>
      <c r="V213" s="26">
        <v>1</v>
      </c>
      <c r="W213" s="19">
        <v>9.9</v>
      </c>
      <c r="X213" s="19">
        <v>1</v>
      </c>
      <c r="Y213" s="19">
        <v>11.9</v>
      </c>
      <c r="Z213" s="19">
        <v>0.8</v>
      </c>
      <c r="AA213" s="26">
        <f>Plant_Const!AH213</f>
        <v>1.1440000000000001</v>
      </c>
      <c r="AB213" s="19">
        <f>Plant_Const!AK213</f>
        <v>0.13999999999999999</v>
      </c>
      <c r="AC213" s="132">
        <f t="shared" si="3"/>
        <v>1</v>
      </c>
      <c r="AD213" s="132"/>
      <c r="AE213" s="120">
        <f>ROUNDUP(AC213*VLOOKUP($AD$8,PRODUCT!$C$2:$L$79,8,0)*AA213,0)</f>
        <v>4</v>
      </c>
      <c r="AF213" s="28">
        <f>ROUNDUP(AC213*VLOOKUP($AD$8,PRODUCT!$C$2:$L$79,9,0)*AB213,0)</f>
        <v>2</v>
      </c>
    </row>
    <row r="214" spans="1:32" x14ac:dyDescent="0.25">
      <c r="A214" s="29" t="s">
        <v>52</v>
      </c>
      <c r="B214" s="30">
        <v>212</v>
      </c>
      <c r="C214" s="31">
        <v>7</v>
      </c>
      <c r="D214" s="3">
        <v>19</v>
      </c>
      <c r="E214" s="20">
        <v>5100</v>
      </c>
      <c r="F214" s="20">
        <v>6</v>
      </c>
      <c r="G214" s="31">
        <v>14</v>
      </c>
      <c r="H214" s="31">
        <v>20</v>
      </c>
      <c r="I214" s="32" t="s">
        <v>58</v>
      </c>
      <c r="J214" s="20">
        <v>5</v>
      </c>
      <c r="K214" s="20">
        <v>50</v>
      </c>
      <c r="L214" s="20">
        <v>30</v>
      </c>
      <c r="M214" s="20">
        <v>5</v>
      </c>
      <c r="N214" s="31">
        <v>54</v>
      </c>
      <c r="O214" s="23">
        <v>20</v>
      </c>
      <c r="P214" s="20">
        <v>80</v>
      </c>
      <c r="Q214" s="24">
        <v>6</v>
      </c>
      <c r="R214" s="7">
        <v>12</v>
      </c>
      <c r="S214" s="20">
        <v>0</v>
      </c>
      <c r="T214" s="20">
        <v>10</v>
      </c>
      <c r="U214" s="25">
        <v>0.5</v>
      </c>
      <c r="V214" s="26">
        <v>1</v>
      </c>
      <c r="W214" s="19">
        <v>9.9</v>
      </c>
      <c r="X214" s="19">
        <v>1</v>
      </c>
      <c r="Y214" s="19">
        <v>11.9</v>
      </c>
      <c r="Z214" s="19">
        <v>0.8</v>
      </c>
      <c r="AA214" s="26">
        <f>Plant_Const!AH214</f>
        <v>1.1440000000000001</v>
      </c>
      <c r="AB214" s="19">
        <f>Plant_Const!AK214</f>
        <v>0.13999999999999999</v>
      </c>
      <c r="AC214" s="132">
        <f t="shared" si="3"/>
        <v>1</v>
      </c>
      <c r="AD214" s="132"/>
      <c r="AE214" s="120">
        <f>ROUNDUP(AC214*VLOOKUP($AD$8,PRODUCT!$C$2:$L$79,8,0)*AA214,0)</f>
        <v>4</v>
      </c>
      <c r="AF214" s="28">
        <f>ROUNDUP(AC214*VLOOKUP($AD$8,PRODUCT!$C$2:$L$79,9,0)*AB214,0)</f>
        <v>2</v>
      </c>
    </row>
    <row r="215" spans="1:32" x14ac:dyDescent="0.25">
      <c r="A215" s="29" t="s">
        <v>52</v>
      </c>
      <c r="B215" s="18">
        <v>213</v>
      </c>
      <c r="C215" s="31">
        <v>7</v>
      </c>
      <c r="D215" s="3">
        <v>19</v>
      </c>
      <c r="E215" s="20">
        <v>5100</v>
      </c>
      <c r="F215" s="20">
        <v>6</v>
      </c>
      <c r="G215" s="31">
        <v>14</v>
      </c>
      <c r="H215" s="31">
        <v>20</v>
      </c>
      <c r="I215" s="32" t="s">
        <v>58</v>
      </c>
      <c r="J215" s="20">
        <v>5</v>
      </c>
      <c r="K215" s="20">
        <v>50</v>
      </c>
      <c r="L215" s="20">
        <v>30</v>
      </c>
      <c r="M215" s="20">
        <v>5</v>
      </c>
      <c r="N215" s="31">
        <v>54</v>
      </c>
      <c r="O215" s="23">
        <v>20</v>
      </c>
      <c r="P215" s="20">
        <v>80</v>
      </c>
      <c r="Q215" s="24">
        <v>6</v>
      </c>
      <c r="R215" s="7">
        <v>12</v>
      </c>
      <c r="S215" s="20">
        <v>0</v>
      </c>
      <c r="T215" s="20">
        <v>10</v>
      </c>
      <c r="U215" s="25">
        <v>0.5</v>
      </c>
      <c r="V215" s="26">
        <v>1</v>
      </c>
      <c r="W215" s="19">
        <v>9.9</v>
      </c>
      <c r="X215" s="19">
        <v>1</v>
      </c>
      <c r="Y215" s="19">
        <v>11.9</v>
      </c>
      <c r="Z215" s="19">
        <v>0.8</v>
      </c>
      <c r="AA215" s="26">
        <f>Plant_Const!AH215</f>
        <v>1.1440000000000001</v>
      </c>
      <c r="AB215" s="19">
        <f>Plant_Const!AK215</f>
        <v>0.13999999999999999</v>
      </c>
      <c r="AC215" s="132">
        <f t="shared" si="3"/>
        <v>1</v>
      </c>
      <c r="AD215" s="132"/>
      <c r="AE215" s="120">
        <f>ROUNDUP(AC215*VLOOKUP($AD$8,PRODUCT!$C$2:$L$79,8,0)*AA215,0)</f>
        <v>4</v>
      </c>
      <c r="AF215" s="28">
        <f>ROUNDUP(AC215*VLOOKUP($AD$8,PRODUCT!$C$2:$L$79,9,0)*AB215,0)</f>
        <v>2</v>
      </c>
    </row>
    <row r="216" spans="1:32" x14ac:dyDescent="0.25">
      <c r="A216" s="29" t="s">
        <v>52</v>
      </c>
      <c r="B216" s="30">
        <v>214</v>
      </c>
      <c r="C216" s="31">
        <v>7</v>
      </c>
      <c r="D216" s="3">
        <v>19</v>
      </c>
      <c r="E216" s="20">
        <v>5100</v>
      </c>
      <c r="F216" s="20">
        <v>6</v>
      </c>
      <c r="G216" s="31">
        <v>14</v>
      </c>
      <c r="H216" s="31">
        <v>20</v>
      </c>
      <c r="I216" s="32" t="s">
        <v>58</v>
      </c>
      <c r="J216" s="20">
        <v>5</v>
      </c>
      <c r="K216" s="20">
        <v>50</v>
      </c>
      <c r="L216" s="20">
        <v>30</v>
      </c>
      <c r="M216" s="20">
        <v>5</v>
      </c>
      <c r="N216" s="31">
        <v>54</v>
      </c>
      <c r="O216" s="23">
        <v>20</v>
      </c>
      <c r="P216" s="20">
        <v>80</v>
      </c>
      <c r="Q216" s="24">
        <v>6</v>
      </c>
      <c r="R216" s="7">
        <v>12</v>
      </c>
      <c r="S216" s="20">
        <v>0</v>
      </c>
      <c r="T216" s="20">
        <v>10</v>
      </c>
      <c r="U216" s="25">
        <v>0.5</v>
      </c>
      <c r="V216" s="26">
        <v>1</v>
      </c>
      <c r="W216" s="19">
        <v>9.9</v>
      </c>
      <c r="X216" s="19">
        <v>1</v>
      </c>
      <c r="Y216" s="19">
        <v>11.9</v>
      </c>
      <c r="Z216" s="19">
        <v>0.8</v>
      </c>
      <c r="AA216" s="26">
        <f>Plant_Const!AH216</f>
        <v>1.1440000000000001</v>
      </c>
      <c r="AB216" s="19">
        <f>Plant_Const!AK216</f>
        <v>0.13999999999999999</v>
      </c>
      <c r="AC216" s="132">
        <f t="shared" si="3"/>
        <v>1</v>
      </c>
      <c r="AD216" s="132"/>
      <c r="AE216" s="120">
        <f>ROUNDUP(AC216*VLOOKUP($AD$8,PRODUCT!$C$2:$L$79,8,0)*AA216,0)</f>
        <v>4</v>
      </c>
      <c r="AF216" s="28">
        <f>ROUNDUP(AC216*VLOOKUP($AD$8,PRODUCT!$C$2:$L$79,9,0)*AB216,0)</f>
        <v>2</v>
      </c>
    </row>
    <row r="217" spans="1:32" x14ac:dyDescent="0.25">
      <c r="A217" s="29" t="s">
        <v>52</v>
      </c>
      <c r="B217" s="18">
        <v>215</v>
      </c>
      <c r="C217" s="31">
        <v>7</v>
      </c>
      <c r="D217" s="3">
        <v>19</v>
      </c>
      <c r="E217" s="20">
        <v>5100</v>
      </c>
      <c r="F217" s="20">
        <v>6</v>
      </c>
      <c r="G217" s="31">
        <v>14</v>
      </c>
      <c r="H217" s="31">
        <v>20</v>
      </c>
      <c r="I217" s="32" t="s">
        <v>58</v>
      </c>
      <c r="J217" s="20">
        <v>5</v>
      </c>
      <c r="K217" s="20">
        <v>50</v>
      </c>
      <c r="L217" s="20">
        <v>30</v>
      </c>
      <c r="M217" s="20">
        <v>5</v>
      </c>
      <c r="N217" s="31">
        <v>54</v>
      </c>
      <c r="O217" s="23">
        <v>20</v>
      </c>
      <c r="P217" s="20">
        <v>80</v>
      </c>
      <c r="Q217" s="24">
        <v>6</v>
      </c>
      <c r="R217" s="7">
        <v>12</v>
      </c>
      <c r="S217" s="20">
        <v>0</v>
      </c>
      <c r="T217" s="20">
        <v>10</v>
      </c>
      <c r="U217" s="25">
        <v>0.5</v>
      </c>
      <c r="V217" s="26">
        <v>1</v>
      </c>
      <c r="W217" s="19">
        <v>9.9</v>
      </c>
      <c r="X217" s="19">
        <v>1</v>
      </c>
      <c r="Y217" s="19">
        <v>11.9</v>
      </c>
      <c r="Z217" s="19">
        <v>0.8</v>
      </c>
      <c r="AA217" s="26">
        <f>Plant_Const!AH217</f>
        <v>1.1440000000000001</v>
      </c>
      <c r="AB217" s="19">
        <f>Plant_Const!AK217</f>
        <v>0.13999999999999999</v>
      </c>
      <c r="AC217" s="132">
        <f t="shared" si="3"/>
        <v>1</v>
      </c>
      <c r="AD217" s="132"/>
      <c r="AE217" s="120">
        <f>ROUNDUP(AC217*VLOOKUP($AD$8,PRODUCT!$C$2:$L$79,8,0)*AA217,0)</f>
        <v>4</v>
      </c>
      <c r="AF217" s="28">
        <f>ROUNDUP(AC217*VLOOKUP($AD$8,PRODUCT!$C$2:$L$79,9,0)*AB217,0)</f>
        <v>2</v>
      </c>
    </row>
    <row r="218" spans="1:32" x14ac:dyDescent="0.25">
      <c r="A218" s="29" t="s">
        <v>52</v>
      </c>
      <c r="B218" s="30">
        <v>216</v>
      </c>
      <c r="C218" s="31">
        <v>7</v>
      </c>
      <c r="D218" s="3">
        <v>19</v>
      </c>
      <c r="E218" s="20">
        <v>5100</v>
      </c>
      <c r="F218" s="20">
        <v>6</v>
      </c>
      <c r="G218" s="31">
        <v>14</v>
      </c>
      <c r="H218" s="31">
        <v>20</v>
      </c>
      <c r="I218" s="32" t="s">
        <v>58</v>
      </c>
      <c r="J218" s="20">
        <v>5</v>
      </c>
      <c r="K218" s="20">
        <v>50</v>
      </c>
      <c r="L218" s="20">
        <v>30</v>
      </c>
      <c r="M218" s="20">
        <v>5</v>
      </c>
      <c r="N218" s="31">
        <v>54</v>
      </c>
      <c r="O218" s="23">
        <v>20</v>
      </c>
      <c r="P218" s="20">
        <v>80</v>
      </c>
      <c r="Q218" s="24">
        <v>6</v>
      </c>
      <c r="R218" s="7">
        <v>12</v>
      </c>
      <c r="S218" s="20">
        <v>0</v>
      </c>
      <c r="T218" s="20">
        <v>10</v>
      </c>
      <c r="U218" s="25">
        <v>0.5</v>
      </c>
      <c r="V218" s="26">
        <v>1</v>
      </c>
      <c r="W218" s="19">
        <v>9.9</v>
      </c>
      <c r="X218" s="19">
        <v>1</v>
      </c>
      <c r="Y218" s="19">
        <v>11.9</v>
      </c>
      <c r="Z218" s="19">
        <v>0.8</v>
      </c>
      <c r="AA218" s="26">
        <f>Plant_Const!AH218</f>
        <v>1.1440000000000001</v>
      </c>
      <c r="AB218" s="19">
        <f>Plant_Const!AK218</f>
        <v>0.13999999999999999</v>
      </c>
      <c r="AC218" s="132">
        <f t="shared" si="3"/>
        <v>1</v>
      </c>
      <c r="AD218" s="132"/>
      <c r="AE218" s="120">
        <f>ROUNDUP(AC218*VLOOKUP($AD$8,PRODUCT!$C$2:$L$79,8,0)*AA218,0)</f>
        <v>4</v>
      </c>
      <c r="AF218" s="28">
        <f>ROUNDUP(AC218*VLOOKUP($AD$8,PRODUCT!$C$2:$L$79,9,0)*AB218,0)</f>
        <v>2</v>
      </c>
    </row>
    <row r="219" spans="1:32" x14ac:dyDescent="0.25">
      <c r="A219" s="29" t="s">
        <v>52</v>
      </c>
      <c r="B219" s="18">
        <v>217</v>
      </c>
      <c r="C219" s="31">
        <v>7</v>
      </c>
      <c r="D219" s="3">
        <v>19</v>
      </c>
      <c r="E219" s="20">
        <v>5100</v>
      </c>
      <c r="F219" s="20">
        <v>6</v>
      </c>
      <c r="G219" s="31">
        <v>14</v>
      </c>
      <c r="H219" s="31">
        <v>20</v>
      </c>
      <c r="I219" s="32" t="s">
        <v>58</v>
      </c>
      <c r="J219" s="20">
        <v>5</v>
      </c>
      <c r="K219" s="20">
        <v>50</v>
      </c>
      <c r="L219" s="20">
        <v>30</v>
      </c>
      <c r="M219" s="20">
        <v>5</v>
      </c>
      <c r="N219" s="31">
        <v>54</v>
      </c>
      <c r="O219" s="23">
        <v>20</v>
      </c>
      <c r="P219" s="20">
        <v>80</v>
      </c>
      <c r="Q219" s="24">
        <v>6</v>
      </c>
      <c r="R219" s="7">
        <v>12</v>
      </c>
      <c r="S219" s="20">
        <v>0</v>
      </c>
      <c r="T219" s="20">
        <v>10</v>
      </c>
      <c r="U219" s="25">
        <v>0.5</v>
      </c>
      <c r="V219" s="26">
        <v>1</v>
      </c>
      <c r="W219" s="19">
        <v>9.9</v>
      </c>
      <c r="X219" s="19">
        <v>1</v>
      </c>
      <c r="Y219" s="19">
        <v>11.9</v>
      </c>
      <c r="Z219" s="19">
        <v>0.8</v>
      </c>
      <c r="AA219" s="26">
        <f>Plant_Const!AH219</f>
        <v>1.1440000000000001</v>
      </c>
      <c r="AB219" s="19">
        <f>Plant_Const!AK219</f>
        <v>0.13999999999999999</v>
      </c>
      <c r="AC219" s="132">
        <f t="shared" si="3"/>
        <v>1</v>
      </c>
      <c r="AD219" s="132"/>
      <c r="AE219" s="120">
        <f>ROUNDUP(AC219*VLOOKUP($AD$8,PRODUCT!$C$2:$L$79,8,0)*AA219,0)</f>
        <v>4</v>
      </c>
      <c r="AF219" s="28">
        <f>ROUNDUP(AC219*VLOOKUP($AD$8,PRODUCT!$C$2:$L$79,9,0)*AB219,0)</f>
        <v>2</v>
      </c>
    </row>
    <row r="220" spans="1:32" x14ac:dyDescent="0.25">
      <c r="A220" s="29" t="s">
        <v>52</v>
      </c>
      <c r="B220" s="30">
        <v>218</v>
      </c>
      <c r="C220" s="31">
        <v>7</v>
      </c>
      <c r="D220" s="3">
        <v>19</v>
      </c>
      <c r="E220" s="20">
        <v>5100</v>
      </c>
      <c r="F220" s="20">
        <v>6</v>
      </c>
      <c r="G220" s="31">
        <v>14</v>
      </c>
      <c r="H220" s="31">
        <v>20</v>
      </c>
      <c r="I220" s="32" t="s">
        <v>58</v>
      </c>
      <c r="J220" s="20">
        <v>5</v>
      </c>
      <c r="K220" s="20">
        <v>50</v>
      </c>
      <c r="L220" s="20">
        <v>30</v>
      </c>
      <c r="M220" s="20">
        <v>5</v>
      </c>
      <c r="N220" s="31">
        <v>54</v>
      </c>
      <c r="O220" s="23">
        <v>20</v>
      </c>
      <c r="P220" s="20">
        <v>80</v>
      </c>
      <c r="Q220" s="24">
        <v>6</v>
      </c>
      <c r="R220" s="7">
        <v>12</v>
      </c>
      <c r="S220" s="20">
        <v>0</v>
      </c>
      <c r="T220" s="20">
        <v>10</v>
      </c>
      <c r="U220" s="25">
        <v>0.5</v>
      </c>
      <c r="V220" s="26">
        <v>1</v>
      </c>
      <c r="W220" s="19">
        <v>9.9</v>
      </c>
      <c r="X220" s="19">
        <v>1</v>
      </c>
      <c r="Y220" s="19">
        <v>11.9</v>
      </c>
      <c r="Z220" s="19">
        <v>0.8</v>
      </c>
      <c r="AA220" s="26">
        <f>Plant_Const!AH220</f>
        <v>1.1440000000000001</v>
      </c>
      <c r="AB220" s="19">
        <f>Plant_Const!AK220</f>
        <v>0.13999999999999999</v>
      </c>
      <c r="AC220" s="132">
        <f t="shared" si="3"/>
        <v>1</v>
      </c>
      <c r="AD220" s="132"/>
      <c r="AE220" s="120">
        <f>ROUNDUP(AC220*VLOOKUP($AD$8,PRODUCT!$C$2:$L$79,8,0)*AA220,0)</f>
        <v>4</v>
      </c>
      <c r="AF220" s="28">
        <f>ROUNDUP(AC220*VLOOKUP($AD$8,PRODUCT!$C$2:$L$79,9,0)*AB220,0)</f>
        <v>2</v>
      </c>
    </row>
    <row r="221" spans="1:32" x14ac:dyDescent="0.25">
      <c r="A221" s="29" t="s">
        <v>52</v>
      </c>
      <c r="B221" s="18">
        <v>219</v>
      </c>
      <c r="C221" s="31">
        <v>7</v>
      </c>
      <c r="D221" s="3">
        <v>19</v>
      </c>
      <c r="E221" s="20">
        <v>5100</v>
      </c>
      <c r="F221" s="20">
        <v>6</v>
      </c>
      <c r="G221" s="31">
        <v>14</v>
      </c>
      <c r="H221" s="31">
        <v>20</v>
      </c>
      <c r="I221" s="32" t="s">
        <v>58</v>
      </c>
      <c r="J221" s="20">
        <v>5</v>
      </c>
      <c r="K221" s="20">
        <v>50</v>
      </c>
      <c r="L221" s="20">
        <v>30</v>
      </c>
      <c r="M221" s="20">
        <v>5</v>
      </c>
      <c r="N221" s="31">
        <v>54</v>
      </c>
      <c r="O221" s="23">
        <v>20</v>
      </c>
      <c r="P221" s="20">
        <v>80</v>
      </c>
      <c r="Q221" s="24">
        <v>6</v>
      </c>
      <c r="R221" s="7">
        <v>12</v>
      </c>
      <c r="S221" s="20">
        <v>0</v>
      </c>
      <c r="T221" s="20">
        <v>10</v>
      </c>
      <c r="U221" s="25">
        <v>0.5</v>
      </c>
      <c r="V221" s="26">
        <v>1</v>
      </c>
      <c r="W221" s="19">
        <v>9.9</v>
      </c>
      <c r="X221" s="19">
        <v>1</v>
      </c>
      <c r="Y221" s="19">
        <v>11.9</v>
      </c>
      <c r="Z221" s="19">
        <v>0.8</v>
      </c>
      <c r="AA221" s="26">
        <f>Plant_Const!AH221</f>
        <v>1.1440000000000001</v>
      </c>
      <c r="AB221" s="19">
        <f>Plant_Const!AK221</f>
        <v>0.13999999999999999</v>
      </c>
      <c r="AC221" s="132">
        <f t="shared" si="3"/>
        <v>1</v>
      </c>
      <c r="AD221" s="132"/>
      <c r="AE221" s="120">
        <f>ROUNDUP(AC221*VLOOKUP($AD$8,PRODUCT!$C$2:$L$79,8,0)*AA221,0)</f>
        <v>4</v>
      </c>
      <c r="AF221" s="28">
        <f>ROUNDUP(AC221*VLOOKUP($AD$8,PRODUCT!$C$2:$L$79,9,0)*AB221,0)</f>
        <v>2</v>
      </c>
    </row>
    <row r="222" spans="1:32" x14ac:dyDescent="0.25">
      <c r="A222" s="29" t="s">
        <v>52</v>
      </c>
      <c r="B222" s="30">
        <v>220</v>
      </c>
      <c r="C222" s="31">
        <v>7</v>
      </c>
      <c r="D222" s="3">
        <v>19</v>
      </c>
      <c r="E222" s="20">
        <v>5100</v>
      </c>
      <c r="F222" s="20">
        <v>6</v>
      </c>
      <c r="G222" s="31">
        <v>14</v>
      </c>
      <c r="H222" s="31">
        <v>20</v>
      </c>
      <c r="I222" s="32" t="s">
        <v>58</v>
      </c>
      <c r="J222" s="20">
        <v>5</v>
      </c>
      <c r="K222" s="20">
        <v>50</v>
      </c>
      <c r="L222" s="20">
        <v>30</v>
      </c>
      <c r="M222" s="20">
        <v>5</v>
      </c>
      <c r="N222" s="31">
        <v>54</v>
      </c>
      <c r="O222" s="23">
        <v>20</v>
      </c>
      <c r="P222" s="20">
        <v>80</v>
      </c>
      <c r="Q222" s="24">
        <v>6</v>
      </c>
      <c r="R222" s="7">
        <v>12</v>
      </c>
      <c r="S222" s="20">
        <v>0</v>
      </c>
      <c r="T222" s="20">
        <v>10</v>
      </c>
      <c r="U222" s="25">
        <v>0.5</v>
      </c>
      <c r="V222" s="26">
        <v>1</v>
      </c>
      <c r="W222" s="19">
        <v>9.9</v>
      </c>
      <c r="X222" s="19">
        <v>1</v>
      </c>
      <c r="Y222" s="19">
        <v>11.9</v>
      </c>
      <c r="Z222" s="19">
        <v>0.8</v>
      </c>
      <c r="AA222" s="26">
        <f>Plant_Const!AH222</f>
        <v>1.1440000000000001</v>
      </c>
      <c r="AB222" s="19">
        <f>Plant_Const!AK222</f>
        <v>0.13999999999999999</v>
      </c>
      <c r="AC222" s="132">
        <f t="shared" si="3"/>
        <v>1</v>
      </c>
      <c r="AD222" s="132"/>
      <c r="AE222" s="120">
        <f>ROUNDUP(AC222*VLOOKUP($AD$8,PRODUCT!$C$2:$L$79,8,0)*AA222,0)</f>
        <v>4</v>
      </c>
      <c r="AF222" s="28">
        <f>ROUNDUP(AC222*VLOOKUP($AD$8,PRODUCT!$C$2:$L$79,9,0)*AB222,0)</f>
        <v>2</v>
      </c>
    </row>
    <row r="223" spans="1:32" x14ac:dyDescent="0.25">
      <c r="A223" s="29" t="s">
        <v>52</v>
      </c>
      <c r="B223" s="18">
        <v>221</v>
      </c>
      <c r="C223" s="31">
        <v>7</v>
      </c>
      <c r="D223" s="3">
        <v>19</v>
      </c>
      <c r="E223" s="20">
        <v>5100</v>
      </c>
      <c r="F223" s="20">
        <v>6</v>
      </c>
      <c r="G223" s="31">
        <v>14</v>
      </c>
      <c r="H223" s="31">
        <v>20</v>
      </c>
      <c r="I223" s="32" t="s">
        <v>58</v>
      </c>
      <c r="J223" s="20">
        <v>5</v>
      </c>
      <c r="K223" s="20">
        <v>50</v>
      </c>
      <c r="L223" s="20">
        <v>30</v>
      </c>
      <c r="M223" s="20">
        <v>5</v>
      </c>
      <c r="N223" s="31">
        <v>54</v>
      </c>
      <c r="O223" s="23">
        <v>20</v>
      </c>
      <c r="P223" s="20">
        <v>80</v>
      </c>
      <c r="Q223" s="24">
        <v>6</v>
      </c>
      <c r="R223" s="7">
        <v>12</v>
      </c>
      <c r="S223" s="20">
        <v>0</v>
      </c>
      <c r="T223" s="20">
        <v>10</v>
      </c>
      <c r="U223" s="25">
        <v>0.5</v>
      </c>
      <c r="V223" s="26">
        <v>1</v>
      </c>
      <c r="W223" s="19">
        <v>9.9</v>
      </c>
      <c r="X223" s="19">
        <v>1</v>
      </c>
      <c r="Y223" s="19">
        <v>11.9</v>
      </c>
      <c r="Z223" s="19">
        <v>0.8</v>
      </c>
      <c r="AA223" s="26">
        <f>Plant_Const!AH223</f>
        <v>1.1440000000000001</v>
      </c>
      <c r="AB223" s="19">
        <f>Plant_Const!AK223</f>
        <v>0.13999999999999999</v>
      </c>
      <c r="AC223" s="132">
        <f t="shared" si="3"/>
        <v>1</v>
      </c>
      <c r="AD223" s="132"/>
      <c r="AE223" s="120">
        <f>ROUNDUP(AC223*VLOOKUP($AD$8,PRODUCT!$C$2:$L$79,8,0)*AA223,0)</f>
        <v>4</v>
      </c>
      <c r="AF223" s="28">
        <f>ROUNDUP(AC223*VLOOKUP($AD$8,PRODUCT!$C$2:$L$79,9,0)*AB223,0)</f>
        <v>2</v>
      </c>
    </row>
    <row r="224" spans="1:32" x14ac:dyDescent="0.25">
      <c r="A224" s="29" t="s">
        <v>52</v>
      </c>
      <c r="B224" s="30">
        <v>222</v>
      </c>
      <c r="C224" s="31">
        <v>7</v>
      </c>
      <c r="D224" s="3">
        <v>19</v>
      </c>
      <c r="E224" s="20">
        <v>5100</v>
      </c>
      <c r="F224" s="20">
        <v>6</v>
      </c>
      <c r="G224" s="31">
        <v>14</v>
      </c>
      <c r="H224" s="31">
        <v>20</v>
      </c>
      <c r="I224" s="32" t="s">
        <v>58</v>
      </c>
      <c r="J224" s="20">
        <v>5</v>
      </c>
      <c r="K224" s="20">
        <v>50</v>
      </c>
      <c r="L224" s="20">
        <v>30</v>
      </c>
      <c r="M224" s="20">
        <v>5</v>
      </c>
      <c r="N224" s="31">
        <v>54</v>
      </c>
      <c r="O224" s="23">
        <v>20</v>
      </c>
      <c r="P224" s="20">
        <v>80</v>
      </c>
      <c r="Q224" s="24">
        <v>6</v>
      </c>
      <c r="R224" s="7">
        <v>12</v>
      </c>
      <c r="S224" s="20">
        <v>0</v>
      </c>
      <c r="T224" s="20">
        <v>10</v>
      </c>
      <c r="U224" s="25">
        <v>0.5</v>
      </c>
      <c r="V224" s="26">
        <v>1</v>
      </c>
      <c r="W224" s="19">
        <v>9.9</v>
      </c>
      <c r="X224" s="19">
        <v>1</v>
      </c>
      <c r="Y224" s="19">
        <v>11.9</v>
      </c>
      <c r="Z224" s="19">
        <v>0.8</v>
      </c>
      <c r="AA224" s="26">
        <f>Plant_Const!AH224</f>
        <v>1.1440000000000001</v>
      </c>
      <c r="AB224" s="19">
        <f>Plant_Const!AK224</f>
        <v>0.13999999999999999</v>
      </c>
      <c r="AC224" s="132">
        <f t="shared" si="3"/>
        <v>1</v>
      </c>
      <c r="AD224" s="132"/>
      <c r="AE224" s="120">
        <f>ROUNDUP(AC224*VLOOKUP($AD$8,PRODUCT!$C$2:$L$79,8,0)*AA224,0)</f>
        <v>4</v>
      </c>
      <c r="AF224" s="28">
        <f>ROUNDUP(AC224*VLOOKUP($AD$8,PRODUCT!$C$2:$L$79,9,0)*AB224,0)</f>
        <v>2</v>
      </c>
    </row>
    <row r="225" spans="1:32" x14ac:dyDescent="0.25">
      <c r="A225" s="29" t="s">
        <v>52</v>
      </c>
      <c r="B225" s="18">
        <v>223</v>
      </c>
      <c r="C225" s="31">
        <v>7</v>
      </c>
      <c r="D225" s="3">
        <v>19</v>
      </c>
      <c r="E225" s="20">
        <v>5100</v>
      </c>
      <c r="F225" s="20">
        <v>6</v>
      </c>
      <c r="G225" s="31">
        <v>14</v>
      </c>
      <c r="H225" s="31">
        <v>20</v>
      </c>
      <c r="I225" s="32" t="s">
        <v>58</v>
      </c>
      <c r="J225" s="20">
        <v>5</v>
      </c>
      <c r="K225" s="20">
        <v>50</v>
      </c>
      <c r="L225" s="20">
        <v>30</v>
      </c>
      <c r="M225" s="20">
        <v>5</v>
      </c>
      <c r="N225" s="31">
        <v>54</v>
      </c>
      <c r="O225" s="23">
        <v>20</v>
      </c>
      <c r="P225" s="20">
        <v>80</v>
      </c>
      <c r="Q225" s="24">
        <v>6</v>
      </c>
      <c r="R225" s="7">
        <v>12</v>
      </c>
      <c r="S225" s="20">
        <v>0</v>
      </c>
      <c r="T225" s="20">
        <v>10</v>
      </c>
      <c r="U225" s="25">
        <v>0.5</v>
      </c>
      <c r="V225" s="26">
        <v>1</v>
      </c>
      <c r="W225" s="19">
        <v>9.9</v>
      </c>
      <c r="X225" s="19">
        <v>1</v>
      </c>
      <c r="Y225" s="19">
        <v>11.9</v>
      </c>
      <c r="Z225" s="19">
        <v>0.8</v>
      </c>
      <c r="AA225" s="26">
        <f>Plant_Const!AH225</f>
        <v>1.1440000000000001</v>
      </c>
      <c r="AB225" s="19">
        <f>Plant_Const!AK225</f>
        <v>0.13999999999999999</v>
      </c>
      <c r="AC225" s="132">
        <f t="shared" si="3"/>
        <v>1</v>
      </c>
      <c r="AD225" s="132"/>
      <c r="AE225" s="120">
        <f>ROUNDUP(AC225*VLOOKUP($AD$8,PRODUCT!$C$2:$L$79,8,0)*AA225,0)</f>
        <v>4</v>
      </c>
      <c r="AF225" s="28">
        <f>ROUNDUP(AC225*VLOOKUP($AD$8,PRODUCT!$C$2:$L$79,9,0)*AB225,0)</f>
        <v>2</v>
      </c>
    </row>
    <row r="226" spans="1:32" x14ac:dyDescent="0.25">
      <c r="A226" s="29" t="s">
        <v>52</v>
      </c>
      <c r="B226" s="30">
        <v>224</v>
      </c>
      <c r="C226" s="31">
        <v>7</v>
      </c>
      <c r="D226" s="3">
        <v>19</v>
      </c>
      <c r="E226" s="20">
        <v>5100</v>
      </c>
      <c r="F226" s="20">
        <v>6</v>
      </c>
      <c r="G226" s="31">
        <v>14</v>
      </c>
      <c r="H226" s="31">
        <v>20</v>
      </c>
      <c r="I226" s="32" t="s">
        <v>58</v>
      </c>
      <c r="J226" s="20">
        <v>5</v>
      </c>
      <c r="K226" s="20">
        <v>50</v>
      </c>
      <c r="L226" s="20">
        <v>30</v>
      </c>
      <c r="M226" s="20">
        <v>5</v>
      </c>
      <c r="N226" s="31">
        <v>54</v>
      </c>
      <c r="O226" s="23">
        <v>20</v>
      </c>
      <c r="P226" s="20">
        <v>80</v>
      </c>
      <c r="Q226" s="24">
        <v>6</v>
      </c>
      <c r="R226" s="7">
        <v>12</v>
      </c>
      <c r="S226" s="20">
        <v>0</v>
      </c>
      <c r="T226" s="20">
        <v>10</v>
      </c>
      <c r="U226" s="25">
        <v>0.5</v>
      </c>
      <c r="V226" s="26">
        <v>1</v>
      </c>
      <c r="W226" s="19">
        <v>9.9</v>
      </c>
      <c r="X226" s="19">
        <v>1</v>
      </c>
      <c r="Y226" s="19">
        <v>11.9</v>
      </c>
      <c r="Z226" s="19">
        <v>0.8</v>
      </c>
      <c r="AA226" s="26">
        <f>Plant_Const!AH226</f>
        <v>1.1440000000000001</v>
      </c>
      <c r="AB226" s="19">
        <f>Plant_Const!AK226</f>
        <v>0.13999999999999999</v>
      </c>
      <c r="AC226" s="132">
        <f t="shared" si="3"/>
        <v>1</v>
      </c>
      <c r="AD226" s="132"/>
      <c r="AE226" s="120">
        <f>ROUNDUP(AC226*VLOOKUP($AD$8,PRODUCT!$C$2:$L$79,8,0)*AA226,0)</f>
        <v>4</v>
      </c>
      <c r="AF226" s="28">
        <f>ROUNDUP(AC226*VLOOKUP($AD$8,PRODUCT!$C$2:$L$79,9,0)*AB226,0)</f>
        <v>2</v>
      </c>
    </row>
    <row r="227" spans="1:32" x14ac:dyDescent="0.25">
      <c r="A227" s="29" t="s">
        <v>52</v>
      </c>
      <c r="B227" s="18">
        <v>225</v>
      </c>
      <c r="C227" s="31">
        <v>7</v>
      </c>
      <c r="D227" s="3">
        <v>19</v>
      </c>
      <c r="E227" s="20">
        <v>5100</v>
      </c>
      <c r="F227" s="20">
        <v>6</v>
      </c>
      <c r="G227" s="31">
        <v>14</v>
      </c>
      <c r="H227" s="31">
        <v>20</v>
      </c>
      <c r="I227" s="32" t="s">
        <v>58</v>
      </c>
      <c r="J227" s="20">
        <v>5</v>
      </c>
      <c r="K227" s="20">
        <v>50</v>
      </c>
      <c r="L227" s="20">
        <v>30</v>
      </c>
      <c r="M227" s="20">
        <v>5</v>
      </c>
      <c r="N227" s="31">
        <v>54</v>
      </c>
      <c r="O227" s="23">
        <v>20</v>
      </c>
      <c r="P227" s="20">
        <v>80</v>
      </c>
      <c r="Q227" s="24">
        <v>6</v>
      </c>
      <c r="R227" s="7">
        <v>12</v>
      </c>
      <c r="S227" s="20">
        <v>0</v>
      </c>
      <c r="T227" s="20">
        <v>10</v>
      </c>
      <c r="U227" s="25">
        <v>0.5</v>
      </c>
      <c r="V227" s="26">
        <v>1</v>
      </c>
      <c r="W227" s="19">
        <v>9.9</v>
      </c>
      <c r="X227" s="19">
        <v>1</v>
      </c>
      <c r="Y227" s="19">
        <v>11.9</v>
      </c>
      <c r="Z227" s="19">
        <v>0.8</v>
      </c>
      <c r="AA227" s="26">
        <f>Plant_Const!AH227</f>
        <v>1.1440000000000001</v>
      </c>
      <c r="AB227" s="19">
        <f>Plant_Const!AK227</f>
        <v>0.13999999999999999</v>
      </c>
      <c r="AC227" s="132">
        <f t="shared" si="3"/>
        <v>1</v>
      </c>
      <c r="AD227" s="132"/>
      <c r="AE227" s="120">
        <f>ROUNDUP(AC227*VLOOKUP($AD$8,PRODUCT!$C$2:$L$79,8,0)*AA227,0)</f>
        <v>4</v>
      </c>
      <c r="AF227" s="28">
        <f>ROUNDUP(AC227*VLOOKUP($AD$8,PRODUCT!$C$2:$L$79,9,0)*AB227,0)</f>
        <v>2</v>
      </c>
    </row>
    <row r="228" spans="1:32" x14ac:dyDescent="0.25">
      <c r="A228" s="29" t="s">
        <v>52</v>
      </c>
      <c r="B228" s="30">
        <v>226</v>
      </c>
      <c r="C228" s="31">
        <v>7</v>
      </c>
      <c r="D228" s="3">
        <v>19</v>
      </c>
      <c r="E228" s="20">
        <v>5100</v>
      </c>
      <c r="F228" s="20">
        <v>6</v>
      </c>
      <c r="G228" s="31">
        <v>14</v>
      </c>
      <c r="H228" s="31">
        <v>20</v>
      </c>
      <c r="I228" s="32" t="s">
        <v>58</v>
      </c>
      <c r="J228" s="20">
        <v>5</v>
      </c>
      <c r="K228" s="20">
        <v>50</v>
      </c>
      <c r="L228" s="20">
        <v>30</v>
      </c>
      <c r="M228" s="20">
        <v>5</v>
      </c>
      <c r="N228" s="31">
        <v>54</v>
      </c>
      <c r="O228" s="23">
        <v>20</v>
      </c>
      <c r="P228" s="20">
        <v>80</v>
      </c>
      <c r="Q228" s="24">
        <v>6</v>
      </c>
      <c r="R228" s="7">
        <v>12</v>
      </c>
      <c r="S228" s="20">
        <v>0</v>
      </c>
      <c r="T228" s="20">
        <v>10</v>
      </c>
      <c r="U228" s="25">
        <v>0.5</v>
      </c>
      <c r="V228" s="26">
        <v>1</v>
      </c>
      <c r="W228" s="19">
        <v>9.9</v>
      </c>
      <c r="X228" s="19">
        <v>1</v>
      </c>
      <c r="Y228" s="19">
        <v>11.9</v>
      </c>
      <c r="Z228" s="19">
        <v>0.8</v>
      </c>
      <c r="AA228" s="26">
        <f>Plant_Const!AH228</f>
        <v>1.1440000000000001</v>
      </c>
      <c r="AB228" s="19">
        <f>Plant_Const!AK228</f>
        <v>0.13999999999999999</v>
      </c>
      <c r="AC228" s="132">
        <f t="shared" si="3"/>
        <v>1</v>
      </c>
      <c r="AD228" s="132"/>
      <c r="AE228" s="120">
        <f>ROUNDUP(AC228*VLOOKUP($AD$8,PRODUCT!$C$2:$L$79,8,0)*AA228,0)</f>
        <v>4</v>
      </c>
      <c r="AF228" s="28">
        <f>ROUNDUP(AC228*VLOOKUP($AD$8,PRODUCT!$C$2:$L$79,9,0)*AB228,0)</f>
        <v>2</v>
      </c>
    </row>
    <row r="229" spans="1:32" x14ac:dyDescent="0.25">
      <c r="A229" s="29" t="s">
        <v>52</v>
      </c>
      <c r="B229" s="18">
        <v>227</v>
      </c>
      <c r="C229" s="31">
        <v>7</v>
      </c>
      <c r="D229" s="3">
        <v>19</v>
      </c>
      <c r="E229" s="20">
        <v>5100</v>
      </c>
      <c r="F229" s="20">
        <v>6</v>
      </c>
      <c r="G229" s="31">
        <v>14</v>
      </c>
      <c r="H229" s="31">
        <v>20</v>
      </c>
      <c r="I229" s="32" t="s">
        <v>58</v>
      </c>
      <c r="J229" s="20">
        <v>5</v>
      </c>
      <c r="K229" s="20">
        <v>50</v>
      </c>
      <c r="L229" s="20">
        <v>30</v>
      </c>
      <c r="M229" s="20">
        <v>5</v>
      </c>
      <c r="N229" s="31">
        <v>54</v>
      </c>
      <c r="O229" s="23">
        <v>20</v>
      </c>
      <c r="P229" s="20">
        <v>80</v>
      </c>
      <c r="Q229" s="24">
        <v>6</v>
      </c>
      <c r="R229" s="7">
        <v>12</v>
      </c>
      <c r="S229" s="20">
        <v>0</v>
      </c>
      <c r="T229" s="20">
        <v>10</v>
      </c>
      <c r="U229" s="25">
        <v>0.5</v>
      </c>
      <c r="V229" s="26">
        <v>1</v>
      </c>
      <c r="W229" s="19">
        <v>9.9</v>
      </c>
      <c r="X229" s="19">
        <v>1</v>
      </c>
      <c r="Y229" s="19">
        <v>11.9</v>
      </c>
      <c r="Z229" s="19">
        <v>0.8</v>
      </c>
      <c r="AA229" s="26">
        <f>Plant_Const!AH229</f>
        <v>1.1440000000000001</v>
      </c>
      <c r="AB229" s="19">
        <f>Plant_Const!AK229</f>
        <v>0.13999999999999999</v>
      </c>
      <c r="AC229" s="132">
        <f t="shared" si="3"/>
        <v>1</v>
      </c>
      <c r="AD229" s="132"/>
      <c r="AE229" s="120">
        <f>ROUNDUP(AC229*VLOOKUP($AD$8,PRODUCT!$C$2:$L$79,8,0)*AA229,0)</f>
        <v>4</v>
      </c>
      <c r="AF229" s="28">
        <f>ROUNDUP(AC229*VLOOKUP($AD$8,PRODUCT!$C$2:$L$79,9,0)*AB229,0)</f>
        <v>2</v>
      </c>
    </row>
    <row r="230" spans="1:32" x14ac:dyDescent="0.25">
      <c r="A230" s="29" t="s">
        <v>52</v>
      </c>
      <c r="B230" s="30">
        <v>228</v>
      </c>
      <c r="C230" s="31">
        <v>7</v>
      </c>
      <c r="D230" s="3">
        <v>19</v>
      </c>
      <c r="E230" s="20">
        <v>5100</v>
      </c>
      <c r="F230" s="20">
        <v>6</v>
      </c>
      <c r="G230" s="31">
        <v>14</v>
      </c>
      <c r="H230" s="31">
        <v>20</v>
      </c>
      <c r="I230" s="32" t="s">
        <v>58</v>
      </c>
      <c r="J230" s="20">
        <v>5</v>
      </c>
      <c r="K230" s="20">
        <v>50</v>
      </c>
      <c r="L230" s="20">
        <v>30</v>
      </c>
      <c r="M230" s="20">
        <v>5</v>
      </c>
      <c r="N230" s="31">
        <v>54</v>
      </c>
      <c r="O230" s="23">
        <v>20</v>
      </c>
      <c r="P230" s="20">
        <v>80</v>
      </c>
      <c r="Q230" s="24">
        <v>6</v>
      </c>
      <c r="R230" s="7">
        <v>12</v>
      </c>
      <c r="S230" s="20">
        <v>0</v>
      </c>
      <c r="T230" s="20">
        <v>10</v>
      </c>
      <c r="U230" s="25">
        <v>0.5</v>
      </c>
      <c r="V230" s="26">
        <v>1</v>
      </c>
      <c r="W230" s="19">
        <v>9.9</v>
      </c>
      <c r="X230" s="19">
        <v>1</v>
      </c>
      <c r="Y230" s="19">
        <v>11.9</v>
      </c>
      <c r="Z230" s="19">
        <v>0.8</v>
      </c>
      <c r="AA230" s="26">
        <f>Plant_Const!AH230</f>
        <v>1.1440000000000001</v>
      </c>
      <c r="AB230" s="19">
        <f>Plant_Const!AK230</f>
        <v>0.13999999999999999</v>
      </c>
      <c r="AC230" s="132">
        <f t="shared" si="3"/>
        <v>1</v>
      </c>
      <c r="AD230" s="132"/>
      <c r="AE230" s="120">
        <f>ROUNDUP(AC230*VLOOKUP($AD$8,PRODUCT!$C$2:$L$79,8,0)*AA230,0)</f>
        <v>4</v>
      </c>
      <c r="AF230" s="28">
        <f>ROUNDUP(AC230*VLOOKUP($AD$8,PRODUCT!$C$2:$L$79,9,0)*AB230,0)</f>
        <v>2</v>
      </c>
    </row>
    <row r="231" spans="1:32" x14ac:dyDescent="0.25">
      <c r="A231" s="29" t="s">
        <v>52</v>
      </c>
      <c r="B231" s="18">
        <v>229</v>
      </c>
      <c r="C231" s="31">
        <v>7</v>
      </c>
      <c r="D231" s="3">
        <v>19</v>
      </c>
      <c r="E231" s="20">
        <v>5100</v>
      </c>
      <c r="F231" s="20">
        <v>6</v>
      </c>
      <c r="G231" s="31">
        <v>14</v>
      </c>
      <c r="H231" s="31">
        <v>20</v>
      </c>
      <c r="I231" s="32" t="s">
        <v>58</v>
      </c>
      <c r="J231" s="20">
        <v>5</v>
      </c>
      <c r="K231" s="20">
        <v>50</v>
      </c>
      <c r="L231" s="20">
        <v>30</v>
      </c>
      <c r="M231" s="20">
        <v>5</v>
      </c>
      <c r="N231" s="31">
        <v>54</v>
      </c>
      <c r="O231" s="23">
        <v>20</v>
      </c>
      <c r="P231" s="20">
        <v>80</v>
      </c>
      <c r="Q231" s="24">
        <v>6</v>
      </c>
      <c r="R231" s="7">
        <v>12</v>
      </c>
      <c r="S231" s="20">
        <v>0</v>
      </c>
      <c r="T231" s="20">
        <v>10</v>
      </c>
      <c r="U231" s="25">
        <v>0.5</v>
      </c>
      <c r="V231" s="26">
        <v>1</v>
      </c>
      <c r="W231" s="19">
        <v>9.9</v>
      </c>
      <c r="X231" s="19">
        <v>1</v>
      </c>
      <c r="Y231" s="19">
        <v>11.9</v>
      </c>
      <c r="Z231" s="19">
        <v>0.8</v>
      </c>
      <c r="AA231" s="26">
        <f>Plant_Const!AH231</f>
        <v>1.1440000000000001</v>
      </c>
      <c r="AB231" s="19">
        <f>Plant_Const!AK231</f>
        <v>0.13999999999999999</v>
      </c>
      <c r="AC231" s="132">
        <f t="shared" si="3"/>
        <v>1</v>
      </c>
      <c r="AD231" s="132"/>
      <c r="AE231" s="120">
        <f>ROUNDUP(AC231*VLOOKUP($AD$8,PRODUCT!$C$2:$L$79,8,0)*AA231,0)</f>
        <v>4</v>
      </c>
      <c r="AF231" s="28">
        <f>ROUNDUP(AC231*VLOOKUP($AD$8,PRODUCT!$C$2:$L$79,9,0)*AB231,0)</f>
        <v>2</v>
      </c>
    </row>
    <row r="232" spans="1:32" x14ac:dyDescent="0.25">
      <c r="A232" s="29" t="s">
        <v>52</v>
      </c>
      <c r="B232" s="30">
        <v>230</v>
      </c>
      <c r="C232" s="31">
        <v>7</v>
      </c>
      <c r="D232" s="3">
        <v>19</v>
      </c>
      <c r="E232" s="20">
        <v>5100</v>
      </c>
      <c r="F232" s="20">
        <v>6</v>
      </c>
      <c r="G232" s="31">
        <v>14</v>
      </c>
      <c r="H232" s="31">
        <v>20</v>
      </c>
      <c r="I232" s="32" t="s">
        <v>58</v>
      </c>
      <c r="J232" s="20">
        <v>5</v>
      </c>
      <c r="K232" s="20">
        <v>50</v>
      </c>
      <c r="L232" s="20">
        <v>30</v>
      </c>
      <c r="M232" s="20">
        <v>5</v>
      </c>
      <c r="N232" s="31">
        <v>54</v>
      </c>
      <c r="O232" s="23">
        <v>20</v>
      </c>
      <c r="P232" s="20">
        <v>80</v>
      </c>
      <c r="Q232" s="24">
        <v>6</v>
      </c>
      <c r="R232" s="7">
        <v>12</v>
      </c>
      <c r="S232" s="20">
        <v>0</v>
      </c>
      <c r="T232" s="20">
        <v>10</v>
      </c>
      <c r="U232" s="25">
        <v>0.5</v>
      </c>
      <c r="V232" s="26">
        <v>1</v>
      </c>
      <c r="W232" s="19">
        <v>9.9</v>
      </c>
      <c r="X232" s="19">
        <v>1</v>
      </c>
      <c r="Y232" s="19">
        <v>11.9</v>
      </c>
      <c r="Z232" s="19">
        <v>0.8</v>
      </c>
      <c r="AA232" s="26">
        <f>Plant_Const!AH232</f>
        <v>1.1440000000000001</v>
      </c>
      <c r="AB232" s="19">
        <f>Plant_Const!AK232</f>
        <v>0.13999999999999999</v>
      </c>
      <c r="AC232" s="132">
        <f t="shared" si="3"/>
        <v>1</v>
      </c>
      <c r="AD232" s="132"/>
      <c r="AE232" s="120">
        <f>ROUNDUP(AC232*VLOOKUP($AD$8,PRODUCT!$C$2:$L$79,8,0)*AA232,0)</f>
        <v>4</v>
      </c>
      <c r="AF232" s="28">
        <f>ROUNDUP(AC232*VLOOKUP($AD$8,PRODUCT!$C$2:$L$79,9,0)*AB232,0)</f>
        <v>2</v>
      </c>
    </row>
    <row r="233" spans="1:32" x14ac:dyDescent="0.25">
      <c r="A233" s="29" t="s">
        <v>52</v>
      </c>
      <c r="B233" s="18">
        <v>231</v>
      </c>
      <c r="C233" s="31">
        <v>7</v>
      </c>
      <c r="D233" s="3">
        <v>19</v>
      </c>
      <c r="E233" s="20">
        <v>5100</v>
      </c>
      <c r="F233" s="20">
        <v>6</v>
      </c>
      <c r="G233" s="31">
        <v>14</v>
      </c>
      <c r="H233" s="31">
        <v>20</v>
      </c>
      <c r="I233" s="32" t="s">
        <v>58</v>
      </c>
      <c r="J233" s="20">
        <v>5</v>
      </c>
      <c r="K233" s="20">
        <v>50</v>
      </c>
      <c r="L233" s="20">
        <v>30</v>
      </c>
      <c r="M233" s="20">
        <v>5</v>
      </c>
      <c r="N233" s="31">
        <v>54</v>
      </c>
      <c r="O233" s="23">
        <v>20</v>
      </c>
      <c r="P233" s="20">
        <v>80</v>
      </c>
      <c r="Q233" s="24">
        <v>6</v>
      </c>
      <c r="R233" s="7">
        <v>12</v>
      </c>
      <c r="S233" s="20">
        <v>0</v>
      </c>
      <c r="T233" s="20">
        <v>10</v>
      </c>
      <c r="U233" s="25">
        <v>0.5</v>
      </c>
      <c r="V233" s="26">
        <v>1</v>
      </c>
      <c r="W233" s="19">
        <v>9.9</v>
      </c>
      <c r="X233" s="19">
        <v>1</v>
      </c>
      <c r="Y233" s="19">
        <v>11.9</v>
      </c>
      <c r="Z233" s="19">
        <v>0.8</v>
      </c>
      <c r="AA233" s="26">
        <f>Plant_Const!AH233</f>
        <v>1.1440000000000001</v>
      </c>
      <c r="AB233" s="19">
        <f>Plant_Const!AK233</f>
        <v>0.13999999999999999</v>
      </c>
      <c r="AC233" s="132">
        <f t="shared" si="3"/>
        <v>1</v>
      </c>
      <c r="AD233" s="132"/>
      <c r="AE233" s="120">
        <f>ROUNDUP(AC233*VLOOKUP($AD$8,PRODUCT!$C$2:$L$79,8,0)*AA233,0)</f>
        <v>4</v>
      </c>
      <c r="AF233" s="28">
        <f>ROUNDUP(AC233*VLOOKUP($AD$8,PRODUCT!$C$2:$L$79,9,0)*AB233,0)</f>
        <v>2</v>
      </c>
    </row>
    <row r="234" spans="1:32" x14ac:dyDescent="0.25">
      <c r="A234" s="29" t="s">
        <v>52</v>
      </c>
      <c r="B234" s="30">
        <v>232</v>
      </c>
      <c r="C234" s="31">
        <v>7</v>
      </c>
      <c r="D234" s="3">
        <v>19</v>
      </c>
      <c r="E234" s="20">
        <v>5100</v>
      </c>
      <c r="F234" s="20">
        <v>6</v>
      </c>
      <c r="G234" s="31">
        <v>14</v>
      </c>
      <c r="H234" s="31">
        <v>20</v>
      </c>
      <c r="I234" s="32" t="s">
        <v>58</v>
      </c>
      <c r="J234" s="20">
        <v>5</v>
      </c>
      <c r="K234" s="20">
        <v>50</v>
      </c>
      <c r="L234" s="20">
        <v>30</v>
      </c>
      <c r="M234" s="20">
        <v>5</v>
      </c>
      <c r="N234" s="31">
        <v>54</v>
      </c>
      <c r="O234" s="23">
        <v>20</v>
      </c>
      <c r="P234" s="20">
        <v>80</v>
      </c>
      <c r="Q234" s="24">
        <v>6</v>
      </c>
      <c r="R234" s="7">
        <v>12</v>
      </c>
      <c r="S234" s="20">
        <v>0</v>
      </c>
      <c r="T234" s="20">
        <v>10</v>
      </c>
      <c r="U234" s="25">
        <v>0.5</v>
      </c>
      <c r="V234" s="26">
        <v>1</v>
      </c>
      <c r="W234" s="19">
        <v>9.9</v>
      </c>
      <c r="X234" s="19">
        <v>1</v>
      </c>
      <c r="Y234" s="19">
        <v>11.9</v>
      </c>
      <c r="Z234" s="19">
        <v>0.8</v>
      </c>
      <c r="AA234" s="26">
        <f>Plant_Const!AH234</f>
        <v>1.1440000000000001</v>
      </c>
      <c r="AB234" s="19">
        <f>Plant_Const!AK234</f>
        <v>0.13999999999999999</v>
      </c>
      <c r="AC234" s="132">
        <f t="shared" si="3"/>
        <v>1</v>
      </c>
      <c r="AD234" s="132"/>
      <c r="AE234" s="120">
        <f>ROUNDUP(AC234*VLOOKUP($AD$8,PRODUCT!$C$2:$L$79,8,0)*AA234,0)</f>
        <v>4</v>
      </c>
      <c r="AF234" s="28">
        <f>ROUNDUP(AC234*VLOOKUP($AD$8,PRODUCT!$C$2:$L$79,9,0)*AB234,0)</f>
        <v>2</v>
      </c>
    </row>
    <row r="235" spans="1:32" x14ac:dyDescent="0.25">
      <c r="A235" s="29" t="s">
        <v>52</v>
      </c>
      <c r="B235" s="18">
        <v>233</v>
      </c>
      <c r="C235" s="31">
        <v>7</v>
      </c>
      <c r="D235" s="3">
        <v>19</v>
      </c>
      <c r="E235" s="20">
        <v>5100</v>
      </c>
      <c r="F235" s="20">
        <v>6</v>
      </c>
      <c r="G235" s="31">
        <v>14</v>
      </c>
      <c r="H235" s="31">
        <v>20</v>
      </c>
      <c r="I235" s="32" t="s">
        <v>58</v>
      </c>
      <c r="J235" s="20">
        <v>5</v>
      </c>
      <c r="K235" s="20">
        <v>50</v>
      </c>
      <c r="L235" s="20">
        <v>30</v>
      </c>
      <c r="M235" s="20">
        <v>5</v>
      </c>
      <c r="N235" s="31">
        <v>54</v>
      </c>
      <c r="O235" s="23">
        <v>20</v>
      </c>
      <c r="P235" s="20">
        <v>80</v>
      </c>
      <c r="Q235" s="24">
        <v>6</v>
      </c>
      <c r="R235" s="7">
        <v>12</v>
      </c>
      <c r="S235" s="20">
        <v>0</v>
      </c>
      <c r="T235" s="20">
        <v>10</v>
      </c>
      <c r="U235" s="25">
        <v>0.5</v>
      </c>
      <c r="V235" s="26">
        <v>1</v>
      </c>
      <c r="W235" s="19">
        <v>9.9</v>
      </c>
      <c r="X235" s="19">
        <v>1</v>
      </c>
      <c r="Y235" s="19">
        <v>11.9</v>
      </c>
      <c r="Z235" s="19">
        <v>0.8</v>
      </c>
      <c r="AA235" s="26">
        <f>Plant_Const!AH235</f>
        <v>1.1440000000000001</v>
      </c>
      <c r="AB235" s="19">
        <f>Plant_Const!AK235</f>
        <v>0.13999999999999999</v>
      </c>
      <c r="AC235" s="132">
        <f t="shared" si="3"/>
        <v>1</v>
      </c>
      <c r="AD235" s="132"/>
      <c r="AE235" s="120">
        <f>ROUNDUP(AC235*VLOOKUP($AD$8,PRODUCT!$C$2:$L$79,8,0)*AA235,0)</f>
        <v>4</v>
      </c>
      <c r="AF235" s="28">
        <f>ROUNDUP(AC235*VLOOKUP($AD$8,PRODUCT!$C$2:$L$79,9,0)*AB235,0)</f>
        <v>2</v>
      </c>
    </row>
    <row r="236" spans="1:32" x14ac:dyDescent="0.25">
      <c r="A236" s="29" t="s">
        <v>52</v>
      </c>
      <c r="B236" s="30">
        <v>234</v>
      </c>
      <c r="C236" s="31">
        <v>7</v>
      </c>
      <c r="D236" s="3">
        <v>19</v>
      </c>
      <c r="E236" s="20">
        <v>5100</v>
      </c>
      <c r="F236" s="20">
        <v>6</v>
      </c>
      <c r="G236" s="31">
        <v>14</v>
      </c>
      <c r="H236" s="31">
        <v>20</v>
      </c>
      <c r="I236" s="32" t="s">
        <v>58</v>
      </c>
      <c r="J236" s="20">
        <v>5</v>
      </c>
      <c r="K236" s="20">
        <v>50</v>
      </c>
      <c r="L236" s="20">
        <v>30</v>
      </c>
      <c r="M236" s="20">
        <v>5</v>
      </c>
      <c r="N236" s="31">
        <v>54</v>
      </c>
      <c r="O236" s="23">
        <v>20</v>
      </c>
      <c r="P236" s="20">
        <v>80</v>
      </c>
      <c r="Q236" s="24">
        <v>6</v>
      </c>
      <c r="R236" s="7">
        <v>12</v>
      </c>
      <c r="S236" s="20">
        <v>0</v>
      </c>
      <c r="T236" s="20">
        <v>10</v>
      </c>
      <c r="U236" s="25">
        <v>0.5</v>
      </c>
      <c r="V236" s="26">
        <v>1</v>
      </c>
      <c r="W236" s="19">
        <v>9.9</v>
      </c>
      <c r="X236" s="19">
        <v>1</v>
      </c>
      <c r="Y236" s="19">
        <v>11.9</v>
      </c>
      <c r="Z236" s="19">
        <v>0.8</v>
      </c>
      <c r="AA236" s="26">
        <f>Plant_Const!AH236</f>
        <v>1.1440000000000001</v>
      </c>
      <c r="AB236" s="19">
        <f>Plant_Const!AK236</f>
        <v>0.13999999999999999</v>
      </c>
      <c r="AC236" s="132">
        <f t="shared" si="3"/>
        <v>1</v>
      </c>
      <c r="AD236" s="132"/>
      <c r="AE236" s="120">
        <f>ROUNDUP(AC236*VLOOKUP($AD$8,PRODUCT!$C$2:$L$79,8,0)*AA236,0)</f>
        <v>4</v>
      </c>
      <c r="AF236" s="28">
        <f>ROUNDUP(AC236*VLOOKUP($AD$8,PRODUCT!$C$2:$L$79,9,0)*AB236,0)</f>
        <v>2</v>
      </c>
    </row>
    <row r="237" spans="1:32" x14ac:dyDescent="0.25">
      <c r="A237" s="29" t="s">
        <v>52</v>
      </c>
      <c r="B237" s="18">
        <v>235</v>
      </c>
      <c r="C237" s="31">
        <v>7</v>
      </c>
      <c r="D237" s="3">
        <v>19</v>
      </c>
      <c r="E237" s="20">
        <v>5100</v>
      </c>
      <c r="F237" s="20">
        <v>6</v>
      </c>
      <c r="G237" s="31">
        <v>14</v>
      </c>
      <c r="H237" s="31">
        <v>20</v>
      </c>
      <c r="I237" s="32" t="s">
        <v>58</v>
      </c>
      <c r="J237" s="20">
        <v>5</v>
      </c>
      <c r="K237" s="20">
        <v>50</v>
      </c>
      <c r="L237" s="20">
        <v>30</v>
      </c>
      <c r="M237" s="20">
        <v>5</v>
      </c>
      <c r="N237" s="31">
        <v>54</v>
      </c>
      <c r="O237" s="23">
        <v>20</v>
      </c>
      <c r="P237" s="20">
        <v>80</v>
      </c>
      <c r="Q237" s="24">
        <v>6</v>
      </c>
      <c r="R237" s="7">
        <v>12</v>
      </c>
      <c r="S237" s="20">
        <v>0</v>
      </c>
      <c r="T237" s="20">
        <v>10</v>
      </c>
      <c r="U237" s="25">
        <v>0.5</v>
      </c>
      <c r="V237" s="26">
        <v>1</v>
      </c>
      <c r="W237" s="19">
        <v>9.9</v>
      </c>
      <c r="X237" s="19">
        <v>1</v>
      </c>
      <c r="Y237" s="19">
        <v>11.9</v>
      </c>
      <c r="Z237" s="19">
        <v>0.8</v>
      </c>
      <c r="AA237" s="26">
        <f>Plant_Const!AH237</f>
        <v>1.1440000000000001</v>
      </c>
      <c r="AB237" s="19">
        <f>Plant_Const!AK237</f>
        <v>0.13999999999999999</v>
      </c>
      <c r="AC237" s="132">
        <f t="shared" si="3"/>
        <v>1</v>
      </c>
      <c r="AD237" s="132"/>
      <c r="AE237" s="120">
        <f>ROUNDUP(AC237*VLOOKUP($AD$8,PRODUCT!$C$2:$L$79,8,0)*AA237,0)</f>
        <v>4</v>
      </c>
      <c r="AF237" s="28">
        <f>ROUNDUP(AC237*VLOOKUP($AD$8,PRODUCT!$C$2:$L$79,9,0)*AB237,0)</f>
        <v>2</v>
      </c>
    </row>
    <row r="238" spans="1:32" x14ac:dyDescent="0.25">
      <c r="A238" s="29" t="s">
        <v>52</v>
      </c>
      <c r="B238" s="30">
        <v>236</v>
      </c>
      <c r="C238" s="31">
        <v>7</v>
      </c>
      <c r="D238" s="3">
        <v>19</v>
      </c>
      <c r="E238" s="20">
        <v>5100</v>
      </c>
      <c r="F238" s="20">
        <v>6</v>
      </c>
      <c r="G238" s="31">
        <v>14</v>
      </c>
      <c r="H238" s="31">
        <v>20</v>
      </c>
      <c r="I238" s="32" t="s">
        <v>58</v>
      </c>
      <c r="J238" s="20">
        <v>5</v>
      </c>
      <c r="K238" s="20">
        <v>50</v>
      </c>
      <c r="L238" s="20">
        <v>30</v>
      </c>
      <c r="M238" s="20">
        <v>5</v>
      </c>
      <c r="N238" s="31">
        <v>54</v>
      </c>
      <c r="O238" s="23">
        <v>20</v>
      </c>
      <c r="P238" s="20">
        <v>80</v>
      </c>
      <c r="Q238" s="24">
        <v>6</v>
      </c>
      <c r="R238" s="7">
        <v>12</v>
      </c>
      <c r="S238" s="20">
        <v>0</v>
      </c>
      <c r="T238" s="20">
        <v>10</v>
      </c>
      <c r="U238" s="25">
        <v>0.5</v>
      </c>
      <c r="V238" s="26">
        <v>1</v>
      </c>
      <c r="W238" s="19">
        <v>9.9</v>
      </c>
      <c r="X238" s="19">
        <v>1</v>
      </c>
      <c r="Y238" s="19">
        <v>11.9</v>
      </c>
      <c r="Z238" s="19">
        <v>0.8</v>
      </c>
      <c r="AA238" s="26">
        <f>Plant_Const!AH238</f>
        <v>1.1440000000000001</v>
      </c>
      <c r="AB238" s="19">
        <f>Plant_Const!AK238</f>
        <v>0.13999999999999999</v>
      </c>
      <c r="AC238" s="132">
        <f t="shared" si="3"/>
        <v>1</v>
      </c>
      <c r="AD238" s="132"/>
      <c r="AE238" s="120">
        <f>ROUNDUP(AC238*VLOOKUP($AD$8,PRODUCT!$C$2:$L$79,8,0)*AA238,0)</f>
        <v>4</v>
      </c>
      <c r="AF238" s="28">
        <f>ROUNDUP(AC238*VLOOKUP($AD$8,PRODUCT!$C$2:$L$79,9,0)*AB238,0)</f>
        <v>2</v>
      </c>
    </row>
    <row r="239" spans="1:32" x14ac:dyDescent="0.25">
      <c r="A239" s="29" t="s">
        <v>52</v>
      </c>
      <c r="B239" s="18">
        <v>237</v>
      </c>
      <c r="C239" s="31">
        <v>7</v>
      </c>
      <c r="D239" s="3">
        <v>19</v>
      </c>
      <c r="E239" s="20">
        <v>5100</v>
      </c>
      <c r="F239" s="20">
        <v>6</v>
      </c>
      <c r="G239" s="31">
        <v>14</v>
      </c>
      <c r="H239" s="31">
        <v>20</v>
      </c>
      <c r="I239" s="32" t="s">
        <v>58</v>
      </c>
      <c r="J239" s="20">
        <v>5</v>
      </c>
      <c r="K239" s="20">
        <v>50</v>
      </c>
      <c r="L239" s="20">
        <v>30</v>
      </c>
      <c r="M239" s="20">
        <v>5</v>
      </c>
      <c r="N239" s="31">
        <v>54</v>
      </c>
      <c r="O239" s="23">
        <v>20</v>
      </c>
      <c r="P239" s="20">
        <v>80</v>
      </c>
      <c r="Q239" s="24">
        <v>6</v>
      </c>
      <c r="R239" s="7">
        <v>12</v>
      </c>
      <c r="S239" s="20">
        <v>0</v>
      </c>
      <c r="T239" s="20">
        <v>10</v>
      </c>
      <c r="U239" s="25">
        <v>0.5</v>
      </c>
      <c r="V239" s="26">
        <v>1</v>
      </c>
      <c r="W239" s="19">
        <v>9.9</v>
      </c>
      <c r="X239" s="19">
        <v>1</v>
      </c>
      <c r="Y239" s="19">
        <v>11.9</v>
      </c>
      <c r="Z239" s="19">
        <v>0.8</v>
      </c>
      <c r="AA239" s="26">
        <f>Plant_Const!AH239</f>
        <v>1.1440000000000001</v>
      </c>
      <c r="AB239" s="19">
        <f>Plant_Const!AK239</f>
        <v>0.13999999999999999</v>
      </c>
      <c r="AC239" s="132">
        <f t="shared" si="3"/>
        <v>1</v>
      </c>
      <c r="AD239" s="132"/>
      <c r="AE239" s="120">
        <f>ROUNDUP(AC239*VLOOKUP($AD$8,PRODUCT!$C$2:$L$79,8,0)*AA239,0)</f>
        <v>4</v>
      </c>
      <c r="AF239" s="28">
        <f>ROUNDUP(AC239*VLOOKUP($AD$8,PRODUCT!$C$2:$L$79,9,0)*AB239,0)</f>
        <v>2</v>
      </c>
    </row>
    <row r="240" spans="1:32" x14ac:dyDescent="0.25">
      <c r="A240" s="29" t="s">
        <v>52</v>
      </c>
      <c r="B240" s="30">
        <v>238</v>
      </c>
      <c r="C240" s="31">
        <v>7</v>
      </c>
      <c r="D240" s="3">
        <v>19</v>
      </c>
      <c r="E240" s="20">
        <v>5100</v>
      </c>
      <c r="F240" s="20">
        <v>6</v>
      </c>
      <c r="G240" s="31">
        <v>14</v>
      </c>
      <c r="H240" s="31">
        <v>20</v>
      </c>
      <c r="I240" s="32" t="s">
        <v>58</v>
      </c>
      <c r="J240" s="20">
        <v>5</v>
      </c>
      <c r="K240" s="20">
        <v>50</v>
      </c>
      <c r="L240" s="20">
        <v>30</v>
      </c>
      <c r="M240" s="20">
        <v>5</v>
      </c>
      <c r="N240" s="31">
        <v>54</v>
      </c>
      <c r="O240" s="23">
        <v>20</v>
      </c>
      <c r="P240" s="20">
        <v>80</v>
      </c>
      <c r="Q240" s="24">
        <v>6</v>
      </c>
      <c r="R240" s="7">
        <v>12</v>
      </c>
      <c r="S240" s="20">
        <v>0</v>
      </c>
      <c r="T240" s="20">
        <v>10</v>
      </c>
      <c r="U240" s="25">
        <v>0.5</v>
      </c>
      <c r="V240" s="26">
        <v>1</v>
      </c>
      <c r="W240" s="19">
        <v>9.9</v>
      </c>
      <c r="X240" s="19">
        <v>1</v>
      </c>
      <c r="Y240" s="19">
        <v>11.9</v>
      </c>
      <c r="Z240" s="19">
        <v>0.8</v>
      </c>
      <c r="AA240" s="26">
        <f>Plant_Const!AH240</f>
        <v>1.1440000000000001</v>
      </c>
      <c r="AB240" s="19">
        <f>Plant_Const!AK240</f>
        <v>0.13999999999999999</v>
      </c>
      <c r="AC240" s="132">
        <f t="shared" si="3"/>
        <v>1</v>
      </c>
      <c r="AD240" s="132"/>
      <c r="AE240" s="120">
        <f>ROUNDUP(AC240*VLOOKUP($AD$8,PRODUCT!$C$2:$L$79,8,0)*AA240,0)</f>
        <v>4</v>
      </c>
      <c r="AF240" s="28">
        <f>ROUNDUP(AC240*VLOOKUP($AD$8,PRODUCT!$C$2:$L$79,9,0)*AB240,0)</f>
        <v>2</v>
      </c>
    </row>
    <row r="241" spans="1:32" x14ac:dyDescent="0.25">
      <c r="A241" s="29" t="s">
        <v>52</v>
      </c>
      <c r="B241" s="18">
        <v>239</v>
      </c>
      <c r="C241" s="31">
        <v>7</v>
      </c>
      <c r="D241" s="3">
        <v>19</v>
      </c>
      <c r="E241" s="20">
        <v>5100</v>
      </c>
      <c r="F241" s="20">
        <v>6</v>
      </c>
      <c r="G241" s="31">
        <v>14</v>
      </c>
      <c r="H241" s="31">
        <v>20</v>
      </c>
      <c r="I241" s="32" t="s">
        <v>58</v>
      </c>
      <c r="J241" s="20">
        <v>5</v>
      </c>
      <c r="K241" s="20">
        <v>50</v>
      </c>
      <c r="L241" s="20">
        <v>30</v>
      </c>
      <c r="M241" s="20">
        <v>5</v>
      </c>
      <c r="N241" s="31">
        <v>54</v>
      </c>
      <c r="O241" s="23">
        <v>20</v>
      </c>
      <c r="P241" s="20">
        <v>80</v>
      </c>
      <c r="Q241" s="24">
        <v>6</v>
      </c>
      <c r="R241" s="7">
        <v>12</v>
      </c>
      <c r="S241" s="20">
        <v>0</v>
      </c>
      <c r="T241" s="20">
        <v>10</v>
      </c>
      <c r="U241" s="25">
        <v>0.5</v>
      </c>
      <c r="V241" s="26">
        <v>1</v>
      </c>
      <c r="W241" s="19">
        <v>9.9</v>
      </c>
      <c r="X241" s="19">
        <v>1</v>
      </c>
      <c r="Y241" s="19">
        <v>11.9</v>
      </c>
      <c r="Z241" s="19">
        <v>0.8</v>
      </c>
      <c r="AA241" s="26">
        <f>Plant_Const!AH241</f>
        <v>1.1440000000000001</v>
      </c>
      <c r="AB241" s="19">
        <f>Plant_Const!AK241</f>
        <v>0.13999999999999999</v>
      </c>
      <c r="AC241" s="132">
        <f t="shared" si="3"/>
        <v>1</v>
      </c>
      <c r="AD241" s="132"/>
      <c r="AE241" s="120">
        <f>ROUNDUP(AC241*VLOOKUP($AD$8,PRODUCT!$C$2:$L$79,8,0)*AA241,0)</f>
        <v>4</v>
      </c>
      <c r="AF241" s="28">
        <f>ROUNDUP(AC241*VLOOKUP($AD$8,PRODUCT!$C$2:$L$79,9,0)*AB241,0)</f>
        <v>2</v>
      </c>
    </row>
    <row r="242" spans="1:32" x14ac:dyDescent="0.25">
      <c r="A242" s="29" t="s">
        <v>52</v>
      </c>
      <c r="B242" s="30">
        <v>240</v>
      </c>
      <c r="C242" s="31">
        <v>7</v>
      </c>
      <c r="D242" s="3">
        <v>19</v>
      </c>
      <c r="E242" s="20">
        <v>5100</v>
      </c>
      <c r="F242" s="20">
        <v>6</v>
      </c>
      <c r="G242" s="31">
        <v>14</v>
      </c>
      <c r="H242" s="31">
        <v>20</v>
      </c>
      <c r="I242" s="32" t="s">
        <v>58</v>
      </c>
      <c r="J242" s="20">
        <v>5</v>
      </c>
      <c r="K242" s="20">
        <v>50</v>
      </c>
      <c r="L242" s="20">
        <v>30</v>
      </c>
      <c r="M242" s="20">
        <v>5</v>
      </c>
      <c r="N242" s="31">
        <v>54</v>
      </c>
      <c r="O242" s="23">
        <v>20</v>
      </c>
      <c r="P242" s="20">
        <v>80</v>
      </c>
      <c r="Q242" s="24">
        <v>6</v>
      </c>
      <c r="R242" s="7">
        <v>12</v>
      </c>
      <c r="S242" s="20">
        <v>0</v>
      </c>
      <c r="T242" s="20">
        <v>10</v>
      </c>
      <c r="U242" s="25">
        <v>0.5</v>
      </c>
      <c r="V242" s="26">
        <v>1</v>
      </c>
      <c r="W242" s="19">
        <v>9.9</v>
      </c>
      <c r="X242" s="19">
        <v>1</v>
      </c>
      <c r="Y242" s="19">
        <v>11.9</v>
      </c>
      <c r="Z242" s="19">
        <v>0.8</v>
      </c>
      <c r="AA242" s="26">
        <f>Plant_Const!AH242</f>
        <v>1.1440000000000001</v>
      </c>
      <c r="AB242" s="19">
        <f>Plant_Const!AK242</f>
        <v>0.13999999999999999</v>
      </c>
      <c r="AC242" s="132">
        <f t="shared" si="3"/>
        <v>1</v>
      </c>
      <c r="AD242" s="132"/>
      <c r="AE242" s="120">
        <f>ROUNDUP(AC242*VLOOKUP($AD$8,PRODUCT!$C$2:$L$79,8,0)*AA242,0)</f>
        <v>4</v>
      </c>
      <c r="AF242" s="28">
        <f>ROUNDUP(AC242*VLOOKUP($AD$8,PRODUCT!$C$2:$L$79,9,0)*AB242,0)</f>
        <v>2</v>
      </c>
    </row>
    <row r="243" spans="1:32" x14ac:dyDescent="0.25">
      <c r="A243" s="29" t="s">
        <v>52</v>
      </c>
      <c r="B243" s="18">
        <v>241</v>
      </c>
      <c r="C243" s="31">
        <v>7</v>
      </c>
      <c r="D243" s="3">
        <v>19</v>
      </c>
      <c r="E243" s="20">
        <v>5100</v>
      </c>
      <c r="F243" s="20">
        <v>6</v>
      </c>
      <c r="G243" s="31">
        <v>14</v>
      </c>
      <c r="H243" s="31">
        <v>20</v>
      </c>
      <c r="I243" s="32" t="s">
        <v>58</v>
      </c>
      <c r="J243" s="20">
        <v>5</v>
      </c>
      <c r="K243" s="20">
        <v>50</v>
      </c>
      <c r="L243" s="20">
        <v>30</v>
      </c>
      <c r="M243" s="20">
        <v>5</v>
      </c>
      <c r="N243" s="31">
        <v>54</v>
      </c>
      <c r="O243" s="23">
        <v>20</v>
      </c>
      <c r="P243" s="20">
        <v>80</v>
      </c>
      <c r="Q243" s="24">
        <v>6</v>
      </c>
      <c r="R243" s="7">
        <v>12</v>
      </c>
      <c r="S243" s="20">
        <v>0</v>
      </c>
      <c r="T243" s="20">
        <v>10</v>
      </c>
      <c r="U243" s="25">
        <v>0.5</v>
      </c>
      <c r="V243" s="26">
        <v>1</v>
      </c>
      <c r="W243" s="19">
        <v>9.9</v>
      </c>
      <c r="X243" s="19">
        <v>1</v>
      </c>
      <c r="Y243" s="19">
        <v>11.9</v>
      </c>
      <c r="Z243" s="19">
        <v>0.8</v>
      </c>
      <c r="AA243" s="26">
        <f>Plant_Const!AH243</f>
        <v>1.1440000000000001</v>
      </c>
      <c r="AB243" s="19">
        <f>Plant_Const!AK243</f>
        <v>0.13999999999999999</v>
      </c>
      <c r="AC243" s="132">
        <f t="shared" si="3"/>
        <v>1</v>
      </c>
      <c r="AD243" s="132"/>
      <c r="AE243" s="120">
        <f>ROUNDUP(AC243*VLOOKUP($AD$8,PRODUCT!$C$2:$L$79,8,0)*AA243,0)</f>
        <v>4</v>
      </c>
      <c r="AF243" s="28">
        <f>ROUNDUP(AC243*VLOOKUP($AD$8,PRODUCT!$C$2:$L$79,9,0)*AB243,0)</f>
        <v>2</v>
      </c>
    </row>
    <row r="244" spans="1:32" x14ac:dyDescent="0.25">
      <c r="A244" s="29" t="s">
        <v>52</v>
      </c>
      <c r="B244" s="30">
        <v>242</v>
      </c>
      <c r="C244" s="31">
        <v>7</v>
      </c>
      <c r="D244" s="3">
        <v>19</v>
      </c>
      <c r="E244" s="20">
        <v>5100</v>
      </c>
      <c r="F244" s="20">
        <v>6</v>
      </c>
      <c r="G244" s="31">
        <v>14</v>
      </c>
      <c r="H244" s="31">
        <v>20</v>
      </c>
      <c r="I244" s="32" t="s">
        <v>58</v>
      </c>
      <c r="J244" s="20">
        <v>5</v>
      </c>
      <c r="K244" s="20">
        <v>50</v>
      </c>
      <c r="L244" s="20">
        <v>30</v>
      </c>
      <c r="M244" s="20">
        <v>5</v>
      </c>
      <c r="N244" s="31">
        <v>54</v>
      </c>
      <c r="O244" s="23">
        <v>20</v>
      </c>
      <c r="P244" s="20">
        <v>80</v>
      </c>
      <c r="Q244" s="24">
        <v>6</v>
      </c>
      <c r="R244" s="7">
        <v>12</v>
      </c>
      <c r="S244" s="20">
        <v>0</v>
      </c>
      <c r="T244" s="20">
        <v>10</v>
      </c>
      <c r="U244" s="25">
        <v>0.5</v>
      </c>
      <c r="V244" s="26">
        <v>1</v>
      </c>
      <c r="W244" s="19">
        <v>9.9</v>
      </c>
      <c r="X244" s="19">
        <v>1</v>
      </c>
      <c r="Y244" s="19">
        <v>11.9</v>
      </c>
      <c r="Z244" s="19">
        <v>0.8</v>
      </c>
      <c r="AA244" s="26">
        <f>Plant_Const!AH244</f>
        <v>1.1440000000000001</v>
      </c>
      <c r="AB244" s="19">
        <f>Plant_Const!AK244</f>
        <v>0.13999999999999999</v>
      </c>
      <c r="AC244" s="132">
        <f t="shared" si="3"/>
        <v>1</v>
      </c>
      <c r="AD244" s="132"/>
      <c r="AE244" s="120">
        <f>ROUNDUP(AC244*VLOOKUP($AD$8,PRODUCT!$C$2:$L$79,8,0)*AA244,0)</f>
        <v>4</v>
      </c>
      <c r="AF244" s="28">
        <f>ROUNDUP(AC244*VLOOKUP($AD$8,PRODUCT!$C$2:$L$79,9,0)*AB244,0)</f>
        <v>2</v>
      </c>
    </row>
    <row r="245" spans="1:32" x14ac:dyDescent="0.25">
      <c r="A245" s="29" t="s">
        <v>52</v>
      </c>
      <c r="B245" s="18">
        <v>243</v>
      </c>
      <c r="C245" s="31">
        <v>7</v>
      </c>
      <c r="D245" s="3">
        <v>19</v>
      </c>
      <c r="E245" s="20">
        <v>5100</v>
      </c>
      <c r="F245" s="20">
        <v>6</v>
      </c>
      <c r="G245" s="31">
        <v>14</v>
      </c>
      <c r="H245" s="31">
        <v>20</v>
      </c>
      <c r="I245" s="32" t="s">
        <v>58</v>
      </c>
      <c r="J245" s="20">
        <v>5</v>
      </c>
      <c r="K245" s="20">
        <v>50</v>
      </c>
      <c r="L245" s="20">
        <v>30</v>
      </c>
      <c r="M245" s="20">
        <v>5</v>
      </c>
      <c r="N245" s="31">
        <v>54</v>
      </c>
      <c r="O245" s="23">
        <v>20</v>
      </c>
      <c r="P245" s="20">
        <v>80</v>
      </c>
      <c r="Q245" s="24">
        <v>6</v>
      </c>
      <c r="R245" s="7">
        <v>12</v>
      </c>
      <c r="S245" s="20">
        <v>0</v>
      </c>
      <c r="T245" s="20">
        <v>10</v>
      </c>
      <c r="U245" s="25">
        <v>0.5</v>
      </c>
      <c r="V245" s="26">
        <v>1</v>
      </c>
      <c r="W245" s="19">
        <v>9.9</v>
      </c>
      <c r="X245" s="19">
        <v>1</v>
      </c>
      <c r="Y245" s="19">
        <v>11.9</v>
      </c>
      <c r="Z245" s="19">
        <v>0.8</v>
      </c>
      <c r="AA245" s="26">
        <f>Plant_Const!AH245</f>
        <v>1.1440000000000001</v>
      </c>
      <c r="AB245" s="19">
        <f>Plant_Const!AK245</f>
        <v>0.13999999999999999</v>
      </c>
      <c r="AC245" s="132">
        <f t="shared" si="3"/>
        <v>1</v>
      </c>
      <c r="AD245" s="132"/>
      <c r="AE245" s="120">
        <f>ROUNDUP(AC245*VLOOKUP($AD$8,PRODUCT!$C$2:$L$79,8,0)*AA245,0)</f>
        <v>4</v>
      </c>
      <c r="AF245" s="28">
        <f>ROUNDUP(AC245*VLOOKUP($AD$8,PRODUCT!$C$2:$L$79,9,0)*AB245,0)</f>
        <v>2</v>
      </c>
    </row>
    <row r="246" spans="1:32" x14ac:dyDescent="0.25">
      <c r="A246" s="29" t="s">
        <v>52</v>
      </c>
      <c r="B246" s="30">
        <v>244</v>
      </c>
      <c r="C246" s="31">
        <v>7</v>
      </c>
      <c r="D246" s="3">
        <v>19</v>
      </c>
      <c r="E246" s="20">
        <v>5100</v>
      </c>
      <c r="F246" s="20">
        <v>6</v>
      </c>
      <c r="G246" s="31">
        <v>14</v>
      </c>
      <c r="H246" s="31">
        <v>20</v>
      </c>
      <c r="I246" s="32" t="s">
        <v>58</v>
      </c>
      <c r="J246" s="20">
        <v>5</v>
      </c>
      <c r="K246" s="20">
        <v>50</v>
      </c>
      <c r="L246" s="20">
        <v>30</v>
      </c>
      <c r="M246" s="20">
        <v>5</v>
      </c>
      <c r="N246" s="31">
        <v>54</v>
      </c>
      <c r="O246" s="23">
        <v>20</v>
      </c>
      <c r="P246" s="20">
        <v>80</v>
      </c>
      <c r="Q246" s="24">
        <v>6</v>
      </c>
      <c r="R246" s="7">
        <v>12</v>
      </c>
      <c r="S246" s="20">
        <v>0</v>
      </c>
      <c r="T246" s="20">
        <v>10</v>
      </c>
      <c r="U246" s="25">
        <v>0.5</v>
      </c>
      <c r="V246" s="26">
        <v>1</v>
      </c>
      <c r="W246" s="19">
        <v>9.9</v>
      </c>
      <c r="X246" s="19">
        <v>1</v>
      </c>
      <c r="Y246" s="19">
        <v>11.9</v>
      </c>
      <c r="Z246" s="19">
        <v>0.8</v>
      </c>
      <c r="AA246" s="26">
        <f>Plant_Const!AH246</f>
        <v>1.1440000000000001</v>
      </c>
      <c r="AB246" s="19">
        <f>Plant_Const!AK246</f>
        <v>0.13999999999999999</v>
      </c>
      <c r="AC246" s="132">
        <f t="shared" si="3"/>
        <v>1</v>
      </c>
      <c r="AD246" s="132"/>
      <c r="AE246" s="120">
        <f>ROUNDUP(AC246*VLOOKUP($AD$8,PRODUCT!$C$2:$L$79,8,0)*AA246,0)</f>
        <v>4</v>
      </c>
      <c r="AF246" s="28">
        <f>ROUNDUP(AC246*VLOOKUP($AD$8,PRODUCT!$C$2:$L$79,9,0)*AB246,0)</f>
        <v>2</v>
      </c>
    </row>
    <row r="247" spans="1:32" x14ac:dyDescent="0.25">
      <c r="A247" s="29" t="s">
        <v>52</v>
      </c>
      <c r="B247" s="18">
        <v>245</v>
      </c>
      <c r="C247" s="31">
        <v>7</v>
      </c>
      <c r="D247" s="3">
        <v>19</v>
      </c>
      <c r="E247" s="20">
        <v>5100</v>
      </c>
      <c r="F247" s="20">
        <v>6</v>
      </c>
      <c r="G247" s="31">
        <v>14</v>
      </c>
      <c r="H247" s="31">
        <v>20</v>
      </c>
      <c r="I247" s="32" t="s">
        <v>58</v>
      </c>
      <c r="J247" s="20">
        <v>5</v>
      </c>
      <c r="K247" s="20">
        <v>50</v>
      </c>
      <c r="L247" s="20">
        <v>30</v>
      </c>
      <c r="M247" s="20">
        <v>5</v>
      </c>
      <c r="N247" s="31">
        <v>54</v>
      </c>
      <c r="O247" s="23">
        <v>20</v>
      </c>
      <c r="P247" s="20">
        <v>80</v>
      </c>
      <c r="Q247" s="24">
        <v>6</v>
      </c>
      <c r="R247" s="7">
        <v>12</v>
      </c>
      <c r="S247" s="20">
        <v>0</v>
      </c>
      <c r="T247" s="20">
        <v>10</v>
      </c>
      <c r="U247" s="25">
        <v>0.5</v>
      </c>
      <c r="V247" s="26">
        <v>1</v>
      </c>
      <c r="W247" s="19">
        <v>9.9</v>
      </c>
      <c r="X247" s="19">
        <v>1</v>
      </c>
      <c r="Y247" s="19">
        <v>11.9</v>
      </c>
      <c r="Z247" s="19">
        <v>0.8</v>
      </c>
      <c r="AA247" s="26">
        <f>Plant_Const!AH247</f>
        <v>1.1440000000000001</v>
      </c>
      <c r="AB247" s="19">
        <f>Plant_Const!AK247</f>
        <v>0.13999999999999999</v>
      </c>
      <c r="AC247" s="132">
        <f t="shared" si="3"/>
        <v>1</v>
      </c>
      <c r="AD247" s="132"/>
      <c r="AE247" s="120">
        <f>ROUNDUP(AC247*VLOOKUP($AD$8,PRODUCT!$C$2:$L$79,8,0)*AA247,0)</f>
        <v>4</v>
      </c>
      <c r="AF247" s="28">
        <f>ROUNDUP(AC247*VLOOKUP($AD$8,PRODUCT!$C$2:$L$79,9,0)*AB247,0)</f>
        <v>2</v>
      </c>
    </row>
    <row r="248" spans="1:32" x14ac:dyDescent="0.25">
      <c r="A248" s="29" t="s">
        <v>52</v>
      </c>
      <c r="B248" s="30">
        <v>246</v>
      </c>
      <c r="C248" s="31">
        <v>7</v>
      </c>
      <c r="D248" s="3">
        <v>19</v>
      </c>
      <c r="E248" s="20">
        <v>5100</v>
      </c>
      <c r="F248" s="20">
        <v>6</v>
      </c>
      <c r="G248" s="31">
        <v>14</v>
      </c>
      <c r="H248" s="31">
        <v>20</v>
      </c>
      <c r="I248" s="32" t="s">
        <v>58</v>
      </c>
      <c r="J248" s="20">
        <v>5</v>
      </c>
      <c r="K248" s="20">
        <v>50</v>
      </c>
      <c r="L248" s="20">
        <v>30</v>
      </c>
      <c r="M248" s="20">
        <v>5</v>
      </c>
      <c r="N248" s="31">
        <v>54</v>
      </c>
      <c r="O248" s="23">
        <v>20</v>
      </c>
      <c r="P248" s="20">
        <v>80</v>
      </c>
      <c r="Q248" s="24">
        <v>6</v>
      </c>
      <c r="R248" s="7">
        <v>12</v>
      </c>
      <c r="S248" s="20">
        <v>0</v>
      </c>
      <c r="T248" s="20">
        <v>10</v>
      </c>
      <c r="U248" s="25">
        <v>0.5</v>
      </c>
      <c r="V248" s="26">
        <v>1</v>
      </c>
      <c r="W248" s="19">
        <v>9.9</v>
      </c>
      <c r="X248" s="19">
        <v>1</v>
      </c>
      <c r="Y248" s="19">
        <v>11.9</v>
      </c>
      <c r="Z248" s="19">
        <v>0.8</v>
      </c>
      <c r="AA248" s="26">
        <f>Plant_Const!AH248</f>
        <v>1.1440000000000001</v>
      </c>
      <c r="AB248" s="19">
        <f>Plant_Const!AK248</f>
        <v>0.13999999999999999</v>
      </c>
      <c r="AC248" s="132">
        <f t="shared" si="3"/>
        <v>1</v>
      </c>
      <c r="AD248" s="132"/>
      <c r="AE248" s="120">
        <f>ROUNDUP(AC248*VLOOKUP($AD$8,PRODUCT!$C$2:$L$79,8,0)*AA248,0)</f>
        <v>4</v>
      </c>
      <c r="AF248" s="28">
        <f>ROUNDUP(AC248*VLOOKUP($AD$8,PRODUCT!$C$2:$L$79,9,0)*AB248,0)</f>
        <v>2</v>
      </c>
    </row>
    <row r="249" spans="1:32" x14ac:dyDescent="0.25">
      <c r="A249" s="29" t="s">
        <v>52</v>
      </c>
      <c r="B249" s="18">
        <v>247</v>
      </c>
      <c r="C249" s="31">
        <v>7</v>
      </c>
      <c r="D249" s="3">
        <v>19</v>
      </c>
      <c r="E249" s="20">
        <v>5100</v>
      </c>
      <c r="F249" s="20">
        <v>6</v>
      </c>
      <c r="G249" s="31">
        <v>14</v>
      </c>
      <c r="H249" s="31">
        <v>20</v>
      </c>
      <c r="I249" s="32" t="s">
        <v>58</v>
      </c>
      <c r="J249" s="20">
        <v>5</v>
      </c>
      <c r="K249" s="20">
        <v>50</v>
      </c>
      <c r="L249" s="20">
        <v>30</v>
      </c>
      <c r="M249" s="20">
        <v>5</v>
      </c>
      <c r="N249" s="31">
        <v>54</v>
      </c>
      <c r="O249" s="23">
        <v>20</v>
      </c>
      <c r="P249" s="20">
        <v>80</v>
      </c>
      <c r="Q249" s="24">
        <v>6</v>
      </c>
      <c r="R249" s="7">
        <v>12</v>
      </c>
      <c r="S249" s="20">
        <v>0</v>
      </c>
      <c r="T249" s="20">
        <v>10</v>
      </c>
      <c r="U249" s="25">
        <v>0.5</v>
      </c>
      <c r="V249" s="26">
        <v>1</v>
      </c>
      <c r="W249" s="19">
        <v>9.9</v>
      </c>
      <c r="X249" s="19">
        <v>1</v>
      </c>
      <c r="Y249" s="19">
        <v>11.9</v>
      </c>
      <c r="Z249" s="19">
        <v>0.8</v>
      </c>
      <c r="AA249" s="26">
        <f>Plant_Const!AH249</f>
        <v>1.1440000000000001</v>
      </c>
      <c r="AB249" s="19">
        <f>Plant_Const!AK249</f>
        <v>0.13999999999999999</v>
      </c>
      <c r="AC249" s="132">
        <f t="shared" si="3"/>
        <v>1</v>
      </c>
      <c r="AD249" s="132"/>
      <c r="AE249" s="120">
        <f>ROUNDUP(AC249*VLOOKUP($AD$8,PRODUCT!$C$2:$L$79,8,0)*AA249,0)</f>
        <v>4</v>
      </c>
      <c r="AF249" s="28">
        <f>ROUNDUP(AC249*VLOOKUP($AD$8,PRODUCT!$C$2:$L$79,9,0)*AB249,0)</f>
        <v>2</v>
      </c>
    </row>
    <row r="250" spans="1:32" x14ac:dyDescent="0.25">
      <c r="A250" s="29" t="s">
        <v>52</v>
      </c>
      <c r="B250" s="30">
        <v>248</v>
      </c>
      <c r="C250" s="31">
        <v>7</v>
      </c>
      <c r="D250" s="3">
        <v>19</v>
      </c>
      <c r="E250" s="20">
        <v>5100</v>
      </c>
      <c r="F250" s="20">
        <v>6</v>
      </c>
      <c r="G250" s="31">
        <v>14</v>
      </c>
      <c r="H250" s="31">
        <v>20</v>
      </c>
      <c r="I250" s="32" t="s">
        <v>58</v>
      </c>
      <c r="J250" s="20">
        <v>5</v>
      </c>
      <c r="K250" s="20">
        <v>50</v>
      </c>
      <c r="L250" s="20">
        <v>30</v>
      </c>
      <c r="M250" s="20">
        <v>5</v>
      </c>
      <c r="N250" s="31">
        <v>54</v>
      </c>
      <c r="O250" s="23">
        <v>20</v>
      </c>
      <c r="P250" s="20">
        <v>80</v>
      </c>
      <c r="Q250" s="24">
        <v>6</v>
      </c>
      <c r="R250" s="7">
        <v>12</v>
      </c>
      <c r="S250" s="20">
        <v>0</v>
      </c>
      <c r="T250" s="20">
        <v>10</v>
      </c>
      <c r="U250" s="25">
        <v>0.5</v>
      </c>
      <c r="V250" s="26">
        <v>1</v>
      </c>
      <c r="W250" s="19">
        <v>9.9</v>
      </c>
      <c r="X250" s="19">
        <v>1</v>
      </c>
      <c r="Y250" s="19">
        <v>11.9</v>
      </c>
      <c r="Z250" s="19">
        <v>0.8</v>
      </c>
      <c r="AA250" s="26">
        <f>Plant_Const!AH250</f>
        <v>1.1440000000000001</v>
      </c>
      <c r="AB250" s="19">
        <f>Plant_Const!AK250</f>
        <v>0.13999999999999999</v>
      </c>
      <c r="AC250" s="132">
        <f t="shared" si="3"/>
        <v>1</v>
      </c>
      <c r="AD250" s="132"/>
      <c r="AE250" s="120">
        <f>ROUNDUP(AC250*VLOOKUP($AD$8,PRODUCT!$C$2:$L$79,8,0)*AA250,0)</f>
        <v>4</v>
      </c>
      <c r="AF250" s="28">
        <f>ROUNDUP(AC250*VLOOKUP($AD$8,PRODUCT!$C$2:$L$79,9,0)*AB250,0)</f>
        <v>2</v>
      </c>
    </row>
    <row r="251" spans="1:32" x14ac:dyDescent="0.25">
      <c r="A251" s="29" t="s">
        <v>52</v>
      </c>
      <c r="B251" s="18">
        <v>249</v>
      </c>
      <c r="C251" s="31">
        <v>7</v>
      </c>
      <c r="D251" s="3">
        <v>19</v>
      </c>
      <c r="E251" s="20">
        <v>5100</v>
      </c>
      <c r="F251" s="20">
        <v>6</v>
      </c>
      <c r="G251" s="31">
        <v>14</v>
      </c>
      <c r="H251" s="31">
        <v>20</v>
      </c>
      <c r="I251" s="32" t="s">
        <v>58</v>
      </c>
      <c r="J251" s="20">
        <v>5</v>
      </c>
      <c r="K251" s="20">
        <v>50</v>
      </c>
      <c r="L251" s="20">
        <v>30</v>
      </c>
      <c r="M251" s="20">
        <v>5</v>
      </c>
      <c r="N251" s="31">
        <v>54</v>
      </c>
      <c r="O251" s="23">
        <v>20</v>
      </c>
      <c r="P251" s="20">
        <v>80</v>
      </c>
      <c r="Q251" s="24">
        <v>6</v>
      </c>
      <c r="R251" s="7">
        <v>12</v>
      </c>
      <c r="S251" s="20">
        <v>0</v>
      </c>
      <c r="T251" s="20">
        <v>10</v>
      </c>
      <c r="U251" s="25">
        <v>0.5</v>
      </c>
      <c r="V251" s="26">
        <v>1</v>
      </c>
      <c r="W251" s="19">
        <v>9.9</v>
      </c>
      <c r="X251" s="19">
        <v>1</v>
      </c>
      <c r="Y251" s="19">
        <v>11.9</v>
      </c>
      <c r="Z251" s="19">
        <v>0.8</v>
      </c>
      <c r="AA251" s="26">
        <f>Plant_Const!AH251</f>
        <v>1.1440000000000001</v>
      </c>
      <c r="AB251" s="19">
        <f>Plant_Const!AK251</f>
        <v>0.13999999999999999</v>
      </c>
      <c r="AC251" s="132">
        <f t="shared" si="3"/>
        <v>1</v>
      </c>
      <c r="AD251" s="132"/>
      <c r="AE251" s="120">
        <f>ROUNDUP(AC251*VLOOKUP($AD$8,PRODUCT!$C$2:$L$79,8,0)*AA251,0)</f>
        <v>4</v>
      </c>
      <c r="AF251" s="28">
        <f>ROUNDUP(AC251*VLOOKUP($AD$8,PRODUCT!$C$2:$L$79,9,0)*AB251,0)</f>
        <v>2</v>
      </c>
    </row>
    <row r="252" spans="1:32" x14ac:dyDescent="0.25">
      <c r="A252" s="29" t="s">
        <v>52</v>
      </c>
      <c r="B252" s="30">
        <v>250</v>
      </c>
      <c r="C252" s="31">
        <v>7</v>
      </c>
      <c r="D252" s="3">
        <v>19</v>
      </c>
      <c r="E252" s="20">
        <v>5100</v>
      </c>
      <c r="F252" s="20">
        <v>6</v>
      </c>
      <c r="G252" s="31">
        <v>14</v>
      </c>
      <c r="H252" s="31">
        <v>20</v>
      </c>
      <c r="I252" s="32" t="s">
        <v>58</v>
      </c>
      <c r="J252" s="20">
        <v>5</v>
      </c>
      <c r="K252" s="20">
        <v>50</v>
      </c>
      <c r="L252" s="20">
        <v>30</v>
      </c>
      <c r="M252" s="20">
        <v>5</v>
      </c>
      <c r="N252" s="31">
        <v>54</v>
      </c>
      <c r="O252" s="23">
        <v>20</v>
      </c>
      <c r="P252" s="20">
        <v>80</v>
      </c>
      <c r="Q252" s="24">
        <v>6</v>
      </c>
      <c r="R252" s="7">
        <v>12</v>
      </c>
      <c r="S252" s="20">
        <v>0</v>
      </c>
      <c r="T252" s="20">
        <v>10</v>
      </c>
      <c r="U252" s="25">
        <v>0.5</v>
      </c>
      <c r="V252" s="26">
        <v>1</v>
      </c>
      <c r="W252" s="19">
        <v>9.9</v>
      </c>
      <c r="X252" s="19">
        <v>1</v>
      </c>
      <c r="Y252" s="19">
        <v>11.9</v>
      </c>
      <c r="Z252" s="19">
        <v>0.8</v>
      </c>
      <c r="AA252" s="26">
        <f>Plant_Const!AH252</f>
        <v>1.1440000000000001</v>
      </c>
      <c r="AB252" s="19">
        <f>Plant_Const!AK252</f>
        <v>0.13999999999999999</v>
      </c>
      <c r="AC252" s="132">
        <f t="shared" si="3"/>
        <v>1</v>
      </c>
      <c r="AD252" s="132"/>
      <c r="AE252" s="120">
        <f>ROUNDUP(AC252*VLOOKUP($AD$8,PRODUCT!$C$2:$L$79,8,0)*AA252,0)</f>
        <v>4</v>
      </c>
      <c r="AF252" s="28">
        <f>ROUNDUP(AC252*VLOOKUP($AD$8,PRODUCT!$C$2:$L$79,9,0)*AB252,0)</f>
        <v>2</v>
      </c>
    </row>
    <row r="253" spans="1:32" x14ac:dyDescent="0.25">
      <c r="A253" s="29" t="s">
        <v>52</v>
      </c>
      <c r="B253" s="18">
        <v>251</v>
      </c>
      <c r="C253" s="31">
        <v>7</v>
      </c>
      <c r="D253" s="3">
        <v>20</v>
      </c>
      <c r="E253" s="20">
        <v>5100</v>
      </c>
      <c r="F253" s="20">
        <v>6</v>
      </c>
      <c r="G253" s="31">
        <v>14</v>
      </c>
      <c r="H253" s="31">
        <v>20</v>
      </c>
      <c r="I253" s="32" t="s">
        <v>58</v>
      </c>
      <c r="J253" s="20">
        <v>5</v>
      </c>
      <c r="K253" s="20">
        <v>50</v>
      </c>
      <c r="L253" s="20">
        <v>30</v>
      </c>
      <c r="M253" s="20">
        <v>5</v>
      </c>
      <c r="N253" s="31">
        <v>54</v>
      </c>
      <c r="O253" s="23">
        <v>20</v>
      </c>
      <c r="P253" s="20">
        <v>80</v>
      </c>
      <c r="Q253" s="24">
        <v>6</v>
      </c>
      <c r="R253" s="7">
        <v>12</v>
      </c>
      <c r="S253" s="20">
        <v>0</v>
      </c>
      <c r="T253" s="20">
        <v>10</v>
      </c>
      <c r="U253" s="25">
        <v>0.5</v>
      </c>
      <c r="V253" s="26">
        <v>1</v>
      </c>
      <c r="W253" s="19">
        <v>9.9</v>
      </c>
      <c r="X253" s="19">
        <v>1</v>
      </c>
      <c r="Y253" s="19">
        <v>11.9</v>
      </c>
      <c r="Z253" s="19">
        <v>0.8</v>
      </c>
      <c r="AA253" s="26">
        <f>Plant_Const!AH253</f>
        <v>1.1440000000000001</v>
      </c>
      <c r="AB253" s="19">
        <f>Plant_Const!AK253</f>
        <v>0.13999999999999999</v>
      </c>
      <c r="AC253" s="132">
        <f t="shared" si="3"/>
        <v>1</v>
      </c>
      <c r="AD253" s="132"/>
      <c r="AE253" s="120">
        <f>ROUNDUP(AC253*VLOOKUP($AD$8,PRODUCT!$C$2:$L$79,8,0)*AA253,0)</f>
        <v>4</v>
      </c>
      <c r="AF253" s="28">
        <f>ROUNDUP(AC253*VLOOKUP($AD$8,PRODUCT!$C$2:$L$79,9,0)*AB253,0)</f>
        <v>2</v>
      </c>
    </row>
    <row r="254" spans="1:32" x14ac:dyDescent="0.25">
      <c r="A254" s="29" t="s">
        <v>52</v>
      </c>
      <c r="B254" s="30">
        <v>252</v>
      </c>
      <c r="C254" s="31">
        <v>7</v>
      </c>
      <c r="D254" s="3">
        <v>20</v>
      </c>
      <c r="E254" s="20">
        <v>5100</v>
      </c>
      <c r="F254" s="20">
        <v>6</v>
      </c>
      <c r="G254" s="31">
        <v>14</v>
      </c>
      <c r="H254" s="31">
        <v>20</v>
      </c>
      <c r="I254" s="32" t="s">
        <v>58</v>
      </c>
      <c r="J254" s="20">
        <v>5</v>
      </c>
      <c r="K254" s="20">
        <v>50</v>
      </c>
      <c r="L254" s="20">
        <v>30</v>
      </c>
      <c r="M254" s="20">
        <v>5</v>
      </c>
      <c r="N254" s="31">
        <v>54</v>
      </c>
      <c r="O254" s="23">
        <v>20</v>
      </c>
      <c r="P254" s="20">
        <v>80</v>
      </c>
      <c r="Q254" s="24">
        <v>6</v>
      </c>
      <c r="R254" s="7">
        <v>12</v>
      </c>
      <c r="S254" s="20">
        <v>0</v>
      </c>
      <c r="T254" s="20">
        <v>10</v>
      </c>
      <c r="U254" s="25">
        <v>0.5</v>
      </c>
      <c r="V254" s="26">
        <v>1</v>
      </c>
      <c r="W254" s="19">
        <v>9.9</v>
      </c>
      <c r="X254" s="19">
        <v>1</v>
      </c>
      <c r="Y254" s="19">
        <v>11.9</v>
      </c>
      <c r="Z254" s="19">
        <v>0.8</v>
      </c>
      <c r="AA254" s="26">
        <f>Plant_Const!AH254</f>
        <v>1.1440000000000001</v>
      </c>
      <c r="AB254" s="19">
        <f>Plant_Const!AK254</f>
        <v>0.13999999999999999</v>
      </c>
      <c r="AC254" s="132">
        <f t="shared" si="3"/>
        <v>1</v>
      </c>
      <c r="AD254" s="132"/>
      <c r="AE254" s="120">
        <f>ROUNDUP(AC254*VLOOKUP($AD$8,PRODUCT!$C$2:$L$79,8,0)*AA254,0)</f>
        <v>4</v>
      </c>
      <c r="AF254" s="28">
        <f>ROUNDUP(AC254*VLOOKUP($AD$8,PRODUCT!$C$2:$L$79,9,0)*AB254,0)</f>
        <v>2</v>
      </c>
    </row>
    <row r="255" spans="1:32" x14ac:dyDescent="0.25">
      <c r="A255" s="29" t="s">
        <v>52</v>
      </c>
      <c r="B255" s="18">
        <v>253</v>
      </c>
      <c r="C255" s="31">
        <v>7</v>
      </c>
      <c r="D255" s="3">
        <v>20</v>
      </c>
      <c r="E255" s="20">
        <v>5100</v>
      </c>
      <c r="F255" s="20">
        <v>6</v>
      </c>
      <c r="G255" s="31">
        <v>14</v>
      </c>
      <c r="H255" s="31">
        <v>20</v>
      </c>
      <c r="I255" s="32" t="s">
        <v>58</v>
      </c>
      <c r="J255" s="20">
        <v>5</v>
      </c>
      <c r="K255" s="20">
        <v>50</v>
      </c>
      <c r="L255" s="20">
        <v>30</v>
      </c>
      <c r="M255" s="20">
        <v>5</v>
      </c>
      <c r="N255" s="31">
        <v>54</v>
      </c>
      <c r="O255" s="23">
        <v>20</v>
      </c>
      <c r="P255" s="20">
        <v>80</v>
      </c>
      <c r="Q255" s="24">
        <v>6</v>
      </c>
      <c r="R255" s="7">
        <v>12</v>
      </c>
      <c r="S255" s="20">
        <v>0</v>
      </c>
      <c r="T255" s="20">
        <v>10</v>
      </c>
      <c r="U255" s="25">
        <v>0.5</v>
      </c>
      <c r="V255" s="26">
        <v>1</v>
      </c>
      <c r="W255" s="19">
        <v>9.9</v>
      </c>
      <c r="X255" s="19">
        <v>1</v>
      </c>
      <c r="Y255" s="19">
        <v>11.9</v>
      </c>
      <c r="Z255" s="19">
        <v>0.8</v>
      </c>
      <c r="AA255" s="26">
        <f>Plant_Const!AH255</f>
        <v>1.1440000000000001</v>
      </c>
      <c r="AB255" s="19">
        <f>Plant_Const!AK255</f>
        <v>0.13999999999999999</v>
      </c>
      <c r="AC255" s="132">
        <f t="shared" si="3"/>
        <v>1</v>
      </c>
      <c r="AD255" s="132"/>
      <c r="AE255" s="120">
        <f>ROUNDUP(AC255*VLOOKUP($AD$8,PRODUCT!$C$2:$L$79,8,0)*AA255,0)</f>
        <v>4</v>
      </c>
      <c r="AF255" s="28">
        <f>ROUNDUP(AC255*VLOOKUP($AD$8,PRODUCT!$C$2:$L$79,9,0)*AB255,0)</f>
        <v>2</v>
      </c>
    </row>
    <row r="256" spans="1:32" x14ac:dyDescent="0.25">
      <c r="A256" s="29" t="s">
        <v>52</v>
      </c>
      <c r="B256" s="30">
        <v>254</v>
      </c>
      <c r="C256" s="31">
        <v>7</v>
      </c>
      <c r="D256" s="3">
        <v>20</v>
      </c>
      <c r="E256" s="20">
        <v>5100</v>
      </c>
      <c r="F256" s="20">
        <v>6</v>
      </c>
      <c r="G256" s="31">
        <v>14</v>
      </c>
      <c r="H256" s="31">
        <v>20</v>
      </c>
      <c r="I256" s="32" t="s">
        <v>58</v>
      </c>
      <c r="J256" s="20">
        <v>5</v>
      </c>
      <c r="K256" s="20">
        <v>50</v>
      </c>
      <c r="L256" s="20">
        <v>30</v>
      </c>
      <c r="M256" s="20">
        <v>5</v>
      </c>
      <c r="N256" s="31">
        <v>54</v>
      </c>
      <c r="O256" s="23">
        <v>20</v>
      </c>
      <c r="P256" s="20">
        <v>80</v>
      </c>
      <c r="Q256" s="24">
        <v>6</v>
      </c>
      <c r="R256" s="7">
        <v>12</v>
      </c>
      <c r="S256" s="20">
        <v>0</v>
      </c>
      <c r="T256" s="20">
        <v>10</v>
      </c>
      <c r="U256" s="25">
        <v>0.5</v>
      </c>
      <c r="V256" s="26">
        <v>1</v>
      </c>
      <c r="W256" s="19">
        <v>9.9</v>
      </c>
      <c r="X256" s="19">
        <v>1</v>
      </c>
      <c r="Y256" s="19">
        <v>11.9</v>
      </c>
      <c r="Z256" s="19">
        <v>0.8</v>
      </c>
      <c r="AA256" s="26">
        <f>Plant_Const!AH256</f>
        <v>1.1440000000000001</v>
      </c>
      <c r="AB256" s="19">
        <f>Plant_Const!AK256</f>
        <v>0.13999999999999999</v>
      </c>
      <c r="AC256" s="132">
        <f t="shared" si="3"/>
        <v>1</v>
      </c>
      <c r="AD256" s="132"/>
      <c r="AE256" s="120">
        <f>ROUNDUP(AC256*VLOOKUP($AD$8,PRODUCT!$C$2:$L$79,8,0)*AA256,0)</f>
        <v>4</v>
      </c>
      <c r="AF256" s="28">
        <f>ROUNDUP(AC256*VLOOKUP($AD$8,PRODUCT!$C$2:$L$79,9,0)*AB256,0)</f>
        <v>2</v>
      </c>
    </row>
    <row r="257" spans="1:32" x14ac:dyDescent="0.25">
      <c r="A257" s="29" t="s">
        <v>52</v>
      </c>
      <c r="B257" s="18">
        <v>255</v>
      </c>
      <c r="C257" s="31">
        <v>7</v>
      </c>
      <c r="D257" s="3">
        <v>20</v>
      </c>
      <c r="E257" s="20">
        <v>5100</v>
      </c>
      <c r="F257" s="20">
        <v>6</v>
      </c>
      <c r="G257" s="31">
        <v>14</v>
      </c>
      <c r="H257" s="31">
        <v>20</v>
      </c>
      <c r="I257" s="32" t="s">
        <v>58</v>
      </c>
      <c r="J257" s="20">
        <v>5</v>
      </c>
      <c r="K257" s="20">
        <v>50</v>
      </c>
      <c r="L257" s="20">
        <v>30</v>
      </c>
      <c r="M257" s="20">
        <v>5</v>
      </c>
      <c r="N257" s="31">
        <v>54</v>
      </c>
      <c r="O257" s="23">
        <v>20</v>
      </c>
      <c r="P257" s="20">
        <v>80</v>
      </c>
      <c r="Q257" s="24">
        <v>6</v>
      </c>
      <c r="R257" s="7">
        <v>12</v>
      </c>
      <c r="S257" s="20">
        <v>0</v>
      </c>
      <c r="T257" s="20">
        <v>10</v>
      </c>
      <c r="U257" s="25">
        <v>0.5</v>
      </c>
      <c r="V257" s="26">
        <v>1</v>
      </c>
      <c r="W257" s="19">
        <v>9.9</v>
      </c>
      <c r="X257" s="19">
        <v>1</v>
      </c>
      <c r="Y257" s="19">
        <v>11.9</v>
      </c>
      <c r="Z257" s="19">
        <v>0.8</v>
      </c>
      <c r="AA257" s="26">
        <f>Plant_Const!AH257</f>
        <v>1.1440000000000001</v>
      </c>
      <c r="AB257" s="19">
        <f>Plant_Const!AK257</f>
        <v>0.13999999999999999</v>
      </c>
      <c r="AC257" s="132">
        <f t="shared" si="3"/>
        <v>1</v>
      </c>
      <c r="AD257" s="132"/>
      <c r="AE257" s="120">
        <f>ROUNDUP(AC257*VLOOKUP($AD$8,PRODUCT!$C$2:$L$79,8,0)*AA257,0)</f>
        <v>4</v>
      </c>
      <c r="AF257" s="28">
        <f>ROUNDUP(AC257*VLOOKUP($AD$8,PRODUCT!$C$2:$L$79,9,0)*AB257,0)</f>
        <v>2</v>
      </c>
    </row>
    <row r="258" spans="1:32" x14ac:dyDescent="0.25">
      <c r="A258" s="29" t="s">
        <v>52</v>
      </c>
      <c r="B258" s="30">
        <v>256</v>
      </c>
      <c r="C258" s="31">
        <v>7</v>
      </c>
      <c r="D258" s="3">
        <v>20</v>
      </c>
      <c r="E258" s="20">
        <v>5100</v>
      </c>
      <c r="F258" s="20">
        <v>6</v>
      </c>
      <c r="G258" s="31">
        <v>14</v>
      </c>
      <c r="H258" s="31">
        <v>20</v>
      </c>
      <c r="I258" s="32" t="s">
        <v>58</v>
      </c>
      <c r="J258" s="20">
        <v>5</v>
      </c>
      <c r="K258" s="20">
        <v>50</v>
      </c>
      <c r="L258" s="20">
        <v>30</v>
      </c>
      <c r="M258" s="20">
        <v>5</v>
      </c>
      <c r="N258" s="31">
        <v>54</v>
      </c>
      <c r="O258" s="23">
        <v>20</v>
      </c>
      <c r="P258" s="20">
        <v>80</v>
      </c>
      <c r="Q258" s="24">
        <v>6</v>
      </c>
      <c r="R258" s="7">
        <v>12</v>
      </c>
      <c r="S258" s="20">
        <v>0</v>
      </c>
      <c r="T258" s="20">
        <v>10</v>
      </c>
      <c r="U258" s="25">
        <v>0.5</v>
      </c>
      <c r="V258" s="26">
        <v>1</v>
      </c>
      <c r="W258" s="19">
        <v>9.9</v>
      </c>
      <c r="X258" s="19">
        <v>1</v>
      </c>
      <c r="Y258" s="19">
        <v>11.9</v>
      </c>
      <c r="Z258" s="19">
        <v>0.8</v>
      </c>
      <c r="AA258" s="26">
        <f>Plant_Const!AH258</f>
        <v>1.1440000000000001</v>
      </c>
      <c r="AB258" s="19">
        <f>Plant_Const!AK258</f>
        <v>0.13999999999999999</v>
      </c>
      <c r="AC258" s="132">
        <f t="shared" si="3"/>
        <v>1</v>
      </c>
      <c r="AD258" s="132"/>
      <c r="AE258" s="120">
        <f>ROUNDUP(AC258*VLOOKUP($AD$8,PRODUCT!$C$2:$L$79,8,0)*AA258,0)</f>
        <v>4</v>
      </c>
      <c r="AF258" s="28">
        <f>ROUNDUP(AC258*VLOOKUP($AD$8,PRODUCT!$C$2:$L$79,9,0)*AB258,0)</f>
        <v>2</v>
      </c>
    </row>
    <row r="259" spans="1:32" x14ac:dyDescent="0.25">
      <c r="A259" s="29" t="s">
        <v>52</v>
      </c>
      <c r="B259" s="18">
        <v>257</v>
      </c>
      <c r="C259" s="31">
        <v>7</v>
      </c>
      <c r="D259" s="3">
        <v>20</v>
      </c>
      <c r="E259" s="20">
        <v>5100</v>
      </c>
      <c r="F259" s="20">
        <v>6</v>
      </c>
      <c r="G259" s="31">
        <v>14</v>
      </c>
      <c r="H259" s="31">
        <v>20</v>
      </c>
      <c r="I259" s="32" t="s">
        <v>58</v>
      </c>
      <c r="J259" s="20">
        <v>5</v>
      </c>
      <c r="K259" s="20">
        <v>50</v>
      </c>
      <c r="L259" s="20">
        <v>30</v>
      </c>
      <c r="M259" s="20">
        <v>5</v>
      </c>
      <c r="N259" s="31">
        <v>54</v>
      </c>
      <c r="O259" s="23">
        <v>20</v>
      </c>
      <c r="P259" s="20">
        <v>80</v>
      </c>
      <c r="Q259" s="24">
        <v>6</v>
      </c>
      <c r="R259" s="7">
        <v>12</v>
      </c>
      <c r="S259" s="20">
        <v>0</v>
      </c>
      <c r="T259" s="20">
        <v>10</v>
      </c>
      <c r="U259" s="25">
        <v>0.5</v>
      </c>
      <c r="V259" s="26">
        <v>1</v>
      </c>
      <c r="W259" s="19">
        <v>9.9</v>
      </c>
      <c r="X259" s="19">
        <v>1</v>
      </c>
      <c r="Y259" s="19">
        <v>11.9</v>
      </c>
      <c r="Z259" s="19">
        <v>0.8</v>
      </c>
      <c r="AA259" s="26">
        <f>Plant_Const!AH259</f>
        <v>1.1440000000000001</v>
      </c>
      <c r="AB259" s="19">
        <f>Plant_Const!AK259</f>
        <v>0.13999999999999999</v>
      </c>
      <c r="AC259" s="132">
        <f t="shared" si="3"/>
        <v>1</v>
      </c>
      <c r="AD259" s="132"/>
      <c r="AE259" s="120">
        <f>ROUNDUP(AC259*VLOOKUP($AD$8,PRODUCT!$C$2:$L$79,8,0)*AA259,0)</f>
        <v>4</v>
      </c>
      <c r="AF259" s="28">
        <f>ROUNDUP(AC259*VLOOKUP($AD$8,PRODUCT!$C$2:$L$79,9,0)*AB259,0)</f>
        <v>2</v>
      </c>
    </row>
    <row r="260" spans="1:32" x14ac:dyDescent="0.25">
      <c r="A260" s="29" t="s">
        <v>52</v>
      </c>
      <c r="B260" s="30">
        <v>258</v>
      </c>
      <c r="C260" s="31">
        <v>7</v>
      </c>
      <c r="D260" s="3">
        <v>20</v>
      </c>
      <c r="E260" s="20">
        <v>5100</v>
      </c>
      <c r="F260" s="20">
        <v>6</v>
      </c>
      <c r="G260" s="31">
        <v>14</v>
      </c>
      <c r="H260" s="31">
        <v>20</v>
      </c>
      <c r="I260" s="32" t="s">
        <v>58</v>
      </c>
      <c r="J260" s="20">
        <v>5</v>
      </c>
      <c r="K260" s="20">
        <v>50</v>
      </c>
      <c r="L260" s="20">
        <v>30</v>
      </c>
      <c r="M260" s="20">
        <v>5</v>
      </c>
      <c r="N260" s="31">
        <v>54</v>
      </c>
      <c r="O260" s="23">
        <v>20</v>
      </c>
      <c r="P260" s="20">
        <v>80</v>
      </c>
      <c r="Q260" s="24">
        <v>6</v>
      </c>
      <c r="R260" s="7">
        <v>12</v>
      </c>
      <c r="S260" s="20">
        <v>0</v>
      </c>
      <c r="T260" s="20">
        <v>10</v>
      </c>
      <c r="U260" s="25">
        <v>0.5</v>
      </c>
      <c r="V260" s="26">
        <v>1</v>
      </c>
      <c r="W260" s="19">
        <v>9.9</v>
      </c>
      <c r="X260" s="19">
        <v>1</v>
      </c>
      <c r="Y260" s="19">
        <v>11.9</v>
      </c>
      <c r="Z260" s="19">
        <v>0.8</v>
      </c>
      <c r="AA260" s="26">
        <f>Plant_Const!AH260</f>
        <v>1.1440000000000001</v>
      </c>
      <c r="AB260" s="19">
        <f>Plant_Const!AK260</f>
        <v>0.13999999999999999</v>
      </c>
      <c r="AC260" s="132">
        <f t="shared" si="3"/>
        <v>1</v>
      </c>
      <c r="AD260" s="132"/>
      <c r="AE260" s="120">
        <f>ROUNDUP(AC260*VLOOKUP($AD$8,PRODUCT!$C$2:$L$79,8,0)*AA260,0)</f>
        <v>4</v>
      </c>
      <c r="AF260" s="28">
        <f>ROUNDUP(AC260*VLOOKUP($AD$8,PRODUCT!$C$2:$L$79,9,0)*AB260,0)</f>
        <v>2</v>
      </c>
    </row>
    <row r="261" spans="1:32" x14ac:dyDescent="0.25">
      <c r="A261" s="29" t="s">
        <v>52</v>
      </c>
      <c r="B261" s="18">
        <v>259</v>
      </c>
      <c r="C261" s="31">
        <v>7</v>
      </c>
      <c r="D261" s="3">
        <v>20</v>
      </c>
      <c r="E261" s="20">
        <v>5100</v>
      </c>
      <c r="F261" s="20">
        <v>6</v>
      </c>
      <c r="G261" s="31">
        <v>14</v>
      </c>
      <c r="H261" s="31">
        <v>20</v>
      </c>
      <c r="I261" s="32" t="s">
        <v>58</v>
      </c>
      <c r="J261" s="20">
        <v>5</v>
      </c>
      <c r="K261" s="20">
        <v>50</v>
      </c>
      <c r="L261" s="20">
        <v>30</v>
      </c>
      <c r="M261" s="20">
        <v>5</v>
      </c>
      <c r="N261" s="31">
        <v>54</v>
      </c>
      <c r="O261" s="23">
        <v>20</v>
      </c>
      <c r="P261" s="20">
        <v>80</v>
      </c>
      <c r="Q261" s="24">
        <v>6</v>
      </c>
      <c r="R261" s="7">
        <v>12</v>
      </c>
      <c r="S261" s="20">
        <v>0</v>
      </c>
      <c r="T261" s="20">
        <v>10</v>
      </c>
      <c r="U261" s="25">
        <v>0.5</v>
      </c>
      <c r="V261" s="26">
        <v>1</v>
      </c>
      <c r="W261" s="19">
        <v>9.9</v>
      </c>
      <c r="X261" s="19">
        <v>1</v>
      </c>
      <c r="Y261" s="19">
        <v>11.9</v>
      </c>
      <c r="Z261" s="19">
        <v>0.8</v>
      </c>
      <c r="AA261" s="26">
        <f>Plant_Const!AH261</f>
        <v>1.1440000000000001</v>
      </c>
      <c r="AB261" s="19">
        <f>Plant_Const!AK261</f>
        <v>0.13999999999999999</v>
      </c>
      <c r="AC261" s="132">
        <f t="shared" si="3"/>
        <v>1</v>
      </c>
      <c r="AD261" s="132"/>
      <c r="AE261" s="120">
        <f>ROUNDUP(AC261*VLOOKUP($AD$8,PRODUCT!$C$2:$L$79,8,0)*AA261,0)</f>
        <v>4</v>
      </c>
      <c r="AF261" s="28">
        <f>ROUNDUP(AC261*VLOOKUP($AD$8,PRODUCT!$C$2:$L$79,9,0)*AB261,0)</f>
        <v>2</v>
      </c>
    </row>
    <row r="262" spans="1:32" x14ac:dyDescent="0.25">
      <c r="A262" s="29" t="s">
        <v>52</v>
      </c>
      <c r="B262" s="30">
        <v>260</v>
      </c>
      <c r="C262" s="31">
        <v>7</v>
      </c>
      <c r="D262" s="3">
        <v>20</v>
      </c>
      <c r="E262" s="20">
        <v>5100</v>
      </c>
      <c r="F262" s="20">
        <v>6</v>
      </c>
      <c r="G262" s="31">
        <v>14</v>
      </c>
      <c r="H262" s="31">
        <v>20</v>
      </c>
      <c r="I262" s="32" t="s">
        <v>58</v>
      </c>
      <c r="J262" s="20">
        <v>5</v>
      </c>
      <c r="K262" s="20">
        <v>50</v>
      </c>
      <c r="L262" s="20">
        <v>30</v>
      </c>
      <c r="M262" s="20">
        <v>5</v>
      </c>
      <c r="N262" s="31">
        <v>54</v>
      </c>
      <c r="O262" s="23">
        <v>20</v>
      </c>
      <c r="P262" s="20">
        <v>80</v>
      </c>
      <c r="Q262" s="24">
        <v>6</v>
      </c>
      <c r="R262" s="7">
        <v>12</v>
      </c>
      <c r="S262" s="20">
        <v>0</v>
      </c>
      <c r="T262" s="20">
        <v>10</v>
      </c>
      <c r="U262" s="25">
        <v>0.5</v>
      </c>
      <c r="V262" s="26">
        <v>1</v>
      </c>
      <c r="W262" s="19">
        <v>9.9</v>
      </c>
      <c r="X262" s="19">
        <v>1</v>
      </c>
      <c r="Y262" s="19">
        <v>11.9</v>
      </c>
      <c r="Z262" s="19">
        <v>0.8</v>
      </c>
      <c r="AA262" s="26">
        <f>Plant_Const!AH262</f>
        <v>1.1440000000000001</v>
      </c>
      <c r="AB262" s="19">
        <f>Plant_Const!AK262</f>
        <v>0.13999999999999999</v>
      </c>
      <c r="AC262" s="132">
        <f t="shared" si="3"/>
        <v>1</v>
      </c>
      <c r="AD262" s="132"/>
      <c r="AE262" s="120">
        <f>ROUNDUP(AC262*VLOOKUP($AD$8,PRODUCT!$C$2:$L$79,8,0)*AA262,0)</f>
        <v>4</v>
      </c>
      <c r="AF262" s="28">
        <f>ROUNDUP(AC262*VLOOKUP($AD$8,PRODUCT!$C$2:$L$79,9,0)*AB262,0)</f>
        <v>2</v>
      </c>
    </row>
    <row r="263" spans="1:32" x14ac:dyDescent="0.25">
      <c r="A263" s="29" t="s">
        <v>52</v>
      </c>
      <c r="B263" s="18">
        <v>261</v>
      </c>
      <c r="C263" s="31">
        <v>7</v>
      </c>
      <c r="D263" s="3">
        <v>20</v>
      </c>
      <c r="E263" s="20">
        <v>5100</v>
      </c>
      <c r="F263" s="20">
        <v>6</v>
      </c>
      <c r="G263" s="31">
        <v>14</v>
      </c>
      <c r="H263" s="31">
        <v>20</v>
      </c>
      <c r="I263" s="32" t="s">
        <v>58</v>
      </c>
      <c r="J263" s="18">
        <v>5</v>
      </c>
      <c r="K263" s="18">
        <v>50</v>
      </c>
      <c r="L263" s="18">
        <v>30</v>
      </c>
      <c r="M263" s="20">
        <v>5</v>
      </c>
      <c r="N263" s="31">
        <v>54</v>
      </c>
      <c r="O263" s="23">
        <v>20</v>
      </c>
      <c r="P263" s="18">
        <v>80</v>
      </c>
      <c r="Q263" s="24">
        <v>6</v>
      </c>
      <c r="R263" s="7">
        <v>12</v>
      </c>
      <c r="S263" s="18">
        <v>0</v>
      </c>
      <c r="T263" s="18">
        <v>10</v>
      </c>
      <c r="U263" s="25">
        <v>0.5</v>
      </c>
      <c r="V263" s="26">
        <v>1</v>
      </c>
      <c r="W263" s="19">
        <v>9.9</v>
      </c>
      <c r="X263" s="19">
        <v>1</v>
      </c>
      <c r="Y263" s="19">
        <v>11.9</v>
      </c>
      <c r="Z263" s="19">
        <v>0.8</v>
      </c>
      <c r="AA263" s="26">
        <f>Plant_Const!AH263</f>
        <v>1.1440000000000001</v>
      </c>
      <c r="AB263" s="19">
        <f>Plant_Const!AK263</f>
        <v>0.13999999999999999</v>
      </c>
      <c r="AC263" s="132">
        <f t="shared" ref="AC263:AC282" si="4">AC262</f>
        <v>1</v>
      </c>
      <c r="AD263" s="132"/>
      <c r="AE263" s="120">
        <f>ROUNDUP(AC263*VLOOKUP($AD$8,PRODUCT!$C$2:$L$79,8,0)*AA263,0)</f>
        <v>4</v>
      </c>
      <c r="AF263" s="28">
        <f>ROUNDUP(AC263*VLOOKUP($AD$8,PRODUCT!$C$2:$L$79,9,0)*AB263,0)</f>
        <v>2</v>
      </c>
    </row>
    <row r="264" spans="1:32" x14ac:dyDescent="0.25">
      <c r="A264" s="29" t="s">
        <v>52</v>
      </c>
      <c r="B264" s="30">
        <v>262</v>
      </c>
      <c r="C264" s="31">
        <v>7</v>
      </c>
      <c r="D264" s="3">
        <v>20</v>
      </c>
      <c r="E264" s="20">
        <v>5100</v>
      </c>
      <c r="F264" s="20">
        <v>6</v>
      </c>
      <c r="G264" s="31">
        <v>14</v>
      </c>
      <c r="H264" s="31">
        <v>20</v>
      </c>
      <c r="I264" s="32" t="s">
        <v>58</v>
      </c>
      <c r="J264" s="18">
        <v>5</v>
      </c>
      <c r="K264" s="18">
        <v>50</v>
      </c>
      <c r="L264" s="18">
        <v>30</v>
      </c>
      <c r="M264" s="20">
        <v>5</v>
      </c>
      <c r="N264" s="31">
        <v>54</v>
      </c>
      <c r="O264" s="23">
        <v>20</v>
      </c>
      <c r="P264" s="18">
        <v>80</v>
      </c>
      <c r="Q264" s="24">
        <v>6</v>
      </c>
      <c r="R264" s="7">
        <v>12</v>
      </c>
      <c r="S264" s="18">
        <v>0</v>
      </c>
      <c r="T264" s="18">
        <v>10</v>
      </c>
      <c r="U264" s="25">
        <v>0.5</v>
      </c>
      <c r="V264" s="26">
        <v>1</v>
      </c>
      <c r="W264" s="19">
        <v>9.9</v>
      </c>
      <c r="X264" s="19">
        <v>1</v>
      </c>
      <c r="Y264" s="19">
        <v>11.9</v>
      </c>
      <c r="Z264" s="19">
        <v>0.8</v>
      </c>
      <c r="AA264" s="26">
        <f>Plant_Const!AH264</f>
        <v>1.1440000000000001</v>
      </c>
      <c r="AB264" s="19">
        <f>Plant_Const!AK264</f>
        <v>0.13999999999999999</v>
      </c>
      <c r="AC264" s="132">
        <f t="shared" si="4"/>
        <v>1</v>
      </c>
      <c r="AD264" s="132"/>
      <c r="AE264" s="120">
        <f>ROUNDUP(AC264*VLOOKUP($AD$8,PRODUCT!$C$2:$L$79,8,0)*AA264,0)</f>
        <v>4</v>
      </c>
      <c r="AF264" s="28">
        <f>ROUNDUP(AC264*VLOOKUP($AD$8,PRODUCT!$C$2:$L$79,9,0)*AB264,0)</f>
        <v>2</v>
      </c>
    </row>
    <row r="265" spans="1:32" x14ac:dyDescent="0.25">
      <c r="A265" s="29" t="s">
        <v>52</v>
      </c>
      <c r="B265" s="18">
        <v>263</v>
      </c>
      <c r="C265" s="31">
        <v>7</v>
      </c>
      <c r="D265" s="3">
        <v>20</v>
      </c>
      <c r="E265" s="20">
        <v>5100</v>
      </c>
      <c r="F265" s="20">
        <v>6</v>
      </c>
      <c r="G265" s="31">
        <v>14</v>
      </c>
      <c r="H265" s="31">
        <v>20</v>
      </c>
      <c r="I265" s="32" t="s">
        <v>58</v>
      </c>
      <c r="J265" s="18">
        <v>5</v>
      </c>
      <c r="K265" s="18">
        <v>50</v>
      </c>
      <c r="L265" s="18">
        <v>30</v>
      </c>
      <c r="M265" s="20">
        <v>5</v>
      </c>
      <c r="N265" s="31">
        <v>54</v>
      </c>
      <c r="O265" s="23">
        <v>20</v>
      </c>
      <c r="P265" s="18">
        <v>80</v>
      </c>
      <c r="Q265" s="24">
        <v>6</v>
      </c>
      <c r="R265" s="7">
        <v>12</v>
      </c>
      <c r="S265" s="18">
        <v>0</v>
      </c>
      <c r="T265" s="18">
        <v>10</v>
      </c>
      <c r="U265" s="25">
        <v>0.5</v>
      </c>
      <c r="V265" s="26">
        <v>1</v>
      </c>
      <c r="W265" s="19">
        <v>9.9</v>
      </c>
      <c r="X265" s="19">
        <v>1</v>
      </c>
      <c r="Y265" s="19">
        <v>11.9</v>
      </c>
      <c r="Z265" s="19">
        <v>0.8</v>
      </c>
      <c r="AA265" s="26">
        <f>Plant_Const!AH265</f>
        <v>1.1440000000000001</v>
      </c>
      <c r="AB265" s="19">
        <f>Plant_Const!AK265</f>
        <v>0.13999999999999999</v>
      </c>
      <c r="AC265" s="132">
        <f t="shared" si="4"/>
        <v>1</v>
      </c>
      <c r="AD265" s="132"/>
      <c r="AE265" s="120">
        <f>ROUNDUP(AC265*VLOOKUP($AD$8,PRODUCT!$C$2:$L$79,8,0)*AA265,0)</f>
        <v>4</v>
      </c>
      <c r="AF265" s="28">
        <f>ROUNDUP(AC265*VLOOKUP($AD$8,PRODUCT!$C$2:$L$79,9,0)*AB265,0)</f>
        <v>2</v>
      </c>
    </row>
    <row r="266" spans="1:32" x14ac:dyDescent="0.25">
      <c r="A266" s="29" t="s">
        <v>52</v>
      </c>
      <c r="B266" s="30">
        <v>264</v>
      </c>
      <c r="C266" s="31">
        <v>7</v>
      </c>
      <c r="D266" s="3">
        <v>20</v>
      </c>
      <c r="E266" s="20">
        <v>5100</v>
      </c>
      <c r="F266" s="20">
        <v>6</v>
      </c>
      <c r="G266" s="31">
        <v>14</v>
      </c>
      <c r="H266" s="31">
        <v>20</v>
      </c>
      <c r="I266" s="32" t="s">
        <v>58</v>
      </c>
      <c r="J266" s="18">
        <v>5</v>
      </c>
      <c r="K266" s="18">
        <v>50</v>
      </c>
      <c r="L266" s="18">
        <v>30</v>
      </c>
      <c r="M266" s="20">
        <v>5</v>
      </c>
      <c r="N266" s="31">
        <v>54</v>
      </c>
      <c r="O266" s="23">
        <v>20</v>
      </c>
      <c r="P266" s="18">
        <v>80</v>
      </c>
      <c r="Q266" s="24">
        <v>6</v>
      </c>
      <c r="R266" s="7">
        <v>12</v>
      </c>
      <c r="S266" s="18">
        <v>0</v>
      </c>
      <c r="T266" s="18">
        <v>10</v>
      </c>
      <c r="U266" s="25">
        <v>0.5</v>
      </c>
      <c r="V266" s="26">
        <v>1</v>
      </c>
      <c r="W266" s="19">
        <v>9.9</v>
      </c>
      <c r="X266" s="19">
        <v>1</v>
      </c>
      <c r="Y266" s="19">
        <v>11.9</v>
      </c>
      <c r="Z266" s="19">
        <v>0.8</v>
      </c>
      <c r="AA266" s="26">
        <f>Plant_Const!AH266</f>
        <v>1.1440000000000001</v>
      </c>
      <c r="AB266" s="19">
        <f>Plant_Const!AK266</f>
        <v>0.13999999999999999</v>
      </c>
      <c r="AC266" s="132">
        <f t="shared" si="4"/>
        <v>1</v>
      </c>
      <c r="AD266" s="132"/>
      <c r="AE266" s="120">
        <f>ROUNDUP(AC266*VLOOKUP($AD$8,PRODUCT!$C$2:$L$79,8,0)*AA266,0)</f>
        <v>4</v>
      </c>
      <c r="AF266" s="28">
        <f>ROUNDUP(AC266*VLOOKUP($AD$8,PRODUCT!$C$2:$L$79,9,0)*AB266,0)</f>
        <v>2</v>
      </c>
    </row>
    <row r="267" spans="1:32" x14ac:dyDescent="0.25">
      <c r="A267" s="29" t="s">
        <v>52</v>
      </c>
      <c r="B267" s="18">
        <v>265</v>
      </c>
      <c r="C267" s="31">
        <v>7</v>
      </c>
      <c r="D267" s="3">
        <v>20</v>
      </c>
      <c r="E267" s="20">
        <v>5100</v>
      </c>
      <c r="F267" s="20">
        <v>6</v>
      </c>
      <c r="G267" s="31">
        <v>14</v>
      </c>
      <c r="H267" s="31">
        <v>20</v>
      </c>
      <c r="I267" s="32" t="s">
        <v>58</v>
      </c>
      <c r="J267" s="18">
        <v>5</v>
      </c>
      <c r="K267" s="18">
        <v>50</v>
      </c>
      <c r="L267" s="18">
        <v>30</v>
      </c>
      <c r="M267" s="20">
        <v>5</v>
      </c>
      <c r="N267" s="31">
        <v>54</v>
      </c>
      <c r="O267" s="23">
        <v>20</v>
      </c>
      <c r="P267" s="18">
        <v>80</v>
      </c>
      <c r="Q267" s="24">
        <v>6</v>
      </c>
      <c r="R267" s="7">
        <v>12</v>
      </c>
      <c r="S267" s="18">
        <v>0</v>
      </c>
      <c r="T267" s="18">
        <v>10</v>
      </c>
      <c r="U267" s="25">
        <v>0.5</v>
      </c>
      <c r="V267" s="26">
        <v>1</v>
      </c>
      <c r="W267" s="19">
        <v>9.9</v>
      </c>
      <c r="X267" s="19">
        <v>1</v>
      </c>
      <c r="Y267" s="19">
        <v>11.9</v>
      </c>
      <c r="Z267" s="19">
        <v>0.8</v>
      </c>
      <c r="AA267" s="26">
        <f>Plant_Const!AH267</f>
        <v>1.1440000000000001</v>
      </c>
      <c r="AB267" s="19">
        <f>Plant_Const!AK267</f>
        <v>0.13999999999999999</v>
      </c>
      <c r="AC267" s="132">
        <f t="shared" si="4"/>
        <v>1</v>
      </c>
      <c r="AD267" s="132"/>
      <c r="AE267" s="120">
        <f>ROUNDUP(AC267*VLOOKUP($AD$8,PRODUCT!$C$2:$L$79,8,0)*AA267,0)</f>
        <v>4</v>
      </c>
      <c r="AF267" s="28">
        <f>ROUNDUP(AC267*VLOOKUP($AD$8,PRODUCT!$C$2:$L$79,9,0)*AB267,0)</f>
        <v>2</v>
      </c>
    </row>
    <row r="268" spans="1:32" x14ac:dyDescent="0.25">
      <c r="A268" s="29" t="s">
        <v>52</v>
      </c>
      <c r="B268" s="30">
        <v>266</v>
      </c>
      <c r="C268" s="31">
        <v>7</v>
      </c>
      <c r="D268" s="3">
        <v>20</v>
      </c>
      <c r="E268" s="20">
        <v>5100</v>
      </c>
      <c r="F268" s="20">
        <v>6</v>
      </c>
      <c r="G268" s="31">
        <v>14</v>
      </c>
      <c r="H268" s="31">
        <v>20</v>
      </c>
      <c r="I268" s="32" t="s">
        <v>58</v>
      </c>
      <c r="J268" s="18">
        <v>5</v>
      </c>
      <c r="K268" s="18">
        <v>50</v>
      </c>
      <c r="L268" s="18">
        <v>30</v>
      </c>
      <c r="M268" s="20">
        <v>5</v>
      </c>
      <c r="N268" s="31">
        <v>54</v>
      </c>
      <c r="O268" s="23">
        <v>20</v>
      </c>
      <c r="P268" s="18">
        <v>80</v>
      </c>
      <c r="Q268" s="24">
        <v>6</v>
      </c>
      <c r="R268" s="7">
        <v>12</v>
      </c>
      <c r="S268" s="18">
        <v>0</v>
      </c>
      <c r="T268" s="18">
        <v>10</v>
      </c>
      <c r="U268" s="25">
        <v>0.5</v>
      </c>
      <c r="V268" s="26">
        <v>1</v>
      </c>
      <c r="W268" s="19">
        <v>9.9</v>
      </c>
      <c r="X268" s="19">
        <v>1</v>
      </c>
      <c r="Y268" s="19">
        <v>11.9</v>
      </c>
      <c r="Z268" s="19">
        <v>0.8</v>
      </c>
      <c r="AA268" s="26">
        <f>Plant_Const!AH268</f>
        <v>1.1440000000000001</v>
      </c>
      <c r="AB268" s="19">
        <f>Plant_Const!AK268</f>
        <v>0.13999999999999999</v>
      </c>
      <c r="AC268" s="132">
        <f t="shared" si="4"/>
        <v>1</v>
      </c>
      <c r="AD268" s="132"/>
      <c r="AE268" s="120">
        <f>ROUNDUP(AC268*VLOOKUP($AD$8,PRODUCT!$C$2:$L$79,8,0)*AA268,0)</f>
        <v>4</v>
      </c>
      <c r="AF268" s="28">
        <f>ROUNDUP(AC268*VLOOKUP($AD$8,PRODUCT!$C$2:$L$79,9,0)*AB268,0)</f>
        <v>2</v>
      </c>
    </row>
    <row r="269" spans="1:32" x14ac:dyDescent="0.25">
      <c r="A269" s="29" t="s">
        <v>52</v>
      </c>
      <c r="B269" s="18">
        <v>267</v>
      </c>
      <c r="C269" s="31">
        <v>7</v>
      </c>
      <c r="D269" s="3">
        <v>20</v>
      </c>
      <c r="E269" s="20">
        <v>5100</v>
      </c>
      <c r="F269" s="20">
        <v>6</v>
      </c>
      <c r="G269" s="31">
        <v>14</v>
      </c>
      <c r="H269" s="31">
        <v>20</v>
      </c>
      <c r="I269" s="32" t="s">
        <v>58</v>
      </c>
      <c r="J269" s="18">
        <v>5</v>
      </c>
      <c r="K269" s="18">
        <v>50</v>
      </c>
      <c r="L269" s="18">
        <v>30</v>
      </c>
      <c r="M269" s="20">
        <v>5</v>
      </c>
      <c r="N269" s="31">
        <v>54</v>
      </c>
      <c r="O269" s="23">
        <v>20</v>
      </c>
      <c r="P269" s="18">
        <v>80</v>
      </c>
      <c r="Q269" s="24">
        <v>6</v>
      </c>
      <c r="R269" s="7">
        <v>12</v>
      </c>
      <c r="S269" s="18">
        <v>0</v>
      </c>
      <c r="T269" s="18">
        <v>10</v>
      </c>
      <c r="U269" s="25">
        <v>0.5</v>
      </c>
      <c r="V269" s="26">
        <v>1</v>
      </c>
      <c r="W269" s="19">
        <v>9.9</v>
      </c>
      <c r="X269" s="19">
        <v>1</v>
      </c>
      <c r="Y269" s="19">
        <v>11.9</v>
      </c>
      <c r="Z269" s="19">
        <v>0.8</v>
      </c>
      <c r="AA269" s="26">
        <f>Plant_Const!AH269</f>
        <v>1.1440000000000001</v>
      </c>
      <c r="AB269" s="19">
        <f>Plant_Const!AK269</f>
        <v>0.13999999999999999</v>
      </c>
      <c r="AC269" s="132">
        <f t="shared" si="4"/>
        <v>1</v>
      </c>
      <c r="AD269" s="132"/>
      <c r="AE269" s="120">
        <f>ROUNDUP(AC269*VLOOKUP($AD$8,PRODUCT!$C$2:$L$79,8,0)*AA269,0)</f>
        <v>4</v>
      </c>
      <c r="AF269" s="28">
        <f>ROUNDUP(AC269*VLOOKUP($AD$8,PRODUCT!$C$2:$L$79,9,0)*AB269,0)</f>
        <v>2</v>
      </c>
    </row>
    <row r="270" spans="1:32" x14ac:dyDescent="0.25">
      <c r="A270" s="29" t="s">
        <v>52</v>
      </c>
      <c r="B270" s="30">
        <v>268</v>
      </c>
      <c r="C270" s="31">
        <v>7</v>
      </c>
      <c r="D270" s="3">
        <v>20</v>
      </c>
      <c r="E270" s="20">
        <v>5100</v>
      </c>
      <c r="F270" s="20">
        <v>6</v>
      </c>
      <c r="G270" s="31">
        <v>14</v>
      </c>
      <c r="H270" s="31">
        <v>20</v>
      </c>
      <c r="I270" s="32" t="s">
        <v>58</v>
      </c>
      <c r="J270" s="18">
        <v>5</v>
      </c>
      <c r="K270" s="18">
        <v>50</v>
      </c>
      <c r="L270" s="18">
        <v>30</v>
      </c>
      <c r="M270" s="20">
        <v>5</v>
      </c>
      <c r="N270" s="31">
        <v>54</v>
      </c>
      <c r="O270" s="23">
        <v>20</v>
      </c>
      <c r="P270" s="18">
        <v>80</v>
      </c>
      <c r="Q270" s="24">
        <v>6</v>
      </c>
      <c r="R270" s="7">
        <v>12</v>
      </c>
      <c r="S270" s="18">
        <v>0</v>
      </c>
      <c r="T270" s="18">
        <v>10</v>
      </c>
      <c r="U270" s="25">
        <v>0.5</v>
      </c>
      <c r="V270" s="26">
        <v>1</v>
      </c>
      <c r="W270" s="19">
        <v>9.9</v>
      </c>
      <c r="X270" s="19">
        <v>1</v>
      </c>
      <c r="Y270" s="19">
        <v>11.9</v>
      </c>
      <c r="Z270" s="19">
        <v>0.8</v>
      </c>
      <c r="AA270" s="26">
        <f>Plant_Const!AH270</f>
        <v>1.1440000000000001</v>
      </c>
      <c r="AB270" s="19">
        <f>Plant_Const!AK270</f>
        <v>0.13999999999999999</v>
      </c>
      <c r="AC270" s="132">
        <f t="shared" si="4"/>
        <v>1</v>
      </c>
      <c r="AD270" s="132"/>
      <c r="AE270" s="120">
        <f>ROUNDUP(AC270*VLOOKUP($AD$8,PRODUCT!$C$2:$L$79,8,0)*AA270,0)</f>
        <v>4</v>
      </c>
      <c r="AF270" s="28">
        <f>ROUNDUP(AC270*VLOOKUP($AD$8,PRODUCT!$C$2:$L$79,9,0)*AB270,0)</f>
        <v>2</v>
      </c>
    </row>
    <row r="271" spans="1:32" x14ac:dyDescent="0.25">
      <c r="A271" s="29" t="s">
        <v>52</v>
      </c>
      <c r="B271" s="18">
        <v>269</v>
      </c>
      <c r="C271" s="31">
        <v>7</v>
      </c>
      <c r="D271" s="3">
        <v>20</v>
      </c>
      <c r="E271" s="20">
        <v>5100</v>
      </c>
      <c r="F271" s="20">
        <v>6</v>
      </c>
      <c r="G271" s="31">
        <v>14</v>
      </c>
      <c r="H271" s="31">
        <v>20</v>
      </c>
      <c r="I271" s="32" t="s">
        <v>58</v>
      </c>
      <c r="J271" s="18">
        <v>5</v>
      </c>
      <c r="K271" s="18">
        <v>50</v>
      </c>
      <c r="L271" s="18">
        <v>30</v>
      </c>
      <c r="M271" s="20">
        <v>5</v>
      </c>
      <c r="N271" s="31">
        <v>54</v>
      </c>
      <c r="O271" s="23">
        <v>20</v>
      </c>
      <c r="P271" s="18">
        <v>80</v>
      </c>
      <c r="Q271" s="24">
        <v>6</v>
      </c>
      <c r="R271" s="7">
        <v>12</v>
      </c>
      <c r="S271" s="18">
        <v>0</v>
      </c>
      <c r="T271" s="18">
        <v>10</v>
      </c>
      <c r="U271" s="25">
        <v>0.5</v>
      </c>
      <c r="V271" s="26">
        <v>1</v>
      </c>
      <c r="W271" s="19">
        <v>9.9</v>
      </c>
      <c r="X271" s="19">
        <v>1</v>
      </c>
      <c r="Y271" s="19">
        <v>11.9</v>
      </c>
      <c r="Z271" s="19">
        <v>0.8</v>
      </c>
      <c r="AA271" s="26">
        <f>Plant_Const!AH271</f>
        <v>1.1440000000000001</v>
      </c>
      <c r="AB271" s="19">
        <f>Plant_Const!AK271</f>
        <v>0.13999999999999999</v>
      </c>
      <c r="AC271" s="132">
        <f t="shared" si="4"/>
        <v>1</v>
      </c>
      <c r="AD271" s="132"/>
      <c r="AE271" s="120">
        <f>ROUNDUP(AC271*VLOOKUP($AD$8,PRODUCT!$C$2:$L$79,8,0)*AA271,0)</f>
        <v>4</v>
      </c>
      <c r="AF271" s="28">
        <f>ROUNDUP(AC271*VLOOKUP($AD$8,PRODUCT!$C$2:$L$79,9,0)*AB271,0)</f>
        <v>2</v>
      </c>
    </row>
    <row r="272" spans="1:32" x14ac:dyDescent="0.25">
      <c r="A272" s="29" t="s">
        <v>52</v>
      </c>
      <c r="B272" s="30">
        <v>270</v>
      </c>
      <c r="C272" s="31">
        <v>7</v>
      </c>
      <c r="D272" s="3">
        <v>20</v>
      </c>
      <c r="E272" s="20">
        <v>5100</v>
      </c>
      <c r="F272" s="20">
        <v>6</v>
      </c>
      <c r="G272" s="31">
        <v>14</v>
      </c>
      <c r="H272" s="31">
        <v>20</v>
      </c>
      <c r="I272" s="32" t="s">
        <v>58</v>
      </c>
      <c r="J272" s="18">
        <v>5</v>
      </c>
      <c r="K272" s="18">
        <v>50</v>
      </c>
      <c r="L272" s="18">
        <v>30</v>
      </c>
      <c r="M272" s="20">
        <v>5</v>
      </c>
      <c r="N272" s="31">
        <v>54</v>
      </c>
      <c r="O272" s="23">
        <v>20</v>
      </c>
      <c r="P272" s="18">
        <v>80</v>
      </c>
      <c r="Q272" s="24">
        <v>6</v>
      </c>
      <c r="R272" s="7">
        <v>12</v>
      </c>
      <c r="S272" s="18">
        <v>0</v>
      </c>
      <c r="T272" s="18">
        <v>10</v>
      </c>
      <c r="U272" s="25">
        <v>0.5</v>
      </c>
      <c r="V272" s="26">
        <v>1</v>
      </c>
      <c r="W272" s="19">
        <v>9.9</v>
      </c>
      <c r="X272" s="19">
        <v>1</v>
      </c>
      <c r="Y272" s="19">
        <v>11.9</v>
      </c>
      <c r="Z272" s="19">
        <v>0.8</v>
      </c>
      <c r="AA272" s="26">
        <f>Plant_Const!AH272</f>
        <v>1.1440000000000001</v>
      </c>
      <c r="AB272" s="19">
        <f>Plant_Const!AK272</f>
        <v>0.13999999999999999</v>
      </c>
      <c r="AC272" s="132">
        <f t="shared" si="4"/>
        <v>1</v>
      </c>
      <c r="AD272" s="132"/>
      <c r="AE272" s="120">
        <f>ROUNDUP(AC272*VLOOKUP($AD$8,PRODUCT!$C$2:$L$79,8,0)*AA272,0)</f>
        <v>4</v>
      </c>
      <c r="AF272" s="28">
        <f>ROUNDUP(AC272*VLOOKUP($AD$8,PRODUCT!$C$2:$L$79,9,0)*AB272,0)</f>
        <v>2</v>
      </c>
    </row>
    <row r="273" spans="1:32" x14ac:dyDescent="0.25">
      <c r="A273" s="29" t="s">
        <v>52</v>
      </c>
      <c r="B273" s="18">
        <v>271</v>
      </c>
      <c r="C273" s="31">
        <v>7</v>
      </c>
      <c r="D273" s="3">
        <v>20</v>
      </c>
      <c r="E273" s="20">
        <v>5100</v>
      </c>
      <c r="F273" s="20">
        <v>6</v>
      </c>
      <c r="G273" s="31">
        <v>14</v>
      </c>
      <c r="H273" s="31">
        <v>20</v>
      </c>
      <c r="I273" s="32" t="s">
        <v>58</v>
      </c>
      <c r="J273" s="18">
        <v>5</v>
      </c>
      <c r="K273" s="18">
        <v>50</v>
      </c>
      <c r="L273" s="18">
        <v>30</v>
      </c>
      <c r="M273" s="20">
        <v>5</v>
      </c>
      <c r="N273" s="31">
        <v>54</v>
      </c>
      <c r="O273" s="23">
        <v>20</v>
      </c>
      <c r="P273" s="18">
        <v>80</v>
      </c>
      <c r="Q273" s="24">
        <v>6</v>
      </c>
      <c r="R273" s="7">
        <v>12</v>
      </c>
      <c r="S273" s="18">
        <v>0</v>
      </c>
      <c r="T273" s="18">
        <v>10</v>
      </c>
      <c r="U273" s="25">
        <v>0.5</v>
      </c>
      <c r="V273" s="26">
        <v>1</v>
      </c>
      <c r="W273" s="19">
        <v>9.9</v>
      </c>
      <c r="X273" s="19">
        <v>1</v>
      </c>
      <c r="Y273" s="19">
        <v>11.9</v>
      </c>
      <c r="Z273" s="19">
        <v>0.8</v>
      </c>
      <c r="AA273" s="26">
        <f>Plant_Const!AH273</f>
        <v>1.1440000000000001</v>
      </c>
      <c r="AB273" s="19">
        <f>Plant_Const!AK273</f>
        <v>0.13999999999999999</v>
      </c>
      <c r="AC273" s="132">
        <f t="shared" si="4"/>
        <v>1</v>
      </c>
      <c r="AD273" s="132"/>
      <c r="AE273" s="120">
        <f>ROUNDUP(AC273*VLOOKUP($AD$8,PRODUCT!$C$2:$L$79,8,0)*AA273,0)</f>
        <v>4</v>
      </c>
      <c r="AF273" s="28">
        <f>ROUNDUP(AC273*VLOOKUP($AD$8,PRODUCT!$C$2:$L$79,9,0)*AB273,0)</f>
        <v>2</v>
      </c>
    </row>
    <row r="274" spans="1:32" x14ac:dyDescent="0.25">
      <c r="A274" s="29" t="s">
        <v>52</v>
      </c>
      <c r="B274" s="30">
        <v>272</v>
      </c>
      <c r="C274" s="31">
        <v>7</v>
      </c>
      <c r="D274" s="3">
        <v>20</v>
      </c>
      <c r="E274" s="20">
        <v>5100</v>
      </c>
      <c r="F274" s="20">
        <v>6</v>
      </c>
      <c r="G274" s="31">
        <v>14</v>
      </c>
      <c r="H274" s="31">
        <v>20</v>
      </c>
      <c r="I274" s="32" t="s">
        <v>58</v>
      </c>
      <c r="J274" s="18">
        <v>5</v>
      </c>
      <c r="K274" s="18">
        <v>50</v>
      </c>
      <c r="L274" s="18">
        <v>30</v>
      </c>
      <c r="M274" s="20">
        <v>5</v>
      </c>
      <c r="N274" s="31">
        <v>54</v>
      </c>
      <c r="O274" s="23">
        <v>20</v>
      </c>
      <c r="P274" s="18">
        <v>80</v>
      </c>
      <c r="Q274" s="24">
        <v>6</v>
      </c>
      <c r="R274" s="7">
        <v>12</v>
      </c>
      <c r="S274" s="18">
        <v>0</v>
      </c>
      <c r="T274" s="18">
        <v>10</v>
      </c>
      <c r="U274" s="25">
        <v>0.5</v>
      </c>
      <c r="V274" s="26">
        <v>1</v>
      </c>
      <c r="W274" s="19">
        <v>9.9</v>
      </c>
      <c r="X274" s="19">
        <v>1</v>
      </c>
      <c r="Y274" s="19">
        <v>11.9</v>
      </c>
      <c r="Z274" s="19">
        <v>0.8</v>
      </c>
      <c r="AA274" s="26">
        <f>Plant_Const!AH274</f>
        <v>1.1440000000000001</v>
      </c>
      <c r="AB274" s="19">
        <f>Plant_Const!AK274</f>
        <v>0.13999999999999999</v>
      </c>
      <c r="AC274" s="132">
        <f t="shared" si="4"/>
        <v>1</v>
      </c>
      <c r="AD274" s="132"/>
      <c r="AE274" s="120">
        <f>ROUNDUP(AC274*VLOOKUP($AD$8,PRODUCT!$C$2:$L$79,8,0)*AA274,0)</f>
        <v>4</v>
      </c>
      <c r="AF274" s="28">
        <f>ROUNDUP(AC274*VLOOKUP($AD$8,PRODUCT!$C$2:$L$79,9,0)*AB274,0)</f>
        <v>2</v>
      </c>
    </row>
    <row r="275" spans="1:32" x14ac:dyDescent="0.25">
      <c r="A275" s="29" t="s">
        <v>52</v>
      </c>
      <c r="B275" s="18">
        <v>273</v>
      </c>
      <c r="C275" s="31">
        <v>7</v>
      </c>
      <c r="D275" s="3">
        <v>20</v>
      </c>
      <c r="E275" s="20">
        <v>5100</v>
      </c>
      <c r="F275" s="20">
        <v>6</v>
      </c>
      <c r="G275" s="31">
        <v>14</v>
      </c>
      <c r="H275" s="31">
        <v>20</v>
      </c>
      <c r="I275" s="32" t="s">
        <v>58</v>
      </c>
      <c r="J275" s="18">
        <v>5</v>
      </c>
      <c r="K275" s="18">
        <v>50</v>
      </c>
      <c r="L275" s="18">
        <v>30</v>
      </c>
      <c r="M275" s="20">
        <v>5</v>
      </c>
      <c r="N275" s="31">
        <v>54</v>
      </c>
      <c r="O275" s="23">
        <v>20</v>
      </c>
      <c r="P275" s="18">
        <v>80</v>
      </c>
      <c r="Q275" s="24">
        <v>6</v>
      </c>
      <c r="R275" s="7">
        <v>12</v>
      </c>
      <c r="S275" s="18">
        <v>0</v>
      </c>
      <c r="T275" s="18">
        <v>10</v>
      </c>
      <c r="U275" s="25">
        <v>0.5</v>
      </c>
      <c r="V275" s="26">
        <v>1</v>
      </c>
      <c r="W275" s="19">
        <v>9.9</v>
      </c>
      <c r="X275" s="19">
        <v>1</v>
      </c>
      <c r="Y275" s="19">
        <v>11.9</v>
      </c>
      <c r="Z275" s="19">
        <v>0.8</v>
      </c>
      <c r="AA275" s="26">
        <f>Plant_Const!AH275</f>
        <v>1.1440000000000001</v>
      </c>
      <c r="AB275" s="19">
        <f>Plant_Const!AK275</f>
        <v>0.13999999999999999</v>
      </c>
      <c r="AC275" s="132">
        <f t="shared" si="4"/>
        <v>1</v>
      </c>
      <c r="AD275" s="132"/>
      <c r="AE275" s="120">
        <f>ROUNDUP(AC275*VLOOKUP($AD$8,PRODUCT!$C$2:$L$79,8,0)*AA275,0)</f>
        <v>4</v>
      </c>
      <c r="AF275" s="28">
        <f>ROUNDUP(AC275*VLOOKUP($AD$8,PRODUCT!$C$2:$L$79,9,0)*AB275,0)</f>
        <v>2</v>
      </c>
    </row>
    <row r="276" spans="1:32" x14ac:dyDescent="0.25">
      <c r="A276" s="29" t="s">
        <v>52</v>
      </c>
      <c r="B276" s="30">
        <v>274</v>
      </c>
      <c r="C276" s="31">
        <v>7</v>
      </c>
      <c r="D276" s="3">
        <v>20</v>
      </c>
      <c r="E276" s="20">
        <v>5100</v>
      </c>
      <c r="F276" s="20">
        <v>6</v>
      </c>
      <c r="G276" s="31">
        <v>14</v>
      </c>
      <c r="H276" s="31">
        <v>20</v>
      </c>
      <c r="I276" s="32" t="s">
        <v>58</v>
      </c>
      <c r="J276" s="18">
        <v>5</v>
      </c>
      <c r="K276" s="18">
        <v>50</v>
      </c>
      <c r="L276" s="18">
        <v>30</v>
      </c>
      <c r="M276" s="20">
        <v>5</v>
      </c>
      <c r="N276" s="31">
        <v>54</v>
      </c>
      <c r="O276" s="23">
        <v>20</v>
      </c>
      <c r="P276" s="18">
        <v>80</v>
      </c>
      <c r="Q276" s="24">
        <v>6</v>
      </c>
      <c r="R276" s="7">
        <v>12</v>
      </c>
      <c r="S276" s="18">
        <v>0</v>
      </c>
      <c r="T276" s="18">
        <v>10</v>
      </c>
      <c r="U276" s="25">
        <v>0.5</v>
      </c>
      <c r="V276" s="26">
        <v>1</v>
      </c>
      <c r="W276" s="19">
        <v>9.9</v>
      </c>
      <c r="X276" s="19">
        <v>1</v>
      </c>
      <c r="Y276" s="19">
        <v>11.9</v>
      </c>
      <c r="Z276" s="19">
        <v>0.8</v>
      </c>
      <c r="AA276" s="26">
        <f>Plant_Const!AH276</f>
        <v>1.1440000000000001</v>
      </c>
      <c r="AB276" s="19">
        <f>Plant_Const!AK276</f>
        <v>0.13999999999999999</v>
      </c>
      <c r="AC276" s="132">
        <f t="shared" si="4"/>
        <v>1</v>
      </c>
      <c r="AD276" s="132"/>
      <c r="AE276" s="120">
        <f>ROUNDUP(AC276*VLOOKUP($AD$8,PRODUCT!$C$2:$L$79,8,0)*AA276,0)</f>
        <v>4</v>
      </c>
      <c r="AF276" s="28">
        <f>ROUNDUP(AC276*VLOOKUP($AD$8,PRODUCT!$C$2:$L$79,9,0)*AB276,0)</f>
        <v>2</v>
      </c>
    </row>
    <row r="277" spans="1:32" x14ac:dyDescent="0.25">
      <c r="A277" s="29" t="s">
        <v>52</v>
      </c>
      <c r="B277" s="18">
        <v>275</v>
      </c>
      <c r="C277" s="31">
        <v>7</v>
      </c>
      <c r="D277" s="3">
        <v>20</v>
      </c>
      <c r="E277" s="20">
        <v>5100</v>
      </c>
      <c r="F277" s="20">
        <v>6</v>
      </c>
      <c r="G277" s="31">
        <v>14</v>
      </c>
      <c r="H277" s="31">
        <v>20</v>
      </c>
      <c r="I277" s="32" t="s">
        <v>58</v>
      </c>
      <c r="J277" s="18">
        <v>5</v>
      </c>
      <c r="K277" s="18">
        <v>50</v>
      </c>
      <c r="L277" s="18">
        <v>30</v>
      </c>
      <c r="M277" s="20">
        <v>5</v>
      </c>
      <c r="N277" s="31">
        <v>54</v>
      </c>
      <c r="O277" s="23">
        <v>20</v>
      </c>
      <c r="P277" s="18">
        <v>80</v>
      </c>
      <c r="Q277" s="24">
        <v>6</v>
      </c>
      <c r="R277" s="7">
        <v>12</v>
      </c>
      <c r="S277" s="18">
        <v>0</v>
      </c>
      <c r="T277" s="18">
        <v>10</v>
      </c>
      <c r="U277" s="25">
        <v>0.5</v>
      </c>
      <c r="V277" s="26">
        <v>1</v>
      </c>
      <c r="W277" s="19">
        <v>9.9</v>
      </c>
      <c r="X277" s="19">
        <v>1</v>
      </c>
      <c r="Y277" s="19">
        <v>11.9</v>
      </c>
      <c r="Z277" s="19">
        <v>0.8</v>
      </c>
      <c r="AA277" s="26">
        <f>Plant_Const!AH277</f>
        <v>1.1440000000000001</v>
      </c>
      <c r="AB277" s="19">
        <f>Plant_Const!AK277</f>
        <v>0.13999999999999999</v>
      </c>
      <c r="AC277" s="132">
        <f t="shared" si="4"/>
        <v>1</v>
      </c>
      <c r="AD277" s="132"/>
      <c r="AE277" s="120">
        <f>ROUNDUP(AC277*VLOOKUP($AD$8,PRODUCT!$C$2:$L$79,8,0)*AA277,0)</f>
        <v>4</v>
      </c>
      <c r="AF277" s="28">
        <f>ROUNDUP(AC277*VLOOKUP($AD$8,PRODUCT!$C$2:$L$79,9,0)*AB277,0)</f>
        <v>2</v>
      </c>
    </row>
    <row r="278" spans="1:32" x14ac:dyDescent="0.25">
      <c r="A278" s="29" t="s">
        <v>52</v>
      </c>
      <c r="B278" s="30">
        <v>276</v>
      </c>
      <c r="C278" s="31">
        <v>7</v>
      </c>
      <c r="D278" s="3">
        <v>20</v>
      </c>
      <c r="E278" s="20">
        <v>5100</v>
      </c>
      <c r="F278" s="20">
        <v>6</v>
      </c>
      <c r="G278" s="31">
        <v>14</v>
      </c>
      <c r="H278" s="31">
        <v>20</v>
      </c>
      <c r="I278" s="32" t="s">
        <v>58</v>
      </c>
      <c r="J278" s="18">
        <v>5</v>
      </c>
      <c r="K278" s="18">
        <v>50</v>
      </c>
      <c r="L278" s="18">
        <v>30</v>
      </c>
      <c r="M278" s="20">
        <v>5</v>
      </c>
      <c r="N278" s="31">
        <v>54</v>
      </c>
      <c r="O278" s="23">
        <v>20</v>
      </c>
      <c r="P278" s="18">
        <v>80</v>
      </c>
      <c r="Q278" s="24">
        <v>6</v>
      </c>
      <c r="R278" s="7">
        <v>12</v>
      </c>
      <c r="S278" s="18">
        <v>0</v>
      </c>
      <c r="T278" s="18">
        <v>10</v>
      </c>
      <c r="U278" s="25">
        <v>0.5</v>
      </c>
      <c r="V278" s="26">
        <v>1</v>
      </c>
      <c r="W278" s="19">
        <v>9.9</v>
      </c>
      <c r="X278" s="19">
        <v>1</v>
      </c>
      <c r="Y278" s="19">
        <v>11.9</v>
      </c>
      <c r="Z278" s="19">
        <v>0.8</v>
      </c>
      <c r="AA278" s="26">
        <f>Plant_Const!AH278</f>
        <v>1.1440000000000001</v>
      </c>
      <c r="AB278" s="19">
        <f>Plant_Const!AK278</f>
        <v>0.13999999999999999</v>
      </c>
      <c r="AC278" s="132">
        <f t="shared" si="4"/>
        <v>1</v>
      </c>
      <c r="AD278" s="132"/>
      <c r="AE278" s="120">
        <f>ROUNDUP(AC278*VLOOKUP($AD$8,PRODUCT!$C$2:$L$79,8,0)*AA278,0)</f>
        <v>4</v>
      </c>
      <c r="AF278" s="28">
        <f>ROUNDUP(AC278*VLOOKUP($AD$8,PRODUCT!$C$2:$L$79,9,0)*AB278,0)</f>
        <v>2</v>
      </c>
    </row>
    <row r="279" spans="1:32" x14ac:dyDescent="0.25">
      <c r="A279" s="29" t="s">
        <v>52</v>
      </c>
      <c r="B279" s="18">
        <v>277</v>
      </c>
      <c r="C279" s="31">
        <v>7</v>
      </c>
      <c r="D279" s="3">
        <v>20</v>
      </c>
      <c r="E279" s="20">
        <v>5100</v>
      </c>
      <c r="F279" s="20">
        <v>6</v>
      </c>
      <c r="G279" s="31">
        <v>14</v>
      </c>
      <c r="H279" s="31">
        <v>20</v>
      </c>
      <c r="I279" s="32" t="s">
        <v>58</v>
      </c>
      <c r="J279" s="18">
        <v>5</v>
      </c>
      <c r="K279" s="18">
        <v>50</v>
      </c>
      <c r="L279" s="18">
        <v>30</v>
      </c>
      <c r="M279" s="20">
        <v>5</v>
      </c>
      <c r="N279" s="31">
        <v>54</v>
      </c>
      <c r="O279" s="23">
        <v>20</v>
      </c>
      <c r="P279" s="18">
        <v>80</v>
      </c>
      <c r="Q279" s="24">
        <v>6</v>
      </c>
      <c r="R279" s="7">
        <v>12</v>
      </c>
      <c r="S279" s="18">
        <v>0</v>
      </c>
      <c r="T279" s="18">
        <v>10</v>
      </c>
      <c r="U279" s="25">
        <v>0.5</v>
      </c>
      <c r="V279" s="26">
        <v>1</v>
      </c>
      <c r="W279" s="19">
        <v>9.9</v>
      </c>
      <c r="X279" s="19">
        <v>1</v>
      </c>
      <c r="Y279" s="19">
        <v>11.9</v>
      </c>
      <c r="Z279" s="19">
        <v>0.8</v>
      </c>
      <c r="AA279" s="26">
        <f>Plant_Const!AH279</f>
        <v>1.1440000000000001</v>
      </c>
      <c r="AB279" s="19">
        <f>Plant_Const!AK279</f>
        <v>0.13999999999999999</v>
      </c>
      <c r="AC279" s="132">
        <f t="shared" si="4"/>
        <v>1</v>
      </c>
      <c r="AD279" s="132"/>
      <c r="AE279" s="120">
        <f>ROUNDUP(AC279*VLOOKUP($AD$8,PRODUCT!$C$2:$L$79,8,0)*AA279,0)</f>
        <v>4</v>
      </c>
      <c r="AF279" s="28">
        <f>ROUNDUP(AC279*VLOOKUP($AD$8,PRODUCT!$C$2:$L$79,9,0)*AB279,0)</f>
        <v>2</v>
      </c>
    </row>
    <row r="280" spans="1:32" x14ac:dyDescent="0.25">
      <c r="A280" s="29" t="s">
        <v>52</v>
      </c>
      <c r="B280" s="30">
        <v>278</v>
      </c>
      <c r="C280" s="31">
        <v>7</v>
      </c>
      <c r="D280" s="3">
        <v>20</v>
      </c>
      <c r="E280" s="20">
        <v>5100</v>
      </c>
      <c r="F280" s="20">
        <v>6</v>
      </c>
      <c r="G280" s="31">
        <v>14</v>
      </c>
      <c r="H280" s="31">
        <v>20</v>
      </c>
      <c r="I280" s="32" t="s">
        <v>58</v>
      </c>
      <c r="J280" s="18">
        <v>5</v>
      </c>
      <c r="K280" s="18">
        <v>50</v>
      </c>
      <c r="L280" s="18">
        <v>30</v>
      </c>
      <c r="M280" s="20">
        <v>5</v>
      </c>
      <c r="N280" s="31">
        <v>54</v>
      </c>
      <c r="O280" s="23">
        <v>20</v>
      </c>
      <c r="P280" s="18">
        <v>80</v>
      </c>
      <c r="Q280" s="24">
        <v>6</v>
      </c>
      <c r="R280" s="7">
        <v>12</v>
      </c>
      <c r="S280" s="18">
        <v>0</v>
      </c>
      <c r="T280" s="18">
        <v>10</v>
      </c>
      <c r="U280" s="25">
        <v>0.5</v>
      </c>
      <c r="V280" s="26">
        <v>1</v>
      </c>
      <c r="W280" s="19">
        <v>9.9</v>
      </c>
      <c r="X280" s="19">
        <v>1</v>
      </c>
      <c r="Y280" s="19">
        <v>11.9</v>
      </c>
      <c r="Z280" s="19">
        <v>0.8</v>
      </c>
      <c r="AA280" s="26">
        <f>Plant_Const!AH280</f>
        <v>1.1440000000000001</v>
      </c>
      <c r="AB280" s="19">
        <f>Plant_Const!AK280</f>
        <v>0.13999999999999999</v>
      </c>
      <c r="AC280" s="132">
        <f t="shared" si="4"/>
        <v>1</v>
      </c>
      <c r="AD280" s="132"/>
      <c r="AE280" s="120">
        <f>ROUNDUP(AC280*VLOOKUP($AD$8,PRODUCT!$C$2:$L$79,8,0)*AA280,0)</f>
        <v>4</v>
      </c>
      <c r="AF280" s="28">
        <f>ROUNDUP(AC280*VLOOKUP($AD$8,PRODUCT!$C$2:$L$79,9,0)*AB280,0)</f>
        <v>2</v>
      </c>
    </row>
    <row r="281" spans="1:32" x14ac:dyDescent="0.25">
      <c r="A281" s="29" t="s">
        <v>52</v>
      </c>
      <c r="B281" s="18">
        <v>279</v>
      </c>
      <c r="C281" s="31">
        <v>7</v>
      </c>
      <c r="D281" s="3">
        <v>20</v>
      </c>
      <c r="E281" s="20">
        <v>5100</v>
      </c>
      <c r="F281" s="20">
        <v>6</v>
      </c>
      <c r="G281" s="31">
        <v>14</v>
      </c>
      <c r="H281" s="31">
        <v>20</v>
      </c>
      <c r="I281" s="32" t="s">
        <v>58</v>
      </c>
      <c r="J281" s="18">
        <v>5</v>
      </c>
      <c r="K281" s="18">
        <v>50</v>
      </c>
      <c r="L281" s="18">
        <v>30</v>
      </c>
      <c r="M281" s="20">
        <v>5</v>
      </c>
      <c r="N281" s="31">
        <v>54</v>
      </c>
      <c r="O281" s="23">
        <v>20</v>
      </c>
      <c r="P281" s="18">
        <v>80</v>
      </c>
      <c r="Q281" s="24">
        <v>6</v>
      </c>
      <c r="R281" s="7">
        <v>12</v>
      </c>
      <c r="S281" s="18">
        <v>0</v>
      </c>
      <c r="T281" s="18">
        <v>10</v>
      </c>
      <c r="U281" s="25">
        <v>0.5</v>
      </c>
      <c r="V281" s="26">
        <v>1</v>
      </c>
      <c r="W281" s="19">
        <v>9.9</v>
      </c>
      <c r="X281" s="19">
        <v>1</v>
      </c>
      <c r="Y281" s="19">
        <v>11.9</v>
      </c>
      <c r="Z281" s="19">
        <v>0.8</v>
      </c>
      <c r="AA281" s="26">
        <f>Plant_Const!AH281</f>
        <v>1.1440000000000001</v>
      </c>
      <c r="AB281" s="19">
        <f>Plant_Const!AK281</f>
        <v>0.13999999999999999</v>
      </c>
      <c r="AC281" s="132">
        <f t="shared" si="4"/>
        <v>1</v>
      </c>
      <c r="AD281" s="132"/>
      <c r="AE281" s="120">
        <f>ROUNDUP(AC281*VLOOKUP($AD$8,PRODUCT!$C$2:$L$79,8,0)*AA281,0)</f>
        <v>4</v>
      </c>
      <c r="AF281" s="28">
        <f>ROUNDUP(AC281*VLOOKUP($AD$8,PRODUCT!$C$2:$L$79,9,0)*AB281,0)</f>
        <v>2</v>
      </c>
    </row>
    <row r="282" spans="1:32" x14ac:dyDescent="0.25">
      <c r="A282" s="29" t="s">
        <v>52</v>
      </c>
      <c r="B282" s="30">
        <v>280</v>
      </c>
      <c r="C282" s="31">
        <v>7</v>
      </c>
      <c r="D282" s="3">
        <v>20</v>
      </c>
      <c r="E282" s="20">
        <v>5100</v>
      </c>
      <c r="F282" s="20">
        <v>6</v>
      </c>
      <c r="G282" s="31">
        <v>14</v>
      </c>
      <c r="H282" s="31">
        <v>20</v>
      </c>
      <c r="I282" s="32" t="s">
        <v>58</v>
      </c>
      <c r="J282" s="18">
        <v>5</v>
      </c>
      <c r="K282" s="18">
        <v>50</v>
      </c>
      <c r="L282" s="18">
        <v>30</v>
      </c>
      <c r="M282" s="20">
        <v>5</v>
      </c>
      <c r="N282" s="31">
        <v>54</v>
      </c>
      <c r="O282" s="23">
        <v>20</v>
      </c>
      <c r="P282" s="18">
        <v>80</v>
      </c>
      <c r="Q282" s="24">
        <v>6</v>
      </c>
      <c r="R282" s="7">
        <v>12</v>
      </c>
      <c r="S282" s="18">
        <v>0</v>
      </c>
      <c r="T282" s="18">
        <v>10</v>
      </c>
      <c r="U282" s="25">
        <v>0.5</v>
      </c>
      <c r="V282" s="26">
        <v>1</v>
      </c>
      <c r="W282" s="19">
        <v>9.9</v>
      </c>
      <c r="X282" s="19">
        <v>1</v>
      </c>
      <c r="Y282" s="19">
        <v>11.9</v>
      </c>
      <c r="Z282" s="19">
        <v>0.8</v>
      </c>
      <c r="AA282" s="26">
        <f>Plant_Const!AH282</f>
        <v>1.1440000000000001</v>
      </c>
      <c r="AB282" s="19">
        <f>Plant_Const!AK282</f>
        <v>0.13999999999999999</v>
      </c>
      <c r="AC282" s="132">
        <f t="shared" si="4"/>
        <v>1</v>
      </c>
      <c r="AD282" s="132"/>
      <c r="AE282" s="120">
        <f>ROUNDUP(AC282*VLOOKUP($AD$8,PRODUCT!$C$2:$L$79,8,0)*AA282,0)</f>
        <v>4</v>
      </c>
      <c r="AF282" s="28">
        <f>ROUNDUP(AC282*VLOOKUP($AD$8,PRODUCT!$C$2:$L$79,9,0)*AB282,0)</f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tabSelected="1" topLeftCell="C1" workbookViewId="0">
      <selection activeCell="I15" sqref="I15"/>
    </sheetView>
  </sheetViews>
  <sheetFormatPr defaultRowHeight="15" x14ac:dyDescent="0.25"/>
  <cols>
    <col min="1" max="1" width="7.28515625" bestFit="1" customWidth="1"/>
    <col min="2" max="2" width="19" customWidth="1"/>
    <col min="3" max="3" width="25.85546875" style="4" bestFit="1" customWidth="1"/>
    <col min="4" max="4" width="14.7109375" style="106" customWidth="1"/>
    <col min="5" max="5" width="18.28515625" style="107" customWidth="1"/>
    <col min="6" max="6" width="57.85546875" style="108" customWidth="1"/>
    <col min="7" max="7" width="18.42578125" style="108" bestFit="1" customWidth="1"/>
    <col min="8" max="8" width="12.42578125" style="107" bestFit="1" customWidth="1"/>
    <col min="9" max="9" width="18.28515625" style="107" bestFit="1" customWidth="1"/>
    <col min="10" max="10" width="12.140625" style="109" bestFit="1" customWidth="1"/>
    <col min="11" max="12" width="10.42578125" style="108" bestFit="1" customWidth="1"/>
    <col min="13" max="13" width="10.42578125" style="108" customWidth="1"/>
    <col min="14" max="14" width="15.42578125" style="4" customWidth="1"/>
    <col min="15" max="15" width="11.5703125" style="4" customWidth="1"/>
    <col min="16" max="16" width="11.28515625" style="116" bestFit="1" customWidth="1"/>
    <col min="17" max="17" width="11.28515625" style="111" bestFit="1" customWidth="1"/>
    <col min="18" max="18" width="16.5703125" bestFit="1" customWidth="1"/>
    <col min="19" max="19" width="28.140625" bestFit="1" customWidth="1"/>
    <col min="253" max="253" width="9.140625" customWidth="1"/>
    <col min="254" max="254" width="7.28515625" customWidth="1"/>
    <col min="255" max="255" width="25.85546875" bestFit="1" customWidth="1"/>
    <col min="256" max="257" width="14.7109375" customWidth="1"/>
    <col min="258" max="258" width="57.85546875" customWidth="1"/>
    <col min="259" max="259" width="10.28515625" customWidth="1"/>
    <col min="260" max="260" width="12.42578125" bestFit="1" customWidth="1"/>
    <col min="261" max="261" width="18.28515625" bestFit="1" customWidth="1"/>
    <col min="262" max="262" width="12.140625" bestFit="1" customWidth="1"/>
    <col min="263" max="263" width="10.42578125" bestFit="1" customWidth="1"/>
    <col min="264" max="264" width="15.42578125" customWidth="1"/>
    <col min="265" max="265" width="11.5703125" customWidth="1"/>
    <col min="266" max="266" width="11.28515625" bestFit="1" customWidth="1"/>
    <col min="267" max="267" width="15.28515625" bestFit="1" customWidth="1"/>
    <col min="268" max="268" width="9.85546875" bestFit="1" customWidth="1"/>
    <col min="269" max="270" width="9.5703125" bestFit="1" customWidth="1"/>
    <col min="271" max="271" width="5.28515625" bestFit="1" customWidth="1"/>
    <col min="272" max="272" width="11.42578125" customWidth="1"/>
    <col min="273" max="273" width="16.5703125" bestFit="1" customWidth="1"/>
    <col min="274" max="274" width="14.7109375" bestFit="1" customWidth="1"/>
    <col min="509" max="509" width="9.140625" customWidth="1"/>
    <col min="510" max="510" width="7.28515625" customWidth="1"/>
    <col min="511" max="511" width="25.85546875" bestFit="1" customWidth="1"/>
    <col min="512" max="513" width="14.7109375" customWidth="1"/>
    <col min="514" max="514" width="57.85546875" customWidth="1"/>
    <col min="515" max="515" width="10.28515625" customWidth="1"/>
    <col min="516" max="516" width="12.42578125" bestFit="1" customWidth="1"/>
    <col min="517" max="517" width="18.28515625" bestFit="1" customWidth="1"/>
    <col min="518" max="518" width="12.140625" bestFit="1" customWidth="1"/>
    <col min="519" max="519" width="10.42578125" bestFit="1" customWidth="1"/>
    <col min="520" max="520" width="15.42578125" customWidth="1"/>
    <col min="521" max="521" width="11.5703125" customWidth="1"/>
    <col min="522" max="522" width="11.28515625" bestFit="1" customWidth="1"/>
    <col min="523" max="523" width="15.28515625" bestFit="1" customWidth="1"/>
    <col min="524" max="524" width="9.85546875" bestFit="1" customWidth="1"/>
    <col min="525" max="526" width="9.5703125" bestFit="1" customWidth="1"/>
    <col min="527" max="527" width="5.28515625" bestFit="1" customWidth="1"/>
    <col min="528" max="528" width="11.42578125" customWidth="1"/>
    <col min="529" max="529" width="16.5703125" bestFit="1" customWidth="1"/>
    <col min="530" max="530" width="14.7109375" bestFit="1" customWidth="1"/>
    <col min="765" max="765" width="9.140625" customWidth="1"/>
    <col min="766" max="766" width="7.28515625" customWidth="1"/>
    <col min="767" max="767" width="25.85546875" bestFit="1" customWidth="1"/>
    <col min="768" max="769" width="14.7109375" customWidth="1"/>
    <col min="770" max="770" width="57.85546875" customWidth="1"/>
    <col min="771" max="771" width="10.28515625" customWidth="1"/>
    <col min="772" max="772" width="12.42578125" bestFit="1" customWidth="1"/>
    <col min="773" max="773" width="18.28515625" bestFit="1" customWidth="1"/>
    <col min="774" max="774" width="12.140625" bestFit="1" customWidth="1"/>
    <col min="775" max="775" width="10.42578125" bestFit="1" customWidth="1"/>
    <col min="776" max="776" width="15.42578125" customWidth="1"/>
    <col min="777" max="777" width="11.5703125" customWidth="1"/>
    <col min="778" max="778" width="11.28515625" bestFit="1" customWidth="1"/>
    <col min="779" max="779" width="15.28515625" bestFit="1" customWidth="1"/>
    <col min="780" max="780" width="9.85546875" bestFit="1" customWidth="1"/>
    <col min="781" max="782" width="9.5703125" bestFit="1" customWidth="1"/>
    <col min="783" max="783" width="5.28515625" bestFit="1" customWidth="1"/>
    <col min="784" max="784" width="11.42578125" customWidth="1"/>
    <col min="785" max="785" width="16.5703125" bestFit="1" customWidth="1"/>
    <col min="786" max="786" width="14.7109375" bestFit="1" customWidth="1"/>
    <col min="1021" max="1021" width="9.140625" customWidth="1"/>
    <col min="1022" max="1022" width="7.28515625" customWidth="1"/>
    <col min="1023" max="1023" width="25.85546875" bestFit="1" customWidth="1"/>
    <col min="1024" max="1025" width="14.7109375" customWidth="1"/>
    <col min="1026" max="1026" width="57.85546875" customWidth="1"/>
    <col min="1027" max="1027" width="10.28515625" customWidth="1"/>
    <col min="1028" max="1028" width="12.42578125" bestFit="1" customWidth="1"/>
    <col min="1029" max="1029" width="18.28515625" bestFit="1" customWidth="1"/>
    <col min="1030" max="1030" width="12.140625" bestFit="1" customWidth="1"/>
    <col min="1031" max="1031" width="10.42578125" bestFit="1" customWidth="1"/>
    <col min="1032" max="1032" width="15.42578125" customWidth="1"/>
    <col min="1033" max="1033" width="11.5703125" customWidth="1"/>
    <col min="1034" max="1034" width="11.28515625" bestFit="1" customWidth="1"/>
    <col min="1035" max="1035" width="15.28515625" bestFit="1" customWidth="1"/>
    <col min="1036" max="1036" width="9.85546875" bestFit="1" customWidth="1"/>
    <col min="1037" max="1038" width="9.5703125" bestFit="1" customWidth="1"/>
    <col min="1039" max="1039" width="5.28515625" bestFit="1" customWidth="1"/>
    <col min="1040" max="1040" width="11.42578125" customWidth="1"/>
    <col min="1041" max="1041" width="16.5703125" bestFit="1" customWidth="1"/>
    <col min="1042" max="1042" width="14.7109375" bestFit="1" customWidth="1"/>
    <col min="1277" max="1277" width="9.140625" customWidth="1"/>
    <col min="1278" max="1278" width="7.28515625" customWidth="1"/>
    <col min="1279" max="1279" width="25.85546875" bestFit="1" customWidth="1"/>
    <col min="1280" max="1281" width="14.7109375" customWidth="1"/>
    <col min="1282" max="1282" width="57.85546875" customWidth="1"/>
    <col min="1283" max="1283" width="10.28515625" customWidth="1"/>
    <col min="1284" max="1284" width="12.42578125" bestFit="1" customWidth="1"/>
    <col min="1285" max="1285" width="18.28515625" bestFit="1" customWidth="1"/>
    <col min="1286" max="1286" width="12.140625" bestFit="1" customWidth="1"/>
    <col min="1287" max="1287" width="10.42578125" bestFit="1" customWidth="1"/>
    <col min="1288" max="1288" width="15.42578125" customWidth="1"/>
    <col min="1289" max="1289" width="11.5703125" customWidth="1"/>
    <col min="1290" max="1290" width="11.28515625" bestFit="1" customWidth="1"/>
    <col min="1291" max="1291" width="15.28515625" bestFit="1" customWidth="1"/>
    <col min="1292" max="1292" width="9.85546875" bestFit="1" customWidth="1"/>
    <col min="1293" max="1294" width="9.5703125" bestFit="1" customWidth="1"/>
    <col min="1295" max="1295" width="5.28515625" bestFit="1" customWidth="1"/>
    <col min="1296" max="1296" width="11.42578125" customWidth="1"/>
    <col min="1297" max="1297" width="16.5703125" bestFit="1" customWidth="1"/>
    <col min="1298" max="1298" width="14.7109375" bestFit="1" customWidth="1"/>
    <col min="1533" max="1533" width="9.140625" customWidth="1"/>
    <col min="1534" max="1534" width="7.28515625" customWidth="1"/>
    <col min="1535" max="1535" width="25.85546875" bestFit="1" customWidth="1"/>
    <col min="1536" max="1537" width="14.7109375" customWidth="1"/>
    <col min="1538" max="1538" width="57.85546875" customWidth="1"/>
    <col min="1539" max="1539" width="10.28515625" customWidth="1"/>
    <col min="1540" max="1540" width="12.42578125" bestFit="1" customWidth="1"/>
    <col min="1541" max="1541" width="18.28515625" bestFit="1" customWidth="1"/>
    <col min="1542" max="1542" width="12.140625" bestFit="1" customWidth="1"/>
    <col min="1543" max="1543" width="10.42578125" bestFit="1" customWidth="1"/>
    <col min="1544" max="1544" width="15.42578125" customWidth="1"/>
    <col min="1545" max="1545" width="11.5703125" customWidth="1"/>
    <col min="1546" max="1546" width="11.28515625" bestFit="1" customWidth="1"/>
    <col min="1547" max="1547" width="15.28515625" bestFit="1" customWidth="1"/>
    <col min="1548" max="1548" width="9.85546875" bestFit="1" customWidth="1"/>
    <col min="1549" max="1550" width="9.5703125" bestFit="1" customWidth="1"/>
    <col min="1551" max="1551" width="5.28515625" bestFit="1" customWidth="1"/>
    <col min="1552" max="1552" width="11.42578125" customWidth="1"/>
    <col min="1553" max="1553" width="16.5703125" bestFit="1" customWidth="1"/>
    <col min="1554" max="1554" width="14.7109375" bestFit="1" customWidth="1"/>
    <col min="1789" max="1789" width="9.140625" customWidth="1"/>
    <col min="1790" max="1790" width="7.28515625" customWidth="1"/>
    <col min="1791" max="1791" width="25.85546875" bestFit="1" customWidth="1"/>
    <col min="1792" max="1793" width="14.7109375" customWidth="1"/>
    <col min="1794" max="1794" width="57.85546875" customWidth="1"/>
    <col min="1795" max="1795" width="10.28515625" customWidth="1"/>
    <col min="1796" max="1796" width="12.42578125" bestFit="1" customWidth="1"/>
    <col min="1797" max="1797" width="18.28515625" bestFit="1" customWidth="1"/>
    <col min="1798" max="1798" width="12.140625" bestFit="1" customWidth="1"/>
    <col min="1799" max="1799" width="10.42578125" bestFit="1" customWidth="1"/>
    <col min="1800" max="1800" width="15.42578125" customWidth="1"/>
    <col min="1801" max="1801" width="11.5703125" customWidth="1"/>
    <col min="1802" max="1802" width="11.28515625" bestFit="1" customWidth="1"/>
    <col min="1803" max="1803" width="15.28515625" bestFit="1" customWidth="1"/>
    <col min="1804" max="1804" width="9.85546875" bestFit="1" customWidth="1"/>
    <col min="1805" max="1806" width="9.5703125" bestFit="1" customWidth="1"/>
    <col min="1807" max="1807" width="5.28515625" bestFit="1" customWidth="1"/>
    <col min="1808" max="1808" width="11.42578125" customWidth="1"/>
    <col min="1809" max="1809" width="16.5703125" bestFit="1" customWidth="1"/>
    <col min="1810" max="1810" width="14.7109375" bestFit="1" customWidth="1"/>
    <col min="2045" max="2045" width="9.140625" customWidth="1"/>
    <col min="2046" max="2046" width="7.28515625" customWidth="1"/>
    <col min="2047" max="2047" width="25.85546875" bestFit="1" customWidth="1"/>
    <col min="2048" max="2049" width="14.7109375" customWidth="1"/>
    <col min="2050" max="2050" width="57.85546875" customWidth="1"/>
    <col min="2051" max="2051" width="10.28515625" customWidth="1"/>
    <col min="2052" max="2052" width="12.42578125" bestFit="1" customWidth="1"/>
    <col min="2053" max="2053" width="18.28515625" bestFit="1" customWidth="1"/>
    <col min="2054" max="2054" width="12.140625" bestFit="1" customWidth="1"/>
    <col min="2055" max="2055" width="10.42578125" bestFit="1" customWidth="1"/>
    <col min="2056" max="2056" width="15.42578125" customWidth="1"/>
    <col min="2057" max="2057" width="11.5703125" customWidth="1"/>
    <col min="2058" max="2058" width="11.28515625" bestFit="1" customWidth="1"/>
    <col min="2059" max="2059" width="15.28515625" bestFit="1" customWidth="1"/>
    <col min="2060" max="2060" width="9.85546875" bestFit="1" customWidth="1"/>
    <col min="2061" max="2062" width="9.5703125" bestFit="1" customWidth="1"/>
    <col min="2063" max="2063" width="5.28515625" bestFit="1" customWidth="1"/>
    <col min="2064" max="2064" width="11.42578125" customWidth="1"/>
    <col min="2065" max="2065" width="16.5703125" bestFit="1" customWidth="1"/>
    <col min="2066" max="2066" width="14.7109375" bestFit="1" customWidth="1"/>
    <col min="2301" max="2301" width="9.140625" customWidth="1"/>
    <col min="2302" max="2302" width="7.28515625" customWidth="1"/>
    <col min="2303" max="2303" width="25.85546875" bestFit="1" customWidth="1"/>
    <col min="2304" max="2305" width="14.7109375" customWidth="1"/>
    <col min="2306" max="2306" width="57.85546875" customWidth="1"/>
    <col min="2307" max="2307" width="10.28515625" customWidth="1"/>
    <col min="2308" max="2308" width="12.42578125" bestFit="1" customWidth="1"/>
    <col min="2309" max="2309" width="18.28515625" bestFit="1" customWidth="1"/>
    <col min="2310" max="2310" width="12.140625" bestFit="1" customWidth="1"/>
    <col min="2311" max="2311" width="10.42578125" bestFit="1" customWidth="1"/>
    <col min="2312" max="2312" width="15.42578125" customWidth="1"/>
    <col min="2313" max="2313" width="11.5703125" customWidth="1"/>
    <col min="2314" max="2314" width="11.28515625" bestFit="1" customWidth="1"/>
    <col min="2315" max="2315" width="15.28515625" bestFit="1" customWidth="1"/>
    <col min="2316" max="2316" width="9.85546875" bestFit="1" customWidth="1"/>
    <col min="2317" max="2318" width="9.5703125" bestFit="1" customWidth="1"/>
    <col min="2319" max="2319" width="5.28515625" bestFit="1" customWidth="1"/>
    <col min="2320" max="2320" width="11.42578125" customWidth="1"/>
    <col min="2321" max="2321" width="16.5703125" bestFit="1" customWidth="1"/>
    <col min="2322" max="2322" width="14.7109375" bestFit="1" customWidth="1"/>
    <col min="2557" max="2557" width="9.140625" customWidth="1"/>
    <col min="2558" max="2558" width="7.28515625" customWidth="1"/>
    <col min="2559" max="2559" width="25.85546875" bestFit="1" customWidth="1"/>
    <col min="2560" max="2561" width="14.7109375" customWidth="1"/>
    <col min="2562" max="2562" width="57.85546875" customWidth="1"/>
    <col min="2563" max="2563" width="10.28515625" customWidth="1"/>
    <col min="2564" max="2564" width="12.42578125" bestFit="1" customWidth="1"/>
    <col min="2565" max="2565" width="18.28515625" bestFit="1" customWidth="1"/>
    <col min="2566" max="2566" width="12.140625" bestFit="1" customWidth="1"/>
    <col min="2567" max="2567" width="10.42578125" bestFit="1" customWidth="1"/>
    <col min="2568" max="2568" width="15.42578125" customWidth="1"/>
    <col min="2569" max="2569" width="11.5703125" customWidth="1"/>
    <col min="2570" max="2570" width="11.28515625" bestFit="1" customWidth="1"/>
    <col min="2571" max="2571" width="15.28515625" bestFit="1" customWidth="1"/>
    <col min="2572" max="2572" width="9.85546875" bestFit="1" customWidth="1"/>
    <col min="2573" max="2574" width="9.5703125" bestFit="1" customWidth="1"/>
    <col min="2575" max="2575" width="5.28515625" bestFit="1" customWidth="1"/>
    <col min="2576" max="2576" width="11.42578125" customWidth="1"/>
    <col min="2577" max="2577" width="16.5703125" bestFit="1" customWidth="1"/>
    <col min="2578" max="2578" width="14.7109375" bestFit="1" customWidth="1"/>
    <col min="2813" max="2813" width="9.140625" customWidth="1"/>
    <col min="2814" max="2814" width="7.28515625" customWidth="1"/>
    <col min="2815" max="2815" width="25.85546875" bestFit="1" customWidth="1"/>
    <col min="2816" max="2817" width="14.7109375" customWidth="1"/>
    <col min="2818" max="2818" width="57.85546875" customWidth="1"/>
    <col min="2819" max="2819" width="10.28515625" customWidth="1"/>
    <col min="2820" max="2820" width="12.42578125" bestFit="1" customWidth="1"/>
    <col min="2821" max="2821" width="18.28515625" bestFit="1" customWidth="1"/>
    <col min="2822" max="2822" width="12.140625" bestFit="1" customWidth="1"/>
    <col min="2823" max="2823" width="10.42578125" bestFit="1" customWidth="1"/>
    <col min="2824" max="2824" width="15.42578125" customWidth="1"/>
    <col min="2825" max="2825" width="11.5703125" customWidth="1"/>
    <col min="2826" max="2826" width="11.28515625" bestFit="1" customWidth="1"/>
    <col min="2827" max="2827" width="15.28515625" bestFit="1" customWidth="1"/>
    <col min="2828" max="2828" width="9.85546875" bestFit="1" customWidth="1"/>
    <col min="2829" max="2830" width="9.5703125" bestFit="1" customWidth="1"/>
    <col min="2831" max="2831" width="5.28515625" bestFit="1" customWidth="1"/>
    <col min="2832" max="2832" width="11.42578125" customWidth="1"/>
    <col min="2833" max="2833" width="16.5703125" bestFit="1" customWidth="1"/>
    <col min="2834" max="2834" width="14.7109375" bestFit="1" customWidth="1"/>
    <col min="3069" max="3069" width="9.140625" customWidth="1"/>
    <col min="3070" max="3070" width="7.28515625" customWidth="1"/>
    <col min="3071" max="3071" width="25.85546875" bestFit="1" customWidth="1"/>
    <col min="3072" max="3073" width="14.7109375" customWidth="1"/>
    <col min="3074" max="3074" width="57.85546875" customWidth="1"/>
    <col min="3075" max="3075" width="10.28515625" customWidth="1"/>
    <col min="3076" max="3076" width="12.42578125" bestFit="1" customWidth="1"/>
    <col min="3077" max="3077" width="18.28515625" bestFit="1" customWidth="1"/>
    <col min="3078" max="3078" width="12.140625" bestFit="1" customWidth="1"/>
    <col min="3079" max="3079" width="10.42578125" bestFit="1" customWidth="1"/>
    <col min="3080" max="3080" width="15.42578125" customWidth="1"/>
    <col min="3081" max="3081" width="11.5703125" customWidth="1"/>
    <col min="3082" max="3082" width="11.28515625" bestFit="1" customWidth="1"/>
    <col min="3083" max="3083" width="15.28515625" bestFit="1" customWidth="1"/>
    <col min="3084" max="3084" width="9.85546875" bestFit="1" customWidth="1"/>
    <col min="3085" max="3086" width="9.5703125" bestFit="1" customWidth="1"/>
    <col min="3087" max="3087" width="5.28515625" bestFit="1" customWidth="1"/>
    <col min="3088" max="3088" width="11.42578125" customWidth="1"/>
    <col min="3089" max="3089" width="16.5703125" bestFit="1" customWidth="1"/>
    <col min="3090" max="3090" width="14.7109375" bestFit="1" customWidth="1"/>
    <col min="3325" max="3325" width="9.140625" customWidth="1"/>
    <col min="3326" max="3326" width="7.28515625" customWidth="1"/>
    <col min="3327" max="3327" width="25.85546875" bestFit="1" customWidth="1"/>
    <col min="3328" max="3329" width="14.7109375" customWidth="1"/>
    <col min="3330" max="3330" width="57.85546875" customWidth="1"/>
    <col min="3331" max="3331" width="10.28515625" customWidth="1"/>
    <col min="3332" max="3332" width="12.42578125" bestFit="1" customWidth="1"/>
    <col min="3333" max="3333" width="18.28515625" bestFit="1" customWidth="1"/>
    <col min="3334" max="3334" width="12.140625" bestFit="1" customWidth="1"/>
    <col min="3335" max="3335" width="10.42578125" bestFit="1" customWidth="1"/>
    <col min="3336" max="3336" width="15.42578125" customWidth="1"/>
    <col min="3337" max="3337" width="11.5703125" customWidth="1"/>
    <col min="3338" max="3338" width="11.28515625" bestFit="1" customWidth="1"/>
    <col min="3339" max="3339" width="15.28515625" bestFit="1" customWidth="1"/>
    <col min="3340" max="3340" width="9.85546875" bestFit="1" customWidth="1"/>
    <col min="3341" max="3342" width="9.5703125" bestFit="1" customWidth="1"/>
    <col min="3343" max="3343" width="5.28515625" bestFit="1" customWidth="1"/>
    <col min="3344" max="3344" width="11.42578125" customWidth="1"/>
    <col min="3345" max="3345" width="16.5703125" bestFit="1" customWidth="1"/>
    <col min="3346" max="3346" width="14.7109375" bestFit="1" customWidth="1"/>
    <col min="3581" max="3581" width="9.140625" customWidth="1"/>
    <col min="3582" max="3582" width="7.28515625" customWidth="1"/>
    <col min="3583" max="3583" width="25.85546875" bestFit="1" customWidth="1"/>
    <col min="3584" max="3585" width="14.7109375" customWidth="1"/>
    <col min="3586" max="3586" width="57.85546875" customWidth="1"/>
    <col min="3587" max="3587" width="10.28515625" customWidth="1"/>
    <col min="3588" max="3588" width="12.42578125" bestFit="1" customWidth="1"/>
    <col min="3589" max="3589" width="18.28515625" bestFit="1" customWidth="1"/>
    <col min="3590" max="3590" width="12.140625" bestFit="1" customWidth="1"/>
    <col min="3591" max="3591" width="10.42578125" bestFit="1" customWidth="1"/>
    <col min="3592" max="3592" width="15.42578125" customWidth="1"/>
    <col min="3593" max="3593" width="11.5703125" customWidth="1"/>
    <col min="3594" max="3594" width="11.28515625" bestFit="1" customWidth="1"/>
    <col min="3595" max="3595" width="15.28515625" bestFit="1" customWidth="1"/>
    <col min="3596" max="3596" width="9.85546875" bestFit="1" customWidth="1"/>
    <col min="3597" max="3598" width="9.5703125" bestFit="1" customWidth="1"/>
    <col min="3599" max="3599" width="5.28515625" bestFit="1" customWidth="1"/>
    <col min="3600" max="3600" width="11.42578125" customWidth="1"/>
    <col min="3601" max="3601" width="16.5703125" bestFit="1" customWidth="1"/>
    <col min="3602" max="3602" width="14.7109375" bestFit="1" customWidth="1"/>
    <col min="3837" max="3837" width="9.140625" customWidth="1"/>
    <col min="3838" max="3838" width="7.28515625" customWidth="1"/>
    <col min="3839" max="3839" width="25.85546875" bestFit="1" customWidth="1"/>
    <col min="3840" max="3841" width="14.7109375" customWidth="1"/>
    <col min="3842" max="3842" width="57.85546875" customWidth="1"/>
    <col min="3843" max="3843" width="10.28515625" customWidth="1"/>
    <col min="3844" max="3844" width="12.42578125" bestFit="1" customWidth="1"/>
    <col min="3845" max="3845" width="18.28515625" bestFit="1" customWidth="1"/>
    <col min="3846" max="3846" width="12.140625" bestFit="1" customWidth="1"/>
    <col min="3847" max="3847" width="10.42578125" bestFit="1" customWidth="1"/>
    <col min="3848" max="3848" width="15.42578125" customWidth="1"/>
    <col min="3849" max="3849" width="11.5703125" customWidth="1"/>
    <col min="3850" max="3850" width="11.28515625" bestFit="1" customWidth="1"/>
    <col min="3851" max="3851" width="15.28515625" bestFit="1" customWidth="1"/>
    <col min="3852" max="3852" width="9.85546875" bestFit="1" customWidth="1"/>
    <col min="3853" max="3854" width="9.5703125" bestFit="1" customWidth="1"/>
    <col min="3855" max="3855" width="5.28515625" bestFit="1" customWidth="1"/>
    <col min="3856" max="3856" width="11.42578125" customWidth="1"/>
    <col min="3857" max="3857" width="16.5703125" bestFit="1" customWidth="1"/>
    <col min="3858" max="3858" width="14.7109375" bestFit="1" customWidth="1"/>
    <col min="4093" max="4093" width="9.140625" customWidth="1"/>
    <col min="4094" max="4094" width="7.28515625" customWidth="1"/>
    <col min="4095" max="4095" width="25.85546875" bestFit="1" customWidth="1"/>
    <col min="4096" max="4097" width="14.7109375" customWidth="1"/>
    <col min="4098" max="4098" width="57.85546875" customWidth="1"/>
    <col min="4099" max="4099" width="10.28515625" customWidth="1"/>
    <col min="4100" max="4100" width="12.42578125" bestFit="1" customWidth="1"/>
    <col min="4101" max="4101" width="18.28515625" bestFit="1" customWidth="1"/>
    <col min="4102" max="4102" width="12.140625" bestFit="1" customWidth="1"/>
    <col min="4103" max="4103" width="10.42578125" bestFit="1" customWidth="1"/>
    <col min="4104" max="4104" width="15.42578125" customWidth="1"/>
    <col min="4105" max="4105" width="11.5703125" customWidth="1"/>
    <col min="4106" max="4106" width="11.28515625" bestFit="1" customWidth="1"/>
    <col min="4107" max="4107" width="15.28515625" bestFit="1" customWidth="1"/>
    <col min="4108" max="4108" width="9.85546875" bestFit="1" customWidth="1"/>
    <col min="4109" max="4110" width="9.5703125" bestFit="1" customWidth="1"/>
    <col min="4111" max="4111" width="5.28515625" bestFit="1" customWidth="1"/>
    <col min="4112" max="4112" width="11.42578125" customWidth="1"/>
    <col min="4113" max="4113" width="16.5703125" bestFit="1" customWidth="1"/>
    <col min="4114" max="4114" width="14.7109375" bestFit="1" customWidth="1"/>
    <col min="4349" max="4349" width="9.140625" customWidth="1"/>
    <col min="4350" max="4350" width="7.28515625" customWidth="1"/>
    <col min="4351" max="4351" width="25.85546875" bestFit="1" customWidth="1"/>
    <col min="4352" max="4353" width="14.7109375" customWidth="1"/>
    <col min="4354" max="4354" width="57.85546875" customWidth="1"/>
    <col min="4355" max="4355" width="10.28515625" customWidth="1"/>
    <col min="4356" max="4356" width="12.42578125" bestFit="1" customWidth="1"/>
    <col min="4357" max="4357" width="18.28515625" bestFit="1" customWidth="1"/>
    <col min="4358" max="4358" width="12.140625" bestFit="1" customWidth="1"/>
    <col min="4359" max="4359" width="10.42578125" bestFit="1" customWidth="1"/>
    <col min="4360" max="4360" width="15.42578125" customWidth="1"/>
    <col min="4361" max="4361" width="11.5703125" customWidth="1"/>
    <col min="4362" max="4362" width="11.28515625" bestFit="1" customWidth="1"/>
    <col min="4363" max="4363" width="15.28515625" bestFit="1" customWidth="1"/>
    <col min="4364" max="4364" width="9.85546875" bestFit="1" customWidth="1"/>
    <col min="4365" max="4366" width="9.5703125" bestFit="1" customWidth="1"/>
    <col min="4367" max="4367" width="5.28515625" bestFit="1" customWidth="1"/>
    <col min="4368" max="4368" width="11.42578125" customWidth="1"/>
    <col min="4369" max="4369" width="16.5703125" bestFit="1" customWidth="1"/>
    <col min="4370" max="4370" width="14.7109375" bestFit="1" customWidth="1"/>
    <col min="4605" max="4605" width="9.140625" customWidth="1"/>
    <col min="4606" max="4606" width="7.28515625" customWidth="1"/>
    <col min="4607" max="4607" width="25.85546875" bestFit="1" customWidth="1"/>
    <col min="4608" max="4609" width="14.7109375" customWidth="1"/>
    <col min="4610" max="4610" width="57.85546875" customWidth="1"/>
    <col min="4611" max="4611" width="10.28515625" customWidth="1"/>
    <col min="4612" max="4612" width="12.42578125" bestFit="1" customWidth="1"/>
    <col min="4613" max="4613" width="18.28515625" bestFit="1" customWidth="1"/>
    <col min="4614" max="4614" width="12.140625" bestFit="1" customWidth="1"/>
    <col min="4615" max="4615" width="10.42578125" bestFit="1" customWidth="1"/>
    <col min="4616" max="4616" width="15.42578125" customWidth="1"/>
    <col min="4617" max="4617" width="11.5703125" customWidth="1"/>
    <col min="4618" max="4618" width="11.28515625" bestFit="1" customWidth="1"/>
    <col min="4619" max="4619" width="15.28515625" bestFit="1" customWidth="1"/>
    <col min="4620" max="4620" width="9.85546875" bestFit="1" customWidth="1"/>
    <col min="4621" max="4622" width="9.5703125" bestFit="1" customWidth="1"/>
    <col min="4623" max="4623" width="5.28515625" bestFit="1" customWidth="1"/>
    <col min="4624" max="4624" width="11.42578125" customWidth="1"/>
    <col min="4625" max="4625" width="16.5703125" bestFit="1" customWidth="1"/>
    <col min="4626" max="4626" width="14.7109375" bestFit="1" customWidth="1"/>
    <col min="4861" max="4861" width="9.140625" customWidth="1"/>
    <col min="4862" max="4862" width="7.28515625" customWidth="1"/>
    <col min="4863" max="4863" width="25.85546875" bestFit="1" customWidth="1"/>
    <col min="4864" max="4865" width="14.7109375" customWidth="1"/>
    <col min="4866" max="4866" width="57.85546875" customWidth="1"/>
    <col min="4867" max="4867" width="10.28515625" customWidth="1"/>
    <col min="4868" max="4868" width="12.42578125" bestFit="1" customWidth="1"/>
    <col min="4869" max="4869" width="18.28515625" bestFit="1" customWidth="1"/>
    <col min="4870" max="4870" width="12.140625" bestFit="1" customWidth="1"/>
    <col min="4871" max="4871" width="10.42578125" bestFit="1" customWidth="1"/>
    <col min="4872" max="4872" width="15.42578125" customWidth="1"/>
    <col min="4873" max="4873" width="11.5703125" customWidth="1"/>
    <col min="4874" max="4874" width="11.28515625" bestFit="1" customWidth="1"/>
    <col min="4875" max="4875" width="15.28515625" bestFit="1" customWidth="1"/>
    <col min="4876" max="4876" width="9.85546875" bestFit="1" customWidth="1"/>
    <col min="4877" max="4878" width="9.5703125" bestFit="1" customWidth="1"/>
    <col min="4879" max="4879" width="5.28515625" bestFit="1" customWidth="1"/>
    <col min="4880" max="4880" width="11.42578125" customWidth="1"/>
    <col min="4881" max="4881" width="16.5703125" bestFit="1" customWidth="1"/>
    <col min="4882" max="4882" width="14.7109375" bestFit="1" customWidth="1"/>
    <col min="5117" max="5117" width="9.140625" customWidth="1"/>
    <col min="5118" max="5118" width="7.28515625" customWidth="1"/>
    <col min="5119" max="5119" width="25.85546875" bestFit="1" customWidth="1"/>
    <col min="5120" max="5121" width="14.7109375" customWidth="1"/>
    <col min="5122" max="5122" width="57.85546875" customWidth="1"/>
    <col min="5123" max="5123" width="10.28515625" customWidth="1"/>
    <col min="5124" max="5124" width="12.42578125" bestFit="1" customWidth="1"/>
    <col min="5125" max="5125" width="18.28515625" bestFit="1" customWidth="1"/>
    <col min="5126" max="5126" width="12.140625" bestFit="1" customWidth="1"/>
    <col min="5127" max="5127" width="10.42578125" bestFit="1" customWidth="1"/>
    <col min="5128" max="5128" width="15.42578125" customWidth="1"/>
    <col min="5129" max="5129" width="11.5703125" customWidth="1"/>
    <col min="5130" max="5130" width="11.28515625" bestFit="1" customWidth="1"/>
    <col min="5131" max="5131" width="15.28515625" bestFit="1" customWidth="1"/>
    <col min="5132" max="5132" width="9.85546875" bestFit="1" customWidth="1"/>
    <col min="5133" max="5134" width="9.5703125" bestFit="1" customWidth="1"/>
    <col min="5135" max="5135" width="5.28515625" bestFit="1" customWidth="1"/>
    <col min="5136" max="5136" width="11.42578125" customWidth="1"/>
    <col min="5137" max="5137" width="16.5703125" bestFit="1" customWidth="1"/>
    <col min="5138" max="5138" width="14.7109375" bestFit="1" customWidth="1"/>
    <col min="5373" max="5373" width="9.140625" customWidth="1"/>
    <col min="5374" max="5374" width="7.28515625" customWidth="1"/>
    <col min="5375" max="5375" width="25.85546875" bestFit="1" customWidth="1"/>
    <col min="5376" max="5377" width="14.7109375" customWidth="1"/>
    <col min="5378" max="5378" width="57.85546875" customWidth="1"/>
    <col min="5379" max="5379" width="10.28515625" customWidth="1"/>
    <col min="5380" max="5380" width="12.42578125" bestFit="1" customWidth="1"/>
    <col min="5381" max="5381" width="18.28515625" bestFit="1" customWidth="1"/>
    <col min="5382" max="5382" width="12.140625" bestFit="1" customWidth="1"/>
    <col min="5383" max="5383" width="10.42578125" bestFit="1" customWidth="1"/>
    <col min="5384" max="5384" width="15.42578125" customWidth="1"/>
    <col min="5385" max="5385" width="11.5703125" customWidth="1"/>
    <col min="5386" max="5386" width="11.28515625" bestFit="1" customWidth="1"/>
    <col min="5387" max="5387" width="15.28515625" bestFit="1" customWidth="1"/>
    <col min="5388" max="5388" width="9.85546875" bestFit="1" customWidth="1"/>
    <col min="5389" max="5390" width="9.5703125" bestFit="1" customWidth="1"/>
    <col min="5391" max="5391" width="5.28515625" bestFit="1" customWidth="1"/>
    <col min="5392" max="5392" width="11.42578125" customWidth="1"/>
    <col min="5393" max="5393" width="16.5703125" bestFit="1" customWidth="1"/>
    <col min="5394" max="5394" width="14.7109375" bestFit="1" customWidth="1"/>
    <col min="5629" max="5629" width="9.140625" customWidth="1"/>
    <col min="5630" max="5630" width="7.28515625" customWidth="1"/>
    <col min="5631" max="5631" width="25.85546875" bestFit="1" customWidth="1"/>
    <col min="5632" max="5633" width="14.7109375" customWidth="1"/>
    <col min="5634" max="5634" width="57.85546875" customWidth="1"/>
    <col min="5635" max="5635" width="10.28515625" customWidth="1"/>
    <col min="5636" max="5636" width="12.42578125" bestFit="1" customWidth="1"/>
    <col min="5637" max="5637" width="18.28515625" bestFit="1" customWidth="1"/>
    <col min="5638" max="5638" width="12.140625" bestFit="1" customWidth="1"/>
    <col min="5639" max="5639" width="10.42578125" bestFit="1" customWidth="1"/>
    <col min="5640" max="5640" width="15.42578125" customWidth="1"/>
    <col min="5641" max="5641" width="11.5703125" customWidth="1"/>
    <col min="5642" max="5642" width="11.28515625" bestFit="1" customWidth="1"/>
    <col min="5643" max="5643" width="15.28515625" bestFit="1" customWidth="1"/>
    <col min="5644" max="5644" width="9.85546875" bestFit="1" customWidth="1"/>
    <col min="5645" max="5646" width="9.5703125" bestFit="1" customWidth="1"/>
    <col min="5647" max="5647" width="5.28515625" bestFit="1" customWidth="1"/>
    <col min="5648" max="5648" width="11.42578125" customWidth="1"/>
    <col min="5649" max="5649" width="16.5703125" bestFit="1" customWidth="1"/>
    <col min="5650" max="5650" width="14.7109375" bestFit="1" customWidth="1"/>
    <col min="5885" max="5885" width="9.140625" customWidth="1"/>
    <col min="5886" max="5886" width="7.28515625" customWidth="1"/>
    <col min="5887" max="5887" width="25.85546875" bestFit="1" customWidth="1"/>
    <col min="5888" max="5889" width="14.7109375" customWidth="1"/>
    <col min="5890" max="5890" width="57.85546875" customWidth="1"/>
    <col min="5891" max="5891" width="10.28515625" customWidth="1"/>
    <col min="5892" max="5892" width="12.42578125" bestFit="1" customWidth="1"/>
    <col min="5893" max="5893" width="18.28515625" bestFit="1" customWidth="1"/>
    <col min="5894" max="5894" width="12.140625" bestFit="1" customWidth="1"/>
    <col min="5895" max="5895" width="10.42578125" bestFit="1" customWidth="1"/>
    <col min="5896" max="5896" width="15.42578125" customWidth="1"/>
    <col min="5897" max="5897" width="11.5703125" customWidth="1"/>
    <col min="5898" max="5898" width="11.28515625" bestFit="1" customWidth="1"/>
    <col min="5899" max="5899" width="15.28515625" bestFit="1" customWidth="1"/>
    <col min="5900" max="5900" width="9.85546875" bestFit="1" customWidth="1"/>
    <col min="5901" max="5902" width="9.5703125" bestFit="1" customWidth="1"/>
    <col min="5903" max="5903" width="5.28515625" bestFit="1" customWidth="1"/>
    <col min="5904" max="5904" width="11.42578125" customWidth="1"/>
    <col min="5905" max="5905" width="16.5703125" bestFit="1" customWidth="1"/>
    <col min="5906" max="5906" width="14.7109375" bestFit="1" customWidth="1"/>
    <col min="6141" max="6141" width="9.140625" customWidth="1"/>
    <col min="6142" max="6142" width="7.28515625" customWidth="1"/>
    <col min="6143" max="6143" width="25.85546875" bestFit="1" customWidth="1"/>
    <col min="6144" max="6145" width="14.7109375" customWidth="1"/>
    <col min="6146" max="6146" width="57.85546875" customWidth="1"/>
    <col min="6147" max="6147" width="10.28515625" customWidth="1"/>
    <col min="6148" max="6148" width="12.42578125" bestFit="1" customWidth="1"/>
    <col min="6149" max="6149" width="18.28515625" bestFit="1" customWidth="1"/>
    <col min="6150" max="6150" width="12.140625" bestFit="1" customWidth="1"/>
    <col min="6151" max="6151" width="10.42578125" bestFit="1" customWidth="1"/>
    <col min="6152" max="6152" width="15.42578125" customWidth="1"/>
    <col min="6153" max="6153" width="11.5703125" customWidth="1"/>
    <col min="6154" max="6154" width="11.28515625" bestFit="1" customWidth="1"/>
    <col min="6155" max="6155" width="15.28515625" bestFit="1" customWidth="1"/>
    <col min="6156" max="6156" width="9.85546875" bestFit="1" customWidth="1"/>
    <col min="6157" max="6158" width="9.5703125" bestFit="1" customWidth="1"/>
    <col min="6159" max="6159" width="5.28515625" bestFit="1" customWidth="1"/>
    <col min="6160" max="6160" width="11.42578125" customWidth="1"/>
    <col min="6161" max="6161" width="16.5703125" bestFit="1" customWidth="1"/>
    <col min="6162" max="6162" width="14.7109375" bestFit="1" customWidth="1"/>
    <col min="6397" max="6397" width="9.140625" customWidth="1"/>
    <col min="6398" max="6398" width="7.28515625" customWidth="1"/>
    <col min="6399" max="6399" width="25.85546875" bestFit="1" customWidth="1"/>
    <col min="6400" max="6401" width="14.7109375" customWidth="1"/>
    <col min="6402" max="6402" width="57.85546875" customWidth="1"/>
    <col min="6403" max="6403" width="10.28515625" customWidth="1"/>
    <col min="6404" max="6404" width="12.42578125" bestFit="1" customWidth="1"/>
    <col min="6405" max="6405" width="18.28515625" bestFit="1" customWidth="1"/>
    <col min="6406" max="6406" width="12.140625" bestFit="1" customWidth="1"/>
    <col min="6407" max="6407" width="10.42578125" bestFit="1" customWidth="1"/>
    <col min="6408" max="6408" width="15.42578125" customWidth="1"/>
    <col min="6409" max="6409" width="11.5703125" customWidth="1"/>
    <col min="6410" max="6410" width="11.28515625" bestFit="1" customWidth="1"/>
    <col min="6411" max="6411" width="15.28515625" bestFit="1" customWidth="1"/>
    <col min="6412" max="6412" width="9.85546875" bestFit="1" customWidth="1"/>
    <col min="6413" max="6414" width="9.5703125" bestFit="1" customWidth="1"/>
    <col min="6415" max="6415" width="5.28515625" bestFit="1" customWidth="1"/>
    <col min="6416" max="6416" width="11.42578125" customWidth="1"/>
    <col min="6417" max="6417" width="16.5703125" bestFit="1" customWidth="1"/>
    <col min="6418" max="6418" width="14.7109375" bestFit="1" customWidth="1"/>
    <col min="6653" max="6653" width="9.140625" customWidth="1"/>
    <col min="6654" max="6654" width="7.28515625" customWidth="1"/>
    <col min="6655" max="6655" width="25.85546875" bestFit="1" customWidth="1"/>
    <col min="6656" max="6657" width="14.7109375" customWidth="1"/>
    <col min="6658" max="6658" width="57.85546875" customWidth="1"/>
    <col min="6659" max="6659" width="10.28515625" customWidth="1"/>
    <col min="6660" max="6660" width="12.42578125" bestFit="1" customWidth="1"/>
    <col min="6661" max="6661" width="18.28515625" bestFit="1" customWidth="1"/>
    <col min="6662" max="6662" width="12.140625" bestFit="1" customWidth="1"/>
    <col min="6663" max="6663" width="10.42578125" bestFit="1" customWidth="1"/>
    <col min="6664" max="6664" width="15.42578125" customWidth="1"/>
    <col min="6665" max="6665" width="11.5703125" customWidth="1"/>
    <col min="6666" max="6666" width="11.28515625" bestFit="1" customWidth="1"/>
    <col min="6667" max="6667" width="15.28515625" bestFit="1" customWidth="1"/>
    <col min="6668" max="6668" width="9.85546875" bestFit="1" customWidth="1"/>
    <col min="6669" max="6670" width="9.5703125" bestFit="1" customWidth="1"/>
    <col min="6671" max="6671" width="5.28515625" bestFit="1" customWidth="1"/>
    <col min="6672" max="6672" width="11.42578125" customWidth="1"/>
    <col min="6673" max="6673" width="16.5703125" bestFit="1" customWidth="1"/>
    <col min="6674" max="6674" width="14.7109375" bestFit="1" customWidth="1"/>
    <col min="6909" max="6909" width="9.140625" customWidth="1"/>
    <col min="6910" max="6910" width="7.28515625" customWidth="1"/>
    <col min="6911" max="6911" width="25.85546875" bestFit="1" customWidth="1"/>
    <col min="6912" max="6913" width="14.7109375" customWidth="1"/>
    <col min="6914" max="6914" width="57.85546875" customWidth="1"/>
    <col min="6915" max="6915" width="10.28515625" customWidth="1"/>
    <col min="6916" max="6916" width="12.42578125" bestFit="1" customWidth="1"/>
    <col min="6917" max="6917" width="18.28515625" bestFit="1" customWidth="1"/>
    <col min="6918" max="6918" width="12.140625" bestFit="1" customWidth="1"/>
    <col min="6919" max="6919" width="10.42578125" bestFit="1" customWidth="1"/>
    <col min="6920" max="6920" width="15.42578125" customWidth="1"/>
    <col min="6921" max="6921" width="11.5703125" customWidth="1"/>
    <col min="6922" max="6922" width="11.28515625" bestFit="1" customWidth="1"/>
    <col min="6923" max="6923" width="15.28515625" bestFit="1" customWidth="1"/>
    <col min="6924" max="6924" width="9.85546875" bestFit="1" customWidth="1"/>
    <col min="6925" max="6926" width="9.5703125" bestFit="1" customWidth="1"/>
    <col min="6927" max="6927" width="5.28515625" bestFit="1" customWidth="1"/>
    <col min="6928" max="6928" width="11.42578125" customWidth="1"/>
    <col min="6929" max="6929" width="16.5703125" bestFit="1" customWidth="1"/>
    <col min="6930" max="6930" width="14.7109375" bestFit="1" customWidth="1"/>
    <col min="7165" max="7165" width="9.140625" customWidth="1"/>
    <col min="7166" max="7166" width="7.28515625" customWidth="1"/>
    <col min="7167" max="7167" width="25.85546875" bestFit="1" customWidth="1"/>
    <col min="7168" max="7169" width="14.7109375" customWidth="1"/>
    <col min="7170" max="7170" width="57.85546875" customWidth="1"/>
    <col min="7171" max="7171" width="10.28515625" customWidth="1"/>
    <col min="7172" max="7172" width="12.42578125" bestFit="1" customWidth="1"/>
    <col min="7173" max="7173" width="18.28515625" bestFit="1" customWidth="1"/>
    <col min="7174" max="7174" width="12.140625" bestFit="1" customWidth="1"/>
    <col min="7175" max="7175" width="10.42578125" bestFit="1" customWidth="1"/>
    <col min="7176" max="7176" width="15.42578125" customWidth="1"/>
    <col min="7177" max="7177" width="11.5703125" customWidth="1"/>
    <col min="7178" max="7178" width="11.28515625" bestFit="1" customWidth="1"/>
    <col min="7179" max="7179" width="15.28515625" bestFit="1" customWidth="1"/>
    <col min="7180" max="7180" width="9.85546875" bestFit="1" customWidth="1"/>
    <col min="7181" max="7182" width="9.5703125" bestFit="1" customWidth="1"/>
    <col min="7183" max="7183" width="5.28515625" bestFit="1" customWidth="1"/>
    <col min="7184" max="7184" width="11.42578125" customWidth="1"/>
    <col min="7185" max="7185" width="16.5703125" bestFit="1" customWidth="1"/>
    <col min="7186" max="7186" width="14.7109375" bestFit="1" customWidth="1"/>
    <col min="7421" max="7421" width="9.140625" customWidth="1"/>
    <col min="7422" max="7422" width="7.28515625" customWidth="1"/>
    <col min="7423" max="7423" width="25.85546875" bestFit="1" customWidth="1"/>
    <col min="7424" max="7425" width="14.7109375" customWidth="1"/>
    <col min="7426" max="7426" width="57.85546875" customWidth="1"/>
    <col min="7427" max="7427" width="10.28515625" customWidth="1"/>
    <col min="7428" max="7428" width="12.42578125" bestFit="1" customWidth="1"/>
    <col min="7429" max="7429" width="18.28515625" bestFit="1" customWidth="1"/>
    <col min="7430" max="7430" width="12.140625" bestFit="1" customWidth="1"/>
    <col min="7431" max="7431" width="10.42578125" bestFit="1" customWidth="1"/>
    <col min="7432" max="7432" width="15.42578125" customWidth="1"/>
    <col min="7433" max="7433" width="11.5703125" customWidth="1"/>
    <col min="7434" max="7434" width="11.28515625" bestFit="1" customWidth="1"/>
    <col min="7435" max="7435" width="15.28515625" bestFit="1" customWidth="1"/>
    <col min="7436" max="7436" width="9.85546875" bestFit="1" customWidth="1"/>
    <col min="7437" max="7438" width="9.5703125" bestFit="1" customWidth="1"/>
    <col min="7439" max="7439" width="5.28515625" bestFit="1" customWidth="1"/>
    <col min="7440" max="7440" width="11.42578125" customWidth="1"/>
    <col min="7441" max="7441" width="16.5703125" bestFit="1" customWidth="1"/>
    <col min="7442" max="7442" width="14.7109375" bestFit="1" customWidth="1"/>
    <col min="7677" max="7677" width="9.140625" customWidth="1"/>
    <col min="7678" max="7678" width="7.28515625" customWidth="1"/>
    <col min="7679" max="7679" width="25.85546875" bestFit="1" customWidth="1"/>
    <col min="7680" max="7681" width="14.7109375" customWidth="1"/>
    <col min="7682" max="7682" width="57.85546875" customWidth="1"/>
    <col min="7683" max="7683" width="10.28515625" customWidth="1"/>
    <col min="7684" max="7684" width="12.42578125" bestFit="1" customWidth="1"/>
    <col min="7685" max="7685" width="18.28515625" bestFit="1" customWidth="1"/>
    <col min="7686" max="7686" width="12.140625" bestFit="1" customWidth="1"/>
    <col min="7687" max="7687" width="10.42578125" bestFit="1" customWidth="1"/>
    <col min="7688" max="7688" width="15.42578125" customWidth="1"/>
    <col min="7689" max="7689" width="11.5703125" customWidth="1"/>
    <col min="7690" max="7690" width="11.28515625" bestFit="1" customWidth="1"/>
    <col min="7691" max="7691" width="15.28515625" bestFit="1" customWidth="1"/>
    <col min="7692" max="7692" width="9.85546875" bestFit="1" customWidth="1"/>
    <col min="7693" max="7694" width="9.5703125" bestFit="1" customWidth="1"/>
    <col min="7695" max="7695" width="5.28515625" bestFit="1" customWidth="1"/>
    <col min="7696" max="7696" width="11.42578125" customWidth="1"/>
    <col min="7697" max="7697" width="16.5703125" bestFit="1" customWidth="1"/>
    <col min="7698" max="7698" width="14.7109375" bestFit="1" customWidth="1"/>
    <col min="7933" max="7933" width="9.140625" customWidth="1"/>
    <col min="7934" max="7934" width="7.28515625" customWidth="1"/>
    <col min="7935" max="7935" width="25.85546875" bestFit="1" customWidth="1"/>
    <col min="7936" max="7937" width="14.7109375" customWidth="1"/>
    <col min="7938" max="7938" width="57.85546875" customWidth="1"/>
    <col min="7939" max="7939" width="10.28515625" customWidth="1"/>
    <col min="7940" max="7940" width="12.42578125" bestFit="1" customWidth="1"/>
    <col min="7941" max="7941" width="18.28515625" bestFit="1" customWidth="1"/>
    <col min="7942" max="7942" width="12.140625" bestFit="1" customWidth="1"/>
    <col min="7943" max="7943" width="10.42578125" bestFit="1" customWidth="1"/>
    <col min="7944" max="7944" width="15.42578125" customWidth="1"/>
    <col min="7945" max="7945" width="11.5703125" customWidth="1"/>
    <col min="7946" max="7946" width="11.28515625" bestFit="1" customWidth="1"/>
    <col min="7947" max="7947" width="15.28515625" bestFit="1" customWidth="1"/>
    <col min="7948" max="7948" width="9.85546875" bestFit="1" customWidth="1"/>
    <col min="7949" max="7950" width="9.5703125" bestFit="1" customWidth="1"/>
    <col min="7951" max="7951" width="5.28515625" bestFit="1" customWidth="1"/>
    <col min="7952" max="7952" width="11.42578125" customWidth="1"/>
    <col min="7953" max="7953" width="16.5703125" bestFit="1" customWidth="1"/>
    <col min="7954" max="7954" width="14.7109375" bestFit="1" customWidth="1"/>
    <col min="8189" max="8189" width="9.140625" customWidth="1"/>
    <col min="8190" max="8190" width="7.28515625" customWidth="1"/>
    <col min="8191" max="8191" width="25.85546875" bestFit="1" customWidth="1"/>
    <col min="8192" max="8193" width="14.7109375" customWidth="1"/>
    <col min="8194" max="8194" width="57.85546875" customWidth="1"/>
    <col min="8195" max="8195" width="10.28515625" customWidth="1"/>
    <col min="8196" max="8196" width="12.42578125" bestFit="1" customWidth="1"/>
    <col min="8197" max="8197" width="18.28515625" bestFit="1" customWidth="1"/>
    <col min="8198" max="8198" width="12.140625" bestFit="1" customWidth="1"/>
    <col min="8199" max="8199" width="10.42578125" bestFit="1" customWidth="1"/>
    <col min="8200" max="8200" width="15.42578125" customWidth="1"/>
    <col min="8201" max="8201" width="11.5703125" customWidth="1"/>
    <col min="8202" max="8202" width="11.28515625" bestFit="1" customWidth="1"/>
    <col min="8203" max="8203" width="15.28515625" bestFit="1" customWidth="1"/>
    <col min="8204" max="8204" width="9.85546875" bestFit="1" customWidth="1"/>
    <col min="8205" max="8206" width="9.5703125" bestFit="1" customWidth="1"/>
    <col min="8207" max="8207" width="5.28515625" bestFit="1" customWidth="1"/>
    <col min="8208" max="8208" width="11.42578125" customWidth="1"/>
    <col min="8209" max="8209" width="16.5703125" bestFit="1" customWidth="1"/>
    <col min="8210" max="8210" width="14.7109375" bestFit="1" customWidth="1"/>
    <col min="8445" max="8445" width="9.140625" customWidth="1"/>
    <col min="8446" max="8446" width="7.28515625" customWidth="1"/>
    <col min="8447" max="8447" width="25.85546875" bestFit="1" customWidth="1"/>
    <col min="8448" max="8449" width="14.7109375" customWidth="1"/>
    <col min="8450" max="8450" width="57.85546875" customWidth="1"/>
    <col min="8451" max="8451" width="10.28515625" customWidth="1"/>
    <col min="8452" max="8452" width="12.42578125" bestFit="1" customWidth="1"/>
    <col min="8453" max="8453" width="18.28515625" bestFit="1" customWidth="1"/>
    <col min="8454" max="8454" width="12.140625" bestFit="1" customWidth="1"/>
    <col min="8455" max="8455" width="10.42578125" bestFit="1" customWidth="1"/>
    <col min="8456" max="8456" width="15.42578125" customWidth="1"/>
    <col min="8457" max="8457" width="11.5703125" customWidth="1"/>
    <col min="8458" max="8458" width="11.28515625" bestFit="1" customWidth="1"/>
    <col min="8459" max="8459" width="15.28515625" bestFit="1" customWidth="1"/>
    <col min="8460" max="8460" width="9.85546875" bestFit="1" customWidth="1"/>
    <col min="8461" max="8462" width="9.5703125" bestFit="1" customWidth="1"/>
    <col min="8463" max="8463" width="5.28515625" bestFit="1" customWidth="1"/>
    <col min="8464" max="8464" width="11.42578125" customWidth="1"/>
    <col min="8465" max="8465" width="16.5703125" bestFit="1" customWidth="1"/>
    <col min="8466" max="8466" width="14.7109375" bestFit="1" customWidth="1"/>
    <col min="8701" max="8701" width="9.140625" customWidth="1"/>
    <col min="8702" max="8702" width="7.28515625" customWidth="1"/>
    <col min="8703" max="8703" width="25.85546875" bestFit="1" customWidth="1"/>
    <col min="8704" max="8705" width="14.7109375" customWidth="1"/>
    <col min="8706" max="8706" width="57.85546875" customWidth="1"/>
    <col min="8707" max="8707" width="10.28515625" customWidth="1"/>
    <col min="8708" max="8708" width="12.42578125" bestFit="1" customWidth="1"/>
    <col min="8709" max="8709" width="18.28515625" bestFit="1" customWidth="1"/>
    <col min="8710" max="8710" width="12.140625" bestFit="1" customWidth="1"/>
    <col min="8711" max="8711" width="10.42578125" bestFit="1" customWidth="1"/>
    <col min="8712" max="8712" width="15.42578125" customWidth="1"/>
    <col min="8713" max="8713" width="11.5703125" customWidth="1"/>
    <col min="8714" max="8714" width="11.28515625" bestFit="1" customWidth="1"/>
    <col min="8715" max="8715" width="15.28515625" bestFit="1" customWidth="1"/>
    <col min="8716" max="8716" width="9.85546875" bestFit="1" customWidth="1"/>
    <col min="8717" max="8718" width="9.5703125" bestFit="1" customWidth="1"/>
    <col min="8719" max="8719" width="5.28515625" bestFit="1" customWidth="1"/>
    <col min="8720" max="8720" width="11.42578125" customWidth="1"/>
    <col min="8721" max="8721" width="16.5703125" bestFit="1" customWidth="1"/>
    <col min="8722" max="8722" width="14.7109375" bestFit="1" customWidth="1"/>
    <col min="8957" max="8957" width="9.140625" customWidth="1"/>
    <col min="8958" max="8958" width="7.28515625" customWidth="1"/>
    <col min="8959" max="8959" width="25.85546875" bestFit="1" customWidth="1"/>
    <col min="8960" max="8961" width="14.7109375" customWidth="1"/>
    <col min="8962" max="8962" width="57.85546875" customWidth="1"/>
    <col min="8963" max="8963" width="10.28515625" customWidth="1"/>
    <col min="8964" max="8964" width="12.42578125" bestFit="1" customWidth="1"/>
    <col min="8965" max="8965" width="18.28515625" bestFit="1" customWidth="1"/>
    <col min="8966" max="8966" width="12.140625" bestFit="1" customWidth="1"/>
    <col min="8967" max="8967" width="10.42578125" bestFit="1" customWidth="1"/>
    <col min="8968" max="8968" width="15.42578125" customWidth="1"/>
    <col min="8969" max="8969" width="11.5703125" customWidth="1"/>
    <col min="8970" max="8970" width="11.28515625" bestFit="1" customWidth="1"/>
    <col min="8971" max="8971" width="15.28515625" bestFit="1" customWidth="1"/>
    <col min="8972" max="8972" width="9.85546875" bestFit="1" customWidth="1"/>
    <col min="8973" max="8974" width="9.5703125" bestFit="1" customWidth="1"/>
    <col min="8975" max="8975" width="5.28515625" bestFit="1" customWidth="1"/>
    <col min="8976" max="8976" width="11.42578125" customWidth="1"/>
    <col min="8977" max="8977" width="16.5703125" bestFit="1" customWidth="1"/>
    <col min="8978" max="8978" width="14.7109375" bestFit="1" customWidth="1"/>
    <col min="9213" max="9213" width="9.140625" customWidth="1"/>
    <col min="9214" max="9214" width="7.28515625" customWidth="1"/>
    <col min="9215" max="9215" width="25.85546875" bestFit="1" customWidth="1"/>
    <col min="9216" max="9217" width="14.7109375" customWidth="1"/>
    <col min="9218" max="9218" width="57.85546875" customWidth="1"/>
    <col min="9219" max="9219" width="10.28515625" customWidth="1"/>
    <col min="9220" max="9220" width="12.42578125" bestFit="1" customWidth="1"/>
    <col min="9221" max="9221" width="18.28515625" bestFit="1" customWidth="1"/>
    <col min="9222" max="9222" width="12.140625" bestFit="1" customWidth="1"/>
    <col min="9223" max="9223" width="10.42578125" bestFit="1" customWidth="1"/>
    <col min="9224" max="9224" width="15.42578125" customWidth="1"/>
    <col min="9225" max="9225" width="11.5703125" customWidth="1"/>
    <col min="9226" max="9226" width="11.28515625" bestFit="1" customWidth="1"/>
    <col min="9227" max="9227" width="15.28515625" bestFit="1" customWidth="1"/>
    <col min="9228" max="9228" width="9.85546875" bestFit="1" customWidth="1"/>
    <col min="9229" max="9230" width="9.5703125" bestFit="1" customWidth="1"/>
    <col min="9231" max="9231" width="5.28515625" bestFit="1" customWidth="1"/>
    <col min="9232" max="9232" width="11.42578125" customWidth="1"/>
    <col min="9233" max="9233" width="16.5703125" bestFit="1" customWidth="1"/>
    <col min="9234" max="9234" width="14.7109375" bestFit="1" customWidth="1"/>
    <col min="9469" max="9469" width="9.140625" customWidth="1"/>
    <col min="9470" max="9470" width="7.28515625" customWidth="1"/>
    <col min="9471" max="9471" width="25.85546875" bestFit="1" customWidth="1"/>
    <col min="9472" max="9473" width="14.7109375" customWidth="1"/>
    <col min="9474" max="9474" width="57.85546875" customWidth="1"/>
    <col min="9475" max="9475" width="10.28515625" customWidth="1"/>
    <col min="9476" max="9476" width="12.42578125" bestFit="1" customWidth="1"/>
    <col min="9477" max="9477" width="18.28515625" bestFit="1" customWidth="1"/>
    <col min="9478" max="9478" width="12.140625" bestFit="1" customWidth="1"/>
    <col min="9479" max="9479" width="10.42578125" bestFit="1" customWidth="1"/>
    <col min="9480" max="9480" width="15.42578125" customWidth="1"/>
    <col min="9481" max="9481" width="11.5703125" customWidth="1"/>
    <col min="9482" max="9482" width="11.28515625" bestFit="1" customWidth="1"/>
    <col min="9483" max="9483" width="15.28515625" bestFit="1" customWidth="1"/>
    <col min="9484" max="9484" width="9.85546875" bestFit="1" customWidth="1"/>
    <col min="9485" max="9486" width="9.5703125" bestFit="1" customWidth="1"/>
    <col min="9487" max="9487" width="5.28515625" bestFit="1" customWidth="1"/>
    <col min="9488" max="9488" width="11.42578125" customWidth="1"/>
    <col min="9489" max="9489" width="16.5703125" bestFit="1" customWidth="1"/>
    <col min="9490" max="9490" width="14.7109375" bestFit="1" customWidth="1"/>
    <col min="9725" max="9725" width="9.140625" customWidth="1"/>
    <col min="9726" max="9726" width="7.28515625" customWidth="1"/>
    <col min="9727" max="9727" width="25.85546875" bestFit="1" customWidth="1"/>
    <col min="9728" max="9729" width="14.7109375" customWidth="1"/>
    <col min="9730" max="9730" width="57.85546875" customWidth="1"/>
    <col min="9731" max="9731" width="10.28515625" customWidth="1"/>
    <col min="9732" max="9732" width="12.42578125" bestFit="1" customWidth="1"/>
    <col min="9733" max="9733" width="18.28515625" bestFit="1" customWidth="1"/>
    <col min="9734" max="9734" width="12.140625" bestFit="1" customWidth="1"/>
    <col min="9735" max="9735" width="10.42578125" bestFit="1" customWidth="1"/>
    <col min="9736" max="9736" width="15.42578125" customWidth="1"/>
    <col min="9737" max="9737" width="11.5703125" customWidth="1"/>
    <col min="9738" max="9738" width="11.28515625" bestFit="1" customWidth="1"/>
    <col min="9739" max="9739" width="15.28515625" bestFit="1" customWidth="1"/>
    <col min="9740" max="9740" width="9.85546875" bestFit="1" customWidth="1"/>
    <col min="9741" max="9742" width="9.5703125" bestFit="1" customWidth="1"/>
    <col min="9743" max="9743" width="5.28515625" bestFit="1" customWidth="1"/>
    <col min="9744" max="9744" width="11.42578125" customWidth="1"/>
    <col min="9745" max="9745" width="16.5703125" bestFit="1" customWidth="1"/>
    <col min="9746" max="9746" width="14.7109375" bestFit="1" customWidth="1"/>
    <col min="9981" max="9981" width="9.140625" customWidth="1"/>
    <col min="9982" max="9982" width="7.28515625" customWidth="1"/>
    <col min="9983" max="9983" width="25.85546875" bestFit="1" customWidth="1"/>
    <col min="9984" max="9985" width="14.7109375" customWidth="1"/>
    <col min="9986" max="9986" width="57.85546875" customWidth="1"/>
    <col min="9987" max="9987" width="10.28515625" customWidth="1"/>
    <col min="9988" max="9988" width="12.42578125" bestFit="1" customWidth="1"/>
    <col min="9989" max="9989" width="18.28515625" bestFit="1" customWidth="1"/>
    <col min="9990" max="9990" width="12.140625" bestFit="1" customWidth="1"/>
    <col min="9991" max="9991" width="10.42578125" bestFit="1" customWidth="1"/>
    <col min="9992" max="9992" width="15.42578125" customWidth="1"/>
    <col min="9993" max="9993" width="11.5703125" customWidth="1"/>
    <col min="9994" max="9994" width="11.28515625" bestFit="1" customWidth="1"/>
    <col min="9995" max="9995" width="15.28515625" bestFit="1" customWidth="1"/>
    <col min="9996" max="9996" width="9.85546875" bestFit="1" customWidth="1"/>
    <col min="9997" max="9998" width="9.5703125" bestFit="1" customWidth="1"/>
    <col min="9999" max="9999" width="5.28515625" bestFit="1" customWidth="1"/>
    <col min="10000" max="10000" width="11.42578125" customWidth="1"/>
    <col min="10001" max="10001" width="16.5703125" bestFit="1" customWidth="1"/>
    <col min="10002" max="10002" width="14.7109375" bestFit="1" customWidth="1"/>
    <col min="10237" max="10237" width="9.140625" customWidth="1"/>
    <col min="10238" max="10238" width="7.28515625" customWidth="1"/>
    <col min="10239" max="10239" width="25.85546875" bestFit="1" customWidth="1"/>
    <col min="10240" max="10241" width="14.7109375" customWidth="1"/>
    <col min="10242" max="10242" width="57.85546875" customWidth="1"/>
    <col min="10243" max="10243" width="10.28515625" customWidth="1"/>
    <col min="10244" max="10244" width="12.42578125" bestFit="1" customWidth="1"/>
    <col min="10245" max="10245" width="18.28515625" bestFit="1" customWidth="1"/>
    <col min="10246" max="10246" width="12.140625" bestFit="1" customWidth="1"/>
    <col min="10247" max="10247" width="10.42578125" bestFit="1" customWidth="1"/>
    <col min="10248" max="10248" width="15.42578125" customWidth="1"/>
    <col min="10249" max="10249" width="11.5703125" customWidth="1"/>
    <col min="10250" max="10250" width="11.28515625" bestFit="1" customWidth="1"/>
    <col min="10251" max="10251" width="15.28515625" bestFit="1" customWidth="1"/>
    <col min="10252" max="10252" width="9.85546875" bestFit="1" customWidth="1"/>
    <col min="10253" max="10254" width="9.5703125" bestFit="1" customWidth="1"/>
    <col min="10255" max="10255" width="5.28515625" bestFit="1" customWidth="1"/>
    <col min="10256" max="10256" width="11.42578125" customWidth="1"/>
    <col min="10257" max="10257" width="16.5703125" bestFit="1" customWidth="1"/>
    <col min="10258" max="10258" width="14.7109375" bestFit="1" customWidth="1"/>
    <col min="10493" max="10493" width="9.140625" customWidth="1"/>
    <col min="10494" max="10494" width="7.28515625" customWidth="1"/>
    <col min="10495" max="10495" width="25.85546875" bestFit="1" customWidth="1"/>
    <col min="10496" max="10497" width="14.7109375" customWidth="1"/>
    <col min="10498" max="10498" width="57.85546875" customWidth="1"/>
    <col min="10499" max="10499" width="10.28515625" customWidth="1"/>
    <col min="10500" max="10500" width="12.42578125" bestFit="1" customWidth="1"/>
    <col min="10501" max="10501" width="18.28515625" bestFit="1" customWidth="1"/>
    <col min="10502" max="10502" width="12.140625" bestFit="1" customWidth="1"/>
    <col min="10503" max="10503" width="10.42578125" bestFit="1" customWidth="1"/>
    <col min="10504" max="10504" width="15.42578125" customWidth="1"/>
    <col min="10505" max="10505" width="11.5703125" customWidth="1"/>
    <col min="10506" max="10506" width="11.28515625" bestFit="1" customWidth="1"/>
    <col min="10507" max="10507" width="15.28515625" bestFit="1" customWidth="1"/>
    <col min="10508" max="10508" width="9.85546875" bestFit="1" customWidth="1"/>
    <col min="10509" max="10510" width="9.5703125" bestFit="1" customWidth="1"/>
    <col min="10511" max="10511" width="5.28515625" bestFit="1" customWidth="1"/>
    <col min="10512" max="10512" width="11.42578125" customWidth="1"/>
    <col min="10513" max="10513" width="16.5703125" bestFit="1" customWidth="1"/>
    <col min="10514" max="10514" width="14.7109375" bestFit="1" customWidth="1"/>
    <col min="10749" max="10749" width="9.140625" customWidth="1"/>
    <col min="10750" max="10750" width="7.28515625" customWidth="1"/>
    <col min="10751" max="10751" width="25.85546875" bestFit="1" customWidth="1"/>
    <col min="10752" max="10753" width="14.7109375" customWidth="1"/>
    <col min="10754" max="10754" width="57.85546875" customWidth="1"/>
    <col min="10755" max="10755" width="10.28515625" customWidth="1"/>
    <col min="10756" max="10756" width="12.42578125" bestFit="1" customWidth="1"/>
    <col min="10757" max="10757" width="18.28515625" bestFit="1" customWidth="1"/>
    <col min="10758" max="10758" width="12.140625" bestFit="1" customWidth="1"/>
    <col min="10759" max="10759" width="10.42578125" bestFit="1" customWidth="1"/>
    <col min="10760" max="10760" width="15.42578125" customWidth="1"/>
    <col min="10761" max="10761" width="11.5703125" customWidth="1"/>
    <col min="10762" max="10762" width="11.28515625" bestFit="1" customWidth="1"/>
    <col min="10763" max="10763" width="15.28515625" bestFit="1" customWidth="1"/>
    <col min="10764" max="10764" width="9.85546875" bestFit="1" customWidth="1"/>
    <col min="10765" max="10766" width="9.5703125" bestFit="1" customWidth="1"/>
    <col min="10767" max="10767" width="5.28515625" bestFit="1" customWidth="1"/>
    <col min="10768" max="10768" width="11.42578125" customWidth="1"/>
    <col min="10769" max="10769" width="16.5703125" bestFit="1" customWidth="1"/>
    <col min="10770" max="10770" width="14.7109375" bestFit="1" customWidth="1"/>
    <col min="11005" max="11005" width="9.140625" customWidth="1"/>
    <col min="11006" max="11006" width="7.28515625" customWidth="1"/>
    <col min="11007" max="11007" width="25.85546875" bestFit="1" customWidth="1"/>
    <col min="11008" max="11009" width="14.7109375" customWidth="1"/>
    <col min="11010" max="11010" width="57.85546875" customWidth="1"/>
    <col min="11011" max="11011" width="10.28515625" customWidth="1"/>
    <col min="11012" max="11012" width="12.42578125" bestFit="1" customWidth="1"/>
    <col min="11013" max="11013" width="18.28515625" bestFit="1" customWidth="1"/>
    <col min="11014" max="11014" width="12.140625" bestFit="1" customWidth="1"/>
    <col min="11015" max="11015" width="10.42578125" bestFit="1" customWidth="1"/>
    <col min="11016" max="11016" width="15.42578125" customWidth="1"/>
    <col min="11017" max="11017" width="11.5703125" customWidth="1"/>
    <col min="11018" max="11018" width="11.28515625" bestFit="1" customWidth="1"/>
    <col min="11019" max="11019" width="15.28515625" bestFit="1" customWidth="1"/>
    <col min="11020" max="11020" width="9.85546875" bestFit="1" customWidth="1"/>
    <col min="11021" max="11022" width="9.5703125" bestFit="1" customWidth="1"/>
    <col min="11023" max="11023" width="5.28515625" bestFit="1" customWidth="1"/>
    <col min="11024" max="11024" width="11.42578125" customWidth="1"/>
    <col min="11025" max="11025" width="16.5703125" bestFit="1" customWidth="1"/>
    <col min="11026" max="11026" width="14.7109375" bestFit="1" customWidth="1"/>
    <col min="11261" max="11261" width="9.140625" customWidth="1"/>
    <col min="11262" max="11262" width="7.28515625" customWidth="1"/>
    <col min="11263" max="11263" width="25.85546875" bestFit="1" customWidth="1"/>
    <col min="11264" max="11265" width="14.7109375" customWidth="1"/>
    <col min="11266" max="11266" width="57.85546875" customWidth="1"/>
    <col min="11267" max="11267" width="10.28515625" customWidth="1"/>
    <col min="11268" max="11268" width="12.42578125" bestFit="1" customWidth="1"/>
    <col min="11269" max="11269" width="18.28515625" bestFit="1" customWidth="1"/>
    <col min="11270" max="11270" width="12.140625" bestFit="1" customWidth="1"/>
    <col min="11271" max="11271" width="10.42578125" bestFit="1" customWidth="1"/>
    <col min="11272" max="11272" width="15.42578125" customWidth="1"/>
    <col min="11273" max="11273" width="11.5703125" customWidth="1"/>
    <col min="11274" max="11274" width="11.28515625" bestFit="1" customWidth="1"/>
    <col min="11275" max="11275" width="15.28515625" bestFit="1" customWidth="1"/>
    <col min="11276" max="11276" width="9.85546875" bestFit="1" customWidth="1"/>
    <col min="11277" max="11278" width="9.5703125" bestFit="1" customWidth="1"/>
    <col min="11279" max="11279" width="5.28515625" bestFit="1" customWidth="1"/>
    <col min="11280" max="11280" width="11.42578125" customWidth="1"/>
    <col min="11281" max="11281" width="16.5703125" bestFit="1" customWidth="1"/>
    <col min="11282" max="11282" width="14.7109375" bestFit="1" customWidth="1"/>
    <col min="11517" max="11517" width="9.140625" customWidth="1"/>
    <col min="11518" max="11518" width="7.28515625" customWidth="1"/>
    <col min="11519" max="11519" width="25.85546875" bestFit="1" customWidth="1"/>
    <col min="11520" max="11521" width="14.7109375" customWidth="1"/>
    <col min="11522" max="11522" width="57.85546875" customWidth="1"/>
    <col min="11523" max="11523" width="10.28515625" customWidth="1"/>
    <col min="11524" max="11524" width="12.42578125" bestFit="1" customWidth="1"/>
    <col min="11525" max="11525" width="18.28515625" bestFit="1" customWidth="1"/>
    <col min="11526" max="11526" width="12.140625" bestFit="1" customWidth="1"/>
    <col min="11527" max="11527" width="10.42578125" bestFit="1" customWidth="1"/>
    <col min="11528" max="11528" width="15.42578125" customWidth="1"/>
    <col min="11529" max="11529" width="11.5703125" customWidth="1"/>
    <col min="11530" max="11530" width="11.28515625" bestFit="1" customWidth="1"/>
    <col min="11531" max="11531" width="15.28515625" bestFit="1" customWidth="1"/>
    <col min="11532" max="11532" width="9.85546875" bestFit="1" customWidth="1"/>
    <col min="11533" max="11534" width="9.5703125" bestFit="1" customWidth="1"/>
    <col min="11535" max="11535" width="5.28515625" bestFit="1" customWidth="1"/>
    <col min="11536" max="11536" width="11.42578125" customWidth="1"/>
    <col min="11537" max="11537" width="16.5703125" bestFit="1" customWidth="1"/>
    <col min="11538" max="11538" width="14.7109375" bestFit="1" customWidth="1"/>
    <col min="11773" max="11773" width="9.140625" customWidth="1"/>
    <col min="11774" max="11774" width="7.28515625" customWidth="1"/>
    <col min="11775" max="11775" width="25.85546875" bestFit="1" customWidth="1"/>
    <col min="11776" max="11777" width="14.7109375" customWidth="1"/>
    <col min="11778" max="11778" width="57.85546875" customWidth="1"/>
    <col min="11779" max="11779" width="10.28515625" customWidth="1"/>
    <col min="11780" max="11780" width="12.42578125" bestFit="1" customWidth="1"/>
    <col min="11781" max="11781" width="18.28515625" bestFit="1" customWidth="1"/>
    <col min="11782" max="11782" width="12.140625" bestFit="1" customWidth="1"/>
    <col min="11783" max="11783" width="10.42578125" bestFit="1" customWidth="1"/>
    <col min="11784" max="11784" width="15.42578125" customWidth="1"/>
    <col min="11785" max="11785" width="11.5703125" customWidth="1"/>
    <col min="11786" max="11786" width="11.28515625" bestFit="1" customWidth="1"/>
    <col min="11787" max="11787" width="15.28515625" bestFit="1" customWidth="1"/>
    <col min="11788" max="11788" width="9.85546875" bestFit="1" customWidth="1"/>
    <col min="11789" max="11790" width="9.5703125" bestFit="1" customWidth="1"/>
    <col min="11791" max="11791" width="5.28515625" bestFit="1" customWidth="1"/>
    <col min="11792" max="11792" width="11.42578125" customWidth="1"/>
    <col min="11793" max="11793" width="16.5703125" bestFit="1" customWidth="1"/>
    <col min="11794" max="11794" width="14.7109375" bestFit="1" customWidth="1"/>
    <col min="12029" max="12029" width="9.140625" customWidth="1"/>
    <col min="12030" max="12030" width="7.28515625" customWidth="1"/>
    <col min="12031" max="12031" width="25.85546875" bestFit="1" customWidth="1"/>
    <col min="12032" max="12033" width="14.7109375" customWidth="1"/>
    <col min="12034" max="12034" width="57.85546875" customWidth="1"/>
    <col min="12035" max="12035" width="10.28515625" customWidth="1"/>
    <col min="12036" max="12036" width="12.42578125" bestFit="1" customWidth="1"/>
    <col min="12037" max="12037" width="18.28515625" bestFit="1" customWidth="1"/>
    <col min="12038" max="12038" width="12.140625" bestFit="1" customWidth="1"/>
    <col min="12039" max="12039" width="10.42578125" bestFit="1" customWidth="1"/>
    <col min="12040" max="12040" width="15.42578125" customWidth="1"/>
    <col min="12041" max="12041" width="11.5703125" customWidth="1"/>
    <col min="12042" max="12042" width="11.28515625" bestFit="1" customWidth="1"/>
    <col min="12043" max="12043" width="15.28515625" bestFit="1" customWidth="1"/>
    <col min="12044" max="12044" width="9.85546875" bestFit="1" customWidth="1"/>
    <col min="12045" max="12046" width="9.5703125" bestFit="1" customWidth="1"/>
    <col min="12047" max="12047" width="5.28515625" bestFit="1" customWidth="1"/>
    <col min="12048" max="12048" width="11.42578125" customWidth="1"/>
    <col min="12049" max="12049" width="16.5703125" bestFit="1" customWidth="1"/>
    <col min="12050" max="12050" width="14.7109375" bestFit="1" customWidth="1"/>
    <col min="12285" max="12285" width="9.140625" customWidth="1"/>
    <col min="12286" max="12286" width="7.28515625" customWidth="1"/>
    <col min="12287" max="12287" width="25.85546875" bestFit="1" customWidth="1"/>
    <col min="12288" max="12289" width="14.7109375" customWidth="1"/>
    <col min="12290" max="12290" width="57.85546875" customWidth="1"/>
    <col min="12291" max="12291" width="10.28515625" customWidth="1"/>
    <col min="12292" max="12292" width="12.42578125" bestFit="1" customWidth="1"/>
    <col min="12293" max="12293" width="18.28515625" bestFit="1" customWidth="1"/>
    <col min="12294" max="12294" width="12.140625" bestFit="1" customWidth="1"/>
    <col min="12295" max="12295" width="10.42578125" bestFit="1" customWidth="1"/>
    <col min="12296" max="12296" width="15.42578125" customWidth="1"/>
    <col min="12297" max="12297" width="11.5703125" customWidth="1"/>
    <col min="12298" max="12298" width="11.28515625" bestFit="1" customWidth="1"/>
    <col min="12299" max="12299" width="15.28515625" bestFit="1" customWidth="1"/>
    <col min="12300" max="12300" width="9.85546875" bestFit="1" customWidth="1"/>
    <col min="12301" max="12302" width="9.5703125" bestFit="1" customWidth="1"/>
    <col min="12303" max="12303" width="5.28515625" bestFit="1" customWidth="1"/>
    <col min="12304" max="12304" width="11.42578125" customWidth="1"/>
    <col min="12305" max="12305" width="16.5703125" bestFit="1" customWidth="1"/>
    <col min="12306" max="12306" width="14.7109375" bestFit="1" customWidth="1"/>
    <col min="12541" max="12541" width="9.140625" customWidth="1"/>
    <col min="12542" max="12542" width="7.28515625" customWidth="1"/>
    <col min="12543" max="12543" width="25.85546875" bestFit="1" customWidth="1"/>
    <col min="12544" max="12545" width="14.7109375" customWidth="1"/>
    <col min="12546" max="12546" width="57.85546875" customWidth="1"/>
    <col min="12547" max="12547" width="10.28515625" customWidth="1"/>
    <col min="12548" max="12548" width="12.42578125" bestFit="1" customWidth="1"/>
    <col min="12549" max="12549" width="18.28515625" bestFit="1" customWidth="1"/>
    <col min="12550" max="12550" width="12.140625" bestFit="1" customWidth="1"/>
    <col min="12551" max="12551" width="10.42578125" bestFit="1" customWidth="1"/>
    <col min="12552" max="12552" width="15.42578125" customWidth="1"/>
    <col min="12553" max="12553" width="11.5703125" customWidth="1"/>
    <col min="12554" max="12554" width="11.28515625" bestFit="1" customWidth="1"/>
    <col min="12555" max="12555" width="15.28515625" bestFit="1" customWidth="1"/>
    <col min="12556" max="12556" width="9.85546875" bestFit="1" customWidth="1"/>
    <col min="12557" max="12558" width="9.5703125" bestFit="1" customWidth="1"/>
    <col min="12559" max="12559" width="5.28515625" bestFit="1" customWidth="1"/>
    <col min="12560" max="12560" width="11.42578125" customWidth="1"/>
    <col min="12561" max="12561" width="16.5703125" bestFit="1" customWidth="1"/>
    <col min="12562" max="12562" width="14.7109375" bestFit="1" customWidth="1"/>
    <col min="12797" max="12797" width="9.140625" customWidth="1"/>
    <col min="12798" max="12798" width="7.28515625" customWidth="1"/>
    <col min="12799" max="12799" width="25.85546875" bestFit="1" customWidth="1"/>
    <col min="12800" max="12801" width="14.7109375" customWidth="1"/>
    <col min="12802" max="12802" width="57.85546875" customWidth="1"/>
    <col min="12803" max="12803" width="10.28515625" customWidth="1"/>
    <col min="12804" max="12804" width="12.42578125" bestFit="1" customWidth="1"/>
    <col min="12805" max="12805" width="18.28515625" bestFit="1" customWidth="1"/>
    <col min="12806" max="12806" width="12.140625" bestFit="1" customWidth="1"/>
    <col min="12807" max="12807" width="10.42578125" bestFit="1" customWidth="1"/>
    <col min="12808" max="12808" width="15.42578125" customWidth="1"/>
    <col min="12809" max="12809" width="11.5703125" customWidth="1"/>
    <col min="12810" max="12810" width="11.28515625" bestFit="1" customWidth="1"/>
    <col min="12811" max="12811" width="15.28515625" bestFit="1" customWidth="1"/>
    <col min="12812" max="12812" width="9.85546875" bestFit="1" customWidth="1"/>
    <col min="12813" max="12814" width="9.5703125" bestFit="1" customWidth="1"/>
    <col min="12815" max="12815" width="5.28515625" bestFit="1" customWidth="1"/>
    <col min="12816" max="12816" width="11.42578125" customWidth="1"/>
    <col min="12817" max="12817" width="16.5703125" bestFit="1" customWidth="1"/>
    <col min="12818" max="12818" width="14.7109375" bestFit="1" customWidth="1"/>
    <col min="13053" max="13053" width="9.140625" customWidth="1"/>
    <col min="13054" max="13054" width="7.28515625" customWidth="1"/>
    <col min="13055" max="13055" width="25.85546875" bestFit="1" customWidth="1"/>
    <col min="13056" max="13057" width="14.7109375" customWidth="1"/>
    <col min="13058" max="13058" width="57.85546875" customWidth="1"/>
    <col min="13059" max="13059" width="10.28515625" customWidth="1"/>
    <col min="13060" max="13060" width="12.42578125" bestFit="1" customWidth="1"/>
    <col min="13061" max="13061" width="18.28515625" bestFit="1" customWidth="1"/>
    <col min="13062" max="13062" width="12.140625" bestFit="1" customWidth="1"/>
    <col min="13063" max="13063" width="10.42578125" bestFit="1" customWidth="1"/>
    <col min="13064" max="13064" width="15.42578125" customWidth="1"/>
    <col min="13065" max="13065" width="11.5703125" customWidth="1"/>
    <col min="13066" max="13066" width="11.28515625" bestFit="1" customWidth="1"/>
    <col min="13067" max="13067" width="15.28515625" bestFit="1" customWidth="1"/>
    <col min="13068" max="13068" width="9.85546875" bestFit="1" customWidth="1"/>
    <col min="13069" max="13070" width="9.5703125" bestFit="1" customWidth="1"/>
    <col min="13071" max="13071" width="5.28515625" bestFit="1" customWidth="1"/>
    <col min="13072" max="13072" width="11.42578125" customWidth="1"/>
    <col min="13073" max="13073" width="16.5703125" bestFit="1" customWidth="1"/>
    <col min="13074" max="13074" width="14.7109375" bestFit="1" customWidth="1"/>
    <col min="13309" max="13309" width="9.140625" customWidth="1"/>
    <col min="13310" max="13310" width="7.28515625" customWidth="1"/>
    <col min="13311" max="13311" width="25.85546875" bestFit="1" customWidth="1"/>
    <col min="13312" max="13313" width="14.7109375" customWidth="1"/>
    <col min="13314" max="13314" width="57.85546875" customWidth="1"/>
    <col min="13315" max="13315" width="10.28515625" customWidth="1"/>
    <col min="13316" max="13316" width="12.42578125" bestFit="1" customWidth="1"/>
    <col min="13317" max="13317" width="18.28515625" bestFit="1" customWidth="1"/>
    <col min="13318" max="13318" width="12.140625" bestFit="1" customWidth="1"/>
    <col min="13319" max="13319" width="10.42578125" bestFit="1" customWidth="1"/>
    <col min="13320" max="13320" width="15.42578125" customWidth="1"/>
    <col min="13321" max="13321" width="11.5703125" customWidth="1"/>
    <col min="13322" max="13322" width="11.28515625" bestFit="1" customWidth="1"/>
    <col min="13323" max="13323" width="15.28515625" bestFit="1" customWidth="1"/>
    <col min="13324" max="13324" width="9.85546875" bestFit="1" customWidth="1"/>
    <col min="13325" max="13326" width="9.5703125" bestFit="1" customWidth="1"/>
    <col min="13327" max="13327" width="5.28515625" bestFit="1" customWidth="1"/>
    <col min="13328" max="13328" width="11.42578125" customWidth="1"/>
    <col min="13329" max="13329" width="16.5703125" bestFit="1" customWidth="1"/>
    <col min="13330" max="13330" width="14.7109375" bestFit="1" customWidth="1"/>
    <col min="13565" max="13565" width="9.140625" customWidth="1"/>
    <col min="13566" max="13566" width="7.28515625" customWidth="1"/>
    <col min="13567" max="13567" width="25.85546875" bestFit="1" customWidth="1"/>
    <col min="13568" max="13569" width="14.7109375" customWidth="1"/>
    <col min="13570" max="13570" width="57.85546875" customWidth="1"/>
    <col min="13571" max="13571" width="10.28515625" customWidth="1"/>
    <col min="13572" max="13572" width="12.42578125" bestFit="1" customWidth="1"/>
    <col min="13573" max="13573" width="18.28515625" bestFit="1" customWidth="1"/>
    <col min="13574" max="13574" width="12.140625" bestFit="1" customWidth="1"/>
    <col min="13575" max="13575" width="10.42578125" bestFit="1" customWidth="1"/>
    <col min="13576" max="13576" width="15.42578125" customWidth="1"/>
    <col min="13577" max="13577" width="11.5703125" customWidth="1"/>
    <col min="13578" max="13578" width="11.28515625" bestFit="1" customWidth="1"/>
    <col min="13579" max="13579" width="15.28515625" bestFit="1" customWidth="1"/>
    <col min="13580" max="13580" width="9.85546875" bestFit="1" customWidth="1"/>
    <col min="13581" max="13582" width="9.5703125" bestFit="1" customWidth="1"/>
    <col min="13583" max="13583" width="5.28515625" bestFit="1" customWidth="1"/>
    <col min="13584" max="13584" width="11.42578125" customWidth="1"/>
    <col min="13585" max="13585" width="16.5703125" bestFit="1" customWidth="1"/>
    <col min="13586" max="13586" width="14.7109375" bestFit="1" customWidth="1"/>
    <col min="13821" max="13821" width="9.140625" customWidth="1"/>
    <col min="13822" max="13822" width="7.28515625" customWidth="1"/>
    <col min="13823" max="13823" width="25.85546875" bestFit="1" customWidth="1"/>
    <col min="13824" max="13825" width="14.7109375" customWidth="1"/>
    <col min="13826" max="13826" width="57.85546875" customWidth="1"/>
    <col min="13827" max="13827" width="10.28515625" customWidth="1"/>
    <col min="13828" max="13828" width="12.42578125" bestFit="1" customWidth="1"/>
    <col min="13829" max="13829" width="18.28515625" bestFit="1" customWidth="1"/>
    <col min="13830" max="13830" width="12.140625" bestFit="1" customWidth="1"/>
    <col min="13831" max="13831" width="10.42578125" bestFit="1" customWidth="1"/>
    <col min="13832" max="13832" width="15.42578125" customWidth="1"/>
    <col min="13833" max="13833" width="11.5703125" customWidth="1"/>
    <col min="13834" max="13834" width="11.28515625" bestFit="1" customWidth="1"/>
    <col min="13835" max="13835" width="15.28515625" bestFit="1" customWidth="1"/>
    <col min="13836" max="13836" width="9.85546875" bestFit="1" customWidth="1"/>
    <col min="13837" max="13838" width="9.5703125" bestFit="1" customWidth="1"/>
    <col min="13839" max="13839" width="5.28515625" bestFit="1" customWidth="1"/>
    <col min="13840" max="13840" width="11.42578125" customWidth="1"/>
    <col min="13841" max="13841" width="16.5703125" bestFit="1" customWidth="1"/>
    <col min="13842" max="13842" width="14.7109375" bestFit="1" customWidth="1"/>
    <col min="14077" max="14077" width="9.140625" customWidth="1"/>
    <col min="14078" max="14078" width="7.28515625" customWidth="1"/>
    <col min="14079" max="14079" width="25.85546875" bestFit="1" customWidth="1"/>
    <col min="14080" max="14081" width="14.7109375" customWidth="1"/>
    <col min="14082" max="14082" width="57.85546875" customWidth="1"/>
    <col min="14083" max="14083" width="10.28515625" customWidth="1"/>
    <col min="14084" max="14084" width="12.42578125" bestFit="1" customWidth="1"/>
    <col min="14085" max="14085" width="18.28515625" bestFit="1" customWidth="1"/>
    <col min="14086" max="14086" width="12.140625" bestFit="1" customWidth="1"/>
    <col min="14087" max="14087" width="10.42578125" bestFit="1" customWidth="1"/>
    <col min="14088" max="14088" width="15.42578125" customWidth="1"/>
    <col min="14089" max="14089" width="11.5703125" customWidth="1"/>
    <col min="14090" max="14090" width="11.28515625" bestFit="1" customWidth="1"/>
    <col min="14091" max="14091" width="15.28515625" bestFit="1" customWidth="1"/>
    <col min="14092" max="14092" width="9.85546875" bestFit="1" customWidth="1"/>
    <col min="14093" max="14094" width="9.5703125" bestFit="1" customWidth="1"/>
    <col min="14095" max="14095" width="5.28515625" bestFit="1" customWidth="1"/>
    <col min="14096" max="14096" width="11.42578125" customWidth="1"/>
    <col min="14097" max="14097" width="16.5703125" bestFit="1" customWidth="1"/>
    <col min="14098" max="14098" width="14.7109375" bestFit="1" customWidth="1"/>
    <col min="14333" max="14333" width="9.140625" customWidth="1"/>
    <col min="14334" max="14334" width="7.28515625" customWidth="1"/>
    <col min="14335" max="14335" width="25.85546875" bestFit="1" customWidth="1"/>
    <col min="14336" max="14337" width="14.7109375" customWidth="1"/>
    <col min="14338" max="14338" width="57.85546875" customWidth="1"/>
    <col min="14339" max="14339" width="10.28515625" customWidth="1"/>
    <col min="14340" max="14340" width="12.42578125" bestFit="1" customWidth="1"/>
    <col min="14341" max="14341" width="18.28515625" bestFit="1" customWidth="1"/>
    <col min="14342" max="14342" width="12.140625" bestFit="1" customWidth="1"/>
    <col min="14343" max="14343" width="10.42578125" bestFit="1" customWidth="1"/>
    <col min="14344" max="14344" width="15.42578125" customWidth="1"/>
    <col min="14345" max="14345" width="11.5703125" customWidth="1"/>
    <col min="14346" max="14346" width="11.28515625" bestFit="1" customWidth="1"/>
    <col min="14347" max="14347" width="15.28515625" bestFit="1" customWidth="1"/>
    <col min="14348" max="14348" width="9.85546875" bestFit="1" customWidth="1"/>
    <col min="14349" max="14350" width="9.5703125" bestFit="1" customWidth="1"/>
    <col min="14351" max="14351" width="5.28515625" bestFit="1" customWidth="1"/>
    <col min="14352" max="14352" width="11.42578125" customWidth="1"/>
    <col min="14353" max="14353" width="16.5703125" bestFit="1" customWidth="1"/>
    <col min="14354" max="14354" width="14.7109375" bestFit="1" customWidth="1"/>
    <col min="14589" max="14589" width="9.140625" customWidth="1"/>
    <col min="14590" max="14590" width="7.28515625" customWidth="1"/>
    <col min="14591" max="14591" width="25.85546875" bestFit="1" customWidth="1"/>
    <col min="14592" max="14593" width="14.7109375" customWidth="1"/>
    <col min="14594" max="14594" width="57.85546875" customWidth="1"/>
    <col min="14595" max="14595" width="10.28515625" customWidth="1"/>
    <col min="14596" max="14596" width="12.42578125" bestFit="1" customWidth="1"/>
    <col min="14597" max="14597" width="18.28515625" bestFit="1" customWidth="1"/>
    <col min="14598" max="14598" width="12.140625" bestFit="1" customWidth="1"/>
    <col min="14599" max="14599" width="10.42578125" bestFit="1" customWidth="1"/>
    <col min="14600" max="14600" width="15.42578125" customWidth="1"/>
    <col min="14601" max="14601" width="11.5703125" customWidth="1"/>
    <col min="14602" max="14602" width="11.28515625" bestFit="1" customWidth="1"/>
    <col min="14603" max="14603" width="15.28515625" bestFit="1" customWidth="1"/>
    <col min="14604" max="14604" width="9.85546875" bestFit="1" customWidth="1"/>
    <col min="14605" max="14606" width="9.5703125" bestFit="1" customWidth="1"/>
    <col min="14607" max="14607" width="5.28515625" bestFit="1" customWidth="1"/>
    <col min="14608" max="14608" width="11.42578125" customWidth="1"/>
    <col min="14609" max="14609" width="16.5703125" bestFit="1" customWidth="1"/>
    <col min="14610" max="14610" width="14.7109375" bestFit="1" customWidth="1"/>
    <col min="14845" max="14845" width="9.140625" customWidth="1"/>
    <col min="14846" max="14846" width="7.28515625" customWidth="1"/>
    <col min="14847" max="14847" width="25.85546875" bestFit="1" customWidth="1"/>
    <col min="14848" max="14849" width="14.7109375" customWidth="1"/>
    <col min="14850" max="14850" width="57.85546875" customWidth="1"/>
    <col min="14851" max="14851" width="10.28515625" customWidth="1"/>
    <col min="14852" max="14852" width="12.42578125" bestFit="1" customWidth="1"/>
    <col min="14853" max="14853" width="18.28515625" bestFit="1" customWidth="1"/>
    <col min="14854" max="14854" width="12.140625" bestFit="1" customWidth="1"/>
    <col min="14855" max="14855" width="10.42578125" bestFit="1" customWidth="1"/>
    <col min="14856" max="14856" width="15.42578125" customWidth="1"/>
    <col min="14857" max="14857" width="11.5703125" customWidth="1"/>
    <col min="14858" max="14858" width="11.28515625" bestFit="1" customWidth="1"/>
    <col min="14859" max="14859" width="15.28515625" bestFit="1" customWidth="1"/>
    <col min="14860" max="14860" width="9.85546875" bestFit="1" customWidth="1"/>
    <col min="14861" max="14862" width="9.5703125" bestFit="1" customWidth="1"/>
    <col min="14863" max="14863" width="5.28515625" bestFit="1" customWidth="1"/>
    <col min="14864" max="14864" width="11.42578125" customWidth="1"/>
    <col min="14865" max="14865" width="16.5703125" bestFit="1" customWidth="1"/>
    <col min="14866" max="14866" width="14.7109375" bestFit="1" customWidth="1"/>
    <col min="15101" max="15101" width="9.140625" customWidth="1"/>
    <col min="15102" max="15102" width="7.28515625" customWidth="1"/>
    <col min="15103" max="15103" width="25.85546875" bestFit="1" customWidth="1"/>
    <col min="15104" max="15105" width="14.7109375" customWidth="1"/>
    <col min="15106" max="15106" width="57.85546875" customWidth="1"/>
    <col min="15107" max="15107" width="10.28515625" customWidth="1"/>
    <col min="15108" max="15108" width="12.42578125" bestFit="1" customWidth="1"/>
    <col min="15109" max="15109" width="18.28515625" bestFit="1" customWidth="1"/>
    <col min="15110" max="15110" width="12.140625" bestFit="1" customWidth="1"/>
    <col min="15111" max="15111" width="10.42578125" bestFit="1" customWidth="1"/>
    <col min="15112" max="15112" width="15.42578125" customWidth="1"/>
    <col min="15113" max="15113" width="11.5703125" customWidth="1"/>
    <col min="15114" max="15114" width="11.28515625" bestFit="1" customWidth="1"/>
    <col min="15115" max="15115" width="15.28515625" bestFit="1" customWidth="1"/>
    <col min="15116" max="15116" width="9.85546875" bestFit="1" customWidth="1"/>
    <col min="15117" max="15118" width="9.5703125" bestFit="1" customWidth="1"/>
    <col min="15119" max="15119" width="5.28515625" bestFit="1" customWidth="1"/>
    <col min="15120" max="15120" width="11.42578125" customWidth="1"/>
    <col min="15121" max="15121" width="16.5703125" bestFit="1" customWidth="1"/>
    <col min="15122" max="15122" width="14.7109375" bestFit="1" customWidth="1"/>
    <col min="15357" max="15357" width="9.140625" customWidth="1"/>
    <col min="15358" max="15358" width="7.28515625" customWidth="1"/>
    <col min="15359" max="15359" width="25.85546875" bestFit="1" customWidth="1"/>
    <col min="15360" max="15361" width="14.7109375" customWidth="1"/>
    <col min="15362" max="15362" width="57.85546875" customWidth="1"/>
    <col min="15363" max="15363" width="10.28515625" customWidth="1"/>
    <col min="15364" max="15364" width="12.42578125" bestFit="1" customWidth="1"/>
    <col min="15365" max="15365" width="18.28515625" bestFit="1" customWidth="1"/>
    <col min="15366" max="15366" width="12.140625" bestFit="1" customWidth="1"/>
    <col min="15367" max="15367" width="10.42578125" bestFit="1" customWidth="1"/>
    <col min="15368" max="15368" width="15.42578125" customWidth="1"/>
    <col min="15369" max="15369" width="11.5703125" customWidth="1"/>
    <col min="15370" max="15370" width="11.28515625" bestFit="1" customWidth="1"/>
    <col min="15371" max="15371" width="15.28515625" bestFit="1" customWidth="1"/>
    <col min="15372" max="15372" width="9.85546875" bestFit="1" customWidth="1"/>
    <col min="15373" max="15374" width="9.5703125" bestFit="1" customWidth="1"/>
    <col min="15375" max="15375" width="5.28515625" bestFit="1" customWidth="1"/>
    <col min="15376" max="15376" width="11.42578125" customWidth="1"/>
    <col min="15377" max="15377" width="16.5703125" bestFit="1" customWidth="1"/>
    <col min="15378" max="15378" width="14.7109375" bestFit="1" customWidth="1"/>
    <col min="15613" max="15613" width="9.140625" customWidth="1"/>
    <col min="15614" max="15614" width="7.28515625" customWidth="1"/>
    <col min="15615" max="15615" width="25.85546875" bestFit="1" customWidth="1"/>
    <col min="15616" max="15617" width="14.7109375" customWidth="1"/>
    <col min="15618" max="15618" width="57.85546875" customWidth="1"/>
    <col min="15619" max="15619" width="10.28515625" customWidth="1"/>
    <col min="15620" max="15620" width="12.42578125" bestFit="1" customWidth="1"/>
    <col min="15621" max="15621" width="18.28515625" bestFit="1" customWidth="1"/>
    <col min="15622" max="15622" width="12.140625" bestFit="1" customWidth="1"/>
    <col min="15623" max="15623" width="10.42578125" bestFit="1" customWidth="1"/>
    <col min="15624" max="15624" width="15.42578125" customWidth="1"/>
    <col min="15625" max="15625" width="11.5703125" customWidth="1"/>
    <col min="15626" max="15626" width="11.28515625" bestFit="1" customWidth="1"/>
    <col min="15627" max="15627" width="15.28515625" bestFit="1" customWidth="1"/>
    <col min="15628" max="15628" width="9.85546875" bestFit="1" customWidth="1"/>
    <col min="15629" max="15630" width="9.5703125" bestFit="1" customWidth="1"/>
    <col min="15631" max="15631" width="5.28515625" bestFit="1" customWidth="1"/>
    <col min="15632" max="15632" width="11.42578125" customWidth="1"/>
    <col min="15633" max="15633" width="16.5703125" bestFit="1" customWidth="1"/>
    <col min="15634" max="15634" width="14.7109375" bestFit="1" customWidth="1"/>
    <col min="15869" max="15869" width="9.140625" customWidth="1"/>
    <col min="15870" max="15870" width="7.28515625" customWidth="1"/>
    <col min="15871" max="15871" width="25.85546875" bestFit="1" customWidth="1"/>
    <col min="15872" max="15873" width="14.7109375" customWidth="1"/>
    <col min="15874" max="15874" width="57.85546875" customWidth="1"/>
    <col min="15875" max="15875" width="10.28515625" customWidth="1"/>
    <col min="15876" max="15876" width="12.42578125" bestFit="1" customWidth="1"/>
    <col min="15877" max="15877" width="18.28515625" bestFit="1" customWidth="1"/>
    <col min="15878" max="15878" width="12.140625" bestFit="1" customWidth="1"/>
    <col min="15879" max="15879" width="10.42578125" bestFit="1" customWidth="1"/>
    <col min="15880" max="15880" width="15.42578125" customWidth="1"/>
    <col min="15881" max="15881" width="11.5703125" customWidth="1"/>
    <col min="15882" max="15882" width="11.28515625" bestFit="1" customWidth="1"/>
    <col min="15883" max="15883" width="15.28515625" bestFit="1" customWidth="1"/>
    <col min="15884" max="15884" width="9.85546875" bestFit="1" customWidth="1"/>
    <col min="15885" max="15886" width="9.5703125" bestFit="1" customWidth="1"/>
    <col min="15887" max="15887" width="5.28515625" bestFit="1" customWidth="1"/>
    <col min="15888" max="15888" width="11.42578125" customWidth="1"/>
    <col min="15889" max="15889" width="16.5703125" bestFit="1" customWidth="1"/>
    <col min="15890" max="15890" width="14.7109375" bestFit="1" customWidth="1"/>
    <col min="16125" max="16125" width="9.140625" customWidth="1"/>
    <col min="16126" max="16126" width="7.28515625" customWidth="1"/>
    <col min="16127" max="16127" width="25.85546875" bestFit="1" customWidth="1"/>
    <col min="16128" max="16129" width="14.7109375" customWidth="1"/>
    <col min="16130" max="16130" width="57.85546875" customWidth="1"/>
    <col min="16131" max="16131" width="10.28515625" customWidth="1"/>
    <col min="16132" max="16132" width="12.42578125" bestFit="1" customWidth="1"/>
    <col min="16133" max="16133" width="18.28515625" bestFit="1" customWidth="1"/>
    <col min="16134" max="16134" width="12.140625" bestFit="1" customWidth="1"/>
    <col min="16135" max="16135" width="10.42578125" bestFit="1" customWidth="1"/>
    <col min="16136" max="16136" width="15.42578125" customWidth="1"/>
    <col min="16137" max="16137" width="11.5703125" customWidth="1"/>
    <col min="16138" max="16138" width="11.28515625" bestFit="1" customWidth="1"/>
    <col min="16139" max="16139" width="15.28515625" bestFit="1" customWidth="1"/>
    <col min="16140" max="16140" width="9.85546875" bestFit="1" customWidth="1"/>
    <col min="16141" max="16142" width="9.5703125" bestFit="1" customWidth="1"/>
    <col min="16143" max="16143" width="5.28515625" bestFit="1" customWidth="1"/>
    <col min="16144" max="16144" width="11.42578125" customWidth="1"/>
    <col min="16145" max="16145" width="16.5703125" bestFit="1" customWidth="1"/>
    <col min="16146" max="16146" width="14.7109375" bestFit="1" customWidth="1"/>
  </cols>
  <sheetData>
    <row r="1" spans="1:19" s="59" customFormat="1" x14ac:dyDescent="0.25">
      <c r="A1" s="50" t="s">
        <v>86</v>
      </c>
      <c r="B1" s="50" t="s">
        <v>87</v>
      </c>
      <c r="C1" s="51" t="s">
        <v>0</v>
      </c>
      <c r="D1" s="52" t="s">
        <v>24</v>
      </c>
      <c r="E1" s="51" t="s">
        <v>88</v>
      </c>
      <c r="F1" s="53" t="s">
        <v>89</v>
      </c>
      <c r="G1" s="54" t="s">
        <v>90</v>
      </c>
      <c r="H1" s="54" t="s">
        <v>91</v>
      </c>
      <c r="I1" s="54" t="s">
        <v>92</v>
      </c>
      <c r="J1" s="55" t="s">
        <v>22</v>
      </c>
      <c r="K1" s="54" t="s">
        <v>23</v>
      </c>
      <c r="L1" s="142" t="s">
        <v>23</v>
      </c>
      <c r="M1" s="142" t="s">
        <v>501</v>
      </c>
      <c r="N1" s="51" t="s">
        <v>93</v>
      </c>
      <c r="O1" s="51" t="s">
        <v>94</v>
      </c>
      <c r="P1" s="57" t="s">
        <v>95</v>
      </c>
      <c r="Q1" s="58" t="s">
        <v>96</v>
      </c>
      <c r="R1" s="51" t="s">
        <v>420</v>
      </c>
      <c r="S1" s="51" t="s">
        <v>97</v>
      </c>
    </row>
    <row r="2" spans="1:19" s="4" customFormat="1" x14ac:dyDescent="0.25">
      <c r="A2" s="2" t="s">
        <v>421</v>
      </c>
      <c r="B2" s="60" t="s">
        <v>422</v>
      </c>
      <c r="C2" s="18" t="s">
        <v>423</v>
      </c>
      <c r="D2" s="61">
        <v>23</v>
      </c>
      <c r="E2" s="62" t="s">
        <v>424</v>
      </c>
      <c r="F2" s="32" t="s">
        <v>425</v>
      </c>
      <c r="G2" s="71">
        <v>1800</v>
      </c>
      <c r="H2" s="64">
        <v>47</v>
      </c>
      <c r="I2" s="68">
        <v>7</v>
      </c>
      <c r="J2" s="65">
        <v>19.599999999999998</v>
      </c>
      <c r="K2" s="66">
        <f>M2</f>
        <v>146.99999999999997</v>
      </c>
      <c r="L2" s="66">
        <v>185.81</v>
      </c>
      <c r="M2" s="66">
        <f>J2*7.5</f>
        <v>146.99999999999997</v>
      </c>
      <c r="N2" s="24">
        <f>(O2+P2)*0.4</f>
        <v>101.56</v>
      </c>
      <c r="O2" s="24">
        <v>44</v>
      </c>
      <c r="P2" s="68">
        <v>209.9</v>
      </c>
      <c r="Q2" s="69">
        <v>-1</v>
      </c>
      <c r="R2" s="24">
        <v>1</v>
      </c>
      <c r="S2" s="24" t="s">
        <v>426</v>
      </c>
    </row>
    <row r="3" spans="1:19" s="4" customFormat="1" x14ac:dyDescent="0.25">
      <c r="A3" s="2" t="s">
        <v>427</v>
      </c>
      <c r="B3" s="60" t="s">
        <v>422</v>
      </c>
      <c r="C3" s="18" t="s">
        <v>428</v>
      </c>
      <c r="D3" s="61">
        <v>25</v>
      </c>
      <c r="E3" s="62" t="s">
        <v>424</v>
      </c>
      <c r="F3" s="32" t="s">
        <v>429</v>
      </c>
      <c r="G3" s="71">
        <v>2700</v>
      </c>
      <c r="H3" s="64">
        <v>60</v>
      </c>
      <c r="I3" s="68">
        <v>9</v>
      </c>
      <c r="J3" s="65">
        <v>29.4</v>
      </c>
      <c r="K3" s="66">
        <f t="shared" ref="K3:K8" si="0">M3</f>
        <v>220.5</v>
      </c>
      <c r="L3" s="66">
        <v>289.51</v>
      </c>
      <c r="M3" s="66">
        <f t="shared" ref="M3:M8" si="1">J3*7.5</f>
        <v>220.5</v>
      </c>
      <c r="N3" s="24">
        <f t="shared" ref="N3:N8" si="2">(O3+P3)*0.4</f>
        <v>109.56</v>
      </c>
      <c r="O3" s="24">
        <v>64</v>
      </c>
      <c r="P3" s="68">
        <v>209.9</v>
      </c>
      <c r="Q3" s="69">
        <v>-1</v>
      </c>
      <c r="R3" s="24">
        <v>1</v>
      </c>
      <c r="S3" s="24" t="s">
        <v>430</v>
      </c>
    </row>
    <row r="4" spans="1:19" s="4" customFormat="1" x14ac:dyDescent="0.25">
      <c r="A4" s="2" t="s">
        <v>431</v>
      </c>
      <c r="B4" s="60" t="s">
        <v>422</v>
      </c>
      <c r="C4" s="18" t="s">
        <v>432</v>
      </c>
      <c r="D4" s="61">
        <v>27</v>
      </c>
      <c r="E4" s="62" t="s">
        <v>424</v>
      </c>
      <c r="F4" s="72" t="s">
        <v>433</v>
      </c>
      <c r="G4" s="71">
        <v>3600</v>
      </c>
      <c r="H4" s="62">
        <v>80</v>
      </c>
      <c r="I4" s="68">
        <v>11</v>
      </c>
      <c r="J4" s="65">
        <v>38.64</v>
      </c>
      <c r="K4" s="66">
        <f>M4</f>
        <v>289.8</v>
      </c>
      <c r="L4" s="66">
        <v>375.61</v>
      </c>
      <c r="M4" s="66">
        <f t="shared" si="1"/>
        <v>289.8</v>
      </c>
      <c r="N4" s="24">
        <f t="shared" si="2"/>
        <v>137.96</v>
      </c>
      <c r="O4" s="24">
        <v>85</v>
      </c>
      <c r="P4" s="27">
        <v>259.89999999999998</v>
      </c>
      <c r="Q4" s="69">
        <v>-1</v>
      </c>
      <c r="R4" s="7">
        <v>1</v>
      </c>
      <c r="S4" s="24" t="s">
        <v>434</v>
      </c>
    </row>
    <row r="5" spans="1:19" s="4" customFormat="1" x14ac:dyDescent="0.25">
      <c r="A5" s="2" t="s">
        <v>435</v>
      </c>
      <c r="B5" s="60" t="s">
        <v>422</v>
      </c>
      <c r="C5" s="18" t="s">
        <v>436</v>
      </c>
      <c r="D5" s="61">
        <v>33</v>
      </c>
      <c r="E5" s="62" t="s">
        <v>424</v>
      </c>
      <c r="F5" s="72" t="s">
        <v>437</v>
      </c>
      <c r="G5" s="71">
        <v>5400</v>
      </c>
      <c r="H5" s="62">
        <v>203</v>
      </c>
      <c r="I5" s="62">
        <v>13</v>
      </c>
      <c r="J5" s="65">
        <v>56.209999999999987</v>
      </c>
      <c r="K5" s="66">
        <f t="shared" si="0"/>
        <v>421.57499999999987</v>
      </c>
      <c r="L5" s="66">
        <v>649.34</v>
      </c>
      <c r="M5" s="66">
        <f t="shared" si="1"/>
        <v>421.57499999999987</v>
      </c>
      <c r="N5" s="24">
        <f t="shared" si="2"/>
        <v>326.68</v>
      </c>
      <c r="O5" s="24">
        <v>136</v>
      </c>
      <c r="P5" s="27">
        <v>680.69999999999993</v>
      </c>
      <c r="Q5" s="69">
        <v>-1</v>
      </c>
      <c r="R5" s="7">
        <v>1</v>
      </c>
      <c r="S5" s="24" t="s">
        <v>438</v>
      </c>
    </row>
    <row r="6" spans="1:19" s="4" customFormat="1" x14ac:dyDescent="0.25">
      <c r="A6" s="2" t="s">
        <v>439</v>
      </c>
      <c r="B6" s="60" t="s">
        <v>422</v>
      </c>
      <c r="C6" s="18" t="s">
        <v>440</v>
      </c>
      <c r="D6" s="61">
        <v>41</v>
      </c>
      <c r="E6" s="62" t="s">
        <v>424</v>
      </c>
      <c r="F6" s="72" t="s">
        <v>441</v>
      </c>
      <c r="G6" s="71">
        <v>7200</v>
      </c>
      <c r="H6" s="62">
        <v>208</v>
      </c>
      <c r="I6" s="62">
        <v>17</v>
      </c>
      <c r="J6" s="65">
        <v>80.457999999999998</v>
      </c>
      <c r="K6" s="66">
        <f t="shared" si="0"/>
        <v>603.43499999999995</v>
      </c>
      <c r="L6" s="66">
        <v>953.45</v>
      </c>
      <c r="M6" s="66">
        <f t="shared" si="1"/>
        <v>603.43499999999995</v>
      </c>
      <c r="N6" s="24">
        <f t="shared" si="2"/>
        <v>483.96000000000004</v>
      </c>
      <c r="O6" s="24">
        <v>202</v>
      </c>
      <c r="P6" s="63">
        <v>1007.9</v>
      </c>
      <c r="Q6" s="69">
        <v>-1</v>
      </c>
      <c r="R6" s="24">
        <v>1</v>
      </c>
      <c r="S6" s="24" t="s">
        <v>442</v>
      </c>
    </row>
    <row r="7" spans="1:19" s="4" customFormat="1" x14ac:dyDescent="0.25">
      <c r="A7" s="2" t="s">
        <v>443</v>
      </c>
      <c r="B7" s="60" t="s">
        <v>422</v>
      </c>
      <c r="C7" s="18" t="s">
        <v>444</v>
      </c>
      <c r="D7" s="61">
        <v>53</v>
      </c>
      <c r="E7" s="62" t="s">
        <v>424</v>
      </c>
      <c r="F7" s="72" t="s">
        <v>445</v>
      </c>
      <c r="G7" s="71">
        <v>9000</v>
      </c>
      <c r="H7" s="62">
        <v>211</v>
      </c>
      <c r="I7" s="62">
        <v>21</v>
      </c>
      <c r="J7" s="65">
        <v>98.447999999999979</v>
      </c>
      <c r="K7" s="66">
        <f t="shared" si="0"/>
        <v>738.3599999999999</v>
      </c>
      <c r="L7" s="66">
        <v>1193.05</v>
      </c>
      <c r="M7" s="66">
        <f t="shared" si="1"/>
        <v>738.3599999999999</v>
      </c>
      <c r="N7" s="24">
        <f t="shared" si="2"/>
        <v>585.16000000000008</v>
      </c>
      <c r="O7" s="24">
        <v>244</v>
      </c>
      <c r="P7" s="63">
        <v>1218.9000000000001</v>
      </c>
      <c r="Q7" s="69">
        <v>-1</v>
      </c>
      <c r="R7" s="7">
        <v>1</v>
      </c>
      <c r="S7" s="24" t="s">
        <v>446</v>
      </c>
    </row>
    <row r="8" spans="1:19" s="4" customFormat="1" x14ac:dyDescent="0.25">
      <c r="A8" s="2" t="s">
        <v>447</v>
      </c>
      <c r="B8" s="60" t="s">
        <v>422</v>
      </c>
      <c r="C8" s="3" t="s">
        <v>448</v>
      </c>
      <c r="D8" s="69">
        <v>55</v>
      </c>
      <c r="E8" s="62" t="s">
        <v>424</v>
      </c>
      <c r="F8" s="32" t="s">
        <v>449</v>
      </c>
      <c r="G8" s="117">
        <v>10800</v>
      </c>
      <c r="H8" s="62">
        <v>300</v>
      </c>
      <c r="I8" s="62">
        <v>42</v>
      </c>
      <c r="J8" s="118">
        <v>118.13</v>
      </c>
      <c r="K8" s="66">
        <f t="shared" si="0"/>
        <v>885.97499999999991</v>
      </c>
      <c r="L8" s="119">
        <v>1431.56</v>
      </c>
      <c r="M8" s="66">
        <f t="shared" si="1"/>
        <v>885.97499999999991</v>
      </c>
      <c r="N8" s="24">
        <f t="shared" si="2"/>
        <v>700.27200000000005</v>
      </c>
      <c r="O8" s="24">
        <v>292</v>
      </c>
      <c r="P8" s="63">
        <v>1458.68</v>
      </c>
      <c r="Q8" s="69">
        <v>-1</v>
      </c>
      <c r="R8" s="24">
        <v>1</v>
      </c>
      <c r="S8" s="24" t="s">
        <v>450</v>
      </c>
    </row>
    <row r="9" spans="1:19" x14ac:dyDescent="0.25">
      <c r="K9" s="109"/>
      <c r="L9" s="109"/>
      <c r="M9" s="109"/>
      <c r="N9" s="109"/>
      <c r="O9" s="109"/>
      <c r="P9" s="109"/>
    </row>
    <row r="10" spans="1:19" x14ac:dyDescent="0.25">
      <c r="K10" s="109"/>
      <c r="L10" s="109"/>
      <c r="M10" s="109"/>
      <c r="N10" s="109"/>
      <c r="O10" s="109"/>
      <c r="P10" s="109"/>
    </row>
    <row r="11" spans="1:19" x14ac:dyDescent="0.25">
      <c r="K11" s="109"/>
      <c r="L11" s="109"/>
      <c r="M11" s="109"/>
      <c r="N11" s="109"/>
      <c r="O11" s="109"/>
      <c r="P11" s="109"/>
    </row>
  </sheetData>
  <autoFilter ref="A1:S8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282"/>
  <sheetViews>
    <sheetView zoomScaleNormal="10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H12" sqref="AH12"/>
    </sheetView>
  </sheetViews>
  <sheetFormatPr defaultRowHeight="15" x14ac:dyDescent="0.25"/>
  <cols>
    <col min="1" max="2" width="9.140625" style="28"/>
    <col min="3" max="3" width="17.28515625" style="28" hidden="1" customWidth="1"/>
    <col min="4" max="4" width="17.5703125" style="28" hidden="1" customWidth="1"/>
    <col min="5" max="5" width="23.85546875" style="28" hidden="1" customWidth="1"/>
    <col min="6" max="6" width="24.42578125" style="28" hidden="1" customWidth="1"/>
    <col min="7" max="7" width="24.140625" style="28" hidden="1" customWidth="1"/>
    <col min="8" max="8" width="23.140625" style="28" hidden="1" customWidth="1"/>
    <col min="9" max="9" width="35.42578125" style="35" hidden="1" customWidth="1"/>
    <col min="10" max="10" width="24.85546875" style="28" hidden="1" customWidth="1"/>
    <col min="11" max="11" width="18.42578125" style="28" hidden="1" customWidth="1"/>
    <col min="12" max="12" width="19.140625" style="28" hidden="1" customWidth="1"/>
    <col min="13" max="13" width="29.28515625" style="28" hidden="1" customWidth="1"/>
    <col min="14" max="14" width="30.28515625" style="28" hidden="1" customWidth="1"/>
    <col min="15" max="15" width="19.7109375" style="36" hidden="1" customWidth="1"/>
    <col min="16" max="16" width="24.7109375" style="28" hidden="1" customWidth="1"/>
    <col min="17" max="18" width="23" style="4" customWidth="1"/>
    <col min="19" max="19" width="25.7109375" style="28" hidden="1" customWidth="1"/>
    <col min="20" max="20" width="22.140625" style="28" hidden="1" customWidth="1"/>
    <col min="21" max="21" width="30.28515625" style="28" hidden="1" customWidth="1"/>
    <col min="22" max="22" width="33.140625" style="35" hidden="1" customWidth="1"/>
    <col min="23" max="23" width="31.5703125" style="35" hidden="1" customWidth="1"/>
    <col min="24" max="24" width="33.28515625" style="35" hidden="1" customWidth="1"/>
    <col min="25" max="25" width="31.7109375" style="35" hidden="1" customWidth="1"/>
    <col min="26" max="28" width="33.28515625" style="35" customWidth="1"/>
    <col min="29" max="29" width="29.140625" style="35" customWidth="1"/>
    <col min="30" max="30" width="27.140625" style="35" bestFit="1" customWidth="1"/>
    <col min="31" max="31" width="20.5703125" style="133" customWidth="1"/>
    <col min="32" max="32" width="24.85546875" style="133" bestFit="1" customWidth="1"/>
    <col min="33" max="34" width="19.42578125" style="28" bestFit="1" customWidth="1"/>
    <col min="35" max="201" width="9.140625" style="28"/>
    <col min="202" max="202" width="17.5703125" style="28" bestFit="1" customWidth="1"/>
    <col min="203" max="203" width="25.7109375" style="28" bestFit="1" customWidth="1"/>
    <col min="204" max="204" width="22.140625" style="28" bestFit="1" customWidth="1"/>
    <col min="205" max="205" width="18.42578125" style="28" bestFit="1" customWidth="1"/>
    <col min="206" max="206" width="19.140625" style="28" bestFit="1" customWidth="1"/>
    <col min="207" max="207" width="18.42578125" style="28" bestFit="1" customWidth="1"/>
    <col min="208" max="208" width="26.42578125" style="28" bestFit="1" customWidth="1"/>
    <col min="209" max="209" width="23.85546875" style="28" bestFit="1" customWidth="1"/>
    <col min="210" max="210" width="21.42578125" style="28" bestFit="1" customWidth="1"/>
    <col min="211" max="211" width="16" style="28" bestFit="1" customWidth="1"/>
    <col min="212" max="213" width="23" style="28" customWidth="1"/>
    <col min="214" max="214" width="29.28515625" style="28" customWidth="1"/>
    <col min="215" max="215" width="30.28515625" style="28" customWidth="1"/>
    <col min="216" max="216" width="24.140625" style="28" customWidth="1"/>
    <col min="217" max="218" width="23.85546875" style="28" customWidth="1"/>
    <col min="219" max="219" width="30.28515625" style="28" customWidth="1"/>
    <col min="220" max="225" width="12.7109375" style="28" customWidth="1"/>
    <col min="226" max="226" width="33.140625" style="28" customWidth="1"/>
    <col min="227" max="227" width="31.5703125" style="28" customWidth="1"/>
    <col min="228" max="228" width="33.28515625" style="28" customWidth="1"/>
    <col min="229" max="229" width="31.7109375" style="28" customWidth="1"/>
    <col min="230" max="230" width="20" style="28" customWidth="1"/>
    <col min="231" max="231" width="19.28515625" style="28" bestFit="1" customWidth="1"/>
    <col min="232" max="232" width="19.7109375" style="28" bestFit="1" customWidth="1"/>
    <col min="233" max="233" width="33.28515625" style="28" bestFit="1" customWidth="1"/>
    <col min="234" max="234" width="24.140625" style="28" bestFit="1" customWidth="1"/>
    <col min="235" max="235" width="25.28515625" style="28" customWidth="1"/>
    <col min="236" max="236" width="24.42578125" style="28" customWidth="1"/>
    <col min="237" max="237" width="13.85546875" style="28" bestFit="1" customWidth="1"/>
    <col min="238" max="238" width="18.7109375" style="28" bestFit="1" customWidth="1"/>
    <col min="239" max="239" width="24.7109375" style="28" bestFit="1" customWidth="1"/>
    <col min="240" max="241" width="27.140625" style="28" bestFit="1" customWidth="1"/>
    <col min="242" max="242" width="24.7109375" style="28" bestFit="1" customWidth="1"/>
    <col min="243" max="245" width="22.42578125" style="28" bestFit="1" customWidth="1"/>
    <col min="246" max="246" width="24" style="28" bestFit="1" customWidth="1"/>
    <col min="247" max="248" width="41.140625" style="28" bestFit="1" customWidth="1"/>
    <col min="249" max="249" width="77.42578125" style="28" bestFit="1" customWidth="1"/>
    <col min="250" max="250" width="110.28515625" style="28" bestFit="1" customWidth="1"/>
    <col min="251" max="251" width="108.140625" style="28" bestFit="1" customWidth="1"/>
    <col min="252" max="252" width="38.28515625" style="28" bestFit="1" customWidth="1"/>
    <col min="253" max="253" width="38.7109375" style="28" bestFit="1" customWidth="1"/>
    <col min="254" max="254" width="38.28515625" style="28" bestFit="1" customWidth="1"/>
    <col min="255" max="255" width="38.7109375" style="28" bestFit="1" customWidth="1"/>
    <col min="256" max="256" width="38.28515625" style="28" bestFit="1" customWidth="1"/>
    <col min="257" max="257" width="38.7109375" style="28" bestFit="1" customWidth="1"/>
    <col min="258" max="258" width="22.85546875" style="28" bestFit="1" customWidth="1"/>
    <col min="259" max="259" width="31.85546875" style="28" customWidth="1"/>
    <col min="260" max="260" width="28" style="28" bestFit="1" customWidth="1"/>
    <col min="261" max="261" width="20.7109375" style="28" bestFit="1" customWidth="1"/>
    <col min="262" max="262" width="26.7109375" style="28" bestFit="1" customWidth="1"/>
    <col min="263" max="263" width="26.85546875" style="28" bestFit="1" customWidth="1"/>
    <col min="264" max="264" width="26.7109375" style="28" bestFit="1" customWidth="1"/>
    <col min="265" max="265" width="26.85546875" style="28" bestFit="1" customWidth="1"/>
    <col min="266" max="266" width="28.85546875" style="28" bestFit="1" customWidth="1"/>
    <col min="267" max="267" width="27" style="28" bestFit="1" customWidth="1"/>
    <col min="268" max="268" width="23.42578125" style="28" bestFit="1" customWidth="1"/>
    <col min="269" max="270" width="31.42578125" style="28" bestFit="1" customWidth="1"/>
    <col min="271" max="271" width="31.42578125" style="28" customWidth="1"/>
    <col min="272" max="272" width="52.28515625" style="28" customWidth="1"/>
    <col min="273" max="273" width="31.42578125" style="28" customWidth="1"/>
    <col min="274" max="274" width="26.42578125" style="28" bestFit="1" customWidth="1"/>
    <col min="275" max="275" width="29.28515625" style="28" customWidth="1"/>
    <col min="276" max="276" width="30.28515625" style="28" customWidth="1"/>
    <col min="277" max="277" width="39" style="28" bestFit="1" customWidth="1"/>
    <col min="278" max="457" width="9.140625" style="28"/>
    <col min="458" max="458" width="17.5703125" style="28" bestFit="1" customWidth="1"/>
    <col min="459" max="459" width="25.7109375" style="28" bestFit="1" customWidth="1"/>
    <col min="460" max="460" width="22.140625" style="28" bestFit="1" customWidth="1"/>
    <col min="461" max="461" width="18.42578125" style="28" bestFit="1" customWidth="1"/>
    <col min="462" max="462" width="19.140625" style="28" bestFit="1" customWidth="1"/>
    <col min="463" max="463" width="18.42578125" style="28" bestFit="1" customWidth="1"/>
    <col min="464" max="464" width="26.42578125" style="28" bestFit="1" customWidth="1"/>
    <col min="465" max="465" width="23.85546875" style="28" bestFit="1" customWidth="1"/>
    <col min="466" max="466" width="21.42578125" style="28" bestFit="1" customWidth="1"/>
    <col min="467" max="467" width="16" style="28" bestFit="1" customWidth="1"/>
    <col min="468" max="469" width="23" style="28" customWidth="1"/>
    <col min="470" max="470" width="29.28515625" style="28" customWidth="1"/>
    <col min="471" max="471" width="30.28515625" style="28" customWidth="1"/>
    <col min="472" max="472" width="24.140625" style="28" customWidth="1"/>
    <col min="473" max="474" width="23.85546875" style="28" customWidth="1"/>
    <col min="475" max="475" width="30.28515625" style="28" customWidth="1"/>
    <col min="476" max="481" width="12.7109375" style="28" customWidth="1"/>
    <col min="482" max="482" width="33.140625" style="28" customWidth="1"/>
    <col min="483" max="483" width="31.5703125" style="28" customWidth="1"/>
    <col min="484" max="484" width="33.28515625" style="28" customWidth="1"/>
    <col min="485" max="485" width="31.7109375" style="28" customWidth="1"/>
    <col min="486" max="486" width="20" style="28" customWidth="1"/>
    <col min="487" max="487" width="19.28515625" style="28" bestFit="1" customWidth="1"/>
    <col min="488" max="488" width="19.7109375" style="28" bestFit="1" customWidth="1"/>
    <col min="489" max="489" width="33.28515625" style="28" bestFit="1" customWidth="1"/>
    <col min="490" max="490" width="24.140625" style="28" bestFit="1" customWidth="1"/>
    <col min="491" max="491" width="25.28515625" style="28" customWidth="1"/>
    <col min="492" max="492" width="24.42578125" style="28" customWidth="1"/>
    <col min="493" max="493" width="13.85546875" style="28" bestFit="1" customWidth="1"/>
    <col min="494" max="494" width="18.7109375" style="28" bestFit="1" customWidth="1"/>
    <col min="495" max="495" width="24.7109375" style="28" bestFit="1" customWidth="1"/>
    <col min="496" max="497" width="27.140625" style="28" bestFit="1" customWidth="1"/>
    <col min="498" max="498" width="24.7109375" style="28" bestFit="1" customWidth="1"/>
    <col min="499" max="501" width="22.42578125" style="28" bestFit="1" customWidth="1"/>
    <col min="502" max="502" width="24" style="28" bestFit="1" customWidth="1"/>
    <col min="503" max="504" width="41.140625" style="28" bestFit="1" customWidth="1"/>
    <col min="505" max="505" width="77.42578125" style="28" bestFit="1" customWidth="1"/>
    <col min="506" max="506" width="110.28515625" style="28" bestFit="1" customWidth="1"/>
    <col min="507" max="507" width="108.140625" style="28" bestFit="1" customWidth="1"/>
    <col min="508" max="508" width="38.28515625" style="28" bestFit="1" customWidth="1"/>
    <col min="509" max="509" width="38.7109375" style="28" bestFit="1" customWidth="1"/>
    <col min="510" max="510" width="38.28515625" style="28" bestFit="1" customWidth="1"/>
    <col min="511" max="511" width="38.7109375" style="28" bestFit="1" customWidth="1"/>
    <col min="512" max="512" width="38.28515625" style="28" bestFit="1" customWidth="1"/>
    <col min="513" max="513" width="38.7109375" style="28" bestFit="1" customWidth="1"/>
    <col min="514" max="514" width="22.85546875" style="28" bestFit="1" customWidth="1"/>
    <col min="515" max="515" width="31.85546875" style="28" customWidth="1"/>
    <col min="516" max="516" width="28" style="28" bestFit="1" customWidth="1"/>
    <col min="517" max="517" width="20.7109375" style="28" bestFit="1" customWidth="1"/>
    <col min="518" max="518" width="26.7109375" style="28" bestFit="1" customWidth="1"/>
    <col min="519" max="519" width="26.85546875" style="28" bestFit="1" customWidth="1"/>
    <col min="520" max="520" width="26.7109375" style="28" bestFit="1" customWidth="1"/>
    <col min="521" max="521" width="26.85546875" style="28" bestFit="1" customWidth="1"/>
    <col min="522" max="522" width="28.85546875" style="28" bestFit="1" customWidth="1"/>
    <col min="523" max="523" width="27" style="28" bestFit="1" customWidth="1"/>
    <col min="524" max="524" width="23.42578125" style="28" bestFit="1" customWidth="1"/>
    <col min="525" max="526" width="31.42578125" style="28" bestFit="1" customWidth="1"/>
    <col min="527" max="527" width="31.42578125" style="28" customWidth="1"/>
    <col min="528" max="528" width="52.28515625" style="28" customWidth="1"/>
    <col min="529" max="529" width="31.42578125" style="28" customWidth="1"/>
    <col min="530" max="530" width="26.42578125" style="28" bestFit="1" customWidth="1"/>
    <col min="531" max="531" width="29.28515625" style="28" customWidth="1"/>
    <col min="532" max="532" width="30.28515625" style="28" customWidth="1"/>
    <col min="533" max="533" width="39" style="28" bestFit="1" customWidth="1"/>
    <col min="534" max="713" width="9.140625" style="28"/>
    <col min="714" max="714" width="17.5703125" style="28" bestFit="1" customWidth="1"/>
    <col min="715" max="715" width="25.7109375" style="28" bestFit="1" customWidth="1"/>
    <col min="716" max="716" width="22.140625" style="28" bestFit="1" customWidth="1"/>
    <col min="717" max="717" width="18.42578125" style="28" bestFit="1" customWidth="1"/>
    <col min="718" max="718" width="19.140625" style="28" bestFit="1" customWidth="1"/>
    <col min="719" max="719" width="18.42578125" style="28" bestFit="1" customWidth="1"/>
    <col min="720" max="720" width="26.42578125" style="28" bestFit="1" customWidth="1"/>
    <col min="721" max="721" width="23.85546875" style="28" bestFit="1" customWidth="1"/>
    <col min="722" max="722" width="21.42578125" style="28" bestFit="1" customWidth="1"/>
    <col min="723" max="723" width="16" style="28" bestFit="1" customWidth="1"/>
    <col min="724" max="725" width="23" style="28" customWidth="1"/>
    <col min="726" max="726" width="29.28515625" style="28" customWidth="1"/>
    <col min="727" max="727" width="30.28515625" style="28" customWidth="1"/>
    <col min="728" max="728" width="24.140625" style="28" customWidth="1"/>
    <col min="729" max="730" width="23.85546875" style="28" customWidth="1"/>
    <col min="731" max="731" width="30.28515625" style="28" customWidth="1"/>
    <col min="732" max="737" width="12.7109375" style="28" customWidth="1"/>
    <col min="738" max="738" width="33.140625" style="28" customWidth="1"/>
    <col min="739" max="739" width="31.5703125" style="28" customWidth="1"/>
    <col min="740" max="740" width="33.28515625" style="28" customWidth="1"/>
    <col min="741" max="741" width="31.7109375" style="28" customWidth="1"/>
    <col min="742" max="742" width="20" style="28" customWidth="1"/>
    <col min="743" max="743" width="19.28515625" style="28" bestFit="1" customWidth="1"/>
    <col min="744" max="744" width="19.7109375" style="28" bestFit="1" customWidth="1"/>
    <col min="745" max="745" width="33.28515625" style="28" bestFit="1" customWidth="1"/>
    <col min="746" max="746" width="24.140625" style="28" bestFit="1" customWidth="1"/>
    <col min="747" max="747" width="25.28515625" style="28" customWidth="1"/>
    <col min="748" max="748" width="24.42578125" style="28" customWidth="1"/>
    <col min="749" max="749" width="13.85546875" style="28" bestFit="1" customWidth="1"/>
    <col min="750" max="750" width="18.7109375" style="28" bestFit="1" customWidth="1"/>
    <col min="751" max="751" width="24.7109375" style="28" bestFit="1" customWidth="1"/>
    <col min="752" max="753" width="27.140625" style="28" bestFit="1" customWidth="1"/>
    <col min="754" max="754" width="24.7109375" style="28" bestFit="1" customWidth="1"/>
    <col min="755" max="757" width="22.42578125" style="28" bestFit="1" customWidth="1"/>
    <col min="758" max="758" width="24" style="28" bestFit="1" customWidth="1"/>
    <col min="759" max="760" width="41.140625" style="28" bestFit="1" customWidth="1"/>
    <col min="761" max="761" width="77.42578125" style="28" bestFit="1" customWidth="1"/>
    <col min="762" max="762" width="110.28515625" style="28" bestFit="1" customWidth="1"/>
    <col min="763" max="763" width="108.140625" style="28" bestFit="1" customWidth="1"/>
    <col min="764" max="764" width="38.28515625" style="28" bestFit="1" customWidth="1"/>
    <col min="765" max="765" width="38.7109375" style="28" bestFit="1" customWidth="1"/>
    <col min="766" max="766" width="38.28515625" style="28" bestFit="1" customWidth="1"/>
    <col min="767" max="767" width="38.7109375" style="28" bestFit="1" customWidth="1"/>
    <col min="768" max="768" width="38.28515625" style="28" bestFit="1" customWidth="1"/>
    <col min="769" max="769" width="38.7109375" style="28" bestFit="1" customWidth="1"/>
    <col min="770" max="770" width="22.85546875" style="28" bestFit="1" customWidth="1"/>
    <col min="771" max="771" width="31.85546875" style="28" customWidth="1"/>
    <col min="772" max="772" width="28" style="28" bestFit="1" customWidth="1"/>
    <col min="773" max="773" width="20.7109375" style="28" bestFit="1" customWidth="1"/>
    <col min="774" max="774" width="26.7109375" style="28" bestFit="1" customWidth="1"/>
    <col min="775" max="775" width="26.85546875" style="28" bestFit="1" customWidth="1"/>
    <col min="776" max="776" width="26.7109375" style="28" bestFit="1" customWidth="1"/>
    <col min="777" max="777" width="26.85546875" style="28" bestFit="1" customWidth="1"/>
    <col min="778" max="778" width="28.85546875" style="28" bestFit="1" customWidth="1"/>
    <col min="779" max="779" width="27" style="28" bestFit="1" customWidth="1"/>
    <col min="780" max="780" width="23.42578125" style="28" bestFit="1" customWidth="1"/>
    <col min="781" max="782" width="31.42578125" style="28" bestFit="1" customWidth="1"/>
    <col min="783" max="783" width="31.42578125" style="28" customWidth="1"/>
    <col min="784" max="784" width="52.28515625" style="28" customWidth="1"/>
    <col min="785" max="785" width="31.42578125" style="28" customWidth="1"/>
    <col min="786" max="786" width="26.42578125" style="28" bestFit="1" customWidth="1"/>
    <col min="787" max="787" width="29.28515625" style="28" customWidth="1"/>
    <col min="788" max="788" width="30.28515625" style="28" customWidth="1"/>
    <col min="789" max="789" width="39" style="28" bestFit="1" customWidth="1"/>
    <col min="790" max="969" width="9.140625" style="28"/>
    <col min="970" max="970" width="17.5703125" style="28" bestFit="1" customWidth="1"/>
    <col min="971" max="971" width="25.7109375" style="28" bestFit="1" customWidth="1"/>
    <col min="972" max="972" width="22.140625" style="28" bestFit="1" customWidth="1"/>
    <col min="973" max="973" width="18.42578125" style="28" bestFit="1" customWidth="1"/>
    <col min="974" max="974" width="19.140625" style="28" bestFit="1" customWidth="1"/>
    <col min="975" max="975" width="18.42578125" style="28" bestFit="1" customWidth="1"/>
    <col min="976" max="976" width="26.42578125" style="28" bestFit="1" customWidth="1"/>
    <col min="977" max="977" width="23.85546875" style="28" bestFit="1" customWidth="1"/>
    <col min="978" max="978" width="21.42578125" style="28" bestFit="1" customWidth="1"/>
    <col min="979" max="979" width="16" style="28" bestFit="1" customWidth="1"/>
    <col min="980" max="981" width="23" style="28" customWidth="1"/>
    <col min="982" max="982" width="29.28515625" style="28" customWidth="1"/>
    <col min="983" max="983" width="30.28515625" style="28" customWidth="1"/>
    <col min="984" max="984" width="24.140625" style="28" customWidth="1"/>
    <col min="985" max="986" width="23.85546875" style="28" customWidth="1"/>
    <col min="987" max="987" width="30.28515625" style="28" customWidth="1"/>
    <col min="988" max="993" width="12.7109375" style="28" customWidth="1"/>
    <col min="994" max="994" width="33.140625" style="28" customWidth="1"/>
    <col min="995" max="995" width="31.5703125" style="28" customWidth="1"/>
    <col min="996" max="996" width="33.28515625" style="28" customWidth="1"/>
    <col min="997" max="997" width="31.7109375" style="28" customWidth="1"/>
    <col min="998" max="998" width="20" style="28" customWidth="1"/>
    <col min="999" max="999" width="19.28515625" style="28" bestFit="1" customWidth="1"/>
    <col min="1000" max="1000" width="19.7109375" style="28" bestFit="1" customWidth="1"/>
    <col min="1001" max="1001" width="33.28515625" style="28" bestFit="1" customWidth="1"/>
    <col min="1002" max="1002" width="24.140625" style="28" bestFit="1" customWidth="1"/>
    <col min="1003" max="1003" width="25.28515625" style="28" customWidth="1"/>
    <col min="1004" max="1004" width="24.42578125" style="28" customWidth="1"/>
    <col min="1005" max="1005" width="13.85546875" style="28" bestFit="1" customWidth="1"/>
    <col min="1006" max="1006" width="18.7109375" style="28" bestFit="1" customWidth="1"/>
    <col min="1007" max="1007" width="24.7109375" style="28" bestFit="1" customWidth="1"/>
    <col min="1008" max="1009" width="27.140625" style="28" bestFit="1" customWidth="1"/>
    <col min="1010" max="1010" width="24.7109375" style="28" bestFit="1" customWidth="1"/>
    <col min="1011" max="1013" width="22.42578125" style="28" bestFit="1" customWidth="1"/>
    <col min="1014" max="1014" width="24" style="28" bestFit="1" customWidth="1"/>
    <col min="1015" max="1016" width="41.140625" style="28" bestFit="1" customWidth="1"/>
    <col min="1017" max="1017" width="77.42578125" style="28" bestFit="1" customWidth="1"/>
    <col min="1018" max="1018" width="110.28515625" style="28" bestFit="1" customWidth="1"/>
    <col min="1019" max="1019" width="108.140625" style="28" bestFit="1" customWidth="1"/>
    <col min="1020" max="1020" width="38.28515625" style="28" bestFit="1" customWidth="1"/>
    <col min="1021" max="1021" width="38.7109375" style="28" bestFit="1" customWidth="1"/>
    <col min="1022" max="1022" width="38.28515625" style="28" bestFit="1" customWidth="1"/>
    <col min="1023" max="1023" width="38.7109375" style="28" bestFit="1" customWidth="1"/>
    <col min="1024" max="1024" width="38.28515625" style="28" bestFit="1" customWidth="1"/>
    <col min="1025" max="1025" width="38.7109375" style="28" bestFit="1" customWidth="1"/>
    <col min="1026" max="1026" width="22.85546875" style="28" bestFit="1" customWidth="1"/>
    <col min="1027" max="1027" width="31.85546875" style="28" customWidth="1"/>
    <col min="1028" max="1028" width="28" style="28" bestFit="1" customWidth="1"/>
    <col min="1029" max="1029" width="20.7109375" style="28" bestFit="1" customWidth="1"/>
    <col min="1030" max="1030" width="26.7109375" style="28" bestFit="1" customWidth="1"/>
    <col min="1031" max="1031" width="26.85546875" style="28" bestFit="1" customWidth="1"/>
    <col min="1032" max="1032" width="26.7109375" style="28" bestFit="1" customWidth="1"/>
    <col min="1033" max="1033" width="26.85546875" style="28" bestFit="1" customWidth="1"/>
    <col min="1034" max="1034" width="28.85546875" style="28" bestFit="1" customWidth="1"/>
    <col min="1035" max="1035" width="27" style="28" bestFit="1" customWidth="1"/>
    <col min="1036" max="1036" width="23.42578125" style="28" bestFit="1" customWidth="1"/>
    <col min="1037" max="1038" width="31.42578125" style="28" bestFit="1" customWidth="1"/>
    <col min="1039" max="1039" width="31.42578125" style="28" customWidth="1"/>
    <col min="1040" max="1040" width="52.28515625" style="28" customWidth="1"/>
    <col min="1041" max="1041" width="31.42578125" style="28" customWidth="1"/>
    <col min="1042" max="1042" width="26.42578125" style="28" bestFit="1" customWidth="1"/>
    <col min="1043" max="1043" width="29.28515625" style="28" customWidth="1"/>
    <col min="1044" max="1044" width="30.28515625" style="28" customWidth="1"/>
    <col min="1045" max="1045" width="39" style="28" bestFit="1" customWidth="1"/>
    <col min="1046" max="1225" width="9.140625" style="28"/>
    <col min="1226" max="1226" width="17.5703125" style="28" bestFit="1" customWidth="1"/>
    <col min="1227" max="1227" width="25.7109375" style="28" bestFit="1" customWidth="1"/>
    <col min="1228" max="1228" width="22.140625" style="28" bestFit="1" customWidth="1"/>
    <col min="1229" max="1229" width="18.42578125" style="28" bestFit="1" customWidth="1"/>
    <col min="1230" max="1230" width="19.140625" style="28" bestFit="1" customWidth="1"/>
    <col min="1231" max="1231" width="18.42578125" style="28" bestFit="1" customWidth="1"/>
    <col min="1232" max="1232" width="26.42578125" style="28" bestFit="1" customWidth="1"/>
    <col min="1233" max="1233" width="23.85546875" style="28" bestFit="1" customWidth="1"/>
    <col min="1234" max="1234" width="21.42578125" style="28" bestFit="1" customWidth="1"/>
    <col min="1235" max="1235" width="16" style="28" bestFit="1" customWidth="1"/>
    <col min="1236" max="1237" width="23" style="28" customWidth="1"/>
    <col min="1238" max="1238" width="29.28515625" style="28" customWidth="1"/>
    <col min="1239" max="1239" width="30.28515625" style="28" customWidth="1"/>
    <col min="1240" max="1240" width="24.140625" style="28" customWidth="1"/>
    <col min="1241" max="1242" width="23.85546875" style="28" customWidth="1"/>
    <col min="1243" max="1243" width="30.28515625" style="28" customWidth="1"/>
    <col min="1244" max="1249" width="12.7109375" style="28" customWidth="1"/>
    <col min="1250" max="1250" width="33.140625" style="28" customWidth="1"/>
    <col min="1251" max="1251" width="31.5703125" style="28" customWidth="1"/>
    <col min="1252" max="1252" width="33.28515625" style="28" customWidth="1"/>
    <col min="1253" max="1253" width="31.7109375" style="28" customWidth="1"/>
    <col min="1254" max="1254" width="20" style="28" customWidth="1"/>
    <col min="1255" max="1255" width="19.28515625" style="28" bestFit="1" customWidth="1"/>
    <col min="1256" max="1256" width="19.7109375" style="28" bestFit="1" customWidth="1"/>
    <col min="1257" max="1257" width="33.28515625" style="28" bestFit="1" customWidth="1"/>
    <col min="1258" max="1258" width="24.140625" style="28" bestFit="1" customWidth="1"/>
    <col min="1259" max="1259" width="25.28515625" style="28" customWidth="1"/>
    <col min="1260" max="1260" width="24.42578125" style="28" customWidth="1"/>
    <col min="1261" max="1261" width="13.85546875" style="28" bestFit="1" customWidth="1"/>
    <col min="1262" max="1262" width="18.7109375" style="28" bestFit="1" customWidth="1"/>
    <col min="1263" max="1263" width="24.7109375" style="28" bestFit="1" customWidth="1"/>
    <col min="1264" max="1265" width="27.140625" style="28" bestFit="1" customWidth="1"/>
    <col min="1266" max="1266" width="24.7109375" style="28" bestFit="1" customWidth="1"/>
    <col min="1267" max="1269" width="22.42578125" style="28" bestFit="1" customWidth="1"/>
    <col min="1270" max="1270" width="24" style="28" bestFit="1" customWidth="1"/>
    <col min="1271" max="1272" width="41.140625" style="28" bestFit="1" customWidth="1"/>
    <col min="1273" max="1273" width="77.42578125" style="28" bestFit="1" customWidth="1"/>
    <col min="1274" max="1274" width="110.28515625" style="28" bestFit="1" customWidth="1"/>
    <col min="1275" max="1275" width="108.140625" style="28" bestFit="1" customWidth="1"/>
    <col min="1276" max="1276" width="38.28515625" style="28" bestFit="1" customWidth="1"/>
    <col min="1277" max="1277" width="38.7109375" style="28" bestFit="1" customWidth="1"/>
    <col min="1278" max="1278" width="38.28515625" style="28" bestFit="1" customWidth="1"/>
    <col min="1279" max="1279" width="38.7109375" style="28" bestFit="1" customWidth="1"/>
    <col min="1280" max="1280" width="38.28515625" style="28" bestFit="1" customWidth="1"/>
    <col min="1281" max="1281" width="38.7109375" style="28" bestFit="1" customWidth="1"/>
    <col min="1282" max="1282" width="22.85546875" style="28" bestFit="1" customWidth="1"/>
    <col min="1283" max="1283" width="31.85546875" style="28" customWidth="1"/>
    <col min="1284" max="1284" width="28" style="28" bestFit="1" customWidth="1"/>
    <col min="1285" max="1285" width="20.7109375" style="28" bestFit="1" customWidth="1"/>
    <col min="1286" max="1286" width="26.7109375" style="28" bestFit="1" customWidth="1"/>
    <col min="1287" max="1287" width="26.85546875" style="28" bestFit="1" customWidth="1"/>
    <col min="1288" max="1288" width="26.7109375" style="28" bestFit="1" customWidth="1"/>
    <col min="1289" max="1289" width="26.85546875" style="28" bestFit="1" customWidth="1"/>
    <col min="1290" max="1290" width="28.85546875" style="28" bestFit="1" customWidth="1"/>
    <col min="1291" max="1291" width="27" style="28" bestFit="1" customWidth="1"/>
    <col min="1292" max="1292" width="23.42578125" style="28" bestFit="1" customWidth="1"/>
    <col min="1293" max="1294" width="31.42578125" style="28" bestFit="1" customWidth="1"/>
    <col min="1295" max="1295" width="31.42578125" style="28" customWidth="1"/>
    <col min="1296" max="1296" width="52.28515625" style="28" customWidth="1"/>
    <col min="1297" max="1297" width="31.42578125" style="28" customWidth="1"/>
    <col min="1298" max="1298" width="26.42578125" style="28" bestFit="1" customWidth="1"/>
    <col min="1299" max="1299" width="29.28515625" style="28" customWidth="1"/>
    <col min="1300" max="1300" width="30.28515625" style="28" customWidth="1"/>
    <col min="1301" max="1301" width="39" style="28" bestFit="1" customWidth="1"/>
    <col min="1302" max="1481" width="9.140625" style="28"/>
    <col min="1482" max="1482" width="17.5703125" style="28" bestFit="1" customWidth="1"/>
    <col min="1483" max="1483" width="25.7109375" style="28" bestFit="1" customWidth="1"/>
    <col min="1484" max="1484" width="22.140625" style="28" bestFit="1" customWidth="1"/>
    <col min="1485" max="1485" width="18.42578125" style="28" bestFit="1" customWidth="1"/>
    <col min="1486" max="1486" width="19.140625" style="28" bestFit="1" customWidth="1"/>
    <col min="1487" max="1487" width="18.42578125" style="28" bestFit="1" customWidth="1"/>
    <col min="1488" max="1488" width="26.42578125" style="28" bestFit="1" customWidth="1"/>
    <col min="1489" max="1489" width="23.85546875" style="28" bestFit="1" customWidth="1"/>
    <col min="1490" max="1490" width="21.42578125" style="28" bestFit="1" customWidth="1"/>
    <col min="1491" max="1491" width="16" style="28" bestFit="1" customWidth="1"/>
    <col min="1492" max="1493" width="23" style="28" customWidth="1"/>
    <col min="1494" max="1494" width="29.28515625" style="28" customWidth="1"/>
    <col min="1495" max="1495" width="30.28515625" style="28" customWidth="1"/>
    <col min="1496" max="1496" width="24.140625" style="28" customWidth="1"/>
    <col min="1497" max="1498" width="23.85546875" style="28" customWidth="1"/>
    <col min="1499" max="1499" width="30.28515625" style="28" customWidth="1"/>
    <col min="1500" max="1505" width="12.7109375" style="28" customWidth="1"/>
    <col min="1506" max="1506" width="33.140625" style="28" customWidth="1"/>
    <col min="1507" max="1507" width="31.5703125" style="28" customWidth="1"/>
    <col min="1508" max="1508" width="33.28515625" style="28" customWidth="1"/>
    <col min="1509" max="1509" width="31.7109375" style="28" customWidth="1"/>
    <col min="1510" max="1510" width="20" style="28" customWidth="1"/>
    <col min="1511" max="1511" width="19.28515625" style="28" bestFit="1" customWidth="1"/>
    <col min="1512" max="1512" width="19.7109375" style="28" bestFit="1" customWidth="1"/>
    <col min="1513" max="1513" width="33.28515625" style="28" bestFit="1" customWidth="1"/>
    <col min="1514" max="1514" width="24.140625" style="28" bestFit="1" customWidth="1"/>
    <col min="1515" max="1515" width="25.28515625" style="28" customWidth="1"/>
    <col min="1516" max="1516" width="24.42578125" style="28" customWidth="1"/>
    <col min="1517" max="1517" width="13.85546875" style="28" bestFit="1" customWidth="1"/>
    <col min="1518" max="1518" width="18.7109375" style="28" bestFit="1" customWidth="1"/>
    <col min="1519" max="1519" width="24.7109375" style="28" bestFit="1" customWidth="1"/>
    <col min="1520" max="1521" width="27.140625" style="28" bestFit="1" customWidth="1"/>
    <col min="1522" max="1522" width="24.7109375" style="28" bestFit="1" customWidth="1"/>
    <col min="1523" max="1525" width="22.42578125" style="28" bestFit="1" customWidth="1"/>
    <col min="1526" max="1526" width="24" style="28" bestFit="1" customWidth="1"/>
    <col min="1527" max="1528" width="41.140625" style="28" bestFit="1" customWidth="1"/>
    <col min="1529" max="1529" width="77.42578125" style="28" bestFit="1" customWidth="1"/>
    <col min="1530" max="1530" width="110.28515625" style="28" bestFit="1" customWidth="1"/>
    <col min="1531" max="1531" width="108.140625" style="28" bestFit="1" customWidth="1"/>
    <col min="1532" max="1532" width="38.28515625" style="28" bestFit="1" customWidth="1"/>
    <col min="1533" max="1533" width="38.7109375" style="28" bestFit="1" customWidth="1"/>
    <col min="1534" max="1534" width="38.28515625" style="28" bestFit="1" customWidth="1"/>
    <col min="1535" max="1535" width="38.7109375" style="28" bestFit="1" customWidth="1"/>
    <col min="1536" max="1536" width="38.28515625" style="28" bestFit="1" customWidth="1"/>
    <col min="1537" max="1537" width="38.7109375" style="28" bestFit="1" customWidth="1"/>
    <col min="1538" max="1538" width="22.85546875" style="28" bestFit="1" customWidth="1"/>
    <col min="1539" max="1539" width="31.85546875" style="28" customWidth="1"/>
    <col min="1540" max="1540" width="28" style="28" bestFit="1" customWidth="1"/>
    <col min="1541" max="1541" width="20.7109375" style="28" bestFit="1" customWidth="1"/>
    <col min="1542" max="1542" width="26.7109375" style="28" bestFit="1" customWidth="1"/>
    <col min="1543" max="1543" width="26.85546875" style="28" bestFit="1" customWidth="1"/>
    <col min="1544" max="1544" width="26.7109375" style="28" bestFit="1" customWidth="1"/>
    <col min="1545" max="1545" width="26.85546875" style="28" bestFit="1" customWidth="1"/>
    <col min="1546" max="1546" width="28.85546875" style="28" bestFit="1" customWidth="1"/>
    <col min="1547" max="1547" width="27" style="28" bestFit="1" customWidth="1"/>
    <col min="1548" max="1548" width="23.42578125" style="28" bestFit="1" customWidth="1"/>
    <col min="1549" max="1550" width="31.42578125" style="28" bestFit="1" customWidth="1"/>
    <col min="1551" max="1551" width="31.42578125" style="28" customWidth="1"/>
    <col min="1552" max="1552" width="52.28515625" style="28" customWidth="1"/>
    <col min="1553" max="1553" width="31.42578125" style="28" customWidth="1"/>
    <col min="1554" max="1554" width="26.42578125" style="28" bestFit="1" customWidth="1"/>
    <col min="1555" max="1555" width="29.28515625" style="28" customWidth="1"/>
    <col min="1556" max="1556" width="30.28515625" style="28" customWidth="1"/>
    <col min="1557" max="1557" width="39" style="28" bestFit="1" customWidth="1"/>
    <col min="1558" max="1737" width="9.140625" style="28"/>
    <col min="1738" max="1738" width="17.5703125" style="28" bestFit="1" customWidth="1"/>
    <col min="1739" max="1739" width="25.7109375" style="28" bestFit="1" customWidth="1"/>
    <col min="1740" max="1740" width="22.140625" style="28" bestFit="1" customWidth="1"/>
    <col min="1741" max="1741" width="18.42578125" style="28" bestFit="1" customWidth="1"/>
    <col min="1742" max="1742" width="19.140625" style="28" bestFit="1" customWidth="1"/>
    <col min="1743" max="1743" width="18.42578125" style="28" bestFit="1" customWidth="1"/>
    <col min="1744" max="1744" width="26.42578125" style="28" bestFit="1" customWidth="1"/>
    <col min="1745" max="1745" width="23.85546875" style="28" bestFit="1" customWidth="1"/>
    <col min="1746" max="1746" width="21.42578125" style="28" bestFit="1" customWidth="1"/>
    <col min="1747" max="1747" width="16" style="28" bestFit="1" customWidth="1"/>
    <col min="1748" max="1749" width="23" style="28" customWidth="1"/>
    <col min="1750" max="1750" width="29.28515625" style="28" customWidth="1"/>
    <col min="1751" max="1751" width="30.28515625" style="28" customWidth="1"/>
    <col min="1752" max="1752" width="24.140625" style="28" customWidth="1"/>
    <col min="1753" max="1754" width="23.85546875" style="28" customWidth="1"/>
    <col min="1755" max="1755" width="30.28515625" style="28" customWidth="1"/>
    <col min="1756" max="1761" width="12.7109375" style="28" customWidth="1"/>
    <col min="1762" max="1762" width="33.140625" style="28" customWidth="1"/>
    <col min="1763" max="1763" width="31.5703125" style="28" customWidth="1"/>
    <col min="1764" max="1764" width="33.28515625" style="28" customWidth="1"/>
    <col min="1765" max="1765" width="31.7109375" style="28" customWidth="1"/>
    <col min="1766" max="1766" width="20" style="28" customWidth="1"/>
    <col min="1767" max="1767" width="19.28515625" style="28" bestFit="1" customWidth="1"/>
    <col min="1768" max="1768" width="19.7109375" style="28" bestFit="1" customWidth="1"/>
    <col min="1769" max="1769" width="33.28515625" style="28" bestFit="1" customWidth="1"/>
    <col min="1770" max="1770" width="24.140625" style="28" bestFit="1" customWidth="1"/>
    <col min="1771" max="1771" width="25.28515625" style="28" customWidth="1"/>
    <col min="1772" max="1772" width="24.42578125" style="28" customWidth="1"/>
    <col min="1773" max="1773" width="13.85546875" style="28" bestFit="1" customWidth="1"/>
    <col min="1774" max="1774" width="18.7109375" style="28" bestFit="1" customWidth="1"/>
    <col min="1775" max="1775" width="24.7109375" style="28" bestFit="1" customWidth="1"/>
    <col min="1776" max="1777" width="27.140625" style="28" bestFit="1" customWidth="1"/>
    <col min="1778" max="1778" width="24.7109375" style="28" bestFit="1" customWidth="1"/>
    <col min="1779" max="1781" width="22.42578125" style="28" bestFit="1" customWidth="1"/>
    <col min="1782" max="1782" width="24" style="28" bestFit="1" customWidth="1"/>
    <col min="1783" max="1784" width="41.140625" style="28" bestFit="1" customWidth="1"/>
    <col min="1785" max="1785" width="77.42578125" style="28" bestFit="1" customWidth="1"/>
    <col min="1786" max="1786" width="110.28515625" style="28" bestFit="1" customWidth="1"/>
    <col min="1787" max="1787" width="108.140625" style="28" bestFit="1" customWidth="1"/>
    <col min="1788" max="1788" width="38.28515625" style="28" bestFit="1" customWidth="1"/>
    <col min="1789" max="1789" width="38.7109375" style="28" bestFit="1" customWidth="1"/>
    <col min="1790" max="1790" width="38.28515625" style="28" bestFit="1" customWidth="1"/>
    <col min="1791" max="1791" width="38.7109375" style="28" bestFit="1" customWidth="1"/>
    <col min="1792" max="1792" width="38.28515625" style="28" bestFit="1" customWidth="1"/>
    <col min="1793" max="1793" width="38.7109375" style="28" bestFit="1" customWidth="1"/>
    <col min="1794" max="1794" width="22.85546875" style="28" bestFit="1" customWidth="1"/>
    <col min="1795" max="1795" width="31.85546875" style="28" customWidth="1"/>
    <col min="1796" max="1796" width="28" style="28" bestFit="1" customWidth="1"/>
    <col min="1797" max="1797" width="20.7109375" style="28" bestFit="1" customWidth="1"/>
    <col min="1798" max="1798" width="26.7109375" style="28" bestFit="1" customWidth="1"/>
    <col min="1799" max="1799" width="26.85546875" style="28" bestFit="1" customWidth="1"/>
    <col min="1800" max="1800" width="26.7109375" style="28" bestFit="1" customWidth="1"/>
    <col min="1801" max="1801" width="26.85546875" style="28" bestFit="1" customWidth="1"/>
    <col min="1802" max="1802" width="28.85546875" style="28" bestFit="1" customWidth="1"/>
    <col min="1803" max="1803" width="27" style="28" bestFit="1" customWidth="1"/>
    <col min="1804" max="1804" width="23.42578125" style="28" bestFit="1" customWidth="1"/>
    <col min="1805" max="1806" width="31.42578125" style="28" bestFit="1" customWidth="1"/>
    <col min="1807" max="1807" width="31.42578125" style="28" customWidth="1"/>
    <col min="1808" max="1808" width="52.28515625" style="28" customWidth="1"/>
    <col min="1809" max="1809" width="31.42578125" style="28" customWidth="1"/>
    <col min="1810" max="1810" width="26.42578125" style="28" bestFit="1" customWidth="1"/>
    <col min="1811" max="1811" width="29.28515625" style="28" customWidth="1"/>
    <col min="1812" max="1812" width="30.28515625" style="28" customWidth="1"/>
    <col min="1813" max="1813" width="39" style="28" bestFit="1" customWidth="1"/>
    <col min="1814" max="1993" width="9.140625" style="28"/>
    <col min="1994" max="1994" width="17.5703125" style="28" bestFit="1" customWidth="1"/>
    <col min="1995" max="1995" width="25.7109375" style="28" bestFit="1" customWidth="1"/>
    <col min="1996" max="1996" width="22.140625" style="28" bestFit="1" customWidth="1"/>
    <col min="1997" max="1997" width="18.42578125" style="28" bestFit="1" customWidth="1"/>
    <col min="1998" max="1998" width="19.140625" style="28" bestFit="1" customWidth="1"/>
    <col min="1999" max="1999" width="18.42578125" style="28" bestFit="1" customWidth="1"/>
    <col min="2000" max="2000" width="26.42578125" style="28" bestFit="1" customWidth="1"/>
    <col min="2001" max="2001" width="23.85546875" style="28" bestFit="1" customWidth="1"/>
    <col min="2002" max="2002" width="21.42578125" style="28" bestFit="1" customWidth="1"/>
    <col min="2003" max="2003" width="16" style="28" bestFit="1" customWidth="1"/>
    <col min="2004" max="2005" width="23" style="28" customWidth="1"/>
    <col min="2006" max="2006" width="29.28515625" style="28" customWidth="1"/>
    <col min="2007" max="2007" width="30.28515625" style="28" customWidth="1"/>
    <col min="2008" max="2008" width="24.140625" style="28" customWidth="1"/>
    <col min="2009" max="2010" width="23.85546875" style="28" customWidth="1"/>
    <col min="2011" max="2011" width="30.28515625" style="28" customWidth="1"/>
    <col min="2012" max="2017" width="12.7109375" style="28" customWidth="1"/>
    <col min="2018" max="2018" width="33.140625" style="28" customWidth="1"/>
    <col min="2019" max="2019" width="31.5703125" style="28" customWidth="1"/>
    <col min="2020" max="2020" width="33.28515625" style="28" customWidth="1"/>
    <col min="2021" max="2021" width="31.7109375" style="28" customWidth="1"/>
    <col min="2022" max="2022" width="20" style="28" customWidth="1"/>
    <col min="2023" max="2023" width="19.28515625" style="28" bestFit="1" customWidth="1"/>
    <col min="2024" max="2024" width="19.7109375" style="28" bestFit="1" customWidth="1"/>
    <col min="2025" max="2025" width="33.28515625" style="28" bestFit="1" customWidth="1"/>
    <col min="2026" max="2026" width="24.140625" style="28" bestFit="1" customWidth="1"/>
    <col min="2027" max="2027" width="25.28515625" style="28" customWidth="1"/>
    <col min="2028" max="2028" width="24.42578125" style="28" customWidth="1"/>
    <col min="2029" max="2029" width="13.85546875" style="28" bestFit="1" customWidth="1"/>
    <col min="2030" max="2030" width="18.7109375" style="28" bestFit="1" customWidth="1"/>
    <col min="2031" max="2031" width="24.7109375" style="28" bestFit="1" customWidth="1"/>
    <col min="2032" max="2033" width="27.140625" style="28" bestFit="1" customWidth="1"/>
    <col min="2034" max="2034" width="24.7109375" style="28" bestFit="1" customWidth="1"/>
    <col min="2035" max="2037" width="22.42578125" style="28" bestFit="1" customWidth="1"/>
    <col min="2038" max="2038" width="24" style="28" bestFit="1" customWidth="1"/>
    <col min="2039" max="2040" width="41.140625" style="28" bestFit="1" customWidth="1"/>
    <col min="2041" max="2041" width="77.42578125" style="28" bestFit="1" customWidth="1"/>
    <col min="2042" max="2042" width="110.28515625" style="28" bestFit="1" customWidth="1"/>
    <col min="2043" max="2043" width="108.140625" style="28" bestFit="1" customWidth="1"/>
    <col min="2044" max="2044" width="38.28515625" style="28" bestFit="1" customWidth="1"/>
    <col min="2045" max="2045" width="38.7109375" style="28" bestFit="1" customWidth="1"/>
    <col min="2046" max="2046" width="38.28515625" style="28" bestFit="1" customWidth="1"/>
    <col min="2047" max="2047" width="38.7109375" style="28" bestFit="1" customWidth="1"/>
    <col min="2048" max="2048" width="38.28515625" style="28" bestFit="1" customWidth="1"/>
    <col min="2049" max="2049" width="38.7109375" style="28" bestFit="1" customWidth="1"/>
    <col min="2050" max="2050" width="22.85546875" style="28" bestFit="1" customWidth="1"/>
    <col min="2051" max="2051" width="31.85546875" style="28" customWidth="1"/>
    <col min="2052" max="2052" width="28" style="28" bestFit="1" customWidth="1"/>
    <col min="2053" max="2053" width="20.7109375" style="28" bestFit="1" customWidth="1"/>
    <col min="2054" max="2054" width="26.7109375" style="28" bestFit="1" customWidth="1"/>
    <col min="2055" max="2055" width="26.85546875" style="28" bestFit="1" customWidth="1"/>
    <col min="2056" max="2056" width="26.7109375" style="28" bestFit="1" customWidth="1"/>
    <col min="2057" max="2057" width="26.85546875" style="28" bestFit="1" customWidth="1"/>
    <col min="2058" max="2058" width="28.85546875" style="28" bestFit="1" customWidth="1"/>
    <col min="2059" max="2059" width="27" style="28" bestFit="1" customWidth="1"/>
    <col min="2060" max="2060" width="23.42578125" style="28" bestFit="1" customWidth="1"/>
    <col min="2061" max="2062" width="31.42578125" style="28" bestFit="1" customWidth="1"/>
    <col min="2063" max="2063" width="31.42578125" style="28" customWidth="1"/>
    <col min="2064" max="2064" width="52.28515625" style="28" customWidth="1"/>
    <col min="2065" max="2065" width="31.42578125" style="28" customWidth="1"/>
    <col min="2066" max="2066" width="26.42578125" style="28" bestFit="1" customWidth="1"/>
    <col min="2067" max="2067" width="29.28515625" style="28" customWidth="1"/>
    <col min="2068" max="2068" width="30.28515625" style="28" customWidth="1"/>
    <col min="2069" max="2069" width="39" style="28" bestFit="1" customWidth="1"/>
    <col min="2070" max="2249" width="9.140625" style="28"/>
    <col min="2250" max="2250" width="17.5703125" style="28" bestFit="1" customWidth="1"/>
    <col min="2251" max="2251" width="25.7109375" style="28" bestFit="1" customWidth="1"/>
    <col min="2252" max="2252" width="22.140625" style="28" bestFit="1" customWidth="1"/>
    <col min="2253" max="2253" width="18.42578125" style="28" bestFit="1" customWidth="1"/>
    <col min="2254" max="2254" width="19.140625" style="28" bestFit="1" customWidth="1"/>
    <col min="2255" max="2255" width="18.42578125" style="28" bestFit="1" customWidth="1"/>
    <col min="2256" max="2256" width="26.42578125" style="28" bestFit="1" customWidth="1"/>
    <col min="2257" max="2257" width="23.85546875" style="28" bestFit="1" customWidth="1"/>
    <col min="2258" max="2258" width="21.42578125" style="28" bestFit="1" customWidth="1"/>
    <col min="2259" max="2259" width="16" style="28" bestFit="1" customWidth="1"/>
    <col min="2260" max="2261" width="23" style="28" customWidth="1"/>
    <col min="2262" max="2262" width="29.28515625" style="28" customWidth="1"/>
    <col min="2263" max="2263" width="30.28515625" style="28" customWidth="1"/>
    <col min="2264" max="2264" width="24.140625" style="28" customWidth="1"/>
    <col min="2265" max="2266" width="23.85546875" style="28" customWidth="1"/>
    <col min="2267" max="2267" width="30.28515625" style="28" customWidth="1"/>
    <col min="2268" max="2273" width="12.7109375" style="28" customWidth="1"/>
    <col min="2274" max="2274" width="33.140625" style="28" customWidth="1"/>
    <col min="2275" max="2275" width="31.5703125" style="28" customWidth="1"/>
    <col min="2276" max="2276" width="33.28515625" style="28" customWidth="1"/>
    <col min="2277" max="2277" width="31.7109375" style="28" customWidth="1"/>
    <col min="2278" max="2278" width="20" style="28" customWidth="1"/>
    <col min="2279" max="2279" width="19.28515625" style="28" bestFit="1" customWidth="1"/>
    <col min="2280" max="2280" width="19.7109375" style="28" bestFit="1" customWidth="1"/>
    <col min="2281" max="2281" width="33.28515625" style="28" bestFit="1" customWidth="1"/>
    <col min="2282" max="2282" width="24.140625" style="28" bestFit="1" customWidth="1"/>
    <col min="2283" max="2283" width="25.28515625" style="28" customWidth="1"/>
    <col min="2284" max="2284" width="24.42578125" style="28" customWidth="1"/>
    <col min="2285" max="2285" width="13.85546875" style="28" bestFit="1" customWidth="1"/>
    <col min="2286" max="2286" width="18.7109375" style="28" bestFit="1" customWidth="1"/>
    <col min="2287" max="2287" width="24.7109375" style="28" bestFit="1" customWidth="1"/>
    <col min="2288" max="2289" width="27.140625" style="28" bestFit="1" customWidth="1"/>
    <col min="2290" max="2290" width="24.7109375" style="28" bestFit="1" customWidth="1"/>
    <col min="2291" max="2293" width="22.42578125" style="28" bestFit="1" customWidth="1"/>
    <col min="2294" max="2294" width="24" style="28" bestFit="1" customWidth="1"/>
    <col min="2295" max="2296" width="41.140625" style="28" bestFit="1" customWidth="1"/>
    <col min="2297" max="2297" width="77.42578125" style="28" bestFit="1" customWidth="1"/>
    <col min="2298" max="2298" width="110.28515625" style="28" bestFit="1" customWidth="1"/>
    <col min="2299" max="2299" width="108.140625" style="28" bestFit="1" customWidth="1"/>
    <col min="2300" max="2300" width="38.28515625" style="28" bestFit="1" customWidth="1"/>
    <col min="2301" max="2301" width="38.7109375" style="28" bestFit="1" customWidth="1"/>
    <col min="2302" max="2302" width="38.28515625" style="28" bestFit="1" customWidth="1"/>
    <col min="2303" max="2303" width="38.7109375" style="28" bestFit="1" customWidth="1"/>
    <col min="2304" max="2304" width="38.28515625" style="28" bestFit="1" customWidth="1"/>
    <col min="2305" max="2305" width="38.7109375" style="28" bestFit="1" customWidth="1"/>
    <col min="2306" max="2306" width="22.85546875" style="28" bestFit="1" customWidth="1"/>
    <col min="2307" max="2307" width="31.85546875" style="28" customWidth="1"/>
    <col min="2308" max="2308" width="28" style="28" bestFit="1" customWidth="1"/>
    <col min="2309" max="2309" width="20.7109375" style="28" bestFit="1" customWidth="1"/>
    <col min="2310" max="2310" width="26.7109375" style="28" bestFit="1" customWidth="1"/>
    <col min="2311" max="2311" width="26.85546875" style="28" bestFit="1" customWidth="1"/>
    <col min="2312" max="2312" width="26.7109375" style="28" bestFit="1" customWidth="1"/>
    <col min="2313" max="2313" width="26.85546875" style="28" bestFit="1" customWidth="1"/>
    <col min="2314" max="2314" width="28.85546875" style="28" bestFit="1" customWidth="1"/>
    <col min="2315" max="2315" width="27" style="28" bestFit="1" customWidth="1"/>
    <col min="2316" max="2316" width="23.42578125" style="28" bestFit="1" customWidth="1"/>
    <col min="2317" max="2318" width="31.42578125" style="28" bestFit="1" customWidth="1"/>
    <col min="2319" max="2319" width="31.42578125" style="28" customWidth="1"/>
    <col min="2320" max="2320" width="52.28515625" style="28" customWidth="1"/>
    <col min="2321" max="2321" width="31.42578125" style="28" customWidth="1"/>
    <col min="2322" max="2322" width="26.42578125" style="28" bestFit="1" customWidth="1"/>
    <col min="2323" max="2323" width="29.28515625" style="28" customWidth="1"/>
    <col min="2324" max="2324" width="30.28515625" style="28" customWidth="1"/>
    <col min="2325" max="2325" width="39" style="28" bestFit="1" customWidth="1"/>
    <col min="2326" max="2505" width="9.140625" style="28"/>
    <col min="2506" max="2506" width="17.5703125" style="28" bestFit="1" customWidth="1"/>
    <col min="2507" max="2507" width="25.7109375" style="28" bestFit="1" customWidth="1"/>
    <col min="2508" max="2508" width="22.140625" style="28" bestFit="1" customWidth="1"/>
    <col min="2509" max="2509" width="18.42578125" style="28" bestFit="1" customWidth="1"/>
    <col min="2510" max="2510" width="19.140625" style="28" bestFit="1" customWidth="1"/>
    <col min="2511" max="2511" width="18.42578125" style="28" bestFit="1" customWidth="1"/>
    <col min="2512" max="2512" width="26.42578125" style="28" bestFit="1" customWidth="1"/>
    <col min="2513" max="2513" width="23.85546875" style="28" bestFit="1" customWidth="1"/>
    <col min="2514" max="2514" width="21.42578125" style="28" bestFit="1" customWidth="1"/>
    <col min="2515" max="2515" width="16" style="28" bestFit="1" customWidth="1"/>
    <col min="2516" max="2517" width="23" style="28" customWidth="1"/>
    <col min="2518" max="2518" width="29.28515625" style="28" customWidth="1"/>
    <col min="2519" max="2519" width="30.28515625" style="28" customWidth="1"/>
    <col min="2520" max="2520" width="24.140625" style="28" customWidth="1"/>
    <col min="2521" max="2522" width="23.85546875" style="28" customWidth="1"/>
    <col min="2523" max="2523" width="30.28515625" style="28" customWidth="1"/>
    <col min="2524" max="2529" width="12.7109375" style="28" customWidth="1"/>
    <col min="2530" max="2530" width="33.140625" style="28" customWidth="1"/>
    <col min="2531" max="2531" width="31.5703125" style="28" customWidth="1"/>
    <col min="2532" max="2532" width="33.28515625" style="28" customWidth="1"/>
    <col min="2533" max="2533" width="31.7109375" style="28" customWidth="1"/>
    <col min="2534" max="2534" width="20" style="28" customWidth="1"/>
    <col min="2535" max="2535" width="19.28515625" style="28" bestFit="1" customWidth="1"/>
    <col min="2536" max="2536" width="19.7109375" style="28" bestFit="1" customWidth="1"/>
    <col min="2537" max="2537" width="33.28515625" style="28" bestFit="1" customWidth="1"/>
    <col min="2538" max="2538" width="24.140625" style="28" bestFit="1" customWidth="1"/>
    <col min="2539" max="2539" width="25.28515625" style="28" customWidth="1"/>
    <col min="2540" max="2540" width="24.42578125" style="28" customWidth="1"/>
    <col min="2541" max="2541" width="13.85546875" style="28" bestFit="1" customWidth="1"/>
    <col min="2542" max="2542" width="18.7109375" style="28" bestFit="1" customWidth="1"/>
    <col min="2543" max="2543" width="24.7109375" style="28" bestFit="1" customWidth="1"/>
    <col min="2544" max="2545" width="27.140625" style="28" bestFit="1" customWidth="1"/>
    <col min="2546" max="2546" width="24.7109375" style="28" bestFit="1" customWidth="1"/>
    <col min="2547" max="2549" width="22.42578125" style="28" bestFit="1" customWidth="1"/>
    <col min="2550" max="2550" width="24" style="28" bestFit="1" customWidth="1"/>
    <col min="2551" max="2552" width="41.140625" style="28" bestFit="1" customWidth="1"/>
    <col min="2553" max="2553" width="77.42578125" style="28" bestFit="1" customWidth="1"/>
    <col min="2554" max="2554" width="110.28515625" style="28" bestFit="1" customWidth="1"/>
    <col min="2555" max="2555" width="108.140625" style="28" bestFit="1" customWidth="1"/>
    <col min="2556" max="2556" width="38.28515625" style="28" bestFit="1" customWidth="1"/>
    <col min="2557" max="2557" width="38.7109375" style="28" bestFit="1" customWidth="1"/>
    <col min="2558" max="2558" width="38.28515625" style="28" bestFit="1" customWidth="1"/>
    <col min="2559" max="2559" width="38.7109375" style="28" bestFit="1" customWidth="1"/>
    <col min="2560" max="2560" width="38.28515625" style="28" bestFit="1" customWidth="1"/>
    <col min="2561" max="2561" width="38.7109375" style="28" bestFit="1" customWidth="1"/>
    <col min="2562" max="2562" width="22.85546875" style="28" bestFit="1" customWidth="1"/>
    <col min="2563" max="2563" width="31.85546875" style="28" customWidth="1"/>
    <col min="2564" max="2564" width="28" style="28" bestFit="1" customWidth="1"/>
    <col min="2565" max="2565" width="20.7109375" style="28" bestFit="1" customWidth="1"/>
    <col min="2566" max="2566" width="26.7109375" style="28" bestFit="1" customWidth="1"/>
    <col min="2567" max="2567" width="26.85546875" style="28" bestFit="1" customWidth="1"/>
    <col min="2568" max="2568" width="26.7109375" style="28" bestFit="1" customWidth="1"/>
    <col min="2569" max="2569" width="26.85546875" style="28" bestFit="1" customWidth="1"/>
    <col min="2570" max="2570" width="28.85546875" style="28" bestFit="1" customWidth="1"/>
    <col min="2571" max="2571" width="27" style="28" bestFit="1" customWidth="1"/>
    <col min="2572" max="2572" width="23.42578125" style="28" bestFit="1" customWidth="1"/>
    <col min="2573" max="2574" width="31.42578125" style="28" bestFit="1" customWidth="1"/>
    <col min="2575" max="2575" width="31.42578125" style="28" customWidth="1"/>
    <col min="2576" max="2576" width="52.28515625" style="28" customWidth="1"/>
    <col min="2577" max="2577" width="31.42578125" style="28" customWidth="1"/>
    <col min="2578" max="2578" width="26.42578125" style="28" bestFit="1" customWidth="1"/>
    <col min="2579" max="2579" width="29.28515625" style="28" customWidth="1"/>
    <col min="2580" max="2580" width="30.28515625" style="28" customWidth="1"/>
    <col min="2581" max="2581" width="39" style="28" bestFit="1" customWidth="1"/>
    <col min="2582" max="2761" width="9.140625" style="28"/>
    <col min="2762" max="2762" width="17.5703125" style="28" bestFit="1" customWidth="1"/>
    <col min="2763" max="2763" width="25.7109375" style="28" bestFit="1" customWidth="1"/>
    <col min="2764" max="2764" width="22.140625" style="28" bestFit="1" customWidth="1"/>
    <col min="2765" max="2765" width="18.42578125" style="28" bestFit="1" customWidth="1"/>
    <col min="2766" max="2766" width="19.140625" style="28" bestFit="1" customWidth="1"/>
    <col min="2767" max="2767" width="18.42578125" style="28" bestFit="1" customWidth="1"/>
    <col min="2768" max="2768" width="26.42578125" style="28" bestFit="1" customWidth="1"/>
    <col min="2769" max="2769" width="23.85546875" style="28" bestFit="1" customWidth="1"/>
    <col min="2770" max="2770" width="21.42578125" style="28" bestFit="1" customWidth="1"/>
    <col min="2771" max="2771" width="16" style="28" bestFit="1" customWidth="1"/>
    <col min="2772" max="2773" width="23" style="28" customWidth="1"/>
    <col min="2774" max="2774" width="29.28515625" style="28" customWidth="1"/>
    <col min="2775" max="2775" width="30.28515625" style="28" customWidth="1"/>
    <col min="2776" max="2776" width="24.140625" style="28" customWidth="1"/>
    <col min="2777" max="2778" width="23.85546875" style="28" customWidth="1"/>
    <col min="2779" max="2779" width="30.28515625" style="28" customWidth="1"/>
    <col min="2780" max="2785" width="12.7109375" style="28" customWidth="1"/>
    <col min="2786" max="2786" width="33.140625" style="28" customWidth="1"/>
    <col min="2787" max="2787" width="31.5703125" style="28" customWidth="1"/>
    <col min="2788" max="2788" width="33.28515625" style="28" customWidth="1"/>
    <col min="2789" max="2789" width="31.7109375" style="28" customWidth="1"/>
    <col min="2790" max="2790" width="20" style="28" customWidth="1"/>
    <col min="2791" max="2791" width="19.28515625" style="28" bestFit="1" customWidth="1"/>
    <col min="2792" max="2792" width="19.7109375" style="28" bestFit="1" customWidth="1"/>
    <col min="2793" max="2793" width="33.28515625" style="28" bestFit="1" customWidth="1"/>
    <col min="2794" max="2794" width="24.140625" style="28" bestFit="1" customWidth="1"/>
    <col min="2795" max="2795" width="25.28515625" style="28" customWidth="1"/>
    <col min="2796" max="2796" width="24.42578125" style="28" customWidth="1"/>
    <col min="2797" max="2797" width="13.85546875" style="28" bestFit="1" customWidth="1"/>
    <col min="2798" max="2798" width="18.7109375" style="28" bestFit="1" customWidth="1"/>
    <col min="2799" max="2799" width="24.7109375" style="28" bestFit="1" customWidth="1"/>
    <col min="2800" max="2801" width="27.140625" style="28" bestFit="1" customWidth="1"/>
    <col min="2802" max="2802" width="24.7109375" style="28" bestFit="1" customWidth="1"/>
    <col min="2803" max="2805" width="22.42578125" style="28" bestFit="1" customWidth="1"/>
    <col min="2806" max="2806" width="24" style="28" bestFit="1" customWidth="1"/>
    <col min="2807" max="2808" width="41.140625" style="28" bestFit="1" customWidth="1"/>
    <col min="2809" max="2809" width="77.42578125" style="28" bestFit="1" customWidth="1"/>
    <col min="2810" max="2810" width="110.28515625" style="28" bestFit="1" customWidth="1"/>
    <col min="2811" max="2811" width="108.140625" style="28" bestFit="1" customWidth="1"/>
    <col min="2812" max="2812" width="38.28515625" style="28" bestFit="1" customWidth="1"/>
    <col min="2813" max="2813" width="38.7109375" style="28" bestFit="1" customWidth="1"/>
    <col min="2814" max="2814" width="38.28515625" style="28" bestFit="1" customWidth="1"/>
    <col min="2815" max="2815" width="38.7109375" style="28" bestFit="1" customWidth="1"/>
    <col min="2816" max="2816" width="38.28515625" style="28" bestFit="1" customWidth="1"/>
    <col min="2817" max="2817" width="38.7109375" style="28" bestFit="1" customWidth="1"/>
    <col min="2818" max="2818" width="22.85546875" style="28" bestFit="1" customWidth="1"/>
    <col min="2819" max="2819" width="31.85546875" style="28" customWidth="1"/>
    <col min="2820" max="2820" width="28" style="28" bestFit="1" customWidth="1"/>
    <col min="2821" max="2821" width="20.7109375" style="28" bestFit="1" customWidth="1"/>
    <col min="2822" max="2822" width="26.7109375" style="28" bestFit="1" customWidth="1"/>
    <col min="2823" max="2823" width="26.85546875" style="28" bestFit="1" customWidth="1"/>
    <col min="2824" max="2824" width="26.7109375" style="28" bestFit="1" customWidth="1"/>
    <col min="2825" max="2825" width="26.85546875" style="28" bestFit="1" customWidth="1"/>
    <col min="2826" max="2826" width="28.85546875" style="28" bestFit="1" customWidth="1"/>
    <col min="2827" max="2827" width="27" style="28" bestFit="1" customWidth="1"/>
    <col min="2828" max="2828" width="23.42578125" style="28" bestFit="1" customWidth="1"/>
    <col min="2829" max="2830" width="31.42578125" style="28" bestFit="1" customWidth="1"/>
    <col min="2831" max="2831" width="31.42578125" style="28" customWidth="1"/>
    <col min="2832" max="2832" width="52.28515625" style="28" customWidth="1"/>
    <col min="2833" max="2833" width="31.42578125" style="28" customWidth="1"/>
    <col min="2834" max="2834" width="26.42578125" style="28" bestFit="1" customWidth="1"/>
    <col min="2835" max="2835" width="29.28515625" style="28" customWidth="1"/>
    <col min="2836" max="2836" width="30.28515625" style="28" customWidth="1"/>
    <col min="2837" max="2837" width="39" style="28" bestFit="1" customWidth="1"/>
    <col min="2838" max="3017" width="9.140625" style="28"/>
    <col min="3018" max="3018" width="17.5703125" style="28" bestFit="1" customWidth="1"/>
    <col min="3019" max="3019" width="25.7109375" style="28" bestFit="1" customWidth="1"/>
    <col min="3020" max="3020" width="22.140625" style="28" bestFit="1" customWidth="1"/>
    <col min="3021" max="3021" width="18.42578125" style="28" bestFit="1" customWidth="1"/>
    <col min="3022" max="3022" width="19.140625" style="28" bestFit="1" customWidth="1"/>
    <col min="3023" max="3023" width="18.42578125" style="28" bestFit="1" customWidth="1"/>
    <col min="3024" max="3024" width="26.42578125" style="28" bestFit="1" customWidth="1"/>
    <col min="3025" max="3025" width="23.85546875" style="28" bestFit="1" customWidth="1"/>
    <col min="3026" max="3026" width="21.42578125" style="28" bestFit="1" customWidth="1"/>
    <col min="3027" max="3027" width="16" style="28" bestFit="1" customWidth="1"/>
    <col min="3028" max="3029" width="23" style="28" customWidth="1"/>
    <col min="3030" max="3030" width="29.28515625" style="28" customWidth="1"/>
    <col min="3031" max="3031" width="30.28515625" style="28" customWidth="1"/>
    <col min="3032" max="3032" width="24.140625" style="28" customWidth="1"/>
    <col min="3033" max="3034" width="23.85546875" style="28" customWidth="1"/>
    <col min="3035" max="3035" width="30.28515625" style="28" customWidth="1"/>
    <col min="3036" max="3041" width="12.7109375" style="28" customWidth="1"/>
    <col min="3042" max="3042" width="33.140625" style="28" customWidth="1"/>
    <col min="3043" max="3043" width="31.5703125" style="28" customWidth="1"/>
    <col min="3044" max="3044" width="33.28515625" style="28" customWidth="1"/>
    <col min="3045" max="3045" width="31.7109375" style="28" customWidth="1"/>
    <col min="3046" max="3046" width="20" style="28" customWidth="1"/>
    <col min="3047" max="3047" width="19.28515625" style="28" bestFit="1" customWidth="1"/>
    <col min="3048" max="3048" width="19.7109375" style="28" bestFit="1" customWidth="1"/>
    <col min="3049" max="3049" width="33.28515625" style="28" bestFit="1" customWidth="1"/>
    <col min="3050" max="3050" width="24.140625" style="28" bestFit="1" customWidth="1"/>
    <col min="3051" max="3051" width="25.28515625" style="28" customWidth="1"/>
    <col min="3052" max="3052" width="24.42578125" style="28" customWidth="1"/>
    <col min="3053" max="3053" width="13.85546875" style="28" bestFit="1" customWidth="1"/>
    <col min="3054" max="3054" width="18.7109375" style="28" bestFit="1" customWidth="1"/>
    <col min="3055" max="3055" width="24.7109375" style="28" bestFit="1" customWidth="1"/>
    <col min="3056" max="3057" width="27.140625" style="28" bestFit="1" customWidth="1"/>
    <col min="3058" max="3058" width="24.7109375" style="28" bestFit="1" customWidth="1"/>
    <col min="3059" max="3061" width="22.42578125" style="28" bestFit="1" customWidth="1"/>
    <col min="3062" max="3062" width="24" style="28" bestFit="1" customWidth="1"/>
    <col min="3063" max="3064" width="41.140625" style="28" bestFit="1" customWidth="1"/>
    <col min="3065" max="3065" width="77.42578125" style="28" bestFit="1" customWidth="1"/>
    <col min="3066" max="3066" width="110.28515625" style="28" bestFit="1" customWidth="1"/>
    <col min="3067" max="3067" width="108.140625" style="28" bestFit="1" customWidth="1"/>
    <col min="3068" max="3068" width="38.28515625" style="28" bestFit="1" customWidth="1"/>
    <col min="3069" max="3069" width="38.7109375" style="28" bestFit="1" customWidth="1"/>
    <col min="3070" max="3070" width="38.28515625" style="28" bestFit="1" customWidth="1"/>
    <col min="3071" max="3071" width="38.7109375" style="28" bestFit="1" customWidth="1"/>
    <col min="3072" max="3072" width="38.28515625" style="28" bestFit="1" customWidth="1"/>
    <col min="3073" max="3073" width="38.7109375" style="28" bestFit="1" customWidth="1"/>
    <col min="3074" max="3074" width="22.85546875" style="28" bestFit="1" customWidth="1"/>
    <col min="3075" max="3075" width="31.85546875" style="28" customWidth="1"/>
    <col min="3076" max="3076" width="28" style="28" bestFit="1" customWidth="1"/>
    <col min="3077" max="3077" width="20.7109375" style="28" bestFit="1" customWidth="1"/>
    <col min="3078" max="3078" width="26.7109375" style="28" bestFit="1" customWidth="1"/>
    <col min="3079" max="3079" width="26.85546875" style="28" bestFit="1" customWidth="1"/>
    <col min="3080" max="3080" width="26.7109375" style="28" bestFit="1" customWidth="1"/>
    <col min="3081" max="3081" width="26.85546875" style="28" bestFit="1" customWidth="1"/>
    <col min="3082" max="3082" width="28.85546875" style="28" bestFit="1" customWidth="1"/>
    <col min="3083" max="3083" width="27" style="28" bestFit="1" customWidth="1"/>
    <col min="3084" max="3084" width="23.42578125" style="28" bestFit="1" customWidth="1"/>
    <col min="3085" max="3086" width="31.42578125" style="28" bestFit="1" customWidth="1"/>
    <col min="3087" max="3087" width="31.42578125" style="28" customWidth="1"/>
    <col min="3088" max="3088" width="52.28515625" style="28" customWidth="1"/>
    <col min="3089" max="3089" width="31.42578125" style="28" customWidth="1"/>
    <col min="3090" max="3090" width="26.42578125" style="28" bestFit="1" customWidth="1"/>
    <col min="3091" max="3091" width="29.28515625" style="28" customWidth="1"/>
    <col min="3092" max="3092" width="30.28515625" style="28" customWidth="1"/>
    <col min="3093" max="3093" width="39" style="28" bestFit="1" customWidth="1"/>
    <col min="3094" max="3273" width="9.140625" style="28"/>
    <col min="3274" max="3274" width="17.5703125" style="28" bestFit="1" customWidth="1"/>
    <col min="3275" max="3275" width="25.7109375" style="28" bestFit="1" customWidth="1"/>
    <col min="3276" max="3276" width="22.140625" style="28" bestFit="1" customWidth="1"/>
    <col min="3277" max="3277" width="18.42578125" style="28" bestFit="1" customWidth="1"/>
    <col min="3278" max="3278" width="19.140625" style="28" bestFit="1" customWidth="1"/>
    <col min="3279" max="3279" width="18.42578125" style="28" bestFit="1" customWidth="1"/>
    <col min="3280" max="3280" width="26.42578125" style="28" bestFit="1" customWidth="1"/>
    <col min="3281" max="3281" width="23.85546875" style="28" bestFit="1" customWidth="1"/>
    <col min="3282" max="3282" width="21.42578125" style="28" bestFit="1" customWidth="1"/>
    <col min="3283" max="3283" width="16" style="28" bestFit="1" customWidth="1"/>
    <col min="3284" max="3285" width="23" style="28" customWidth="1"/>
    <col min="3286" max="3286" width="29.28515625" style="28" customWidth="1"/>
    <col min="3287" max="3287" width="30.28515625" style="28" customWidth="1"/>
    <col min="3288" max="3288" width="24.140625" style="28" customWidth="1"/>
    <col min="3289" max="3290" width="23.85546875" style="28" customWidth="1"/>
    <col min="3291" max="3291" width="30.28515625" style="28" customWidth="1"/>
    <col min="3292" max="3297" width="12.7109375" style="28" customWidth="1"/>
    <col min="3298" max="3298" width="33.140625" style="28" customWidth="1"/>
    <col min="3299" max="3299" width="31.5703125" style="28" customWidth="1"/>
    <col min="3300" max="3300" width="33.28515625" style="28" customWidth="1"/>
    <col min="3301" max="3301" width="31.7109375" style="28" customWidth="1"/>
    <col min="3302" max="3302" width="20" style="28" customWidth="1"/>
    <col min="3303" max="3303" width="19.28515625" style="28" bestFit="1" customWidth="1"/>
    <col min="3304" max="3304" width="19.7109375" style="28" bestFit="1" customWidth="1"/>
    <col min="3305" max="3305" width="33.28515625" style="28" bestFit="1" customWidth="1"/>
    <col min="3306" max="3306" width="24.140625" style="28" bestFit="1" customWidth="1"/>
    <col min="3307" max="3307" width="25.28515625" style="28" customWidth="1"/>
    <col min="3308" max="3308" width="24.42578125" style="28" customWidth="1"/>
    <col min="3309" max="3309" width="13.85546875" style="28" bestFit="1" customWidth="1"/>
    <col min="3310" max="3310" width="18.7109375" style="28" bestFit="1" customWidth="1"/>
    <col min="3311" max="3311" width="24.7109375" style="28" bestFit="1" customWidth="1"/>
    <col min="3312" max="3313" width="27.140625" style="28" bestFit="1" customWidth="1"/>
    <col min="3314" max="3314" width="24.7109375" style="28" bestFit="1" customWidth="1"/>
    <col min="3315" max="3317" width="22.42578125" style="28" bestFit="1" customWidth="1"/>
    <col min="3318" max="3318" width="24" style="28" bestFit="1" customWidth="1"/>
    <col min="3319" max="3320" width="41.140625" style="28" bestFit="1" customWidth="1"/>
    <col min="3321" max="3321" width="77.42578125" style="28" bestFit="1" customWidth="1"/>
    <col min="3322" max="3322" width="110.28515625" style="28" bestFit="1" customWidth="1"/>
    <col min="3323" max="3323" width="108.140625" style="28" bestFit="1" customWidth="1"/>
    <col min="3324" max="3324" width="38.28515625" style="28" bestFit="1" customWidth="1"/>
    <col min="3325" max="3325" width="38.7109375" style="28" bestFit="1" customWidth="1"/>
    <col min="3326" max="3326" width="38.28515625" style="28" bestFit="1" customWidth="1"/>
    <col min="3327" max="3327" width="38.7109375" style="28" bestFit="1" customWidth="1"/>
    <col min="3328" max="3328" width="38.28515625" style="28" bestFit="1" customWidth="1"/>
    <col min="3329" max="3329" width="38.7109375" style="28" bestFit="1" customWidth="1"/>
    <col min="3330" max="3330" width="22.85546875" style="28" bestFit="1" customWidth="1"/>
    <col min="3331" max="3331" width="31.85546875" style="28" customWidth="1"/>
    <col min="3332" max="3332" width="28" style="28" bestFit="1" customWidth="1"/>
    <col min="3333" max="3333" width="20.7109375" style="28" bestFit="1" customWidth="1"/>
    <col min="3334" max="3334" width="26.7109375" style="28" bestFit="1" customWidth="1"/>
    <col min="3335" max="3335" width="26.85546875" style="28" bestFit="1" customWidth="1"/>
    <col min="3336" max="3336" width="26.7109375" style="28" bestFit="1" customWidth="1"/>
    <col min="3337" max="3337" width="26.85546875" style="28" bestFit="1" customWidth="1"/>
    <col min="3338" max="3338" width="28.85546875" style="28" bestFit="1" customWidth="1"/>
    <col min="3339" max="3339" width="27" style="28" bestFit="1" customWidth="1"/>
    <col min="3340" max="3340" width="23.42578125" style="28" bestFit="1" customWidth="1"/>
    <col min="3341" max="3342" width="31.42578125" style="28" bestFit="1" customWidth="1"/>
    <col min="3343" max="3343" width="31.42578125" style="28" customWidth="1"/>
    <col min="3344" max="3344" width="52.28515625" style="28" customWidth="1"/>
    <col min="3345" max="3345" width="31.42578125" style="28" customWidth="1"/>
    <col min="3346" max="3346" width="26.42578125" style="28" bestFit="1" customWidth="1"/>
    <col min="3347" max="3347" width="29.28515625" style="28" customWidth="1"/>
    <col min="3348" max="3348" width="30.28515625" style="28" customWidth="1"/>
    <col min="3349" max="3349" width="39" style="28" bestFit="1" customWidth="1"/>
    <col min="3350" max="3529" width="9.140625" style="28"/>
    <col min="3530" max="3530" width="17.5703125" style="28" bestFit="1" customWidth="1"/>
    <col min="3531" max="3531" width="25.7109375" style="28" bestFit="1" customWidth="1"/>
    <col min="3532" max="3532" width="22.140625" style="28" bestFit="1" customWidth="1"/>
    <col min="3533" max="3533" width="18.42578125" style="28" bestFit="1" customWidth="1"/>
    <col min="3534" max="3534" width="19.140625" style="28" bestFit="1" customWidth="1"/>
    <col min="3535" max="3535" width="18.42578125" style="28" bestFit="1" customWidth="1"/>
    <col min="3536" max="3536" width="26.42578125" style="28" bestFit="1" customWidth="1"/>
    <col min="3537" max="3537" width="23.85546875" style="28" bestFit="1" customWidth="1"/>
    <col min="3538" max="3538" width="21.42578125" style="28" bestFit="1" customWidth="1"/>
    <col min="3539" max="3539" width="16" style="28" bestFit="1" customWidth="1"/>
    <col min="3540" max="3541" width="23" style="28" customWidth="1"/>
    <col min="3542" max="3542" width="29.28515625" style="28" customWidth="1"/>
    <col min="3543" max="3543" width="30.28515625" style="28" customWidth="1"/>
    <col min="3544" max="3544" width="24.140625" style="28" customWidth="1"/>
    <col min="3545" max="3546" width="23.85546875" style="28" customWidth="1"/>
    <col min="3547" max="3547" width="30.28515625" style="28" customWidth="1"/>
    <col min="3548" max="3553" width="12.7109375" style="28" customWidth="1"/>
    <col min="3554" max="3554" width="33.140625" style="28" customWidth="1"/>
    <col min="3555" max="3555" width="31.5703125" style="28" customWidth="1"/>
    <col min="3556" max="3556" width="33.28515625" style="28" customWidth="1"/>
    <col min="3557" max="3557" width="31.7109375" style="28" customWidth="1"/>
    <col min="3558" max="3558" width="20" style="28" customWidth="1"/>
    <col min="3559" max="3559" width="19.28515625" style="28" bestFit="1" customWidth="1"/>
    <col min="3560" max="3560" width="19.7109375" style="28" bestFit="1" customWidth="1"/>
    <col min="3561" max="3561" width="33.28515625" style="28" bestFit="1" customWidth="1"/>
    <col min="3562" max="3562" width="24.140625" style="28" bestFit="1" customWidth="1"/>
    <col min="3563" max="3563" width="25.28515625" style="28" customWidth="1"/>
    <col min="3564" max="3564" width="24.42578125" style="28" customWidth="1"/>
    <col min="3565" max="3565" width="13.85546875" style="28" bestFit="1" customWidth="1"/>
    <col min="3566" max="3566" width="18.7109375" style="28" bestFit="1" customWidth="1"/>
    <col min="3567" max="3567" width="24.7109375" style="28" bestFit="1" customWidth="1"/>
    <col min="3568" max="3569" width="27.140625" style="28" bestFit="1" customWidth="1"/>
    <col min="3570" max="3570" width="24.7109375" style="28" bestFit="1" customWidth="1"/>
    <col min="3571" max="3573" width="22.42578125" style="28" bestFit="1" customWidth="1"/>
    <col min="3574" max="3574" width="24" style="28" bestFit="1" customWidth="1"/>
    <col min="3575" max="3576" width="41.140625" style="28" bestFit="1" customWidth="1"/>
    <col min="3577" max="3577" width="77.42578125" style="28" bestFit="1" customWidth="1"/>
    <col min="3578" max="3578" width="110.28515625" style="28" bestFit="1" customWidth="1"/>
    <col min="3579" max="3579" width="108.140625" style="28" bestFit="1" customWidth="1"/>
    <col min="3580" max="3580" width="38.28515625" style="28" bestFit="1" customWidth="1"/>
    <col min="3581" max="3581" width="38.7109375" style="28" bestFit="1" customWidth="1"/>
    <col min="3582" max="3582" width="38.28515625" style="28" bestFit="1" customWidth="1"/>
    <col min="3583" max="3583" width="38.7109375" style="28" bestFit="1" customWidth="1"/>
    <col min="3584" max="3584" width="38.28515625" style="28" bestFit="1" customWidth="1"/>
    <col min="3585" max="3585" width="38.7109375" style="28" bestFit="1" customWidth="1"/>
    <col min="3586" max="3586" width="22.85546875" style="28" bestFit="1" customWidth="1"/>
    <col min="3587" max="3587" width="31.85546875" style="28" customWidth="1"/>
    <col min="3588" max="3588" width="28" style="28" bestFit="1" customWidth="1"/>
    <col min="3589" max="3589" width="20.7109375" style="28" bestFit="1" customWidth="1"/>
    <col min="3590" max="3590" width="26.7109375" style="28" bestFit="1" customWidth="1"/>
    <col min="3591" max="3591" width="26.85546875" style="28" bestFit="1" customWidth="1"/>
    <col min="3592" max="3592" width="26.7109375" style="28" bestFit="1" customWidth="1"/>
    <col min="3593" max="3593" width="26.85546875" style="28" bestFit="1" customWidth="1"/>
    <col min="3594" max="3594" width="28.85546875" style="28" bestFit="1" customWidth="1"/>
    <col min="3595" max="3595" width="27" style="28" bestFit="1" customWidth="1"/>
    <col min="3596" max="3596" width="23.42578125" style="28" bestFit="1" customWidth="1"/>
    <col min="3597" max="3598" width="31.42578125" style="28" bestFit="1" customWidth="1"/>
    <col min="3599" max="3599" width="31.42578125" style="28" customWidth="1"/>
    <col min="3600" max="3600" width="52.28515625" style="28" customWidth="1"/>
    <col min="3601" max="3601" width="31.42578125" style="28" customWidth="1"/>
    <col min="3602" max="3602" width="26.42578125" style="28" bestFit="1" customWidth="1"/>
    <col min="3603" max="3603" width="29.28515625" style="28" customWidth="1"/>
    <col min="3604" max="3604" width="30.28515625" style="28" customWidth="1"/>
    <col min="3605" max="3605" width="39" style="28" bestFit="1" customWidth="1"/>
    <col min="3606" max="3785" width="9.140625" style="28"/>
    <col min="3786" max="3786" width="17.5703125" style="28" bestFit="1" customWidth="1"/>
    <col min="3787" max="3787" width="25.7109375" style="28" bestFit="1" customWidth="1"/>
    <col min="3788" max="3788" width="22.140625" style="28" bestFit="1" customWidth="1"/>
    <col min="3789" max="3789" width="18.42578125" style="28" bestFit="1" customWidth="1"/>
    <col min="3790" max="3790" width="19.140625" style="28" bestFit="1" customWidth="1"/>
    <col min="3791" max="3791" width="18.42578125" style="28" bestFit="1" customWidth="1"/>
    <col min="3792" max="3792" width="26.42578125" style="28" bestFit="1" customWidth="1"/>
    <col min="3793" max="3793" width="23.85546875" style="28" bestFit="1" customWidth="1"/>
    <col min="3794" max="3794" width="21.42578125" style="28" bestFit="1" customWidth="1"/>
    <col min="3795" max="3795" width="16" style="28" bestFit="1" customWidth="1"/>
    <col min="3796" max="3797" width="23" style="28" customWidth="1"/>
    <col min="3798" max="3798" width="29.28515625" style="28" customWidth="1"/>
    <col min="3799" max="3799" width="30.28515625" style="28" customWidth="1"/>
    <col min="3800" max="3800" width="24.140625" style="28" customWidth="1"/>
    <col min="3801" max="3802" width="23.85546875" style="28" customWidth="1"/>
    <col min="3803" max="3803" width="30.28515625" style="28" customWidth="1"/>
    <col min="3804" max="3809" width="12.7109375" style="28" customWidth="1"/>
    <col min="3810" max="3810" width="33.140625" style="28" customWidth="1"/>
    <col min="3811" max="3811" width="31.5703125" style="28" customWidth="1"/>
    <col min="3812" max="3812" width="33.28515625" style="28" customWidth="1"/>
    <col min="3813" max="3813" width="31.7109375" style="28" customWidth="1"/>
    <col min="3814" max="3814" width="20" style="28" customWidth="1"/>
    <col min="3815" max="3815" width="19.28515625" style="28" bestFit="1" customWidth="1"/>
    <col min="3816" max="3816" width="19.7109375" style="28" bestFit="1" customWidth="1"/>
    <col min="3817" max="3817" width="33.28515625" style="28" bestFit="1" customWidth="1"/>
    <col min="3818" max="3818" width="24.140625" style="28" bestFit="1" customWidth="1"/>
    <col min="3819" max="3819" width="25.28515625" style="28" customWidth="1"/>
    <col min="3820" max="3820" width="24.42578125" style="28" customWidth="1"/>
    <col min="3821" max="3821" width="13.85546875" style="28" bestFit="1" customWidth="1"/>
    <col min="3822" max="3822" width="18.7109375" style="28" bestFit="1" customWidth="1"/>
    <col min="3823" max="3823" width="24.7109375" style="28" bestFit="1" customWidth="1"/>
    <col min="3824" max="3825" width="27.140625" style="28" bestFit="1" customWidth="1"/>
    <col min="3826" max="3826" width="24.7109375" style="28" bestFit="1" customWidth="1"/>
    <col min="3827" max="3829" width="22.42578125" style="28" bestFit="1" customWidth="1"/>
    <col min="3830" max="3830" width="24" style="28" bestFit="1" customWidth="1"/>
    <col min="3831" max="3832" width="41.140625" style="28" bestFit="1" customWidth="1"/>
    <col min="3833" max="3833" width="77.42578125" style="28" bestFit="1" customWidth="1"/>
    <col min="3834" max="3834" width="110.28515625" style="28" bestFit="1" customWidth="1"/>
    <col min="3835" max="3835" width="108.140625" style="28" bestFit="1" customWidth="1"/>
    <col min="3836" max="3836" width="38.28515625" style="28" bestFit="1" customWidth="1"/>
    <col min="3837" max="3837" width="38.7109375" style="28" bestFit="1" customWidth="1"/>
    <col min="3838" max="3838" width="38.28515625" style="28" bestFit="1" customWidth="1"/>
    <col min="3839" max="3839" width="38.7109375" style="28" bestFit="1" customWidth="1"/>
    <col min="3840" max="3840" width="38.28515625" style="28" bestFit="1" customWidth="1"/>
    <col min="3841" max="3841" width="38.7109375" style="28" bestFit="1" customWidth="1"/>
    <col min="3842" max="3842" width="22.85546875" style="28" bestFit="1" customWidth="1"/>
    <col min="3843" max="3843" width="31.85546875" style="28" customWidth="1"/>
    <col min="3844" max="3844" width="28" style="28" bestFit="1" customWidth="1"/>
    <col min="3845" max="3845" width="20.7109375" style="28" bestFit="1" customWidth="1"/>
    <col min="3846" max="3846" width="26.7109375" style="28" bestFit="1" customWidth="1"/>
    <col min="3847" max="3847" width="26.85546875" style="28" bestFit="1" customWidth="1"/>
    <col min="3848" max="3848" width="26.7109375" style="28" bestFit="1" customWidth="1"/>
    <col min="3849" max="3849" width="26.85546875" style="28" bestFit="1" customWidth="1"/>
    <col min="3850" max="3850" width="28.85546875" style="28" bestFit="1" customWidth="1"/>
    <col min="3851" max="3851" width="27" style="28" bestFit="1" customWidth="1"/>
    <col min="3852" max="3852" width="23.42578125" style="28" bestFit="1" customWidth="1"/>
    <col min="3853" max="3854" width="31.42578125" style="28" bestFit="1" customWidth="1"/>
    <col min="3855" max="3855" width="31.42578125" style="28" customWidth="1"/>
    <col min="3856" max="3856" width="52.28515625" style="28" customWidth="1"/>
    <col min="3857" max="3857" width="31.42578125" style="28" customWidth="1"/>
    <col min="3858" max="3858" width="26.42578125" style="28" bestFit="1" customWidth="1"/>
    <col min="3859" max="3859" width="29.28515625" style="28" customWidth="1"/>
    <col min="3860" max="3860" width="30.28515625" style="28" customWidth="1"/>
    <col min="3861" max="3861" width="39" style="28" bestFit="1" customWidth="1"/>
    <col min="3862" max="4041" width="9.140625" style="28"/>
    <col min="4042" max="4042" width="17.5703125" style="28" bestFit="1" customWidth="1"/>
    <col min="4043" max="4043" width="25.7109375" style="28" bestFit="1" customWidth="1"/>
    <col min="4044" max="4044" width="22.140625" style="28" bestFit="1" customWidth="1"/>
    <col min="4045" max="4045" width="18.42578125" style="28" bestFit="1" customWidth="1"/>
    <col min="4046" max="4046" width="19.140625" style="28" bestFit="1" customWidth="1"/>
    <col min="4047" max="4047" width="18.42578125" style="28" bestFit="1" customWidth="1"/>
    <col min="4048" max="4048" width="26.42578125" style="28" bestFit="1" customWidth="1"/>
    <col min="4049" max="4049" width="23.85546875" style="28" bestFit="1" customWidth="1"/>
    <col min="4050" max="4050" width="21.42578125" style="28" bestFit="1" customWidth="1"/>
    <col min="4051" max="4051" width="16" style="28" bestFit="1" customWidth="1"/>
    <col min="4052" max="4053" width="23" style="28" customWidth="1"/>
    <col min="4054" max="4054" width="29.28515625" style="28" customWidth="1"/>
    <col min="4055" max="4055" width="30.28515625" style="28" customWidth="1"/>
    <col min="4056" max="4056" width="24.140625" style="28" customWidth="1"/>
    <col min="4057" max="4058" width="23.85546875" style="28" customWidth="1"/>
    <col min="4059" max="4059" width="30.28515625" style="28" customWidth="1"/>
    <col min="4060" max="4065" width="12.7109375" style="28" customWidth="1"/>
    <col min="4066" max="4066" width="33.140625" style="28" customWidth="1"/>
    <col min="4067" max="4067" width="31.5703125" style="28" customWidth="1"/>
    <col min="4068" max="4068" width="33.28515625" style="28" customWidth="1"/>
    <col min="4069" max="4069" width="31.7109375" style="28" customWidth="1"/>
    <col min="4070" max="4070" width="20" style="28" customWidth="1"/>
    <col min="4071" max="4071" width="19.28515625" style="28" bestFit="1" customWidth="1"/>
    <col min="4072" max="4072" width="19.7109375" style="28" bestFit="1" customWidth="1"/>
    <col min="4073" max="4073" width="33.28515625" style="28" bestFit="1" customWidth="1"/>
    <col min="4074" max="4074" width="24.140625" style="28" bestFit="1" customWidth="1"/>
    <col min="4075" max="4075" width="25.28515625" style="28" customWidth="1"/>
    <col min="4076" max="4076" width="24.42578125" style="28" customWidth="1"/>
    <col min="4077" max="4077" width="13.85546875" style="28" bestFit="1" customWidth="1"/>
    <col min="4078" max="4078" width="18.7109375" style="28" bestFit="1" customWidth="1"/>
    <col min="4079" max="4079" width="24.7109375" style="28" bestFit="1" customWidth="1"/>
    <col min="4080" max="4081" width="27.140625" style="28" bestFit="1" customWidth="1"/>
    <col min="4082" max="4082" width="24.7109375" style="28" bestFit="1" customWidth="1"/>
    <col min="4083" max="4085" width="22.42578125" style="28" bestFit="1" customWidth="1"/>
    <col min="4086" max="4086" width="24" style="28" bestFit="1" customWidth="1"/>
    <col min="4087" max="4088" width="41.140625" style="28" bestFit="1" customWidth="1"/>
    <col min="4089" max="4089" width="77.42578125" style="28" bestFit="1" customWidth="1"/>
    <col min="4090" max="4090" width="110.28515625" style="28" bestFit="1" customWidth="1"/>
    <col min="4091" max="4091" width="108.140625" style="28" bestFit="1" customWidth="1"/>
    <col min="4092" max="4092" width="38.28515625" style="28" bestFit="1" customWidth="1"/>
    <col min="4093" max="4093" width="38.7109375" style="28" bestFit="1" customWidth="1"/>
    <col min="4094" max="4094" width="38.28515625" style="28" bestFit="1" customWidth="1"/>
    <col min="4095" max="4095" width="38.7109375" style="28" bestFit="1" customWidth="1"/>
    <col min="4096" max="4096" width="38.28515625" style="28" bestFit="1" customWidth="1"/>
    <col min="4097" max="4097" width="38.7109375" style="28" bestFit="1" customWidth="1"/>
    <col min="4098" max="4098" width="22.85546875" style="28" bestFit="1" customWidth="1"/>
    <col min="4099" max="4099" width="31.85546875" style="28" customWidth="1"/>
    <col min="4100" max="4100" width="28" style="28" bestFit="1" customWidth="1"/>
    <col min="4101" max="4101" width="20.7109375" style="28" bestFit="1" customWidth="1"/>
    <col min="4102" max="4102" width="26.7109375" style="28" bestFit="1" customWidth="1"/>
    <col min="4103" max="4103" width="26.85546875" style="28" bestFit="1" customWidth="1"/>
    <col min="4104" max="4104" width="26.7109375" style="28" bestFit="1" customWidth="1"/>
    <col min="4105" max="4105" width="26.85546875" style="28" bestFit="1" customWidth="1"/>
    <col min="4106" max="4106" width="28.85546875" style="28" bestFit="1" customWidth="1"/>
    <col min="4107" max="4107" width="27" style="28" bestFit="1" customWidth="1"/>
    <col min="4108" max="4108" width="23.42578125" style="28" bestFit="1" customWidth="1"/>
    <col min="4109" max="4110" width="31.42578125" style="28" bestFit="1" customWidth="1"/>
    <col min="4111" max="4111" width="31.42578125" style="28" customWidth="1"/>
    <col min="4112" max="4112" width="52.28515625" style="28" customWidth="1"/>
    <col min="4113" max="4113" width="31.42578125" style="28" customWidth="1"/>
    <col min="4114" max="4114" width="26.42578125" style="28" bestFit="1" customWidth="1"/>
    <col min="4115" max="4115" width="29.28515625" style="28" customWidth="1"/>
    <col min="4116" max="4116" width="30.28515625" style="28" customWidth="1"/>
    <col min="4117" max="4117" width="39" style="28" bestFit="1" customWidth="1"/>
    <col min="4118" max="4297" width="9.140625" style="28"/>
    <col min="4298" max="4298" width="17.5703125" style="28" bestFit="1" customWidth="1"/>
    <col min="4299" max="4299" width="25.7109375" style="28" bestFit="1" customWidth="1"/>
    <col min="4300" max="4300" width="22.140625" style="28" bestFit="1" customWidth="1"/>
    <col min="4301" max="4301" width="18.42578125" style="28" bestFit="1" customWidth="1"/>
    <col min="4302" max="4302" width="19.140625" style="28" bestFit="1" customWidth="1"/>
    <col min="4303" max="4303" width="18.42578125" style="28" bestFit="1" customWidth="1"/>
    <col min="4304" max="4304" width="26.42578125" style="28" bestFit="1" customWidth="1"/>
    <col min="4305" max="4305" width="23.85546875" style="28" bestFit="1" customWidth="1"/>
    <col min="4306" max="4306" width="21.42578125" style="28" bestFit="1" customWidth="1"/>
    <col min="4307" max="4307" width="16" style="28" bestFit="1" customWidth="1"/>
    <col min="4308" max="4309" width="23" style="28" customWidth="1"/>
    <col min="4310" max="4310" width="29.28515625" style="28" customWidth="1"/>
    <col min="4311" max="4311" width="30.28515625" style="28" customWidth="1"/>
    <col min="4312" max="4312" width="24.140625" style="28" customWidth="1"/>
    <col min="4313" max="4314" width="23.85546875" style="28" customWidth="1"/>
    <col min="4315" max="4315" width="30.28515625" style="28" customWidth="1"/>
    <col min="4316" max="4321" width="12.7109375" style="28" customWidth="1"/>
    <col min="4322" max="4322" width="33.140625" style="28" customWidth="1"/>
    <col min="4323" max="4323" width="31.5703125" style="28" customWidth="1"/>
    <col min="4324" max="4324" width="33.28515625" style="28" customWidth="1"/>
    <col min="4325" max="4325" width="31.7109375" style="28" customWidth="1"/>
    <col min="4326" max="4326" width="20" style="28" customWidth="1"/>
    <col min="4327" max="4327" width="19.28515625" style="28" bestFit="1" customWidth="1"/>
    <col min="4328" max="4328" width="19.7109375" style="28" bestFit="1" customWidth="1"/>
    <col min="4329" max="4329" width="33.28515625" style="28" bestFit="1" customWidth="1"/>
    <col min="4330" max="4330" width="24.140625" style="28" bestFit="1" customWidth="1"/>
    <col min="4331" max="4331" width="25.28515625" style="28" customWidth="1"/>
    <col min="4332" max="4332" width="24.42578125" style="28" customWidth="1"/>
    <col min="4333" max="4333" width="13.85546875" style="28" bestFit="1" customWidth="1"/>
    <col min="4334" max="4334" width="18.7109375" style="28" bestFit="1" customWidth="1"/>
    <col min="4335" max="4335" width="24.7109375" style="28" bestFit="1" customWidth="1"/>
    <col min="4336" max="4337" width="27.140625" style="28" bestFit="1" customWidth="1"/>
    <col min="4338" max="4338" width="24.7109375" style="28" bestFit="1" customWidth="1"/>
    <col min="4339" max="4341" width="22.42578125" style="28" bestFit="1" customWidth="1"/>
    <col min="4342" max="4342" width="24" style="28" bestFit="1" customWidth="1"/>
    <col min="4343" max="4344" width="41.140625" style="28" bestFit="1" customWidth="1"/>
    <col min="4345" max="4345" width="77.42578125" style="28" bestFit="1" customWidth="1"/>
    <col min="4346" max="4346" width="110.28515625" style="28" bestFit="1" customWidth="1"/>
    <col min="4347" max="4347" width="108.140625" style="28" bestFit="1" customWidth="1"/>
    <col min="4348" max="4348" width="38.28515625" style="28" bestFit="1" customWidth="1"/>
    <col min="4349" max="4349" width="38.7109375" style="28" bestFit="1" customWidth="1"/>
    <col min="4350" max="4350" width="38.28515625" style="28" bestFit="1" customWidth="1"/>
    <col min="4351" max="4351" width="38.7109375" style="28" bestFit="1" customWidth="1"/>
    <col min="4352" max="4352" width="38.28515625" style="28" bestFit="1" customWidth="1"/>
    <col min="4353" max="4353" width="38.7109375" style="28" bestFit="1" customWidth="1"/>
    <col min="4354" max="4354" width="22.85546875" style="28" bestFit="1" customWidth="1"/>
    <col min="4355" max="4355" width="31.85546875" style="28" customWidth="1"/>
    <col min="4356" max="4356" width="28" style="28" bestFit="1" customWidth="1"/>
    <col min="4357" max="4357" width="20.7109375" style="28" bestFit="1" customWidth="1"/>
    <col min="4358" max="4358" width="26.7109375" style="28" bestFit="1" customWidth="1"/>
    <col min="4359" max="4359" width="26.85546875" style="28" bestFit="1" customWidth="1"/>
    <col min="4360" max="4360" width="26.7109375" style="28" bestFit="1" customWidth="1"/>
    <col min="4361" max="4361" width="26.85546875" style="28" bestFit="1" customWidth="1"/>
    <col min="4362" max="4362" width="28.85546875" style="28" bestFit="1" customWidth="1"/>
    <col min="4363" max="4363" width="27" style="28" bestFit="1" customWidth="1"/>
    <col min="4364" max="4364" width="23.42578125" style="28" bestFit="1" customWidth="1"/>
    <col min="4365" max="4366" width="31.42578125" style="28" bestFit="1" customWidth="1"/>
    <col min="4367" max="4367" width="31.42578125" style="28" customWidth="1"/>
    <col min="4368" max="4368" width="52.28515625" style="28" customWidth="1"/>
    <col min="4369" max="4369" width="31.42578125" style="28" customWidth="1"/>
    <col min="4370" max="4370" width="26.42578125" style="28" bestFit="1" customWidth="1"/>
    <col min="4371" max="4371" width="29.28515625" style="28" customWidth="1"/>
    <col min="4372" max="4372" width="30.28515625" style="28" customWidth="1"/>
    <col min="4373" max="4373" width="39" style="28" bestFit="1" customWidth="1"/>
    <col min="4374" max="4553" width="9.140625" style="28"/>
    <col min="4554" max="4554" width="17.5703125" style="28" bestFit="1" customWidth="1"/>
    <col min="4555" max="4555" width="25.7109375" style="28" bestFit="1" customWidth="1"/>
    <col min="4556" max="4556" width="22.140625" style="28" bestFit="1" customWidth="1"/>
    <col min="4557" max="4557" width="18.42578125" style="28" bestFit="1" customWidth="1"/>
    <col min="4558" max="4558" width="19.140625" style="28" bestFit="1" customWidth="1"/>
    <col min="4559" max="4559" width="18.42578125" style="28" bestFit="1" customWidth="1"/>
    <col min="4560" max="4560" width="26.42578125" style="28" bestFit="1" customWidth="1"/>
    <col min="4561" max="4561" width="23.85546875" style="28" bestFit="1" customWidth="1"/>
    <col min="4562" max="4562" width="21.42578125" style="28" bestFit="1" customWidth="1"/>
    <col min="4563" max="4563" width="16" style="28" bestFit="1" customWidth="1"/>
    <col min="4564" max="4565" width="23" style="28" customWidth="1"/>
    <col min="4566" max="4566" width="29.28515625" style="28" customWidth="1"/>
    <col min="4567" max="4567" width="30.28515625" style="28" customWidth="1"/>
    <col min="4568" max="4568" width="24.140625" style="28" customWidth="1"/>
    <col min="4569" max="4570" width="23.85546875" style="28" customWidth="1"/>
    <col min="4571" max="4571" width="30.28515625" style="28" customWidth="1"/>
    <col min="4572" max="4577" width="12.7109375" style="28" customWidth="1"/>
    <col min="4578" max="4578" width="33.140625" style="28" customWidth="1"/>
    <col min="4579" max="4579" width="31.5703125" style="28" customWidth="1"/>
    <col min="4580" max="4580" width="33.28515625" style="28" customWidth="1"/>
    <col min="4581" max="4581" width="31.7109375" style="28" customWidth="1"/>
    <col min="4582" max="4582" width="20" style="28" customWidth="1"/>
    <col min="4583" max="4583" width="19.28515625" style="28" bestFit="1" customWidth="1"/>
    <col min="4584" max="4584" width="19.7109375" style="28" bestFit="1" customWidth="1"/>
    <col min="4585" max="4585" width="33.28515625" style="28" bestFit="1" customWidth="1"/>
    <col min="4586" max="4586" width="24.140625" style="28" bestFit="1" customWidth="1"/>
    <col min="4587" max="4587" width="25.28515625" style="28" customWidth="1"/>
    <col min="4588" max="4588" width="24.42578125" style="28" customWidth="1"/>
    <col min="4589" max="4589" width="13.85546875" style="28" bestFit="1" customWidth="1"/>
    <col min="4590" max="4590" width="18.7109375" style="28" bestFit="1" customWidth="1"/>
    <col min="4591" max="4591" width="24.7109375" style="28" bestFit="1" customWidth="1"/>
    <col min="4592" max="4593" width="27.140625" style="28" bestFit="1" customWidth="1"/>
    <col min="4594" max="4594" width="24.7109375" style="28" bestFit="1" customWidth="1"/>
    <col min="4595" max="4597" width="22.42578125" style="28" bestFit="1" customWidth="1"/>
    <col min="4598" max="4598" width="24" style="28" bestFit="1" customWidth="1"/>
    <col min="4599" max="4600" width="41.140625" style="28" bestFit="1" customWidth="1"/>
    <col min="4601" max="4601" width="77.42578125" style="28" bestFit="1" customWidth="1"/>
    <col min="4602" max="4602" width="110.28515625" style="28" bestFit="1" customWidth="1"/>
    <col min="4603" max="4603" width="108.140625" style="28" bestFit="1" customWidth="1"/>
    <col min="4604" max="4604" width="38.28515625" style="28" bestFit="1" customWidth="1"/>
    <col min="4605" max="4605" width="38.7109375" style="28" bestFit="1" customWidth="1"/>
    <col min="4606" max="4606" width="38.28515625" style="28" bestFit="1" customWidth="1"/>
    <col min="4607" max="4607" width="38.7109375" style="28" bestFit="1" customWidth="1"/>
    <col min="4608" max="4608" width="38.28515625" style="28" bestFit="1" customWidth="1"/>
    <col min="4609" max="4609" width="38.7109375" style="28" bestFit="1" customWidth="1"/>
    <col min="4610" max="4610" width="22.85546875" style="28" bestFit="1" customWidth="1"/>
    <col min="4611" max="4611" width="31.85546875" style="28" customWidth="1"/>
    <col min="4612" max="4612" width="28" style="28" bestFit="1" customWidth="1"/>
    <col min="4613" max="4613" width="20.7109375" style="28" bestFit="1" customWidth="1"/>
    <col min="4614" max="4614" width="26.7109375" style="28" bestFit="1" customWidth="1"/>
    <col min="4615" max="4615" width="26.85546875" style="28" bestFit="1" customWidth="1"/>
    <col min="4616" max="4616" width="26.7109375" style="28" bestFit="1" customWidth="1"/>
    <col min="4617" max="4617" width="26.85546875" style="28" bestFit="1" customWidth="1"/>
    <col min="4618" max="4618" width="28.85546875" style="28" bestFit="1" customWidth="1"/>
    <col min="4619" max="4619" width="27" style="28" bestFit="1" customWidth="1"/>
    <col min="4620" max="4620" width="23.42578125" style="28" bestFit="1" customWidth="1"/>
    <col min="4621" max="4622" width="31.42578125" style="28" bestFit="1" customWidth="1"/>
    <col min="4623" max="4623" width="31.42578125" style="28" customWidth="1"/>
    <col min="4624" max="4624" width="52.28515625" style="28" customWidth="1"/>
    <col min="4625" max="4625" width="31.42578125" style="28" customWidth="1"/>
    <col min="4626" max="4626" width="26.42578125" style="28" bestFit="1" customWidth="1"/>
    <col min="4627" max="4627" width="29.28515625" style="28" customWidth="1"/>
    <col min="4628" max="4628" width="30.28515625" style="28" customWidth="1"/>
    <col min="4629" max="4629" width="39" style="28" bestFit="1" customWidth="1"/>
    <col min="4630" max="4809" width="9.140625" style="28"/>
    <col min="4810" max="4810" width="17.5703125" style="28" bestFit="1" customWidth="1"/>
    <col min="4811" max="4811" width="25.7109375" style="28" bestFit="1" customWidth="1"/>
    <col min="4812" max="4812" width="22.140625" style="28" bestFit="1" customWidth="1"/>
    <col min="4813" max="4813" width="18.42578125" style="28" bestFit="1" customWidth="1"/>
    <col min="4814" max="4814" width="19.140625" style="28" bestFit="1" customWidth="1"/>
    <col min="4815" max="4815" width="18.42578125" style="28" bestFit="1" customWidth="1"/>
    <col min="4816" max="4816" width="26.42578125" style="28" bestFit="1" customWidth="1"/>
    <col min="4817" max="4817" width="23.85546875" style="28" bestFit="1" customWidth="1"/>
    <col min="4818" max="4818" width="21.42578125" style="28" bestFit="1" customWidth="1"/>
    <col min="4819" max="4819" width="16" style="28" bestFit="1" customWidth="1"/>
    <col min="4820" max="4821" width="23" style="28" customWidth="1"/>
    <col min="4822" max="4822" width="29.28515625" style="28" customWidth="1"/>
    <col min="4823" max="4823" width="30.28515625" style="28" customWidth="1"/>
    <col min="4824" max="4824" width="24.140625" style="28" customWidth="1"/>
    <col min="4825" max="4826" width="23.85546875" style="28" customWidth="1"/>
    <col min="4827" max="4827" width="30.28515625" style="28" customWidth="1"/>
    <col min="4828" max="4833" width="12.7109375" style="28" customWidth="1"/>
    <col min="4834" max="4834" width="33.140625" style="28" customWidth="1"/>
    <col min="4835" max="4835" width="31.5703125" style="28" customWidth="1"/>
    <col min="4836" max="4836" width="33.28515625" style="28" customWidth="1"/>
    <col min="4837" max="4837" width="31.7109375" style="28" customWidth="1"/>
    <col min="4838" max="4838" width="20" style="28" customWidth="1"/>
    <col min="4839" max="4839" width="19.28515625" style="28" bestFit="1" customWidth="1"/>
    <col min="4840" max="4840" width="19.7109375" style="28" bestFit="1" customWidth="1"/>
    <col min="4841" max="4841" width="33.28515625" style="28" bestFit="1" customWidth="1"/>
    <col min="4842" max="4842" width="24.140625" style="28" bestFit="1" customWidth="1"/>
    <col min="4843" max="4843" width="25.28515625" style="28" customWidth="1"/>
    <col min="4844" max="4844" width="24.42578125" style="28" customWidth="1"/>
    <col min="4845" max="4845" width="13.85546875" style="28" bestFit="1" customWidth="1"/>
    <col min="4846" max="4846" width="18.7109375" style="28" bestFit="1" customWidth="1"/>
    <col min="4847" max="4847" width="24.7109375" style="28" bestFit="1" customWidth="1"/>
    <col min="4848" max="4849" width="27.140625" style="28" bestFit="1" customWidth="1"/>
    <col min="4850" max="4850" width="24.7109375" style="28" bestFit="1" customWidth="1"/>
    <col min="4851" max="4853" width="22.42578125" style="28" bestFit="1" customWidth="1"/>
    <col min="4854" max="4854" width="24" style="28" bestFit="1" customWidth="1"/>
    <col min="4855" max="4856" width="41.140625" style="28" bestFit="1" customWidth="1"/>
    <col min="4857" max="4857" width="77.42578125" style="28" bestFit="1" customWidth="1"/>
    <col min="4858" max="4858" width="110.28515625" style="28" bestFit="1" customWidth="1"/>
    <col min="4859" max="4859" width="108.140625" style="28" bestFit="1" customWidth="1"/>
    <col min="4860" max="4860" width="38.28515625" style="28" bestFit="1" customWidth="1"/>
    <col min="4861" max="4861" width="38.7109375" style="28" bestFit="1" customWidth="1"/>
    <col min="4862" max="4862" width="38.28515625" style="28" bestFit="1" customWidth="1"/>
    <col min="4863" max="4863" width="38.7109375" style="28" bestFit="1" customWidth="1"/>
    <col min="4864" max="4864" width="38.28515625" style="28" bestFit="1" customWidth="1"/>
    <col min="4865" max="4865" width="38.7109375" style="28" bestFit="1" customWidth="1"/>
    <col min="4866" max="4866" width="22.85546875" style="28" bestFit="1" customWidth="1"/>
    <col min="4867" max="4867" width="31.85546875" style="28" customWidth="1"/>
    <col min="4868" max="4868" width="28" style="28" bestFit="1" customWidth="1"/>
    <col min="4869" max="4869" width="20.7109375" style="28" bestFit="1" customWidth="1"/>
    <col min="4870" max="4870" width="26.7109375" style="28" bestFit="1" customWidth="1"/>
    <col min="4871" max="4871" width="26.85546875" style="28" bestFit="1" customWidth="1"/>
    <col min="4872" max="4872" width="26.7109375" style="28" bestFit="1" customWidth="1"/>
    <col min="4873" max="4873" width="26.85546875" style="28" bestFit="1" customWidth="1"/>
    <col min="4874" max="4874" width="28.85546875" style="28" bestFit="1" customWidth="1"/>
    <col min="4875" max="4875" width="27" style="28" bestFit="1" customWidth="1"/>
    <col min="4876" max="4876" width="23.42578125" style="28" bestFit="1" customWidth="1"/>
    <col min="4877" max="4878" width="31.42578125" style="28" bestFit="1" customWidth="1"/>
    <col min="4879" max="4879" width="31.42578125" style="28" customWidth="1"/>
    <col min="4880" max="4880" width="52.28515625" style="28" customWidth="1"/>
    <col min="4881" max="4881" width="31.42578125" style="28" customWidth="1"/>
    <col min="4882" max="4882" width="26.42578125" style="28" bestFit="1" customWidth="1"/>
    <col min="4883" max="4883" width="29.28515625" style="28" customWidth="1"/>
    <col min="4884" max="4884" width="30.28515625" style="28" customWidth="1"/>
    <col min="4885" max="4885" width="39" style="28" bestFit="1" customWidth="1"/>
    <col min="4886" max="5065" width="9.140625" style="28"/>
    <col min="5066" max="5066" width="17.5703125" style="28" bestFit="1" customWidth="1"/>
    <col min="5067" max="5067" width="25.7109375" style="28" bestFit="1" customWidth="1"/>
    <col min="5068" max="5068" width="22.140625" style="28" bestFit="1" customWidth="1"/>
    <col min="5069" max="5069" width="18.42578125" style="28" bestFit="1" customWidth="1"/>
    <col min="5070" max="5070" width="19.140625" style="28" bestFit="1" customWidth="1"/>
    <col min="5071" max="5071" width="18.42578125" style="28" bestFit="1" customWidth="1"/>
    <col min="5072" max="5072" width="26.42578125" style="28" bestFit="1" customWidth="1"/>
    <col min="5073" max="5073" width="23.85546875" style="28" bestFit="1" customWidth="1"/>
    <col min="5074" max="5074" width="21.42578125" style="28" bestFit="1" customWidth="1"/>
    <col min="5075" max="5075" width="16" style="28" bestFit="1" customWidth="1"/>
    <col min="5076" max="5077" width="23" style="28" customWidth="1"/>
    <col min="5078" max="5078" width="29.28515625" style="28" customWidth="1"/>
    <col min="5079" max="5079" width="30.28515625" style="28" customWidth="1"/>
    <col min="5080" max="5080" width="24.140625" style="28" customWidth="1"/>
    <col min="5081" max="5082" width="23.85546875" style="28" customWidth="1"/>
    <col min="5083" max="5083" width="30.28515625" style="28" customWidth="1"/>
    <col min="5084" max="5089" width="12.7109375" style="28" customWidth="1"/>
    <col min="5090" max="5090" width="33.140625" style="28" customWidth="1"/>
    <col min="5091" max="5091" width="31.5703125" style="28" customWidth="1"/>
    <col min="5092" max="5092" width="33.28515625" style="28" customWidth="1"/>
    <col min="5093" max="5093" width="31.7109375" style="28" customWidth="1"/>
    <col min="5094" max="5094" width="20" style="28" customWidth="1"/>
    <col min="5095" max="5095" width="19.28515625" style="28" bestFit="1" customWidth="1"/>
    <col min="5096" max="5096" width="19.7109375" style="28" bestFit="1" customWidth="1"/>
    <col min="5097" max="5097" width="33.28515625" style="28" bestFit="1" customWidth="1"/>
    <col min="5098" max="5098" width="24.140625" style="28" bestFit="1" customWidth="1"/>
    <col min="5099" max="5099" width="25.28515625" style="28" customWidth="1"/>
    <col min="5100" max="5100" width="24.42578125" style="28" customWidth="1"/>
    <col min="5101" max="5101" width="13.85546875" style="28" bestFit="1" customWidth="1"/>
    <col min="5102" max="5102" width="18.7109375" style="28" bestFit="1" customWidth="1"/>
    <col min="5103" max="5103" width="24.7109375" style="28" bestFit="1" customWidth="1"/>
    <col min="5104" max="5105" width="27.140625" style="28" bestFit="1" customWidth="1"/>
    <col min="5106" max="5106" width="24.7109375" style="28" bestFit="1" customWidth="1"/>
    <col min="5107" max="5109" width="22.42578125" style="28" bestFit="1" customWidth="1"/>
    <col min="5110" max="5110" width="24" style="28" bestFit="1" customWidth="1"/>
    <col min="5111" max="5112" width="41.140625" style="28" bestFit="1" customWidth="1"/>
    <col min="5113" max="5113" width="77.42578125" style="28" bestFit="1" customWidth="1"/>
    <col min="5114" max="5114" width="110.28515625" style="28" bestFit="1" customWidth="1"/>
    <col min="5115" max="5115" width="108.140625" style="28" bestFit="1" customWidth="1"/>
    <col min="5116" max="5116" width="38.28515625" style="28" bestFit="1" customWidth="1"/>
    <col min="5117" max="5117" width="38.7109375" style="28" bestFit="1" customWidth="1"/>
    <col min="5118" max="5118" width="38.28515625" style="28" bestFit="1" customWidth="1"/>
    <col min="5119" max="5119" width="38.7109375" style="28" bestFit="1" customWidth="1"/>
    <col min="5120" max="5120" width="38.28515625" style="28" bestFit="1" customWidth="1"/>
    <col min="5121" max="5121" width="38.7109375" style="28" bestFit="1" customWidth="1"/>
    <col min="5122" max="5122" width="22.85546875" style="28" bestFit="1" customWidth="1"/>
    <col min="5123" max="5123" width="31.85546875" style="28" customWidth="1"/>
    <col min="5124" max="5124" width="28" style="28" bestFit="1" customWidth="1"/>
    <col min="5125" max="5125" width="20.7109375" style="28" bestFit="1" customWidth="1"/>
    <col min="5126" max="5126" width="26.7109375" style="28" bestFit="1" customWidth="1"/>
    <col min="5127" max="5127" width="26.85546875" style="28" bestFit="1" customWidth="1"/>
    <col min="5128" max="5128" width="26.7109375" style="28" bestFit="1" customWidth="1"/>
    <col min="5129" max="5129" width="26.85546875" style="28" bestFit="1" customWidth="1"/>
    <col min="5130" max="5130" width="28.85546875" style="28" bestFit="1" customWidth="1"/>
    <col min="5131" max="5131" width="27" style="28" bestFit="1" customWidth="1"/>
    <col min="5132" max="5132" width="23.42578125" style="28" bestFit="1" customWidth="1"/>
    <col min="5133" max="5134" width="31.42578125" style="28" bestFit="1" customWidth="1"/>
    <col min="5135" max="5135" width="31.42578125" style="28" customWidth="1"/>
    <col min="5136" max="5136" width="52.28515625" style="28" customWidth="1"/>
    <col min="5137" max="5137" width="31.42578125" style="28" customWidth="1"/>
    <col min="5138" max="5138" width="26.42578125" style="28" bestFit="1" customWidth="1"/>
    <col min="5139" max="5139" width="29.28515625" style="28" customWidth="1"/>
    <col min="5140" max="5140" width="30.28515625" style="28" customWidth="1"/>
    <col min="5141" max="5141" width="39" style="28" bestFit="1" customWidth="1"/>
    <col min="5142" max="5321" width="9.140625" style="28"/>
    <col min="5322" max="5322" width="17.5703125" style="28" bestFit="1" customWidth="1"/>
    <col min="5323" max="5323" width="25.7109375" style="28" bestFit="1" customWidth="1"/>
    <col min="5324" max="5324" width="22.140625" style="28" bestFit="1" customWidth="1"/>
    <col min="5325" max="5325" width="18.42578125" style="28" bestFit="1" customWidth="1"/>
    <col min="5326" max="5326" width="19.140625" style="28" bestFit="1" customWidth="1"/>
    <col min="5327" max="5327" width="18.42578125" style="28" bestFit="1" customWidth="1"/>
    <col min="5328" max="5328" width="26.42578125" style="28" bestFit="1" customWidth="1"/>
    <col min="5329" max="5329" width="23.85546875" style="28" bestFit="1" customWidth="1"/>
    <col min="5330" max="5330" width="21.42578125" style="28" bestFit="1" customWidth="1"/>
    <col min="5331" max="5331" width="16" style="28" bestFit="1" customWidth="1"/>
    <col min="5332" max="5333" width="23" style="28" customWidth="1"/>
    <col min="5334" max="5334" width="29.28515625" style="28" customWidth="1"/>
    <col min="5335" max="5335" width="30.28515625" style="28" customWidth="1"/>
    <col min="5336" max="5336" width="24.140625" style="28" customWidth="1"/>
    <col min="5337" max="5338" width="23.85546875" style="28" customWidth="1"/>
    <col min="5339" max="5339" width="30.28515625" style="28" customWidth="1"/>
    <col min="5340" max="5345" width="12.7109375" style="28" customWidth="1"/>
    <col min="5346" max="5346" width="33.140625" style="28" customWidth="1"/>
    <col min="5347" max="5347" width="31.5703125" style="28" customWidth="1"/>
    <col min="5348" max="5348" width="33.28515625" style="28" customWidth="1"/>
    <col min="5349" max="5349" width="31.7109375" style="28" customWidth="1"/>
    <col min="5350" max="5350" width="20" style="28" customWidth="1"/>
    <col min="5351" max="5351" width="19.28515625" style="28" bestFit="1" customWidth="1"/>
    <col min="5352" max="5352" width="19.7109375" style="28" bestFit="1" customWidth="1"/>
    <col min="5353" max="5353" width="33.28515625" style="28" bestFit="1" customWidth="1"/>
    <col min="5354" max="5354" width="24.140625" style="28" bestFit="1" customWidth="1"/>
    <col min="5355" max="5355" width="25.28515625" style="28" customWidth="1"/>
    <col min="5356" max="5356" width="24.42578125" style="28" customWidth="1"/>
    <col min="5357" max="5357" width="13.85546875" style="28" bestFit="1" customWidth="1"/>
    <col min="5358" max="5358" width="18.7109375" style="28" bestFit="1" customWidth="1"/>
    <col min="5359" max="5359" width="24.7109375" style="28" bestFit="1" customWidth="1"/>
    <col min="5360" max="5361" width="27.140625" style="28" bestFit="1" customWidth="1"/>
    <col min="5362" max="5362" width="24.7109375" style="28" bestFit="1" customWidth="1"/>
    <col min="5363" max="5365" width="22.42578125" style="28" bestFit="1" customWidth="1"/>
    <col min="5366" max="5366" width="24" style="28" bestFit="1" customWidth="1"/>
    <col min="5367" max="5368" width="41.140625" style="28" bestFit="1" customWidth="1"/>
    <col min="5369" max="5369" width="77.42578125" style="28" bestFit="1" customWidth="1"/>
    <col min="5370" max="5370" width="110.28515625" style="28" bestFit="1" customWidth="1"/>
    <col min="5371" max="5371" width="108.140625" style="28" bestFit="1" customWidth="1"/>
    <col min="5372" max="5372" width="38.28515625" style="28" bestFit="1" customWidth="1"/>
    <col min="5373" max="5373" width="38.7109375" style="28" bestFit="1" customWidth="1"/>
    <col min="5374" max="5374" width="38.28515625" style="28" bestFit="1" customWidth="1"/>
    <col min="5375" max="5375" width="38.7109375" style="28" bestFit="1" customWidth="1"/>
    <col min="5376" max="5376" width="38.28515625" style="28" bestFit="1" customWidth="1"/>
    <col min="5377" max="5377" width="38.7109375" style="28" bestFit="1" customWidth="1"/>
    <col min="5378" max="5378" width="22.85546875" style="28" bestFit="1" customWidth="1"/>
    <col min="5379" max="5379" width="31.85546875" style="28" customWidth="1"/>
    <col min="5380" max="5380" width="28" style="28" bestFit="1" customWidth="1"/>
    <col min="5381" max="5381" width="20.7109375" style="28" bestFit="1" customWidth="1"/>
    <col min="5382" max="5382" width="26.7109375" style="28" bestFit="1" customWidth="1"/>
    <col min="5383" max="5383" width="26.85546875" style="28" bestFit="1" customWidth="1"/>
    <col min="5384" max="5384" width="26.7109375" style="28" bestFit="1" customWidth="1"/>
    <col min="5385" max="5385" width="26.85546875" style="28" bestFit="1" customWidth="1"/>
    <col min="5386" max="5386" width="28.85546875" style="28" bestFit="1" customWidth="1"/>
    <col min="5387" max="5387" width="27" style="28" bestFit="1" customWidth="1"/>
    <col min="5388" max="5388" width="23.42578125" style="28" bestFit="1" customWidth="1"/>
    <col min="5389" max="5390" width="31.42578125" style="28" bestFit="1" customWidth="1"/>
    <col min="5391" max="5391" width="31.42578125" style="28" customWidth="1"/>
    <col min="5392" max="5392" width="52.28515625" style="28" customWidth="1"/>
    <col min="5393" max="5393" width="31.42578125" style="28" customWidth="1"/>
    <col min="5394" max="5394" width="26.42578125" style="28" bestFit="1" customWidth="1"/>
    <col min="5395" max="5395" width="29.28515625" style="28" customWidth="1"/>
    <col min="5396" max="5396" width="30.28515625" style="28" customWidth="1"/>
    <col min="5397" max="5397" width="39" style="28" bestFit="1" customWidth="1"/>
    <col min="5398" max="5577" width="9.140625" style="28"/>
    <col min="5578" max="5578" width="17.5703125" style="28" bestFit="1" customWidth="1"/>
    <col min="5579" max="5579" width="25.7109375" style="28" bestFit="1" customWidth="1"/>
    <col min="5580" max="5580" width="22.140625" style="28" bestFit="1" customWidth="1"/>
    <col min="5581" max="5581" width="18.42578125" style="28" bestFit="1" customWidth="1"/>
    <col min="5582" max="5582" width="19.140625" style="28" bestFit="1" customWidth="1"/>
    <col min="5583" max="5583" width="18.42578125" style="28" bestFit="1" customWidth="1"/>
    <col min="5584" max="5584" width="26.42578125" style="28" bestFit="1" customWidth="1"/>
    <col min="5585" max="5585" width="23.85546875" style="28" bestFit="1" customWidth="1"/>
    <col min="5586" max="5586" width="21.42578125" style="28" bestFit="1" customWidth="1"/>
    <col min="5587" max="5587" width="16" style="28" bestFit="1" customWidth="1"/>
    <col min="5588" max="5589" width="23" style="28" customWidth="1"/>
    <col min="5590" max="5590" width="29.28515625" style="28" customWidth="1"/>
    <col min="5591" max="5591" width="30.28515625" style="28" customWidth="1"/>
    <col min="5592" max="5592" width="24.140625" style="28" customWidth="1"/>
    <col min="5593" max="5594" width="23.85546875" style="28" customWidth="1"/>
    <col min="5595" max="5595" width="30.28515625" style="28" customWidth="1"/>
    <col min="5596" max="5601" width="12.7109375" style="28" customWidth="1"/>
    <col min="5602" max="5602" width="33.140625" style="28" customWidth="1"/>
    <col min="5603" max="5603" width="31.5703125" style="28" customWidth="1"/>
    <col min="5604" max="5604" width="33.28515625" style="28" customWidth="1"/>
    <col min="5605" max="5605" width="31.7109375" style="28" customWidth="1"/>
    <col min="5606" max="5606" width="20" style="28" customWidth="1"/>
    <col min="5607" max="5607" width="19.28515625" style="28" bestFit="1" customWidth="1"/>
    <col min="5608" max="5608" width="19.7109375" style="28" bestFit="1" customWidth="1"/>
    <col min="5609" max="5609" width="33.28515625" style="28" bestFit="1" customWidth="1"/>
    <col min="5610" max="5610" width="24.140625" style="28" bestFit="1" customWidth="1"/>
    <col min="5611" max="5611" width="25.28515625" style="28" customWidth="1"/>
    <col min="5612" max="5612" width="24.42578125" style="28" customWidth="1"/>
    <col min="5613" max="5613" width="13.85546875" style="28" bestFit="1" customWidth="1"/>
    <col min="5614" max="5614" width="18.7109375" style="28" bestFit="1" customWidth="1"/>
    <col min="5615" max="5615" width="24.7109375" style="28" bestFit="1" customWidth="1"/>
    <col min="5616" max="5617" width="27.140625" style="28" bestFit="1" customWidth="1"/>
    <col min="5618" max="5618" width="24.7109375" style="28" bestFit="1" customWidth="1"/>
    <col min="5619" max="5621" width="22.42578125" style="28" bestFit="1" customWidth="1"/>
    <col min="5622" max="5622" width="24" style="28" bestFit="1" customWidth="1"/>
    <col min="5623" max="5624" width="41.140625" style="28" bestFit="1" customWidth="1"/>
    <col min="5625" max="5625" width="77.42578125" style="28" bestFit="1" customWidth="1"/>
    <col min="5626" max="5626" width="110.28515625" style="28" bestFit="1" customWidth="1"/>
    <col min="5627" max="5627" width="108.140625" style="28" bestFit="1" customWidth="1"/>
    <col min="5628" max="5628" width="38.28515625" style="28" bestFit="1" customWidth="1"/>
    <col min="5629" max="5629" width="38.7109375" style="28" bestFit="1" customWidth="1"/>
    <col min="5630" max="5630" width="38.28515625" style="28" bestFit="1" customWidth="1"/>
    <col min="5631" max="5631" width="38.7109375" style="28" bestFit="1" customWidth="1"/>
    <col min="5632" max="5632" width="38.28515625" style="28" bestFit="1" customWidth="1"/>
    <col min="5633" max="5633" width="38.7109375" style="28" bestFit="1" customWidth="1"/>
    <col min="5634" max="5634" width="22.85546875" style="28" bestFit="1" customWidth="1"/>
    <col min="5635" max="5635" width="31.85546875" style="28" customWidth="1"/>
    <col min="5636" max="5636" width="28" style="28" bestFit="1" customWidth="1"/>
    <col min="5637" max="5637" width="20.7109375" style="28" bestFit="1" customWidth="1"/>
    <col min="5638" max="5638" width="26.7109375" style="28" bestFit="1" customWidth="1"/>
    <col min="5639" max="5639" width="26.85546875" style="28" bestFit="1" customWidth="1"/>
    <col min="5640" max="5640" width="26.7109375" style="28" bestFit="1" customWidth="1"/>
    <col min="5641" max="5641" width="26.85546875" style="28" bestFit="1" customWidth="1"/>
    <col min="5642" max="5642" width="28.85546875" style="28" bestFit="1" customWidth="1"/>
    <col min="5643" max="5643" width="27" style="28" bestFit="1" customWidth="1"/>
    <col min="5644" max="5644" width="23.42578125" style="28" bestFit="1" customWidth="1"/>
    <col min="5645" max="5646" width="31.42578125" style="28" bestFit="1" customWidth="1"/>
    <col min="5647" max="5647" width="31.42578125" style="28" customWidth="1"/>
    <col min="5648" max="5648" width="52.28515625" style="28" customWidth="1"/>
    <col min="5649" max="5649" width="31.42578125" style="28" customWidth="1"/>
    <col min="5650" max="5650" width="26.42578125" style="28" bestFit="1" customWidth="1"/>
    <col min="5651" max="5651" width="29.28515625" style="28" customWidth="1"/>
    <col min="5652" max="5652" width="30.28515625" style="28" customWidth="1"/>
    <col min="5653" max="5653" width="39" style="28" bestFit="1" customWidth="1"/>
    <col min="5654" max="5833" width="9.140625" style="28"/>
    <col min="5834" max="5834" width="17.5703125" style="28" bestFit="1" customWidth="1"/>
    <col min="5835" max="5835" width="25.7109375" style="28" bestFit="1" customWidth="1"/>
    <col min="5836" max="5836" width="22.140625" style="28" bestFit="1" customWidth="1"/>
    <col min="5837" max="5837" width="18.42578125" style="28" bestFit="1" customWidth="1"/>
    <col min="5838" max="5838" width="19.140625" style="28" bestFit="1" customWidth="1"/>
    <col min="5839" max="5839" width="18.42578125" style="28" bestFit="1" customWidth="1"/>
    <col min="5840" max="5840" width="26.42578125" style="28" bestFit="1" customWidth="1"/>
    <col min="5841" max="5841" width="23.85546875" style="28" bestFit="1" customWidth="1"/>
    <col min="5842" max="5842" width="21.42578125" style="28" bestFit="1" customWidth="1"/>
    <col min="5843" max="5843" width="16" style="28" bestFit="1" customWidth="1"/>
    <col min="5844" max="5845" width="23" style="28" customWidth="1"/>
    <col min="5846" max="5846" width="29.28515625" style="28" customWidth="1"/>
    <col min="5847" max="5847" width="30.28515625" style="28" customWidth="1"/>
    <col min="5848" max="5848" width="24.140625" style="28" customWidth="1"/>
    <col min="5849" max="5850" width="23.85546875" style="28" customWidth="1"/>
    <col min="5851" max="5851" width="30.28515625" style="28" customWidth="1"/>
    <col min="5852" max="5857" width="12.7109375" style="28" customWidth="1"/>
    <col min="5858" max="5858" width="33.140625" style="28" customWidth="1"/>
    <col min="5859" max="5859" width="31.5703125" style="28" customWidth="1"/>
    <col min="5860" max="5860" width="33.28515625" style="28" customWidth="1"/>
    <col min="5861" max="5861" width="31.7109375" style="28" customWidth="1"/>
    <col min="5862" max="5862" width="20" style="28" customWidth="1"/>
    <col min="5863" max="5863" width="19.28515625" style="28" bestFit="1" customWidth="1"/>
    <col min="5864" max="5864" width="19.7109375" style="28" bestFit="1" customWidth="1"/>
    <col min="5865" max="5865" width="33.28515625" style="28" bestFit="1" customWidth="1"/>
    <col min="5866" max="5866" width="24.140625" style="28" bestFit="1" customWidth="1"/>
    <col min="5867" max="5867" width="25.28515625" style="28" customWidth="1"/>
    <col min="5868" max="5868" width="24.42578125" style="28" customWidth="1"/>
    <col min="5869" max="5869" width="13.85546875" style="28" bestFit="1" customWidth="1"/>
    <col min="5870" max="5870" width="18.7109375" style="28" bestFit="1" customWidth="1"/>
    <col min="5871" max="5871" width="24.7109375" style="28" bestFit="1" customWidth="1"/>
    <col min="5872" max="5873" width="27.140625" style="28" bestFit="1" customWidth="1"/>
    <col min="5874" max="5874" width="24.7109375" style="28" bestFit="1" customWidth="1"/>
    <col min="5875" max="5877" width="22.42578125" style="28" bestFit="1" customWidth="1"/>
    <col min="5878" max="5878" width="24" style="28" bestFit="1" customWidth="1"/>
    <col min="5879" max="5880" width="41.140625" style="28" bestFit="1" customWidth="1"/>
    <col min="5881" max="5881" width="77.42578125" style="28" bestFit="1" customWidth="1"/>
    <col min="5882" max="5882" width="110.28515625" style="28" bestFit="1" customWidth="1"/>
    <col min="5883" max="5883" width="108.140625" style="28" bestFit="1" customWidth="1"/>
    <col min="5884" max="5884" width="38.28515625" style="28" bestFit="1" customWidth="1"/>
    <col min="5885" max="5885" width="38.7109375" style="28" bestFit="1" customWidth="1"/>
    <col min="5886" max="5886" width="38.28515625" style="28" bestFit="1" customWidth="1"/>
    <col min="5887" max="5887" width="38.7109375" style="28" bestFit="1" customWidth="1"/>
    <col min="5888" max="5888" width="38.28515625" style="28" bestFit="1" customWidth="1"/>
    <col min="5889" max="5889" width="38.7109375" style="28" bestFit="1" customWidth="1"/>
    <col min="5890" max="5890" width="22.85546875" style="28" bestFit="1" customWidth="1"/>
    <col min="5891" max="5891" width="31.85546875" style="28" customWidth="1"/>
    <col min="5892" max="5892" width="28" style="28" bestFit="1" customWidth="1"/>
    <col min="5893" max="5893" width="20.7109375" style="28" bestFit="1" customWidth="1"/>
    <col min="5894" max="5894" width="26.7109375" style="28" bestFit="1" customWidth="1"/>
    <col min="5895" max="5895" width="26.85546875" style="28" bestFit="1" customWidth="1"/>
    <col min="5896" max="5896" width="26.7109375" style="28" bestFit="1" customWidth="1"/>
    <col min="5897" max="5897" width="26.85546875" style="28" bestFit="1" customWidth="1"/>
    <col min="5898" max="5898" width="28.85546875" style="28" bestFit="1" customWidth="1"/>
    <col min="5899" max="5899" width="27" style="28" bestFit="1" customWidth="1"/>
    <col min="5900" max="5900" width="23.42578125" style="28" bestFit="1" customWidth="1"/>
    <col min="5901" max="5902" width="31.42578125" style="28" bestFit="1" customWidth="1"/>
    <col min="5903" max="5903" width="31.42578125" style="28" customWidth="1"/>
    <col min="5904" max="5904" width="52.28515625" style="28" customWidth="1"/>
    <col min="5905" max="5905" width="31.42578125" style="28" customWidth="1"/>
    <col min="5906" max="5906" width="26.42578125" style="28" bestFit="1" customWidth="1"/>
    <col min="5907" max="5907" width="29.28515625" style="28" customWidth="1"/>
    <col min="5908" max="5908" width="30.28515625" style="28" customWidth="1"/>
    <col min="5909" max="5909" width="39" style="28" bestFit="1" customWidth="1"/>
    <col min="5910" max="6089" width="9.140625" style="28"/>
    <col min="6090" max="6090" width="17.5703125" style="28" bestFit="1" customWidth="1"/>
    <col min="6091" max="6091" width="25.7109375" style="28" bestFit="1" customWidth="1"/>
    <col min="6092" max="6092" width="22.140625" style="28" bestFit="1" customWidth="1"/>
    <col min="6093" max="6093" width="18.42578125" style="28" bestFit="1" customWidth="1"/>
    <col min="6094" max="6094" width="19.140625" style="28" bestFit="1" customWidth="1"/>
    <col min="6095" max="6095" width="18.42578125" style="28" bestFit="1" customWidth="1"/>
    <col min="6096" max="6096" width="26.42578125" style="28" bestFit="1" customWidth="1"/>
    <col min="6097" max="6097" width="23.85546875" style="28" bestFit="1" customWidth="1"/>
    <col min="6098" max="6098" width="21.42578125" style="28" bestFit="1" customWidth="1"/>
    <col min="6099" max="6099" width="16" style="28" bestFit="1" customWidth="1"/>
    <col min="6100" max="6101" width="23" style="28" customWidth="1"/>
    <col min="6102" max="6102" width="29.28515625" style="28" customWidth="1"/>
    <col min="6103" max="6103" width="30.28515625" style="28" customWidth="1"/>
    <col min="6104" max="6104" width="24.140625" style="28" customWidth="1"/>
    <col min="6105" max="6106" width="23.85546875" style="28" customWidth="1"/>
    <col min="6107" max="6107" width="30.28515625" style="28" customWidth="1"/>
    <col min="6108" max="6113" width="12.7109375" style="28" customWidth="1"/>
    <col min="6114" max="6114" width="33.140625" style="28" customWidth="1"/>
    <col min="6115" max="6115" width="31.5703125" style="28" customWidth="1"/>
    <col min="6116" max="6116" width="33.28515625" style="28" customWidth="1"/>
    <col min="6117" max="6117" width="31.7109375" style="28" customWidth="1"/>
    <col min="6118" max="6118" width="20" style="28" customWidth="1"/>
    <col min="6119" max="6119" width="19.28515625" style="28" bestFit="1" customWidth="1"/>
    <col min="6120" max="6120" width="19.7109375" style="28" bestFit="1" customWidth="1"/>
    <col min="6121" max="6121" width="33.28515625" style="28" bestFit="1" customWidth="1"/>
    <col min="6122" max="6122" width="24.140625" style="28" bestFit="1" customWidth="1"/>
    <col min="6123" max="6123" width="25.28515625" style="28" customWidth="1"/>
    <col min="6124" max="6124" width="24.42578125" style="28" customWidth="1"/>
    <col min="6125" max="6125" width="13.85546875" style="28" bestFit="1" customWidth="1"/>
    <col min="6126" max="6126" width="18.7109375" style="28" bestFit="1" customWidth="1"/>
    <col min="6127" max="6127" width="24.7109375" style="28" bestFit="1" customWidth="1"/>
    <col min="6128" max="6129" width="27.140625" style="28" bestFit="1" customWidth="1"/>
    <col min="6130" max="6130" width="24.7109375" style="28" bestFit="1" customWidth="1"/>
    <col min="6131" max="6133" width="22.42578125" style="28" bestFit="1" customWidth="1"/>
    <col min="6134" max="6134" width="24" style="28" bestFit="1" customWidth="1"/>
    <col min="6135" max="6136" width="41.140625" style="28" bestFit="1" customWidth="1"/>
    <col min="6137" max="6137" width="77.42578125" style="28" bestFit="1" customWidth="1"/>
    <col min="6138" max="6138" width="110.28515625" style="28" bestFit="1" customWidth="1"/>
    <col min="6139" max="6139" width="108.140625" style="28" bestFit="1" customWidth="1"/>
    <col min="6140" max="6140" width="38.28515625" style="28" bestFit="1" customWidth="1"/>
    <col min="6141" max="6141" width="38.7109375" style="28" bestFit="1" customWidth="1"/>
    <col min="6142" max="6142" width="38.28515625" style="28" bestFit="1" customWidth="1"/>
    <col min="6143" max="6143" width="38.7109375" style="28" bestFit="1" customWidth="1"/>
    <col min="6144" max="6144" width="38.28515625" style="28" bestFit="1" customWidth="1"/>
    <col min="6145" max="6145" width="38.7109375" style="28" bestFit="1" customWidth="1"/>
    <col min="6146" max="6146" width="22.85546875" style="28" bestFit="1" customWidth="1"/>
    <col min="6147" max="6147" width="31.85546875" style="28" customWidth="1"/>
    <col min="6148" max="6148" width="28" style="28" bestFit="1" customWidth="1"/>
    <col min="6149" max="6149" width="20.7109375" style="28" bestFit="1" customWidth="1"/>
    <col min="6150" max="6150" width="26.7109375" style="28" bestFit="1" customWidth="1"/>
    <col min="6151" max="6151" width="26.85546875" style="28" bestFit="1" customWidth="1"/>
    <col min="6152" max="6152" width="26.7109375" style="28" bestFit="1" customWidth="1"/>
    <col min="6153" max="6153" width="26.85546875" style="28" bestFit="1" customWidth="1"/>
    <col min="6154" max="6154" width="28.85546875" style="28" bestFit="1" customWidth="1"/>
    <col min="6155" max="6155" width="27" style="28" bestFit="1" customWidth="1"/>
    <col min="6156" max="6156" width="23.42578125" style="28" bestFit="1" customWidth="1"/>
    <col min="6157" max="6158" width="31.42578125" style="28" bestFit="1" customWidth="1"/>
    <col min="6159" max="6159" width="31.42578125" style="28" customWidth="1"/>
    <col min="6160" max="6160" width="52.28515625" style="28" customWidth="1"/>
    <col min="6161" max="6161" width="31.42578125" style="28" customWidth="1"/>
    <col min="6162" max="6162" width="26.42578125" style="28" bestFit="1" customWidth="1"/>
    <col min="6163" max="6163" width="29.28515625" style="28" customWidth="1"/>
    <col min="6164" max="6164" width="30.28515625" style="28" customWidth="1"/>
    <col min="6165" max="6165" width="39" style="28" bestFit="1" customWidth="1"/>
    <col min="6166" max="6345" width="9.140625" style="28"/>
    <col min="6346" max="6346" width="17.5703125" style="28" bestFit="1" customWidth="1"/>
    <col min="6347" max="6347" width="25.7109375" style="28" bestFit="1" customWidth="1"/>
    <col min="6348" max="6348" width="22.140625" style="28" bestFit="1" customWidth="1"/>
    <col min="6349" max="6349" width="18.42578125" style="28" bestFit="1" customWidth="1"/>
    <col min="6350" max="6350" width="19.140625" style="28" bestFit="1" customWidth="1"/>
    <col min="6351" max="6351" width="18.42578125" style="28" bestFit="1" customWidth="1"/>
    <col min="6352" max="6352" width="26.42578125" style="28" bestFit="1" customWidth="1"/>
    <col min="6353" max="6353" width="23.85546875" style="28" bestFit="1" customWidth="1"/>
    <col min="6354" max="6354" width="21.42578125" style="28" bestFit="1" customWidth="1"/>
    <col min="6355" max="6355" width="16" style="28" bestFit="1" customWidth="1"/>
    <col min="6356" max="6357" width="23" style="28" customWidth="1"/>
    <col min="6358" max="6358" width="29.28515625" style="28" customWidth="1"/>
    <col min="6359" max="6359" width="30.28515625" style="28" customWidth="1"/>
    <col min="6360" max="6360" width="24.140625" style="28" customWidth="1"/>
    <col min="6361" max="6362" width="23.85546875" style="28" customWidth="1"/>
    <col min="6363" max="6363" width="30.28515625" style="28" customWidth="1"/>
    <col min="6364" max="6369" width="12.7109375" style="28" customWidth="1"/>
    <col min="6370" max="6370" width="33.140625" style="28" customWidth="1"/>
    <col min="6371" max="6371" width="31.5703125" style="28" customWidth="1"/>
    <col min="6372" max="6372" width="33.28515625" style="28" customWidth="1"/>
    <col min="6373" max="6373" width="31.7109375" style="28" customWidth="1"/>
    <col min="6374" max="6374" width="20" style="28" customWidth="1"/>
    <col min="6375" max="6375" width="19.28515625" style="28" bestFit="1" customWidth="1"/>
    <col min="6376" max="6376" width="19.7109375" style="28" bestFit="1" customWidth="1"/>
    <col min="6377" max="6377" width="33.28515625" style="28" bestFit="1" customWidth="1"/>
    <col min="6378" max="6378" width="24.140625" style="28" bestFit="1" customWidth="1"/>
    <col min="6379" max="6379" width="25.28515625" style="28" customWidth="1"/>
    <col min="6380" max="6380" width="24.42578125" style="28" customWidth="1"/>
    <col min="6381" max="6381" width="13.85546875" style="28" bestFit="1" customWidth="1"/>
    <col min="6382" max="6382" width="18.7109375" style="28" bestFit="1" customWidth="1"/>
    <col min="6383" max="6383" width="24.7109375" style="28" bestFit="1" customWidth="1"/>
    <col min="6384" max="6385" width="27.140625" style="28" bestFit="1" customWidth="1"/>
    <col min="6386" max="6386" width="24.7109375" style="28" bestFit="1" customWidth="1"/>
    <col min="6387" max="6389" width="22.42578125" style="28" bestFit="1" customWidth="1"/>
    <col min="6390" max="6390" width="24" style="28" bestFit="1" customWidth="1"/>
    <col min="6391" max="6392" width="41.140625" style="28" bestFit="1" customWidth="1"/>
    <col min="6393" max="6393" width="77.42578125" style="28" bestFit="1" customWidth="1"/>
    <col min="6394" max="6394" width="110.28515625" style="28" bestFit="1" customWidth="1"/>
    <col min="6395" max="6395" width="108.140625" style="28" bestFit="1" customWidth="1"/>
    <col min="6396" max="6396" width="38.28515625" style="28" bestFit="1" customWidth="1"/>
    <col min="6397" max="6397" width="38.7109375" style="28" bestFit="1" customWidth="1"/>
    <col min="6398" max="6398" width="38.28515625" style="28" bestFit="1" customWidth="1"/>
    <col min="6399" max="6399" width="38.7109375" style="28" bestFit="1" customWidth="1"/>
    <col min="6400" max="6400" width="38.28515625" style="28" bestFit="1" customWidth="1"/>
    <col min="6401" max="6401" width="38.7109375" style="28" bestFit="1" customWidth="1"/>
    <col min="6402" max="6402" width="22.85546875" style="28" bestFit="1" customWidth="1"/>
    <col min="6403" max="6403" width="31.85546875" style="28" customWidth="1"/>
    <col min="6404" max="6404" width="28" style="28" bestFit="1" customWidth="1"/>
    <col min="6405" max="6405" width="20.7109375" style="28" bestFit="1" customWidth="1"/>
    <col min="6406" max="6406" width="26.7109375" style="28" bestFit="1" customWidth="1"/>
    <col min="6407" max="6407" width="26.85546875" style="28" bestFit="1" customWidth="1"/>
    <col min="6408" max="6408" width="26.7109375" style="28" bestFit="1" customWidth="1"/>
    <col min="6409" max="6409" width="26.85546875" style="28" bestFit="1" customWidth="1"/>
    <col min="6410" max="6410" width="28.85546875" style="28" bestFit="1" customWidth="1"/>
    <col min="6411" max="6411" width="27" style="28" bestFit="1" customWidth="1"/>
    <col min="6412" max="6412" width="23.42578125" style="28" bestFit="1" customWidth="1"/>
    <col min="6413" max="6414" width="31.42578125" style="28" bestFit="1" customWidth="1"/>
    <col min="6415" max="6415" width="31.42578125" style="28" customWidth="1"/>
    <col min="6416" max="6416" width="52.28515625" style="28" customWidth="1"/>
    <col min="6417" max="6417" width="31.42578125" style="28" customWidth="1"/>
    <col min="6418" max="6418" width="26.42578125" style="28" bestFit="1" customWidth="1"/>
    <col min="6419" max="6419" width="29.28515625" style="28" customWidth="1"/>
    <col min="6420" max="6420" width="30.28515625" style="28" customWidth="1"/>
    <col min="6421" max="6421" width="39" style="28" bestFit="1" customWidth="1"/>
    <col min="6422" max="6601" width="9.140625" style="28"/>
    <col min="6602" max="6602" width="17.5703125" style="28" bestFit="1" customWidth="1"/>
    <col min="6603" max="6603" width="25.7109375" style="28" bestFit="1" customWidth="1"/>
    <col min="6604" max="6604" width="22.140625" style="28" bestFit="1" customWidth="1"/>
    <col min="6605" max="6605" width="18.42578125" style="28" bestFit="1" customWidth="1"/>
    <col min="6606" max="6606" width="19.140625" style="28" bestFit="1" customWidth="1"/>
    <col min="6607" max="6607" width="18.42578125" style="28" bestFit="1" customWidth="1"/>
    <col min="6608" max="6608" width="26.42578125" style="28" bestFit="1" customWidth="1"/>
    <col min="6609" max="6609" width="23.85546875" style="28" bestFit="1" customWidth="1"/>
    <col min="6610" max="6610" width="21.42578125" style="28" bestFit="1" customWidth="1"/>
    <col min="6611" max="6611" width="16" style="28" bestFit="1" customWidth="1"/>
    <col min="6612" max="6613" width="23" style="28" customWidth="1"/>
    <col min="6614" max="6614" width="29.28515625" style="28" customWidth="1"/>
    <col min="6615" max="6615" width="30.28515625" style="28" customWidth="1"/>
    <col min="6616" max="6616" width="24.140625" style="28" customWidth="1"/>
    <col min="6617" max="6618" width="23.85546875" style="28" customWidth="1"/>
    <col min="6619" max="6619" width="30.28515625" style="28" customWidth="1"/>
    <col min="6620" max="6625" width="12.7109375" style="28" customWidth="1"/>
    <col min="6626" max="6626" width="33.140625" style="28" customWidth="1"/>
    <col min="6627" max="6627" width="31.5703125" style="28" customWidth="1"/>
    <col min="6628" max="6628" width="33.28515625" style="28" customWidth="1"/>
    <col min="6629" max="6629" width="31.7109375" style="28" customWidth="1"/>
    <col min="6630" max="6630" width="20" style="28" customWidth="1"/>
    <col min="6631" max="6631" width="19.28515625" style="28" bestFit="1" customWidth="1"/>
    <col min="6632" max="6632" width="19.7109375" style="28" bestFit="1" customWidth="1"/>
    <col min="6633" max="6633" width="33.28515625" style="28" bestFit="1" customWidth="1"/>
    <col min="6634" max="6634" width="24.140625" style="28" bestFit="1" customWidth="1"/>
    <col min="6635" max="6635" width="25.28515625" style="28" customWidth="1"/>
    <col min="6636" max="6636" width="24.42578125" style="28" customWidth="1"/>
    <col min="6637" max="6637" width="13.85546875" style="28" bestFit="1" customWidth="1"/>
    <col min="6638" max="6638" width="18.7109375" style="28" bestFit="1" customWidth="1"/>
    <col min="6639" max="6639" width="24.7109375" style="28" bestFit="1" customWidth="1"/>
    <col min="6640" max="6641" width="27.140625" style="28" bestFit="1" customWidth="1"/>
    <col min="6642" max="6642" width="24.7109375" style="28" bestFit="1" customWidth="1"/>
    <col min="6643" max="6645" width="22.42578125" style="28" bestFit="1" customWidth="1"/>
    <col min="6646" max="6646" width="24" style="28" bestFit="1" customWidth="1"/>
    <col min="6647" max="6648" width="41.140625" style="28" bestFit="1" customWidth="1"/>
    <col min="6649" max="6649" width="77.42578125" style="28" bestFit="1" customWidth="1"/>
    <col min="6650" max="6650" width="110.28515625" style="28" bestFit="1" customWidth="1"/>
    <col min="6651" max="6651" width="108.140625" style="28" bestFit="1" customWidth="1"/>
    <col min="6652" max="6652" width="38.28515625" style="28" bestFit="1" customWidth="1"/>
    <col min="6653" max="6653" width="38.7109375" style="28" bestFit="1" customWidth="1"/>
    <col min="6654" max="6654" width="38.28515625" style="28" bestFit="1" customWidth="1"/>
    <col min="6655" max="6655" width="38.7109375" style="28" bestFit="1" customWidth="1"/>
    <col min="6656" max="6656" width="38.28515625" style="28" bestFit="1" customWidth="1"/>
    <col min="6657" max="6657" width="38.7109375" style="28" bestFit="1" customWidth="1"/>
    <col min="6658" max="6658" width="22.85546875" style="28" bestFit="1" customWidth="1"/>
    <col min="6659" max="6659" width="31.85546875" style="28" customWidth="1"/>
    <col min="6660" max="6660" width="28" style="28" bestFit="1" customWidth="1"/>
    <col min="6661" max="6661" width="20.7109375" style="28" bestFit="1" customWidth="1"/>
    <col min="6662" max="6662" width="26.7109375" style="28" bestFit="1" customWidth="1"/>
    <col min="6663" max="6663" width="26.85546875" style="28" bestFit="1" customWidth="1"/>
    <col min="6664" max="6664" width="26.7109375" style="28" bestFit="1" customWidth="1"/>
    <col min="6665" max="6665" width="26.85546875" style="28" bestFit="1" customWidth="1"/>
    <col min="6666" max="6666" width="28.85546875" style="28" bestFit="1" customWidth="1"/>
    <col min="6667" max="6667" width="27" style="28" bestFit="1" customWidth="1"/>
    <col min="6668" max="6668" width="23.42578125" style="28" bestFit="1" customWidth="1"/>
    <col min="6669" max="6670" width="31.42578125" style="28" bestFit="1" customWidth="1"/>
    <col min="6671" max="6671" width="31.42578125" style="28" customWidth="1"/>
    <col min="6672" max="6672" width="52.28515625" style="28" customWidth="1"/>
    <col min="6673" max="6673" width="31.42578125" style="28" customWidth="1"/>
    <col min="6674" max="6674" width="26.42578125" style="28" bestFit="1" customWidth="1"/>
    <col min="6675" max="6675" width="29.28515625" style="28" customWidth="1"/>
    <col min="6676" max="6676" width="30.28515625" style="28" customWidth="1"/>
    <col min="6677" max="6677" width="39" style="28" bestFit="1" customWidth="1"/>
    <col min="6678" max="6857" width="9.140625" style="28"/>
    <col min="6858" max="6858" width="17.5703125" style="28" bestFit="1" customWidth="1"/>
    <col min="6859" max="6859" width="25.7109375" style="28" bestFit="1" customWidth="1"/>
    <col min="6860" max="6860" width="22.140625" style="28" bestFit="1" customWidth="1"/>
    <col min="6861" max="6861" width="18.42578125" style="28" bestFit="1" customWidth="1"/>
    <col min="6862" max="6862" width="19.140625" style="28" bestFit="1" customWidth="1"/>
    <col min="6863" max="6863" width="18.42578125" style="28" bestFit="1" customWidth="1"/>
    <col min="6864" max="6864" width="26.42578125" style="28" bestFit="1" customWidth="1"/>
    <col min="6865" max="6865" width="23.85546875" style="28" bestFit="1" customWidth="1"/>
    <col min="6866" max="6866" width="21.42578125" style="28" bestFit="1" customWidth="1"/>
    <col min="6867" max="6867" width="16" style="28" bestFit="1" customWidth="1"/>
    <col min="6868" max="6869" width="23" style="28" customWidth="1"/>
    <col min="6870" max="6870" width="29.28515625" style="28" customWidth="1"/>
    <col min="6871" max="6871" width="30.28515625" style="28" customWidth="1"/>
    <col min="6872" max="6872" width="24.140625" style="28" customWidth="1"/>
    <col min="6873" max="6874" width="23.85546875" style="28" customWidth="1"/>
    <col min="6875" max="6875" width="30.28515625" style="28" customWidth="1"/>
    <col min="6876" max="6881" width="12.7109375" style="28" customWidth="1"/>
    <col min="6882" max="6882" width="33.140625" style="28" customWidth="1"/>
    <col min="6883" max="6883" width="31.5703125" style="28" customWidth="1"/>
    <col min="6884" max="6884" width="33.28515625" style="28" customWidth="1"/>
    <col min="6885" max="6885" width="31.7109375" style="28" customWidth="1"/>
    <col min="6886" max="6886" width="20" style="28" customWidth="1"/>
    <col min="6887" max="6887" width="19.28515625" style="28" bestFit="1" customWidth="1"/>
    <col min="6888" max="6888" width="19.7109375" style="28" bestFit="1" customWidth="1"/>
    <col min="6889" max="6889" width="33.28515625" style="28" bestFit="1" customWidth="1"/>
    <col min="6890" max="6890" width="24.140625" style="28" bestFit="1" customWidth="1"/>
    <col min="6891" max="6891" width="25.28515625" style="28" customWidth="1"/>
    <col min="6892" max="6892" width="24.42578125" style="28" customWidth="1"/>
    <col min="6893" max="6893" width="13.85546875" style="28" bestFit="1" customWidth="1"/>
    <col min="6894" max="6894" width="18.7109375" style="28" bestFit="1" customWidth="1"/>
    <col min="6895" max="6895" width="24.7109375" style="28" bestFit="1" customWidth="1"/>
    <col min="6896" max="6897" width="27.140625" style="28" bestFit="1" customWidth="1"/>
    <col min="6898" max="6898" width="24.7109375" style="28" bestFit="1" customWidth="1"/>
    <col min="6899" max="6901" width="22.42578125" style="28" bestFit="1" customWidth="1"/>
    <col min="6902" max="6902" width="24" style="28" bestFit="1" customWidth="1"/>
    <col min="6903" max="6904" width="41.140625" style="28" bestFit="1" customWidth="1"/>
    <col min="6905" max="6905" width="77.42578125" style="28" bestFit="1" customWidth="1"/>
    <col min="6906" max="6906" width="110.28515625" style="28" bestFit="1" customWidth="1"/>
    <col min="6907" max="6907" width="108.140625" style="28" bestFit="1" customWidth="1"/>
    <col min="6908" max="6908" width="38.28515625" style="28" bestFit="1" customWidth="1"/>
    <col min="6909" max="6909" width="38.7109375" style="28" bestFit="1" customWidth="1"/>
    <col min="6910" max="6910" width="38.28515625" style="28" bestFit="1" customWidth="1"/>
    <col min="6911" max="6911" width="38.7109375" style="28" bestFit="1" customWidth="1"/>
    <col min="6912" max="6912" width="38.28515625" style="28" bestFit="1" customWidth="1"/>
    <col min="6913" max="6913" width="38.7109375" style="28" bestFit="1" customWidth="1"/>
    <col min="6914" max="6914" width="22.85546875" style="28" bestFit="1" customWidth="1"/>
    <col min="6915" max="6915" width="31.85546875" style="28" customWidth="1"/>
    <col min="6916" max="6916" width="28" style="28" bestFit="1" customWidth="1"/>
    <col min="6917" max="6917" width="20.7109375" style="28" bestFit="1" customWidth="1"/>
    <col min="6918" max="6918" width="26.7109375" style="28" bestFit="1" customWidth="1"/>
    <col min="6919" max="6919" width="26.85546875" style="28" bestFit="1" customWidth="1"/>
    <col min="6920" max="6920" width="26.7109375" style="28" bestFit="1" customWidth="1"/>
    <col min="6921" max="6921" width="26.85546875" style="28" bestFit="1" customWidth="1"/>
    <col min="6922" max="6922" width="28.85546875" style="28" bestFit="1" customWidth="1"/>
    <col min="6923" max="6923" width="27" style="28" bestFit="1" customWidth="1"/>
    <col min="6924" max="6924" width="23.42578125" style="28" bestFit="1" customWidth="1"/>
    <col min="6925" max="6926" width="31.42578125" style="28" bestFit="1" customWidth="1"/>
    <col min="6927" max="6927" width="31.42578125" style="28" customWidth="1"/>
    <col min="6928" max="6928" width="52.28515625" style="28" customWidth="1"/>
    <col min="6929" max="6929" width="31.42578125" style="28" customWidth="1"/>
    <col min="6930" max="6930" width="26.42578125" style="28" bestFit="1" customWidth="1"/>
    <col min="6931" max="6931" width="29.28515625" style="28" customWidth="1"/>
    <col min="6932" max="6932" width="30.28515625" style="28" customWidth="1"/>
    <col min="6933" max="6933" width="39" style="28" bestFit="1" customWidth="1"/>
    <col min="6934" max="7113" width="9.140625" style="28"/>
    <col min="7114" max="7114" width="17.5703125" style="28" bestFit="1" customWidth="1"/>
    <col min="7115" max="7115" width="25.7109375" style="28" bestFit="1" customWidth="1"/>
    <col min="7116" max="7116" width="22.140625" style="28" bestFit="1" customWidth="1"/>
    <col min="7117" max="7117" width="18.42578125" style="28" bestFit="1" customWidth="1"/>
    <col min="7118" max="7118" width="19.140625" style="28" bestFit="1" customWidth="1"/>
    <col min="7119" max="7119" width="18.42578125" style="28" bestFit="1" customWidth="1"/>
    <col min="7120" max="7120" width="26.42578125" style="28" bestFit="1" customWidth="1"/>
    <col min="7121" max="7121" width="23.85546875" style="28" bestFit="1" customWidth="1"/>
    <col min="7122" max="7122" width="21.42578125" style="28" bestFit="1" customWidth="1"/>
    <col min="7123" max="7123" width="16" style="28" bestFit="1" customWidth="1"/>
    <col min="7124" max="7125" width="23" style="28" customWidth="1"/>
    <col min="7126" max="7126" width="29.28515625" style="28" customWidth="1"/>
    <col min="7127" max="7127" width="30.28515625" style="28" customWidth="1"/>
    <col min="7128" max="7128" width="24.140625" style="28" customWidth="1"/>
    <col min="7129" max="7130" width="23.85546875" style="28" customWidth="1"/>
    <col min="7131" max="7131" width="30.28515625" style="28" customWidth="1"/>
    <col min="7132" max="7137" width="12.7109375" style="28" customWidth="1"/>
    <col min="7138" max="7138" width="33.140625" style="28" customWidth="1"/>
    <col min="7139" max="7139" width="31.5703125" style="28" customWidth="1"/>
    <col min="7140" max="7140" width="33.28515625" style="28" customWidth="1"/>
    <col min="7141" max="7141" width="31.7109375" style="28" customWidth="1"/>
    <col min="7142" max="7142" width="20" style="28" customWidth="1"/>
    <col min="7143" max="7143" width="19.28515625" style="28" bestFit="1" customWidth="1"/>
    <col min="7144" max="7144" width="19.7109375" style="28" bestFit="1" customWidth="1"/>
    <col min="7145" max="7145" width="33.28515625" style="28" bestFit="1" customWidth="1"/>
    <col min="7146" max="7146" width="24.140625" style="28" bestFit="1" customWidth="1"/>
    <col min="7147" max="7147" width="25.28515625" style="28" customWidth="1"/>
    <col min="7148" max="7148" width="24.42578125" style="28" customWidth="1"/>
    <col min="7149" max="7149" width="13.85546875" style="28" bestFit="1" customWidth="1"/>
    <col min="7150" max="7150" width="18.7109375" style="28" bestFit="1" customWidth="1"/>
    <col min="7151" max="7151" width="24.7109375" style="28" bestFit="1" customWidth="1"/>
    <col min="7152" max="7153" width="27.140625" style="28" bestFit="1" customWidth="1"/>
    <col min="7154" max="7154" width="24.7109375" style="28" bestFit="1" customWidth="1"/>
    <col min="7155" max="7157" width="22.42578125" style="28" bestFit="1" customWidth="1"/>
    <col min="7158" max="7158" width="24" style="28" bestFit="1" customWidth="1"/>
    <col min="7159" max="7160" width="41.140625" style="28" bestFit="1" customWidth="1"/>
    <col min="7161" max="7161" width="77.42578125" style="28" bestFit="1" customWidth="1"/>
    <col min="7162" max="7162" width="110.28515625" style="28" bestFit="1" customWidth="1"/>
    <col min="7163" max="7163" width="108.140625" style="28" bestFit="1" customWidth="1"/>
    <col min="7164" max="7164" width="38.28515625" style="28" bestFit="1" customWidth="1"/>
    <col min="7165" max="7165" width="38.7109375" style="28" bestFit="1" customWidth="1"/>
    <col min="7166" max="7166" width="38.28515625" style="28" bestFit="1" customWidth="1"/>
    <col min="7167" max="7167" width="38.7109375" style="28" bestFit="1" customWidth="1"/>
    <col min="7168" max="7168" width="38.28515625" style="28" bestFit="1" customWidth="1"/>
    <col min="7169" max="7169" width="38.7109375" style="28" bestFit="1" customWidth="1"/>
    <col min="7170" max="7170" width="22.85546875" style="28" bestFit="1" customWidth="1"/>
    <col min="7171" max="7171" width="31.85546875" style="28" customWidth="1"/>
    <col min="7172" max="7172" width="28" style="28" bestFit="1" customWidth="1"/>
    <col min="7173" max="7173" width="20.7109375" style="28" bestFit="1" customWidth="1"/>
    <col min="7174" max="7174" width="26.7109375" style="28" bestFit="1" customWidth="1"/>
    <col min="7175" max="7175" width="26.85546875" style="28" bestFit="1" customWidth="1"/>
    <col min="7176" max="7176" width="26.7109375" style="28" bestFit="1" customWidth="1"/>
    <col min="7177" max="7177" width="26.85546875" style="28" bestFit="1" customWidth="1"/>
    <col min="7178" max="7178" width="28.85546875" style="28" bestFit="1" customWidth="1"/>
    <col min="7179" max="7179" width="27" style="28" bestFit="1" customWidth="1"/>
    <col min="7180" max="7180" width="23.42578125" style="28" bestFit="1" customWidth="1"/>
    <col min="7181" max="7182" width="31.42578125" style="28" bestFit="1" customWidth="1"/>
    <col min="7183" max="7183" width="31.42578125" style="28" customWidth="1"/>
    <col min="7184" max="7184" width="52.28515625" style="28" customWidth="1"/>
    <col min="7185" max="7185" width="31.42578125" style="28" customWidth="1"/>
    <col min="7186" max="7186" width="26.42578125" style="28" bestFit="1" customWidth="1"/>
    <col min="7187" max="7187" width="29.28515625" style="28" customWidth="1"/>
    <col min="7188" max="7188" width="30.28515625" style="28" customWidth="1"/>
    <col min="7189" max="7189" width="39" style="28" bestFit="1" customWidth="1"/>
    <col min="7190" max="7369" width="9.140625" style="28"/>
    <col min="7370" max="7370" width="17.5703125" style="28" bestFit="1" customWidth="1"/>
    <col min="7371" max="7371" width="25.7109375" style="28" bestFit="1" customWidth="1"/>
    <col min="7372" max="7372" width="22.140625" style="28" bestFit="1" customWidth="1"/>
    <col min="7373" max="7373" width="18.42578125" style="28" bestFit="1" customWidth="1"/>
    <col min="7374" max="7374" width="19.140625" style="28" bestFit="1" customWidth="1"/>
    <col min="7375" max="7375" width="18.42578125" style="28" bestFit="1" customWidth="1"/>
    <col min="7376" max="7376" width="26.42578125" style="28" bestFit="1" customWidth="1"/>
    <col min="7377" max="7377" width="23.85546875" style="28" bestFit="1" customWidth="1"/>
    <col min="7378" max="7378" width="21.42578125" style="28" bestFit="1" customWidth="1"/>
    <col min="7379" max="7379" width="16" style="28" bestFit="1" customWidth="1"/>
    <col min="7380" max="7381" width="23" style="28" customWidth="1"/>
    <col min="7382" max="7382" width="29.28515625" style="28" customWidth="1"/>
    <col min="7383" max="7383" width="30.28515625" style="28" customWidth="1"/>
    <col min="7384" max="7384" width="24.140625" style="28" customWidth="1"/>
    <col min="7385" max="7386" width="23.85546875" style="28" customWidth="1"/>
    <col min="7387" max="7387" width="30.28515625" style="28" customWidth="1"/>
    <col min="7388" max="7393" width="12.7109375" style="28" customWidth="1"/>
    <col min="7394" max="7394" width="33.140625" style="28" customWidth="1"/>
    <col min="7395" max="7395" width="31.5703125" style="28" customWidth="1"/>
    <col min="7396" max="7396" width="33.28515625" style="28" customWidth="1"/>
    <col min="7397" max="7397" width="31.7109375" style="28" customWidth="1"/>
    <col min="7398" max="7398" width="20" style="28" customWidth="1"/>
    <col min="7399" max="7399" width="19.28515625" style="28" bestFit="1" customWidth="1"/>
    <col min="7400" max="7400" width="19.7109375" style="28" bestFit="1" customWidth="1"/>
    <col min="7401" max="7401" width="33.28515625" style="28" bestFit="1" customWidth="1"/>
    <col min="7402" max="7402" width="24.140625" style="28" bestFit="1" customWidth="1"/>
    <col min="7403" max="7403" width="25.28515625" style="28" customWidth="1"/>
    <col min="7404" max="7404" width="24.42578125" style="28" customWidth="1"/>
    <col min="7405" max="7405" width="13.85546875" style="28" bestFit="1" customWidth="1"/>
    <col min="7406" max="7406" width="18.7109375" style="28" bestFit="1" customWidth="1"/>
    <col min="7407" max="7407" width="24.7109375" style="28" bestFit="1" customWidth="1"/>
    <col min="7408" max="7409" width="27.140625" style="28" bestFit="1" customWidth="1"/>
    <col min="7410" max="7410" width="24.7109375" style="28" bestFit="1" customWidth="1"/>
    <col min="7411" max="7413" width="22.42578125" style="28" bestFit="1" customWidth="1"/>
    <col min="7414" max="7414" width="24" style="28" bestFit="1" customWidth="1"/>
    <col min="7415" max="7416" width="41.140625" style="28" bestFit="1" customWidth="1"/>
    <col min="7417" max="7417" width="77.42578125" style="28" bestFit="1" customWidth="1"/>
    <col min="7418" max="7418" width="110.28515625" style="28" bestFit="1" customWidth="1"/>
    <col min="7419" max="7419" width="108.140625" style="28" bestFit="1" customWidth="1"/>
    <col min="7420" max="7420" width="38.28515625" style="28" bestFit="1" customWidth="1"/>
    <col min="7421" max="7421" width="38.7109375" style="28" bestFit="1" customWidth="1"/>
    <col min="7422" max="7422" width="38.28515625" style="28" bestFit="1" customWidth="1"/>
    <col min="7423" max="7423" width="38.7109375" style="28" bestFit="1" customWidth="1"/>
    <col min="7424" max="7424" width="38.28515625" style="28" bestFit="1" customWidth="1"/>
    <col min="7425" max="7425" width="38.7109375" style="28" bestFit="1" customWidth="1"/>
    <col min="7426" max="7426" width="22.85546875" style="28" bestFit="1" customWidth="1"/>
    <col min="7427" max="7427" width="31.85546875" style="28" customWidth="1"/>
    <col min="7428" max="7428" width="28" style="28" bestFit="1" customWidth="1"/>
    <col min="7429" max="7429" width="20.7109375" style="28" bestFit="1" customWidth="1"/>
    <col min="7430" max="7430" width="26.7109375" style="28" bestFit="1" customWidth="1"/>
    <col min="7431" max="7431" width="26.85546875" style="28" bestFit="1" customWidth="1"/>
    <col min="7432" max="7432" width="26.7109375" style="28" bestFit="1" customWidth="1"/>
    <col min="7433" max="7433" width="26.85546875" style="28" bestFit="1" customWidth="1"/>
    <col min="7434" max="7434" width="28.85546875" style="28" bestFit="1" customWidth="1"/>
    <col min="7435" max="7435" width="27" style="28" bestFit="1" customWidth="1"/>
    <col min="7436" max="7436" width="23.42578125" style="28" bestFit="1" customWidth="1"/>
    <col min="7437" max="7438" width="31.42578125" style="28" bestFit="1" customWidth="1"/>
    <col min="7439" max="7439" width="31.42578125" style="28" customWidth="1"/>
    <col min="7440" max="7440" width="52.28515625" style="28" customWidth="1"/>
    <col min="7441" max="7441" width="31.42578125" style="28" customWidth="1"/>
    <col min="7442" max="7442" width="26.42578125" style="28" bestFit="1" customWidth="1"/>
    <col min="7443" max="7443" width="29.28515625" style="28" customWidth="1"/>
    <col min="7444" max="7444" width="30.28515625" style="28" customWidth="1"/>
    <col min="7445" max="7445" width="39" style="28" bestFit="1" customWidth="1"/>
    <col min="7446" max="7625" width="9.140625" style="28"/>
    <col min="7626" max="7626" width="17.5703125" style="28" bestFit="1" customWidth="1"/>
    <col min="7627" max="7627" width="25.7109375" style="28" bestFit="1" customWidth="1"/>
    <col min="7628" max="7628" width="22.140625" style="28" bestFit="1" customWidth="1"/>
    <col min="7629" max="7629" width="18.42578125" style="28" bestFit="1" customWidth="1"/>
    <col min="7630" max="7630" width="19.140625" style="28" bestFit="1" customWidth="1"/>
    <col min="7631" max="7631" width="18.42578125" style="28" bestFit="1" customWidth="1"/>
    <col min="7632" max="7632" width="26.42578125" style="28" bestFit="1" customWidth="1"/>
    <col min="7633" max="7633" width="23.85546875" style="28" bestFit="1" customWidth="1"/>
    <col min="7634" max="7634" width="21.42578125" style="28" bestFit="1" customWidth="1"/>
    <col min="7635" max="7635" width="16" style="28" bestFit="1" customWidth="1"/>
    <col min="7636" max="7637" width="23" style="28" customWidth="1"/>
    <col min="7638" max="7638" width="29.28515625" style="28" customWidth="1"/>
    <col min="7639" max="7639" width="30.28515625" style="28" customWidth="1"/>
    <col min="7640" max="7640" width="24.140625" style="28" customWidth="1"/>
    <col min="7641" max="7642" width="23.85546875" style="28" customWidth="1"/>
    <col min="7643" max="7643" width="30.28515625" style="28" customWidth="1"/>
    <col min="7644" max="7649" width="12.7109375" style="28" customWidth="1"/>
    <col min="7650" max="7650" width="33.140625" style="28" customWidth="1"/>
    <col min="7651" max="7651" width="31.5703125" style="28" customWidth="1"/>
    <col min="7652" max="7652" width="33.28515625" style="28" customWidth="1"/>
    <col min="7653" max="7653" width="31.7109375" style="28" customWidth="1"/>
    <col min="7654" max="7654" width="20" style="28" customWidth="1"/>
    <col min="7655" max="7655" width="19.28515625" style="28" bestFit="1" customWidth="1"/>
    <col min="7656" max="7656" width="19.7109375" style="28" bestFit="1" customWidth="1"/>
    <col min="7657" max="7657" width="33.28515625" style="28" bestFit="1" customWidth="1"/>
    <col min="7658" max="7658" width="24.140625" style="28" bestFit="1" customWidth="1"/>
    <col min="7659" max="7659" width="25.28515625" style="28" customWidth="1"/>
    <col min="7660" max="7660" width="24.42578125" style="28" customWidth="1"/>
    <col min="7661" max="7661" width="13.85546875" style="28" bestFit="1" customWidth="1"/>
    <col min="7662" max="7662" width="18.7109375" style="28" bestFit="1" customWidth="1"/>
    <col min="7663" max="7663" width="24.7109375" style="28" bestFit="1" customWidth="1"/>
    <col min="7664" max="7665" width="27.140625" style="28" bestFit="1" customWidth="1"/>
    <col min="7666" max="7666" width="24.7109375" style="28" bestFit="1" customWidth="1"/>
    <col min="7667" max="7669" width="22.42578125" style="28" bestFit="1" customWidth="1"/>
    <col min="7670" max="7670" width="24" style="28" bestFit="1" customWidth="1"/>
    <col min="7671" max="7672" width="41.140625" style="28" bestFit="1" customWidth="1"/>
    <col min="7673" max="7673" width="77.42578125" style="28" bestFit="1" customWidth="1"/>
    <col min="7674" max="7674" width="110.28515625" style="28" bestFit="1" customWidth="1"/>
    <col min="7675" max="7675" width="108.140625" style="28" bestFit="1" customWidth="1"/>
    <col min="7676" max="7676" width="38.28515625" style="28" bestFit="1" customWidth="1"/>
    <col min="7677" max="7677" width="38.7109375" style="28" bestFit="1" customWidth="1"/>
    <col min="7678" max="7678" width="38.28515625" style="28" bestFit="1" customWidth="1"/>
    <col min="7679" max="7679" width="38.7109375" style="28" bestFit="1" customWidth="1"/>
    <col min="7680" max="7680" width="38.28515625" style="28" bestFit="1" customWidth="1"/>
    <col min="7681" max="7681" width="38.7109375" style="28" bestFit="1" customWidth="1"/>
    <col min="7682" max="7682" width="22.85546875" style="28" bestFit="1" customWidth="1"/>
    <col min="7683" max="7683" width="31.85546875" style="28" customWidth="1"/>
    <col min="7684" max="7684" width="28" style="28" bestFit="1" customWidth="1"/>
    <col min="7685" max="7685" width="20.7109375" style="28" bestFit="1" customWidth="1"/>
    <col min="7686" max="7686" width="26.7109375" style="28" bestFit="1" customWidth="1"/>
    <col min="7687" max="7687" width="26.85546875" style="28" bestFit="1" customWidth="1"/>
    <col min="7688" max="7688" width="26.7109375" style="28" bestFit="1" customWidth="1"/>
    <col min="7689" max="7689" width="26.85546875" style="28" bestFit="1" customWidth="1"/>
    <col min="7690" max="7690" width="28.85546875" style="28" bestFit="1" customWidth="1"/>
    <col min="7691" max="7691" width="27" style="28" bestFit="1" customWidth="1"/>
    <col min="7692" max="7692" width="23.42578125" style="28" bestFit="1" customWidth="1"/>
    <col min="7693" max="7694" width="31.42578125" style="28" bestFit="1" customWidth="1"/>
    <col min="7695" max="7695" width="31.42578125" style="28" customWidth="1"/>
    <col min="7696" max="7696" width="52.28515625" style="28" customWidth="1"/>
    <col min="7697" max="7697" width="31.42578125" style="28" customWidth="1"/>
    <col min="7698" max="7698" width="26.42578125" style="28" bestFit="1" customWidth="1"/>
    <col min="7699" max="7699" width="29.28515625" style="28" customWidth="1"/>
    <col min="7700" max="7700" width="30.28515625" style="28" customWidth="1"/>
    <col min="7701" max="7701" width="39" style="28" bestFit="1" customWidth="1"/>
    <col min="7702" max="7881" width="9.140625" style="28"/>
    <col min="7882" max="7882" width="17.5703125" style="28" bestFit="1" customWidth="1"/>
    <col min="7883" max="7883" width="25.7109375" style="28" bestFit="1" customWidth="1"/>
    <col min="7884" max="7884" width="22.140625" style="28" bestFit="1" customWidth="1"/>
    <col min="7885" max="7885" width="18.42578125" style="28" bestFit="1" customWidth="1"/>
    <col min="7886" max="7886" width="19.140625" style="28" bestFit="1" customWidth="1"/>
    <col min="7887" max="7887" width="18.42578125" style="28" bestFit="1" customWidth="1"/>
    <col min="7888" max="7888" width="26.42578125" style="28" bestFit="1" customWidth="1"/>
    <col min="7889" max="7889" width="23.85546875" style="28" bestFit="1" customWidth="1"/>
    <col min="7890" max="7890" width="21.42578125" style="28" bestFit="1" customWidth="1"/>
    <col min="7891" max="7891" width="16" style="28" bestFit="1" customWidth="1"/>
    <col min="7892" max="7893" width="23" style="28" customWidth="1"/>
    <col min="7894" max="7894" width="29.28515625" style="28" customWidth="1"/>
    <col min="7895" max="7895" width="30.28515625" style="28" customWidth="1"/>
    <col min="7896" max="7896" width="24.140625" style="28" customWidth="1"/>
    <col min="7897" max="7898" width="23.85546875" style="28" customWidth="1"/>
    <col min="7899" max="7899" width="30.28515625" style="28" customWidth="1"/>
    <col min="7900" max="7905" width="12.7109375" style="28" customWidth="1"/>
    <col min="7906" max="7906" width="33.140625" style="28" customWidth="1"/>
    <col min="7907" max="7907" width="31.5703125" style="28" customWidth="1"/>
    <col min="7908" max="7908" width="33.28515625" style="28" customWidth="1"/>
    <col min="7909" max="7909" width="31.7109375" style="28" customWidth="1"/>
    <col min="7910" max="7910" width="20" style="28" customWidth="1"/>
    <col min="7911" max="7911" width="19.28515625" style="28" bestFit="1" customWidth="1"/>
    <col min="7912" max="7912" width="19.7109375" style="28" bestFit="1" customWidth="1"/>
    <col min="7913" max="7913" width="33.28515625" style="28" bestFit="1" customWidth="1"/>
    <col min="7914" max="7914" width="24.140625" style="28" bestFit="1" customWidth="1"/>
    <col min="7915" max="7915" width="25.28515625" style="28" customWidth="1"/>
    <col min="7916" max="7916" width="24.42578125" style="28" customWidth="1"/>
    <col min="7917" max="7917" width="13.85546875" style="28" bestFit="1" customWidth="1"/>
    <col min="7918" max="7918" width="18.7109375" style="28" bestFit="1" customWidth="1"/>
    <col min="7919" max="7919" width="24.7109375" style="28" bestFit="1" customWidth="1"/>
    <col min="7920" max="7921" width="27.140625" style="28" bestFit="1" customWidth="1"/>
    <col min="7922" max="7922" width="24.7109375" style="28" bestFit="1" customWidth="1"/>
    <col min="7923" max="7925" width="22.42578125" style="28" bestFit="1" customWidth="1"/>
    <col min="7926" max="7926" width="24" style="28" bestFit="1" customWidth="1"/>
    <col min="7927" max="7928" width="41.140625" style="28" bestFit="1" customWidth="1"/>
    <col min="7929" max="7929" width="77.42578125" style="28" bestFit="1" customWidth="1"/>
    <col min="7930" max="7930" width="110.28515625" style="28" bestFit="1" customWidth="1"/>
    <col min="7931" max="7931" width="108.140625" style="28" bestFit="1" customWidth="1"/>
    <col min="7932" max="7932" width="38.28515625" style="28" bestFit="1" customWidth="1"/>
    <col min="7933" max="7933" width="38.7109375" style="28" bestFit="1" customWidth="1"/>
    <col min="7934" max="7934" width="38.28515625" style="28" bestFit="1" customWidth="1"/>
    <col min="7935" max="7935" width="38.7109375" style="28" bestFit="1" customWidth="1"/>
    <col min="7936" max="7936" width="38.28515625" style="28" bestFit="1" customWidth="1"/>
    <col min="7937" max="7937" width="38.7109375" style="28" bestFit="1" customWidth="1"/>
    <col min="7938" max="7938" width="22.85546875" style="28" bestFit="1" customWidth="1"/>
    <col min="7939" max="7939" width="31.85546875" style="28" customWidth="1"/>
    <col min="7940" max="7940" width="28" style="28" bestFit="1" customWidth="1"/>
    <col min="7941" max="7941" width="20.7109375" style="28" bestFit="1" customWidth="1"/>
    <col min="7942" max="7942" width="26.7109375" style="28" bestFit="1" customWidth="1"/>
    <col min="7943" max="7943" width="26.85546875" style="28" bestFit="1" customWidth="1"/>
    <col min="7944" max="7944" width="26.7109375" style="28" bestFit="1" customWidth="1"/>
    <col min="7945" max="7945" width="26.85546875" style="28" bestFit="1" customWidth="1"/>
    <col min="7946" max="7946" width="28.85546875" style="28" bestFit="1" customWidth="1"/>
    <col min="7947" max="7947" width="27" style="28" bestFit="1" customWidth="1"/>
    <col min="7948" max="7948" width="23.42578125" style="28" bestFit="1" customWidth="1"/>
    <col min="7949" max="7950" width="31.42578125" style="28" bestFit="1" customWidth="1"/>
    <col min="7951" max="7951" width="31.42578125" style="28" customWidth="1"/>
    <col min="7952" max="7952" width="52.28515625" style="28" customWidth="1"/>
    <col min="7953" max="7953" width="31.42578125" style="28" customWidth="1"/>
    <col min="7954" max="7954" width="26.42578125" style="28" bestFit="1" customWidth="1"/>
    <col min="7955" max="7955" width="29.28515625" style="28" customWidth="1"/>
    <col min="7956" max="7956" width="30.28515625" style="28" customWidth="1"/>
    <col min="7957" max="7957" width="39" style="28" bestFit="1" customWidth="1"/>
    <col min="7958" max="8137" width="9.140625" style="28"/>
    <col min="8138" max="8138" width="17.5703125" style="28" bestFit="1" customWidth="1"/>
    <col min="8139" max="8139" width="25.7109375" style="28" bestFit="1" customWidth="1"/>
    <col min="8140" max="8140" width="22.140625" style="28" bestFit="1" customWidth="1"/>
    <col min="8141" max="8141" width="18.42578125" style="28" bestFit="1" customWidth="1"/>
    <col min="8142" max="8142" width="19.140625" style="28" bestFit="1" customWidth="1"/>
    <col min="8143" max="8143" width="18.42578125" style="28" bestFit="1" customWidth="1"/>
    <col min="8144" max="8144" width="26.42578125" style="28" bestFit="1" customWidth="1"/>
    <col min="8145" max="8145" width="23.85546875" style="28" bestFit="1" customWidth="1"/>
    <col min="8146" max="8146" width="21.42578125" style="28" bestFit="1" customWidth="1"/>
    <col min="8147" max="8147" width="16" style="28" bestFit="1" customWidth="1"/>
    <col min="8148" max="8149" width="23" style="28" customWidth="1"/>
    <col min="8150" max="8150" width="29.28515625" style="28" customWidth="1"/>
    <col min="8151" max="8151" width="30.28515625" style="28" customWidth="1"/>
    <col min="8152" max="8152" width="24.140625" style="28" customWidth="1"/>
    <col min="8153" max="8154" width="23.85546875" style="28" customWidth="1"/>
    <col min="8155" max="8155" width="30.28515625" style="28" customWidth="1"/>
    <col min="8156" max="8161" width="12.7109375" style="28" customWidth="1"/>
    <col min="8162" max="8162" width="33.140625" style="28" customWidth="1"/>
    <col min="8163" max="8163" width="31.5703125" style="28" customWidth="1"/>
    <col min="8164" max="8164" width="33.28515625" style="28" customWidth="1"/>
    <col min="8165" max="8165" width="31.7109375" style="28" customWidth="1"/>
    <col min="8166" max="8166" width="20" style="28" customWidth="1"/>
    <col min="8167" max="8167" width="19.28515625" style="28" bestFit="1" customWidth="1"/>
    <col min="8168" max="8168" width="19.7109375" style="28" bestFit="1" customWidth="1"/>
    <col min="8169" max="8169" width="33.28515625" style="28" bestFit="1" customWidth="1"/>
    <col min="8170" max="8170" width="24.140625" style="28" bestFit="1" customWidth="1"/>
    <col min="8171" max="8171" width="25.28515625" style="28" customWidth="1"/>
    <col min="8172" max="8172" width="24.42578125" style="28" customWidth="1"/>
    <col min="8173" max="8173" width="13.85546875" style="28" bestFit="1" customWidth="1"/>
    <col min="8174" max="8174" width="18.7109375" style="28" bestFit="1" customWidth="1"/>
    <col min="8175" max="8175" width="24.7109375" style="28" bestFit="1" customWidth="1"/>
    <col min="8176" max="8177" width="27.140625" style="28" bestFit="1" customWidth="1"/>
    <col min="8178" max="8178" width="24.7109375" style="28" bestFit="1" customWidth="1"/>
    <col min="8179" max="8181" width="22.42578125" style="28" bestFit="1" customWidth="1"/>
    <col min="8182" max="8182" width="24" style="28" bestFit="1" customWidth="1"/>
    <col min="8183" max="8184" width="41.140625" style="28" bestFit="1" customWidth="1"/>
    <col min="8185" max="8185" width="77.42578125" style="28" bestFit="1" customWidth="1"/>
    <col min="8186" max="8186" width="110.28515625" style="28" bestFit="1" customWidth="1"/>
    <col min="8187" max="8187" width="108.140625" style="28" bestFit="1" customWidth="1"/>
    <col min="8188" max="8188" width="38.28515625" style="28" bestFit="1" customWidth="1"/>
    <col min="8189" max="8189" width="38.7109375" style="28" bestFit="1" customWidth="1"/>
    <col min="8190" max="8190" width="38.28515625" style="28" bestFit="1" customWidth="1"/>
    <col min="8191" max="8191" width="38.7109375" style="28" bestFit="1" customWidth="1"/>
    <col min="8192" max="8192" width="38.28515625" style="28" bestFit="1" customWidth="1"/>
    <col min="8193" max="8193" width="38.7109375" style="28" bestFit="1" customWidth="1"/>
    <col min="8194" max="8194" width="22.85546875" style="28" bestFit="1" customWidth="1"/>
    <col min="8195" max="8195" width="31.85546875" style="28" customWidth="1"/>
    <col min="8196" max="8196" width="28" style="28" bestFit="1" customWidth="1"/>
    <col min="8197" max="8197" width="20.7109375" style="28" bestFit="1" customWidth="1"/>
    <col min="8198" max="8198" width="26.7109375" style="28" bestFit="1" customWidth="1"/>
    <col min="8199" max="8199" width="26.85546875" style="28" bestFit="1" customWidth="1"/>
    <col min="8200" max="8200" width="26.7109375" style="28" bestFit="1" customWidth="1"/>
    <col min="8201" max="8201" width="26.85546875" style="28" bestFit="1" customWidth="1"/>
    <col min="8202" max="8202" width="28.85546875" style="28" bestFit="1" customWidth="1"/>
    <col min="8203" max="8203" width="27" style="28" bestFit="1" customWidth="1"/>
    <col min="8204" max="8204" width="23.42578125" style="28" bestFit="1" customWidth="1"/>
    <col min="8205" max="8206" width="31.42578125" style="28" bestFit="1" customWidth="1"/>
    <col min="8207" max="8207" width="31.42578125" style="28" customWidth="1"/>
    <col min="8208" max="8208" width="52.28515625" style="28" customWidth="1"/>
    <col min="8209" max="8209" width="31.42578125" style="28" customWidth="1"/>
    <col min="8210" max="8210" width="26.42578125" style="28" bestFit="1" customWidth="1"/>
    <col min="8211" max="8211" width="29.28515625" style="28" customWidth="1"/>
    <col min="8212" max="8212" width="30.28515625" style="28" customWidth="1"/>
    <col min="8213" max="8213" width="39" style="28" bestFit="1" customWidth="1"/>
    <col min="8214" max="8393" width="9.140625" style="28"/>
    <col min="8394" max="8394" width="17.5703125" style="28" bestFit="1" customWidth="1"/>
    <col min="8395" max="8395" width="25.7109375" style="28" bestFit="1" customWidth="1"/>
    <col min="8396" max="8396" width="22.140625" style="28" bestFit="1" customWidth="1"/>
    <col min="8397" max="8397" width="18.42578125" style="28" bestFit="1" customWidth="1"/>
    <col min="8398" max="8398" width="19.140625" style="28" bestFit="1" customWidth="1"/>
    <col min="8399" max="8399" width="18.42578125" style="28" bestFit="1" customWidth="1"/>
    <col min="8400" max="8400" width="26.42578125" style="28" bestFit="1" customWidth="1"/>
    <col min="8401" max="8401" width="23.85546875" style="28" bestFit="1" customWidth="1"/>
    <col min="8402" max="8402" width="21.42578125" style="28" bestFit="1" customWidth="1"/>
    <col min="8403" max="8403" width="16" style="28" bestFit="1" customWidth="1"/>
    <col min="8404" max="8405" width="23" style="28" customWidth="1"/>
    <col min="8406" max="8406" width="29.28515625" style="28" customWidth="1"/>
    <col min="8407" max="8407" width="30.28515625" style="28" customWidth="1"/>
    <col min="8408" max="8408" width="24.140625" style="28" customWidth="1"/>
    <col min="8409" max="8410" width="23.85546875" style="28" customWidth="1"/>
    <col min="8411" max="8411" width="30.28515625" style="28" customWidth="1"/>
    <col min="8412" max="8417" width="12.7109375" style="28" customWidth="1"/>
    <col min="8418" max="8418" width="33.140625" style="28" customWidth="1"/>
    <col min="8419" max="8419" width="31.5703125" style="28" customWidth="1"/>
    <col min="8420" max="8420" width="33.28515625" style="28" customWidth="1"/>
    <col min="8421" max="8421" width="31.7109375" style="28" customWidth="1"/>
    <col min="8422" max="8422" width="20" style="28" customWidth="1"/>
    <col min="8423" max="8423" width="19.28515625" style="28" bestFit="1" customWidth="1"/>
    <col min="8424" max="8424" width="19.7109375" style="28" bestFit="1" customWidth="1"/>
    <col min="8425" max="8425" width="33.28515625" style="28" bestFit="1" customWidth="1"/>
    <col min="8426" max="8426" width="24.140625" style="28" bestFit="1" customWidth="1"/>
    <col min="8427" max="8427" width="25.28515625" style="28" customWidth="1"/>
    <col min="8428" max="8428" width="24.42578125" style="28" customWidth="1"/>
    <col min="8429" max="8429" width="13.85546875" style="28" bestFit="1" customWidth="1"/>
    <col min="8430" max="8430" width="18.7109375" style="28" bestFit="1" customWidth="1"/>
    <col min="8431" max="8431" width="24.7109375" style="28" bestFit="1" customWidth="1"/>
    <col min="8432" max="8433" width="27.140625" style="28" bestFit="1" customWidth="1"/>
    <col min="8434" max="8434" width="24.7109375" style="28" bestFit="1" customWidth="1"/>
    <col min="8435" max="8437" width="22.42578125" style="28" bestFit="1" customWidth="1"/>
    <col min="8438" max="8438" width="24" style="28" bestFit="1" customWidth="1"/>
    <col min="8439" max="8440" width="41.140625" style="28" bestFit="1" customWidth="1"/>
    <col min="8441" max="8441" width="77.42578125" style="28" bestFit="1" customWidth="1"/>
    <col min="8442" max="8442" width="110.28515625" style="28" bestFit="1" customWidth="1"/>
    <col min="8443" max="8443" width="108.140625" style="28" bestFit="1" customWidth="1"/>
    <col min="8444" max="8444" width="38.28515625" style="28" bestFit="1" customWidth="1"/>
    <col min="8445" max="8445" width="38.7109375" style="28" bestFit="1" customWidth="1"/>
    <col min="8446" max="8446" width="38.28515625" style="28" bestFit="1" customWidth="1"/>
    <col min="8447" max="8447" width="38.7109375" style="28" bestFit="1" customWidth="1"/>
    <col min="8448" max="8448" width="38.28515625" style="28" bestFit="1" customWidth="1"/>
    <col min="8449" max="8449" width="38.7109375" style="28" bestFit="1" customWidth="1"/>
    <col min="8450" max="8450" width="22.85546875" style="28" bestFit="1" customWidth="1"/>
    <col min="8451" max="8451" width="31.85546875" style="28" customWidth="1"/>
    <col min="8452" max="8452" width="28" style="28" bestFit="1" customWidth="1"/>
    <col min="8453" max="8453" width="20.7109375" style="28" bestFit="1" customWidth="1"/>
    <col min="8454" max="8454" width="26.7109375" style="28" bestFit="1" customWidth="1"/>
    <col min="8455" max="8455" width="26.85546875" style="28" bestFit="1" customWidth="1"/>
    <col min="8456" max="8456" width="26.7109375" style="28" bestFit="1" customWidth="1"/>
    <col min="8457" max="8457" width="26.85546875" style="28" bestFit="1" customWidth="1"/>
    <col min="8458" max="8458" width="28.85546875" style="28" bestFit="1" customWidth="1"/>
    <col min="8459" max="8459" width="27" style="28" bestFit="1" customWidth="1"/>
    <col min="8460" max="8460" width="23.42578125" style="28" bestFit="1" customWidth="1"/>
    <col min="8461" max="8462" width="31.42578125" style="28" bestFit="1" customWidth="1"/>
    <col min="8463" max="8463" width="31.42578125" style="28" customWidth="1"/>
    <col min="8464" max="8464" width="52.28515625" style="28" customWidth="1"/>
    <col min="8465" max="8465" width="31.42578125" style="28" customWidth="1"/>
    <col min="8466" max="8466" width="26.42578125" style="28" bestFit="1" customWidth="1"/>
    <col min="8467" max="8467" width="29.28515625" style="28" customWidth="1"/>
    <col min="8468" max="8468" width="30.28515625" style="28" customWidth="1"/>
    <col min="8469" max="8469" width="39" style="28" bestFit="1" customWidth="1"/>
    <col min="8470" max="8649" width="9.140625" style="28"/>
    <col min="8650" max="8650" width="17.5703125" style="28" bestFit="1" customWidth="1"/>
    <col min="8651" max="8651" width="25.7109375" style="28" bestFit="1" customWidth="1"/>
    <col min="8652" max="8652" width="22.140625" style="28" bestFit="1" customWidth="1"/>
    <col min="8653" max="8653" width="18.42578125" style="28" bestFit="1" customWidth="1"/>
    <col min="8654" max="8654" width="19.140625" style="28" bestFit="1" customWidth="1"/>
    <col min="8655" max="8655" width="18.42578125" style="28" bestFit="1" customWidth="1"/>
    <col min="8656" max="8656" width="26.42578125" style="28" bestFit="1" customWidth="1"/>
    <col min="8657" max="8657" width="23.85546875" style="28" bestFit="1" customWidth="1"/>
    <col min="8658" max="8658" width="21.42578125" style="28" bestFit="1" customWidth="1"/>
    <col min="8659" max="8659" width="16" style="28" bestFit="1" customWidth="1"/>
    <col min="8660" max="8661" width="23" style="28" customWidth="1"/>
    <col min="8662" max="8662" width="29.28515625" style="28" customWidth="1"/>
    <col min="8663" max="8663" width="30.28515625" style="28" customWidth="1"/>
    <col min="8664" max="8664" width="24.140625" style="28" customWidth="1"/>
    <col min="8665" max="8666" width="23.85546875" style="28" customWidth="1"/>
    <col min="8667" max="8667" width="30.28515625" style="28" customWidth="1"/>
    <col min="8668" max="8673" width="12.7109375" style="28" customWidth="1"/>
    <col min="8674" max="8674" width="33.140625" style="28" customWidth="1"/>
    <col min="8675" max="8675" width="31.5703125" style="28" customWidth="1"/>
    <col min="8676" max="8676" width="33.28515625" style="28" customWidth="1"/>
    <col min="8677" max="8677" width="31.7109375" style="28" customWidth="1"/>
    <col min="8678" max="8678" width="20" style="28" customWidth="1"/>
    <col min="8679" max="8679" width="19.28515625" style="28" bestFit="1" customWidth="1"/>
    <col min="8680" max="8680" width="19.7109375" style="28" bestFit="1" customWidth="1"/>
    <col min="8681" max="8681" width="33.28515625" style="28" bestFit="1" customWidth="1"/>
    <col min="8682" max="8682" width="24.140625" style="28" bestFit="1" customWidth="1"/>
    <col min="8683" max="8683" width="25.28515625" style="28" customWidth="1"/>
    <col min="8684" max="8684" width="24.42578125" style="28" customWidth="1"/>
    <col min="8685" max="8685" width="13.85546875" style="28" bestFit="1" customWidth="1"/>
    <col min="8686" max="8686" width="18.7109375" style="28" bestFit="1" customWidth="1"/>
    <col min="8687" max="8687" width="24.7109375" style="28" bestFit="1" customWidth="1"/>
    <col min="8688" max="8689" width="27.140625" style="28" bestFit="1" customWidth="1"/>
    <col min="8690" max="8690" width="24.7109375" style="28" bestFit="1" customWidth="1"/>
    <col min="8691" max="8693" width="22.42578125" style="28" bestFit="1" customWidth="1"/>
    <col min="8694" max="8694" width="24" style="28" bestFit="1" customWidth="1"/>
    <col min="8695" max="8696" width="41.140625" style="28" bestFit="1" customWidth="1"/>
    <col min="8697" max="8697" width="77.42578125" style="28" bestFit="1" customWidth="1"/>
    <col min="8698" max="8698" width="110.28515625" style="28" bestFit="1" customWidth="1"/>
    <col min="8699" max="8699" width="108.140625" style="28" bestFit="1" customWidth="1"/>
    <col min="8700" max="8700" width="38.28515625" style="28" bestFit="1" customWidth="1"/>
    <col min="8701" max="8701" width="38.7109375" style="28" bestFit="1" customWidth="1"/>
    <col min="8702" max="8702" width="38.28515625" style="28" bestFit="1" customWidth="1"/>
    <col min="8703" max="8703" width="38.7109375" style="28" bestFit="1" customWidth="1"/>
    <col min="8704" max="8704" width="38.28515625" style="28" bestFit="1" customWidth="1"/>
    <col min="8705" max="8705" width="38.7109375" style="28" bestFit="1" customWidth="1"/>
    <col min="8706" max="8706" width="22.85546875" style="28" bestFit="1" customWidth="1"/>
    <col min="8707" max="8707" width="31.85546875" style="28" customWidth="1"/>
    <col min="8708" max="8708" width="28" style="28" bestFit="1" customWidth="1"/>
    <col min="8709" max="8709" width="20.7109375" style="28" bestFit="1" customWidth="1"/>
    <col min="8710" max="8710" width="26.7109375" style="28" bestFit="1" customWidth="1"/>
    <col min="8711" max="8711" width="26.85546875" style="28" bestFit="1" customWidth="1"/>
    <col min="8712" max="8712" width="26.7109375" style="28" bestFit="1" customWidth="1"/>
    <col min="8713" max="8713" width="26.85546875" style="28" bestFit="1" customWidth="1"/>
    <col min="8714" max="8714" width="28.85546875" style="28" bestFit="1" customWidth="1"/>
    <col min="8715" max="8715" width="27" style="28" bestFit="1" customWidth="1"/>
    <col min="8716" max="8716" width="23.42578125" style="28" bestFit="1" customWidth="1"/>
    <col min="8717" max="8718" width="31.42578125" style="28" bestFit="1" customWidth="1"/>
    <col min="8719" max="8719" width="31.42578125" style="28" customWidth="1"/>
    <col min="8720" max="8720" width="52.28515625" style="28" customWidth="1"/>
    <col min="8721" max="8721" width="31.42578125" style="28" customWidth="1"/>
    <col min="8722" max="8722" width="26.42578125" style="28" bestFit="1" customWidth="1"/>
    <col min="8723" max="8723" width="29.28515625" style="28" customWidth="1"/>
    <col min="8724" max="8724" width="30.28515625" style="28" customWidth="1"/>
    <col min="8725" max="8725" width="39" style="28" bestFit="1" customWidth="1"/>
    <col min="8726" max="8905" width="9.140625" style="28"/>
    <col min="8906" max="8906" width="17.5703125" style="28" bestFit="1" customWidth="1"/>
    <col min="8907" max="8907" width="25.7109375" style="28" bestFit="1" customWidth="1"/>
    <col min="8908" max="8908" width="22.140625" style="28" bestFit="1" customWidth="1"/>
    <col min="8909" max="8909" width="18.42578125" style="28" bestFit="1" customWidth="1"/>
    <col min="8910" max="8910" width="19.140625" style="28" bestFit="1" customWidth="1"/>
    <col min="8911" max="8911" width="18.42578125" style="28" bestFit="1" customWidth="1"/>
    <col min="8912" max="8912" width="26.42578125" style="28" bestFit="1" customWidth="1"/>
    <col min="8913" max="8913" width="23.85546875" style="28" bestFit="1" customWidth="1"/>
    <col min="8914" max="8914" width="21.42578125" style="28" bestFit="1" customWidth="1"/>
    <col min="8915" max="8915" width="16" style="28" bestFit="1" customWidth="1"/>
    <col min="8916" max="8917" width="23" style="28" customWidth="1"/>
    <col min="8918" max="8918" width="29.28515625" style="28" customWidth="1"/>
    <col min="8919" max="8919" width="30.28515625" style="28" customWidth="1"/>
    <col min="8920" max="8920" width="24.140625" style="28" customWidth="1"/>
    <col min="8921" max="8922" width="23.85546875" style="28" customWidth="1"/>
    <col min="8923" max="8923" width="30.28515625" style="28" customWidth="1"/>
    <col min="8924" max="8929" width="12.7109375" style="28" customWidth="1"/>
    <col min="8930" max="8930" width="33.140625" style="28" customWidth="1"/>
    <col min="8931" max="8931" width="31.5703125" style="28" customWidth="1"/>
    <col min="8932" max="8932" width="33.28515625" style="28" customWidth="1"/>
    <col min="8933" max="8933" width="31.7109375" style="28" customWidth="1"/>
    <col min="8934" max="8934" width="20" style="28" customWidth="1"/>
    <col min="8935" max="8935" width="19.28515625" style="28" bestFit="1" customWidth="1"/>
    <col min="8936" max="8936" width="19.7109375" style="28" bestFit="1" customWidth="1"/>
    <col min="8937" max="8937" width="33.28515625" style="28" bestFit="1" customWidth="1"/>
    <col min="8938" max="8938" width="24.140625" style="28" bestFit="1" customWidth="1"/>
    <col min="8939" max="8939" width="25.28515625" style="28" customWidth="1"/>
    <col min="8940" max="8940" width="24.42578125" style="28" customWidth="1"/>
    <col min="8941" max="8941" width="13.85546875" style="28" bestFit="1" customWidth="1"/>
    <col min="8942" max="8942" width="18.7109375" style="28" bestFit="1" customWidth="1"/>
    <col min="8943" max="8943" width="24.7109375" style="28" bestFit="1" customWidth="1"/>
    <col min="8944" max="8945" width="27.140625" style="28" bestFit="1" customWidth="1"/>
    <col min="8946" max="8946" width="24.7109375" style="28" bestFit="1" customWidth="1"/>
    <col min="8947" max="8949" width="22.42578125" style="28" bestFit="1" customWidth="1"/>
    <col min="8950" max="8950" width="24" style="28" bestFit="1" customWidth="1"/>
    <col min="8951" max="8952" width="41.140625" style="28" bestFit="1" customWidth="1"/>
    <col min="8953" max="8953" width="77.42578125" style="28" bestFit="1" customWidth="1"/>
    <col min="8954" max="8954" width="110.28515625" style="28" bestFit="1" customWidth="1"/>
    <col min="8955" max="8955" width="108.140625" style="28" bestFit="1" customWidth="1"/>
    <col min="8956" max="8956" width="38.28515625" style="28" bestFit="1" customWidth="1"/>
    <col min="8957" max="8957" width="38.7109375" style="28" bestFit="1" customWidth="1"/>
    <col min="8958" max="8958" width="38.28515625" style="28" bestFit="1" customWidth="1"/>
    <col min="8959" max="8959" width="38.7109375" style="28" bestFit="1" customWidth="1"/>
    <col min="8960" max="8960" width="38.28515625" style="28" bestFit="1" customWidth="1"/>
    <col min="8961" max="8961" width="38.7109375" style="28" bestFit="1" customWidth="1"/>
    <col min="8962" max="8962" width="22.85546875" style="28" bestFit="1" customWidth="1"/>
    <col min="8963" max="8963" width="31.85546875" style="28" customWidth="1"/>
    <col min="8964" max="8964" width="28" style="28" bestFit="1" customWidth="1"/>
    <col min="8965" max="8965" width="20.7109375" style="28" bestFit="1" customWidth="1"/>
    <col min="8966" max="8966" width="26.7109375" style="28" bestFit="1" customWidth="1"/>
    <col min="8967" max="8967" width="26.85546875" style="28" bestFit="1" customWidth="1"/>
    <col min="8968" max="8968" width="26.7109375" style="28" bestFit="1" customWidth="1"/>
    <col min="8969" max="8969" width="26.85546875" style="28" bestFit="1" customWidth="1"/>
    <col min="8970" max="8970" width="28.85546875" style="28" bestFit="1" customWidth="1"/>
    <col min="8971" max="8971" width="27" style="28" bestFit="1" customWidth="1"/>
    <col min="8972" max="8972" width="23.42578125" style="28" bestFit="1" customWidth="1"/>
    <col min="8973" max="8974" width="31.42578125" style="28" bestFit="1" customWidth="1"/>
    <col min="8975" max="8975" width="31.42578125" style="28" customWidth="1"/>
    <col min="8976" max="8976" width="52.28515625" style="28" customWidth="1"/>
    <col min="8977" max="8977" width="31.42578125" style="28" customWidth="1"/>
    <col min="8978" max="8978" width="26.42578125" style="28" bestFit="1" customWidth="1"/>
    <col min="8979" max="8979" width="29.28515625" style="28" customWidth="1"/>
    <col min="8980" max="8980" width="30.28515625" style="28" customWidth="1"/>
    <col min="8981" max="8981" width="39" style="28" bestFit="1" customWidth="1"/>
    <col min="8982" max="9161" width="9.140625" style="28"/>
    <col min="9162" max="9162" width="17.5703125" style="28" bestFit="1" customWidth="1"/>
    <col min="9163" max="9163" width="25.7109375" style="28" bestFit="1" customWidth="1"/>
    <col min="9164" max="9164" width="22.140625" style="28" bestFit="1" customWidth="1"/>
    <col min="9165" max="9165" width="18.42578125" style="28" bestFit="1" customWidth="1"/>
    <col min="9166" max="9166" width="19.140625" style="28" bestFit="1" customWidth="1"/>
    <col min="9167" max="9167" width="18.42578125" style="28" bestFit="1" customWidth="1"/>
    <col min="9168" max="9168" width="26.42578125" style="28" bestFit="1" customWidth="1"/>
    <col min="9169" max="9169" width="23.85546875" style="28" bestFit="1" customWidth="1"/>
    <col min="9170" max="9170" width="21.42578125" style="28" bestFit="1" customWidth="1"/>
    <col min="9171" max="9171" width="16" style="28" bestFit="1" customWidth="1"/>
    <col min="9172" max="9173" width="23" style="28" customWidth="1"/>
    <col min="9174" max="9174" width="29.28515625" style="28" customWidth="1"/>
    <col min="9175" max="9175" width="30.28515625" style="28" customWidth="1"/>
    <col min="9176" max="9176" width="24.140625" style="28" customWidth="1"/>
    <col min="9177" max="9178" width="23.85546875" style="28" customWidth="1"/>
    <col min="9179" max="9179" width="30.28515625" style="28" customWidth="1"/>
    <col min="9180" max="9185" width="12.7109375" style="28" customWidth="1"/>
    <col min="9186" max="9186" width="33.140625" style="28" customWidth="1"/>
    <col min="9187" max="9187" width="31.5703125" style="28" customWidth="1"/>
    <col min="9188" max="9188" width="33.28515625" style="28" customWidth="1"/>
    <col min="9189" max="9189" width="31.7109375" style="28" customWidth="1"/>
    <col min="9190" max="9190" width="20" style="28" customWidth="1"/>
    <col min="9191" max="9191" width="19.28515625" style="28" bestFit="1" customWidth="1"/>
    <col min="9192" max="9192" width="19.7109375" style="28" bestFit="1" customWidth="1"/>
    <col min="9193" max="9193" width="33.28515625" style="28" bestFit="1" customWidth="1"/>
    <col min="9194" max="9194" width="24.140625" style="28" bestFit="1" customWidth="1"/>
    <col min="9195" max="9195" width="25.28515625" style="28" customWidth="1"/>
    <col min="9196" max="9196" width="24.42578125" style="28" customWidth="1"/>
    <col min="9197" max="9197" width="13.85546875" style="28" bestFit="1" customWidth="1"/>
    <col min="9198" max="9198" width="18.7109375" style="28" bestFit="1" customWidth="1"/>
    <col min="9199" max="9199" width="24.7109375" style="28" bestFit="1" customWidth="1"/>
    <col min="9200" max="9201" width="27.140625" style="28" bestFit="1" customWidth="1"/>
    <col min="9202" max="9202" width="24.7109375" style="28" bestFit="1" customWidth="1"/>
    <col min="9203" max="9205" width="22.42578125" style="28" bestFit="1" customWidth="1"/>
    <col min="9206" max="9206" width="24" style="28" bestFit="1" customWidth="1"/>
    <col min="9207" max="9208" width="41.140625" style="28" bestFit="1" customWidth="1"/>
    <col min="9209" max="9209" width="77.42578125" style="28" bestFit="1" customWidth="1"/>
    <col min="9210" max="9210" width="110.28515625" style="28" bestFit="1" customWidth="1"/>
    <col min="9211" max="9211" width="108.140625" style="28" bestFit="1" customWidth="1"/>
    <col min="9212" max="9212" width="38.28515625" style="28" bestFit="1" customWidth="1"/>
    <col min="9213" max="9213" width="38.7109375" style="28" bestFit="1" customWidth="1"/>
    <col min="9214" max="9214" width="38.28515625" style="28" bestFit="1" customWidth="1"/>
    <col min="9215" max="9215" width="38.7109375" style="28" bestFit="1" customWidth="1"/>
    <col min="9216" max="9216" width="38.28515625" style="28" bestFit="1" customWidth="1"/>
    <col min="9217" max="9217" width="38.7109375" style="28" bestFit="1" customWidth="1"/>
    <col min="9218" max="9218" width="22.85546875" style="28" bestFit="1" customWidth="1"/>
    <col min="9219" max="9219" width="31.85546875" style="28" customWidth="1"/>
    <col min="9220" max="9220" width="28" style="28" bestFit="1" customWidth="1"/>
    <col min="9221" max="9221" width="20.7109375" style="28" bestFit="1" customWidth="1"/>
    <col min="9222" max="9222" width="26.7109375" style="28" bestFit="1" customWidth="1"/>
    <col min="9223" max="9223" width="26.85546875" style="28" bestFit="1" customWidth="1"/>
    <col min="9224" max="9224" width="26.7109375" style="28" bestFit="1" customWidth="1"/>
    <col min="9225" max="9225" width="26.85546875" style="28" bestFit="1" customWidth="1"/>
    <col min="9226" max="9226" width="28.85546875" style="28" bestFit="1" customWidth="1"/>
    <col min="9227" max="9227" width="27" style="28" bestFit="1" customWidth="1"/>
    <col min="9228" max="9228" width="23.42578125" style="28" bestFit="1" customWidth="1"/>
    <col min="9229" max="9230" width="31.42578125" style="28" bestFit="1" customWidth="1"/>
    <col min="9231" max="9231" width="31.42578125" style="28" customWidth="1"/>
    <col min="9232" max="9232" width="52.28515625" style="28" customWidth="1"/>
    <col min="9233" max="9233" width="31.42578125" style="28" customWidth="1"/>
    <col min="9234" max="9234" width="26.42578125" style="28" bestFit="1" customWidth="1"/>
    <col min="9235" max="9235" width="29.28515625" style="28" customWidth="1"/>
    <col min="9236" max="9236" width="30.28515625" style="28" customWidth="1"/>
    <col min="9237" max="9237" width="39" style="28" bestFit="1" customWidth="1"/>
    <col min="9238" max="9417" width="9.140625" style="28"/>
    <col min="9418" max="9418" width="17.5703125" style="28" bestFit="1" customWidth="1"/>
    <col min="9419" max="9419" width="25.7109375" style="28" bestFit="1" customWidth="1"/>
    <col min="9420" max="9420" width="22.140625" style="28" bestFit="1" customWidth="1"/>
    <col min="9421" max="9421" width="18.42578125" style="28" bestFit="1" customWidth="1"/>
    <col min="9422" max="9422" width="19.140625" style="28" bestFit="1" customWidth="1"/>
    <col min="9423" max="9423" width="18.42578125" style="28" bestFit="1" customWidth="1"/>
    <col min="9424" max="9424" width="26.42578125" style="28" bestFit="1" customWidth="1"/>
    <col min="9425" max="9425" width="23.85546875" style="28" bestFit="1" customWidth="1"/>
    <col min="9426" max="9426" width="21.42578125" style="28" bestFit="1" customWidth="1"/>
    <col min="9427" max="9427" width="16" style="28" bestFit="1" customWidth="1"/>
    <col min="9428" max="9429" width="23" style="28" customWidth="1"/>
    <col min="9430" max="9430" width="29.28515625" style="28" customWidth="1"/>
    <col min="9431" max="9431" width="30.28515625" style="28" customWidth="1"/>
    <col min="9432" max="9432" width="24.140625" style="28" customWidth="1"/>
    <col min="9433" max="9434" width="23.85546875" style="28" customWidth="1"/>
    <col min="9435" max="9435" width="30.28515625" style="28" customWidth="1"/>
    <col min="9436" max="9441" width="12.7109375" style="28" customWidth="1"/>
    <col min="9442" max="9442" width="33.140625" style="28" customWidth="1"/>
    <col min="9443" max="9443" width="31.5703125" style="28" customWidth="1"/>
    <col min="9444" max="9444" width="33.28515625" style="28" customWidth="1"/>
    <col min="9445" max="9445" width="31.7109375" style="28" customWidth="1"/>
    <col min="9446" max="9446" width="20" style="28" customWidth="1"/>
    <col min="9447" max="9447" width="19.28515625" style="28" bestFit="1" customWidth="1"/>
    <col min="9448" max="9448" width="19.7109375" style="28" bestFit="1" customWidth="1"/>
    <col min="9449" max="9449" width="33.28515625" style="28" bestFit="1" customWidth="1"/>
    <col min="9450" max="9450" width="24.140625" style="28" bestFit="1" customWidth="1"/>
    <col min="9451" max="9451" width="25.28515625" style="28" customWidth="1"/>
    <col min="9452" max="9452" width="24.42578125" style="28" customWidth="1"/>
    <col min="9453" max="9453" width="13.85546875" style="28" bestFit="1" customWidth="1"/>
    <col min="9454" max="9454" width="18.7109375" style="28" bestFit="1" customWidth="1"/>
    <col min="9455" max="9455" width="24.7109375" style="28" bestFit="1" customWidth="1"/>
    <col min="9456" max="9457" width="27.140625" style="28" bestFit="1" customWidth="1"/>
    <col min="9458" max="9458" width="24.7109375" style="28" bestFit="1" customWidth="1"/>
    <col min="9459" max="9461" width="22.42578125" style="28" bestFit="1" customWidth="1"/>
    <col min="9462" max="9462" width="24" style="28" bestFit="1" customWidth="1"/>
    <col min="9463" max="9464" width="41.140625" style="28" bestFit="1" customWidth="1"/>
    <col min="9465" max="9465" width="77.42578125" style="28" bestFit="1" customWidth="1"/>
    <col min="9466" max="9466" width="110.28515625" style="28" bestFit="1" customWidth="1"/>
    <col min="9467" max="9467" width="108.140625" style="28" bestFit="1" customWidth="1"/>
    <col min="9468" max="9468" width="38.28515625" style="28" bestFit="1" customWidth="1"/>
    <col min="9469" max="9469" width="38.7109375" style="28" bestFit="1" customWidth="1"/>
    <col min="9470" max="9470" width="38.28515625" style="28" bestFit="1" customWidth="1"/>
    <col min="9471" max="9471" width="38.7109375" style="28" bestFit="1" customWidth="1"/>
    <col min="9472" max="9472" width="38.28515625" style="28" bestFit="1" customWidth="1"/>
    <col min="9473" max="9473" width="38.7109375" style="28" bestFit="1" customWidth="1"/>
    <col min="9474" max="9474" width="22.85546875" style="28" bestFit="1" customWidth="1"/>
    <col min="9475" max="9475" width="31.85546875" style="28" customWidth="1"/>
    <col min="9476" max="9476" width="28" style="28" bestFit="1" customWidth="1"/>
    <col min="9477" max="9477" width="20.7109375" style="28" bestFit="1" customWidth="1"/>
    <col min="9478" max="9478" width="26.7109375" style="28" bestFit="1" customWidth="1"/>
    <col min="9479" max="9479" width="26.85546875" style="28" bestFit="1" customWidth="1"/>
    <col min="9480" max="9480" width="26.7109375" style="28" bestFit="1" customWidth="1"/>
    <col min="9481" max="9481" width="26.85546875" style="28" bestFit="1" customWidth="1"/>
    <col min="9482" max="9482" width="28.85546875" style="28" bestFit="1" customWidth="1"/>
    <col min="9483" max="9483" width="27" style="28" bestFit="1" customWidth="1"/>
    <col min="9484" max="9484" width="23.42578125" style="28" bestFit="1" customWidth="1"/>
    <col min="9485" max="9486" width="31.42578125" style="28" bestFit="1" customWidth="1"/>
    <col min="9487" max="9487" width="31.42578125" style="28" customWidth="1"/>
    <col min="9488" max="9488" width="52.28515625" style="28" customWidth="1"/>
    <col min="9489" max="9489" width="31.42578125" style="28" customWidth="1"/>
    <col min="9490" max="9490" width="26.42578125" style="28" bestFit="1" customWidth="1"/>
    <col min="9491" max="9491" width="29.28515625" style="28" customWidth="1"/>
    <col min="9492" max="9492" width="30.28515625" style="28" customWidth="1"/>
    <col min="9493" max="9493" width="39" style="28" bestFit="1" customWidth="1"/>
    <col min="9494" max="9673" width="9.140625" style="28"/>
    <col min="9674" max="9674" width="17.5703125" style="28" bestFit="1" customWidth="1"/>
    <col min="9675" max="9675" width="25.7109375" style="28" bestFit="1" customWidth="1"/>
    <col min="9676" max="9676" width="22.140625" style="28" bestFit="1" customWidth="1"/>
    <col min="9677" max="9677" width="18.42578125" style="28" bestFit="1" customWidth="1"/>
    <col min="9678" max="9678" width="19.140625" style="28" bestFit="1" customWidth="1"/>
    <col min="9679" max="9679" width="18.42578125" style="28" bestFit="1" customWidth="1"/>
    <col min="9680" max="9680" width="26.42578125" style="28" bestFit="1" customWidth="1"/>
    <col min="9681" max="9681" width="23.85546875" style="28" bestFit="1" customWidth="1"/>
    <col min="9682" max="9682" width="21.42578125" style="28" bestFit="1" customWidth="1"/>
    <col min="9683" max="9683" width="16" style="28" bestFit="1" customWidth="1"/>
    <col min="9684" max="9685" width="23" style="28" customWidth="1"/>
    <col min="9686" max="9686" width="29.28515625" style="28" customWidth="1"/>
    <col min="9687" max="9687" width="30.28515625" style="28" customWidth="1"/>
    <col min="9688" max="9688" width="24.140625" style="28" customWidth="1"/>
    <col min="9689" max="9690" width="23.85546875" style="28" customWidth="1"/>
    <col min="9691" max="9691" width="30.28515625" style="28" customWidth="1"/>
    <col min="9692" max="9697" width="12.7109375" style="28" customWidth="1"/>
    <col min="9698" max="9698" width="33.140625" style="28" customWidth="1"/>
    <col min="9699" max="9699" width="31.5703125" style="28" customWidth="1"/>
    <col min="9700" max="9700" width="33.28515625" style="28" customWidth="1"/>
    <col min="9701" max="9701" width="31.7109375" style="28" customWidth="1"/>
    <col min="9702" max="9702" width="20" style="28" customWidth="1"/>
    <col min="9703" max="9703" width="19.28515625" style="28" bestFit="1" customWidth="1"/>
    <col min="9704" max="9704" width="19.7109375" style="28" bestFit="1" customWidth="1"/>
    <col min="9705" max="9705" width="33.28515625" style="28" bestFit="1" customWidth="1"/>
    <col min="9706" max="9706" width="24.140625" style="28" bestFit="1" customWidth="1"/>
    <col min="9707" max="9707" width="25.28515625" style="28" customWidth="1"/>
    <col min="9708" max="9708" width="24.42578125" style="28" customWidth="1"/>
    <col min="9709" max="9709" width="13.85546875" style="28" bestFit="1" customWidth="1"/>
    <col min="9710" max="9710" width="18.7109375" style="28" bestFit="1" customWidth="1"/>
    <col min="9711" max="9711" width="24.7109375" style="28" bestFit="1" customWidth="1"/>
    <col min="9712" max="9713" width="27.140625" style="28" bestFit="1" customWidth="1"/>
    <col min="9714" max="9714" width="24.7109375" style="28" bestFit="1" customWidth="1"/>
    <col min="9715" max="9717" width="22.42578125" style="28" bestFit="1" customWidth="1"/>
    <col min="9718" max="9718" width="24" style="28" bestFit="1" customWidth="1"/>
    <col min="9719" max="9720" width="41.140625" style="28" bestFit="1" customWidth="1"/>
    <col min="9721" max="9721" width="77.42578125" style="28" bestFit="1" customWidth="1"/>
    <col min="9722" max="9722" width="110.28515625" style="28" bestFit="1" customWidth="1"/>
    <col min="9723" max="9723" width="108.140625" style="28" bestFit="1" customWidth="1"/>
    <col min="9724" max="9724" width="38.28515625" style="28" bestFit="1" customWidth="1"/>
    <col min="9725" max="9725" width="38.7109375" style="28" bestFit="1" customWidth="1"/>
    <col min="9726" max="9726" width="38.28515625" style="28" bestFit="1" customWidth="1"/>
    <col min="9727" max="9727" width="38.7109375" style="28" bestFit="1" customWidth="1"/>
    <col min="9728" max="9728" width="38.28515625" style="28" bestFit="1" customWidth="1"/>
    <col min="9729" max="9729" width="38.7109375" style="28" bestFit="1" customWidth="1"/>
    <col min="9730" max="9730" width="22.85546875" style="28" bestFit="1" customWidth="1"/>
    <col min="9731" max="9731" width="31.85546875" style="28" customWidth="1"/>
    <col min="9732" max="9732" width="28" style="28" bestFit="1" customWidth="1"/>
    <col min="9733" max="9733" width="20.7109375" style="28" bestFit="1" customWidth="1"/>
    <col min="9734" max="9734" width="26.7109375" style="28" bestFit="1" customWidth="1"/>
    <col min="9735" max="9735" width="26.85546875" style="28" bestFit="1" customWidth="1"/>
    <col min="9736" max="9736" width="26.7109375" style="28" bestFit="1" customWidth="1"/>
    <col min="9737" max="9737" width="26.85546875" style="28" bestFit="1" customWidth="1"/>
    <col min="9738" max="9738" width="28.85546875" style="28" bestFit="1" customWidth="1"/>
    <col min="9739" max="9739" width="27" style="28" bestFit="1" customWidth="1"/>
    <col min="9740" max="9740" width="23.42578125" style="28" bestFit="1" customWidth="1"/>
    <col min="9741" max="9742" width="31.42578125" style="28" bestFit="1" customWidth="1"/>
    <col min="9743" max="9743" width="31.42578125" style="28" customWidth="1"/>
    <col min="9744" max="9744" width="52.28515625" style="28" customWidth="1"/>
    <col min="9745" max="9745" width="31.42578125" style="28" customWidth="1"/>
    <col min="9746" max="9746" width="26.42578125" style="28" bestFit="1" customWidth="1"/>
    <col min="9747" max="9747" width="29.28515625" style="28" customWidth="1"/>
    <col min="9748" max="9748" width="30.28515625" style="28" customWidth="1"/>
    <col min="9749" max="9749" width="39" style="28" bestFit="1" customWidth="1"/>
    <col min="9750" max="9929" width="9.140625" style="28"/>
    <col min="9930" max="9930" width="17.5703125" style="28" bestFit="1" customWidth="1"/>
    <col min="9931" max="9931" width="25.7109375" style="28" bestFit="1" customWidth="1"/>
    <col min="9932" max="9932" width="22.140625" style="28" bestFit="1" customWidth="1"/>
    <col min="9933" max="9933" width="18.42578125" style="28" bestFit="1" customWidth="1"/>
    <col min="9934" max="9934" width="19.140625" style="28" bestFit="1" customWidth="1"/>
    <col min="9935" max="9935" width="18.42578125" style="28" bestFit="1" customWidth="1"/>
    <col min="9936" max="9936" width="26.42578125" style="28" bestFit="1" customWidth="1"/>
    <col min="9937" max="9937" width="23.85546875" style="28" bestFit="1" customWidth="1"/>
    <col min="9938" max="9938" width="21.42578125" style="28" bestFit="1" customWidth="1"/>
    <col min="9939" max="9939" width="16" style="28" bestFit="1" customWidth="1"/>
    <col min="9940" max="9941" width="23" style="28" customWidth="1"/>
    <col min="9942" max="9942" width="29.28515625" style="28" customWidth="1"/>
    <col min="9943" max="9943" width="30.28515625" style="28" customWidth="1"/>
    <col min="9944" max="9944" width="24.140625" style="28" customWidth="1"/>
    <col min="9945" max="9946" width="23.85546875" style="28" customWidth="1"/>
    <col min="9947" max="9947" width="30.28515625" style="28" customWidth="1"/>
    <col min="9948" max="9953" width="12.7109375" style="28" customWidth="1"/>
    <col min="9954" max="9954" width="33.140625" style="28" customWidth="1"/>
    <col min="9955" max="9955" width="31.5703125" style="28" customWidth="1"/>
    <col min="9956" max="9956" width="33.28515625" style="28" customWidth="1"/>
    <col min="9957" max="9957" width="31.7109375" style="28" customWidth="1"/>
    <col min="9958" max="9958" width="20" style="28" customWidth="1"/>
    <col min="9959" max="9959" width="19.28515625" style="28" bestFit="1" customWidth="1"/>
    <col min="9960" max="9960" width="19.7109375" style="28" bestFit="1" customWidth="1"/>
    <col min="9961" max="9961" width="33.28515625" style="28" bestFit="1" customWidth="1"/>
    <col min="9962" max="9962" width="24.140625" style="28" bestFit="1" customWidth="1"/>
    <col min="9963" max="9963" width="25.28515625" style="28" customWidth="1"/>
    <col min="9964" max="9964" width="24.42578125" style="28" customWidth="1"/>
    <col min="9965" max="9965" width="13.85546875" style="28" bestFit="1" customWidth="1"/>
    <col min="9966" max="9966" width="18.7109375" style="28" bestFit="1" customWidth="1"/>
    <col min="9967" max="9967" width="24.7109375" style="28" bestFit="1" customWidth="1"/>
    <col min="9968" max="9969" width="27.140625" style="28" bestFit="1" customWidth="1"/>
    <col min="9970" max="9970" width="24.7109375" style="28" bestFit="1" customWidth="1"/>
    <col min="9971" max="9973" width="22.42578125" style="28" bestFit="1" customWidth="1"/>
    <col min="9974" max="9974" width="24" style="28" bestFit="1" customWidth="1"/>
    <col min="9975" max="9976" width="41.140625" style="28" bestFit="1" customWidth="1"/>
    <col min="9977" max="9977" width="77.42578125" style="28" bestFit="1" customWidth="1"/>
    <col min="9978" max="9978" width="110.28515625" style="28" bestFit="1" customWidth="1"/>
    <col min="9979" max="9979" width="108.140625" style="28" bestFit="1" customWidth="1"/>
    <col min="9980" max="9980" width="38.28515625" style="28" bestFit="1" customWidth="1"/>
    <col min="9981" max="9981" width="38.7109375" style="28" bestFit="1" customWidth="1"/>
    <col min="9982" max="9982" width="38.28515625" style="28" bestFit="1" customWidth="1"/>
    <col min="9983" max="9983" width="38.7109375" style="28" bestFit="1" customWidth="1"/>
    <col min="9984" max="9984" width="38.28515625" style="28" bestFit="1" customWidth="1"/>
    <col min="9985" max="9985" width="38.7109375" style="28" bestFit="1" customWidth="1"/>
    <col min="9986" max="9986" width="22.85546875" style="28" bestFit="1" customWidth="1"/>
    <col min="9987" max="9987" width="31.85546875" style="28" customWidth="1"/>
    <col min="9988" max="9988" width="28" style="28" bestFit="1" customWidth="1"/>
    <col min="9989" max="9989" width="20.7109375" style="28" bestFit="1" customWidth="1"/>
    <col min="9990" max="9990" width="26.7109375" style="28" bestFit="1" customWidth="1"/>
    <col min="9991" max="9991" width="26.85546875" style="28" bestFit="1" customWidth="1"/>
    <col min="9992" max="9992" width="26.7109375" style="28" bestFit="1" customWidth="1"/>
    <col min="9993" max="9993" width="26.85546875" style="28" bestFit="1" customWidth="1"/>
    <col min="9994" max="9994" width="28.85546875" style="28" bestFit="1" customWidth="1"/>
    <col min="9995" max="9995" width="27" style="28" bestFit="1" customWidth="1"/>
    <col min="9996" max="9996" width="23.42578125" style="28" bestFit="1" customWidth="1"/>
    <col min="9997" max="9998" width="31.42578125" style="28" bestFit="1" customWidth="1"/>
    <col min="9999" max="9999" width="31.42578125" style="28" customWidth="1"/>
    <col min="10000" max="10000" width="52.28515625" style="28" customWidth="1"/>
    <col min="10001" max="10001" width="31.42578125" style="28" customWidth="1"/>
    <col min="10002" max="10002" width="26.42578125" style="28" bestFit="1" customWidth="1"/>
    <col min="10003" max="10003" width="29.28515625" style="28" customWidth="1"/>
    <col min="10004" max="10004" width="30.28515625" style="28" customWidth="1"/>
    <col min="10005" max="10005" width="39" style="28" bestFit="1" customWidth="1"/>
    <col min="10006" max="10185" width="9.140625" style="28"/>
    <col min="10186" max="10186" width="17.5703125" style="28" bestFit="1" customWidth="1"/>
    <col min="10187" max="10187" width="25.7109375" style="28" bestFit="1" customWidth="1"/>
    <col min="10188" max="10188" width="22.140625" style="28" bestFit="1" customWidth="1"/>
    <col min="10189" max="10189" width="18.42578125" style="28" bestFit="1" customWidth="1"/>
    <col min="10190" max="10190" width="19.140625" style="28" bestFit="1" customWidth="1"/>
    <col min="10191" max="10191" width="18.42578125" style="28" bestFit="1" customWidth="1"/>
    <col min="10192" max="10192" width="26.42578125" style="28" bestFit="1" customWidth="1"/>
    <col min="10193" max="10193" width="23.85546875" style="28" bestFit="1" customWidth="1"/>
    <col min="10194" max="10194" width="21.42578125" style="28" bestFit="1" customWidth="1"/>
    <col min="10195" max="10195" width="16" style="28" bestFit="1" customWidth="1"/>
    <col min="10196" max="10197" width="23" style="28" customWidth="1"/>
    <col min="10198" max="10198" width="29.28515625" style="28" customWidth="1"/>
    <col min="10199" max="10199" width="30.28515625" style="28" customWidth="1"/>
    <col min="10200" max="10200" width="24.140625" style="28" customWidth="1"/>
    <col min="10201" max="10202" width="23.85546875" style="28" customWidth="1"/>
    <col min="10203" max="10203" width="30.28515625" style="28" customWidth="1"/>
    <col min="10204" max="10209" width="12.7109375" style="28" customWidth="1"/>
    <col min="10210" max="10210" width="33.140625" style="28" customWidth="1"/>
    <col min="10211" max="10211" width="31.5703125" style="28" customWidth="1"/>
    <col min="10212" max="10212" width="33.28515625" style="28" customWidth="1"/>
    <col min="10213" max="10213" width="31.7109375" style="28" customWidth="1"/>
    <col min="10214" max="10214" width="20" style="28" customWidth="1"/>
    <col min="10215" max="10215" width="19.28515625" style="28" bestFit="1" customWidth="1"/>
    <col min="10216" max="10216" width="19.7109375" style="28" bestFit="1" customWidth="1"/>
    <col min="10217" max="10217" width="33.28515625" style="28" bestFit="1" customWidth="1"/>
    <col min="10218" max="10218" width="24.140625" style="28" bestFit="1" customWidth="1"/>
    <col min="10219" max="10219" width="25.28515625" style="28" customWidth="1"/>
    <col min="10220" max="10220" width="24.42578125" style="28" customWidth="1"/>
    <col min="10221" max="10221" width="13.85546875" style="28" bestFit="1" customWidth="1"/>
    <col min="10222" max="10222" width="18.7109375" style="28" bestFit="1" customWidth="1"/>
    <col min="10223" max="10223" width="24.7109375" style="28" bestFit="1" customWidth="1"/>
    <col min="10224" max="10225" width="27.140625" style="28" bestFit="1" customWidth="1"/>
    <col min="10226" max="10226" width="24.7109375" style="28" bestFit="1" customWidth="1"/>
    <col min="10227" max="10229" width="22.42578125" style="28" bestFit="1" customWidth="1"/>
    <col min="10230" max="10230" width="24" style="28" bestFit="1" customWidth="1"/>
    <col min="10231" max="10232" width="41.140625" style="28" bestFit="1" customWidth="1"/>
    <col min="10233" max="10233" width="77.42578125" style="28" bestFit="1" customWidth="1"/>
    <col min="10234" max="10234" width="110.28515625" style="28" bestFit="1" customWidth="1"/>
    <col min="10235" max="10235" width="108.140625" style="28" bestFit="1" customWidth="1"/>
    <col min="10236" max="10236" width="38.28515625" style="28" bestFit="1" customWidth="1"/>
    <col min="10237" max="10237" width="38.7109375" style="28" bestFit="1" customWidth="1"/>
    <col min="10238" max="10238" width="38.28515625" style="28" bestFit="1" customWidth="1"/>
    <col min="10239" max="10239" width="38.7109375" style="28" bestFit="1" customWidth="1"/>
    <col min="10240" max="10240" width="38.28515625" style="28" bestFit="1" customWidth="1"/>
    <col min="10241" max="10241" width="38.7109375" style="28" bestFit="1" customWidth="1"/>
    <col min="10242" max="10242" width="22.85546875" style="28" bestFit="1" customWidth="1"/>
    <col min="10243" max="10243" width="31.85546875" style="28" customWidth="1"/>
    <col min="10244" max="10244" width="28" style="28" bestFit="1" customWidth="1"/>
    <col min="10245" max="10245" width="20.7109375" style="28" bestFit="1" customWidth="1"/>
    <col min="10246" max="10246" width="26.7109375" style="28" bestFit="1" customWidth="1"/>
    <col min="10247" max="10247" width="26.85546875" style="28" bestFit="1" customWidth="1"/>
    <col min="10248" max="10248" width="26.7109375" style="28" bestFit="1" customWidth="1"/>
    <col min="10249" max="10249" width="26.85546875" style="28" bestFit="1" customWidth="1"/>
    <col min="10250" max="10250" width="28.85546875" style="28" bestFit="1" customWidth="1"/>
    <col min="10251" max="10251" width="27" style="28" bestFit="1" customWidth="1"/>
    <col min="10252" max="10252" width="23.42578125" style="28" bestFit="1" customWidth="1"/>
    <col min="10253" max="10254" width="31.42578125" style="28" bestFit="1" customWidth="1"/>
    <col min="10255" max="10255" width="31.42578125" style="28" customWidth="1"/>
    <col min="10256" max="10256" width="52.28515625" style="28" customWidth="1"/>
    <col min="10257" max="10257" width="31.42578125" style="28" customWidth="1"/>
    <col min="10258" max="10258" width="26.42578125" style="28" bestFit="1" customWidth="1"/>
    <col min="10259" max="10259" width="29.28515625" style="28" customWidth="1"/>
    <col min="10260" max="10260" width="30.28515625" style="28" customWidth="1"/>
    <col min="10261" max="10261" width="39" style="28" bestFit="1" customWidth="1"/>
    <col min="10262" max="10441" width="9.140625" style="28"/>
    <col min="10442" max="10442" width="17.5703125" style="28" bestFit="1" customWidth="1"/>
    <col min="10443" max="10443" width="25.7109375" style="28" bestFit="1" customWidth="1"/>
    <col min="10444" max="10444" width="22.140625" style="28" bestFit="1" customWidth="1"/>
    <col min="10445" max="10445" width="18.42578125" style="28" bestFit="1" customWidth="1"/>
    <col min="10446" max="10446" width="19.140625" style="28" bestFit="1" customWidth="1"/>
    <col min="10447" max="10447" width="18.42578125" style="28" bestFit="1" customWidth="1"/>
    <col min="10448" max="10448" width="26.42578125" style="28" bestFit="1" customWidth="1"/>
    <col min="10449" max="10449" width="23.85546875" style="28" bestFit="1" customWidth="1"/>
    <col min="10450" max="10450" width="21.42578125" style="28" bestFit="1" customWidth="1"/>
    <col min="10451" max="10451" width="16" style="28" bestFit="1" customWidth="1"/>
    <col min="10452" max="10453" width="23" style="28" customWidth="1"/>
    <col min="10454" max="10454" width="29.28515625" style="28" customWidth="1"/>
    <col min="10455" max="10455" width="30.28515625" style="28" customWidth="1"/>
    <col min="10456" max="10456" width="24.140625" style="28" customWidth="1"/>
    <col min="10457" max="10458" width="23.85546875" style="28" customWidth="1"/>
    <col min="10459" max="10459" width="30.28515625" style="28" customWidth="1"/>
    <col min="10460" max="10465" width="12.7109375" style="28" customWidth="1"/>
    <col min="10466" max="10466" width="33.140625" style="28" customWidth="1"/>
    <col min="10467" max="10467" width="31.5703125" style="28" customWidth="1"/>
    <col min="10468" max="10468" width="33.28515625" style="28" customWidth="1"/>
    <col min="10469" max="10469" width="31.7109375" style="28" customWidth="1"/>
    <col min="10470" max="10470" width="20" style="28" customWidth="1"/>
    <col min="10471" max="10471" width="19.28515625" style="28" bestFit="1" customWidth="1"/>
    <col min="10472" max="10472" width="19.7109375" style="28" bestFit="1" customWidth="1"/>
    <col min="10473" max="10473" width="33.28515625" style="28" bestFit="1" customWidth="1"/>
    <col min="10474" max="10474" width="24.140625" style="28" bestFit="1" customWidth="1"/>
    <col min="10475" max="10475" width="25.28515625" style="28" customWidth="1"/>
    <col min="10476" max="10476" width="24.42578125" style="28" customWidth="1"/>
    <col min="10477" max="10477" width="13.85546875" style="28" bestFit="1" customWidth="1"/>
    <col min="10478" max="10478" width="18.7109375" style="28" bestFit="1" customWidth="1"/>
    <col min="10479" max="10479" width="24.7109375" style="28" bestFit="1" customWidth="1"/>
    <col min="10480" max="10481" width="27.140625" style="28" bestFit="1" customWidth="1"/>
    <col min="10482" max="10482" width="24.7109375" style="28" bestFit="1" customWidth="1"/>
    <col min="10483" max="10485" width="22.42578125" style="28" bestFit="1" customWidth="1"/>
    <col min="10486" max="10486" width="24" style="28" bestFit="1" customWidth="1"/>
    <col min="10487" max="10488" width="41.140625" style="28" bestFit="1" customWidth="1"/>
    <col min="10489" max="10489" width="77.42578125" style="28" bestFit="1" customWidth="1"/>
    <col min="10490" max="10490" width="110.28515625" style="28" bestFit="1" customWidth="1"/>
    <col min="10491" max="10491" width="108.140625" style="28" bestFit="1" customWidth="1"/>
    <col min="10492" max="10492" width="38.28515625" style="28" bestFit="1" customWidth="1"/>
    <col min="10493" max="10493" width="38.7109375" style="28" bestFit="1" customWidth="1"/>
    <col min="10494" max="10494" width="38.28515625" style="28" bestFit="1" customWidth="1"/>
    <col min="10495" max="10495" width="38.7109375" style="28" bestFit="1" customWidth="1"/>
    <col min="10496" max="10496" width="38.28515625" style="28" bestFit="1" customWidth="1"/>
    <col min="10497" max="10497" width="38.7109375" style="28" bestFit="1" customWidth="1"/>
    <col min="10498" max="10498" width="22.85546875" style="28" bestFit="1" customWidth="1"/>
    <col min="10499" max="10499" width="31.85546875" style="28" customWidth="1"/>
    <col min="10500" max="10500" width="28" style="28" bestFit="1" customWidth="1"/>
    <col min="10501" max="10501" width="20.7109375" style="28" bestFit="1" customWidth="1"/>
    <col min="10502" max="10502" width="26.7109375" style="28" bestFit="1" customWidth="1"/>
    <col min="10503" max="10503" width="26.85546875" style="28" bestFit="1" customWidth="1"/>
    <col min="10504" max="10504" width="26.7109375" style="28" bestFit="1" customWidth="1"/>
    <col min="10505" max="10505" width="26.85546875" style="28" bestFit="1" customWidth="1"/>
    <col min="10506" max="10506" width="28.85546875" style="28" bestFit="1" customWidth="1"/>
    <col min="10507" max="10507" width="27" style="28" bestFit="1" customWidth="1"/>
    <col min="10508" max="10508" width="23.42578125" style="28" bestFit="1" customWidth="1"/>
    <col min="10509" max="10510" width="31.42578125" style="28" bestFit="1" customWidth="1"/>
    <col min="10511" max="10511" width="31.42578125" style="28" customWidth="1"/>
    <col min="10512" max="10512" width="52.28515625" style="28" customWidth="1"/>
    <col min="10513" max="10513" width="31.42578125" style="28" customWidth="1"/>
    <col min="10514" max="10514" width="26.42578125" style="28" bestFit="1" customWidth="1"/>
    <col min="10515" max="10515" width="29.28515625" style="28" customWidth="1"/>
    <col min="10516" max="10516" width="30.28515625" style="28" customWidth="1"/>
    <col min="10517" max="10517" width="39" style="28" bestFit="1" customWidth="1"/>
    <col min="10518" max="10697" width="9.140625" style="28"/>
    <col min="10698" max="10698" width="17.5703125" style="28" bestFit="1" customWidth="1"/>
    <col min="10699" max="10699" width="25.7109375" style="28" bestFit="1" customWidth="1"/>
    <col min="10700" max="10700" width="22.140625" style="28" bestFit="1" customWidth="1"/>
    <col min="10701" max="10701" width="18.42578125" style="28" bestFit="1" customWidth="1"/>
    <col min="10702" max="10702" width="19.140625" style="28" bestFit="1" customWidth="1"/>
    <col min="10703" max="10703" width="18.42578125" style="28" bestFit="1" customWidth="1"/>
    <col min="10704" max="10704" width="26.42578125" style="28" bestFit="1" customWidth="1"/>
    <col min="10705" max="10705" width="23.85546875" style="28" bestFit="1" customWidth="1"/>
    <col min="10706" max="10706" width="21.42578125" style="28" bestFit="1" customWidth="1"/>
    <col min="10707" max="10707" width="16" style="28" bestFit="1" customWidth="1"/>
    <col min="10708" max="10709" width="23" style="28" customWidth="1"/>
    <col min="10710" max="10710" width="29.28515625" style="28" customWidth="1"/>
    <col min="10711" max="10711" width="30.28515625" style="28" customWidth="1"/>
    <col min="10712" max="10712" width="24.140625" style="28" customWidth="1"/>
    <col min="10713" max="10714" width="23.85546875" style="28" customWidth="1"/>
    <col min="10715" max="10715" width="30.28515625" style="28" customWidth="1"/>
    <col min="10716" max="10721" width="12.7109375" style="28" customWidth="1"/>
    <col min="10722" max="10722" width="33.140625" style="28" customWidth="1"/>
    <col min="10723" max="10723" width="31.5703125" style="28" customWidth="1"/>
    <col min="10724" max="10724" width="33.28515625" style="28" customWidth="1"/>
    <col min="10725" max="10725" width="31.7109375" style="28" customWidth="1"/>
    <col min="10726" max="10726" width="20" style="28" customWidth="1"/>
    <col min="10727" max="10727" width="19.28515625" style="28" bestFit="1" customWidth="1"/>
    <col min="10728" max="10728" width="19.7109375" style="28" bestFit="1" customWidth="1"/>
    <col min="10729" max="10729" width="33.28515625" style="28" bestFit="1" customWidth="1"/>
    <col min="10730" max="10730" width="24.140625" style="28" bestFit="1" customWidth="1"/>
    <col min="10731" max="10731" width="25.28515625" style="28" customWidth="1"/>
    <col min="10732" max="10732" width="24.42578125" style="28" customWidth="1"/>
    <col min="10733" max="10733" width="13.85546875" style="28" bestFit="1" customWidth="1"/>
    <col min="10734" max="10734" width="18.7109375" style="28" bestFit="1" customWidth="1"/>
    <col min="10735" max="10735" width="24.7109375" style="28" bestFit="1" customWidth="1"/>
    <col min="10736" max="10737" width="27.140625" style="28" bestFit="1" customWidth="1"/>
    <col min="10738" max="10738" width="24.7109375" style="28" bestFit="1" customWidth="1"/>
    <col min="10739" max="10741" width="22.42578125" style="28" bestFit="1" customWidth="1"/>
    <col min="10742" max="10742" width="24" style="28" bestFit="1" customWidth="1"/>
    <col min="10743" max="10744" width="41.140625" style="28" bestFit="1" customWidth="1"/>
    <col min="10745" max="10745" width="77.42578125" style="28" bestFit="1" customWidth="1"/>
    <col min="10746" max="10746" width="110.28515625" style="28" bestFit="1" customWidth="1"/>
    <col min="10747" max="10747" width="108.140625" style="28" bestFit="1" customWidth="1"/>
    <col min="10748" max="10748" width="38.28515625" style="28" bestFit="1" customWidth="1"/>
    <col min="10749" max="10749" width="38.7109375" style="28" bestFit="1" customWidth="1"/>
    <col min="10750" max="10750" width="38.28515625" style="28" bestFit="1" customWidth="1"/>
    <col min="10751" max="10751" width="38.7109375" style="28" bestFit="1" customWidth="1"/>
    <col min="10752" max="10752" width="38.28515625" style="28" bestFit="1" customWidth="1"/>
    <col min="10753" max="10753" width="38.7109375" style="28" bestFit="1" customWidth="1"/>
    <col min="10754" max="10754" width="22.85546875" style="28" bestFit="1" customWidth="1"/>
    <col min="10755" max="10755" width="31.85546875" style="28" customWidth="1"/>
    <col min="10756" max="10756" width="28" style="28" bestFit="1" customWidth="1"/>
    <col min="10757" max="10757" width="20.7109375" style="28" bestFit="1" customWidth="1"/>
    <col min="10758" max="10758" width="26.7109375" style="28" bestFit="1" customWidth="1"/>
    <col min="10759" max="10759" width="26.85546875" style="28" bestFit="1" customWidth="1"/>
    <col min="10760" max="10760" width="26.7109375" style="28" bestFit="1" customWidth="1"/>
    <col min="10761" max="10761" width="26.85546875" style="28" bestFit="1" customWidth="1"/>
    <col min="10762" max="10762" width="28.85546875" style="28" bestFit="1" customWidth="1"/>
    <col min="10763" max="10763" width="27" style="28" bestFit="1" customWidth="1"/>
    <col min="10764" max="10764" width="23.42578125" style="28" bestFit="1" customWidth="1"/>
    <col min="10765" max="10766" width="31.42578125" style="28" bestFit="1" customWidth="1"/>
    <col min="10767" max="10767" width="31.42578125" style="28" customWidth="1"/>
    <col min="10768" max="10768" width="52.28515625" style="28" customWidth="1"/>
    <col min="10769" max="10769" width="31.42578125" style="28" customWidth="1"/>
    <col min="10770" max="10770" width="26.42578125" style="28" bestFit="1" customWidth="1"/>
    <col min="10771" max="10771" width="29.28515625" style="28" customWidth="1"/>
    <col min="10772" max="10772" width="30.28515625" style="28" customWidth="1"/>
    <col min="10773" max="10773" width="39" style="28" bestFit="1" customWidth="1"/>
    <col min="10774" max="10953" width="9.140625" style="28"/>
    <col min="10954" max="10954" width="17.5703125" style="28" bestFit="1" customWidth="1"/>
    <col min="10955" max="10955" width="25.7109375" style="28" bestFit="1" customWidth="1"/>
    <col min="10956" max="10956" width="22.140625" style="28" bestFit="1" customWidth="1"/>
    <col min="10957" max="10957" width="18.42578125" style="28" bestFit="1" customWidth="1"/>
    <col min="10958" max="10958" width="19.140625" style="28" bestFit="1" customWidth="1"/>
    <col min="10959" max="10959" width="18.42578125" style="28" bestFit="1" customWidth="1"/>
    <col min="10960" max="10960" width="26.42578125" style="28" bestFit="1" customWidth="1"/>
    <col min="10961" max="10961" width="23.85546875" style="28" bestFit="1" customWidth="1"/>
    <col min="10962" max="10962" width="21.42578125" style="28" bestFit="1" customWidth="1"/>
    <col min="10963" max="10963" width="16" style="28" bestFit="1" customWidth="1"/>
    <col min="10964" max="10965" width="23" style="28" customWidth="1"/>
    <col min="10966" max="10966" width="29.28515625" style="28" customWidth="1"/>
    <col min="10967" max="10967" width="30.28515625" style="28" customWidth="1"/>
    <col min="10968" max="10968" width="24.140625" style="28" customWidth="1"/>
    <col min="10969" max="10970" width="23.85546875" style="28" customWidth="1"/>
    <col min="10971" max="10971" width="30.28515625" style="28" customWidth="1"/>
    <col min="10972" max="10977" width="12.7109375" style="28" customWidth="1"/>
    <col min="10978" max="10978" width="33.140625" style="28" customWidth="1"/>
    <col min="10979" max="10979" width="31.5703125" style="28" customWidth="1"/>
    <col min="10980" max="10980" width="33.28515625" style="28" customWidth="1"/>
    <col min="10981" max="10981" width="31.7109375" style="28" customWidth="1"/>
    <col min="10982" max="10982" width="20" style="28" customWidth="1"/>
    <col min="10983" max="10983" width="19.28515625" style="28" bestFit="1" customWidth="1"/>
    <col min="10984" max="10984" width="19.7109375" style="28" bestFit="1" customWidth="1"/>
    <col min="10985" max="10985" width="33.28515625" style="28" bestFit="1" customWidth="1"/>
    <col min="10986" max="10986" width="24.140625" style="28" bestFit="1" customWidth="1"/>
    <col min="10987" max="10987" width="25.28515625" style="28" customWidth="1"/>
    <col min="10988" max="10988" width="24.42578125" style="28" customWidth="1"/>
    <col min="10989" max="10989" width="13.85546875" style="28" bestFit="1" customWidth="1"/>
    <col min="10990" max="10990" width="18.7109375" style="28" bestFit="1" customWidth="1"/>
    <col min="10991" max="10991" width="24.7109375" style="28" bestFit="1" customWidth="1"/>
    <col min="10992" max="10993" width="27.140625" style="28" bestFit="1" customWidth="1"/>
    <col min="10994" max="10994" width="24.7109375" style="28" bestFit="1" customWidth="1"/>
    <col min="10995" max="10997" width="22.42578125" style="28" bestFit="1" customWidth="1"/>
    <col min="10998" max="10998" width="24" style="28" bestFit="1" customWidth="1"/>
    <col min="10999" max="11000" width="41.140625" style="28" bestFit="1" customWidth="1"/>
    <col min="11001" max="11001" width="77.42578125" style="28" bestFit="1" customWidth="1"/>
    <col min="11002" max="11002" width="110.28515625" style="28" bestFit="1" customWidth="1"/>
    <col min="11003" max="11003" width="108.140625" style="28" bestFit="1" customWidth="1"/>
    <col min="11004" max="11004" width="38.28515625" style="28" bestFit="1" customWidth="1"/>
    <col min="11005" max="11005" width="38.7109375" style="28" bestFit="1" customWidth="1"/>
    <col min="11006" max="11006" width="38.28515625" style="28" bestFit="1" customWidth="1"/>
    <col min="11007" max="11007" width="38.7109375" style="28" bestFit="1" customWidth="1"/>
    <col min="11008" max="11008" width="38.28515625" style="28" bestFit="1" customWidth="1"/>
    <col min="11009" max="11009" width="38.7109375" style="28" bestFit="1" customWidth="1"/>
    <col min="11010" max="11010" width="22.85546875" style="28" bestFit="1" customWidth="1"/>
    <col min="11011" max="11011" width="31.85546875" style="28" customWidth="1"/>
    <col min="11012" max="11012" width="28" style="28" bestFit="1" customWidth="1"/>
    <col min="11013" max="11013" width="20.7109375" style="28" bestFit="1" customWidth="1"/>
    <col min="11014" max="11014" width="26.7109375" style="28" bestFit="1" customWidth="1"/>
    <col min="11015" max="11015" width="26.85546875" style="28" bestFit="1" customWidth="1"/>
    <col min="11016" max="11016" width="26.7109375" style="28" bestFit="1" customWidth="1"/>
    <col min="11017" max="11017" width="26.85546875" style="28" bestFit="1" customWidth="1"/>
    <col min="11018" max="11018" width="28.85546875" style="28" bestFit="1" customWidth="1"/>
    <col min="11019" max="11019" width="27" style="28" bestFit="1" customWidth="1"/>
    <col min="11020" max="11020" width="23.42578125" style="28" bestFit="1" customWidth="1"/>
    <col min="11021" max="11022" width="31.42578125" style="28" bestFit="1" customWidth="1"/>
    <col min="11023" max="11023" width="31.42578125" style="28" customWidth="1"/>
    <col min="11024" max="11024" width="52.28515625" style="28" customWidth="1"/>
    <col min="11025" max="11025" width="31.42578125" style="28" customWidth="1"/>
    <col min="11026" max="11026" width="26.42578125" style="28" bestFit="1" customWidth="1"/>
    <col min="11027" max="11027" width="29.28515625" style="28" customWidth="1"/>
    <col min="11028" max="11028" width="30.28515625" style="28" customWidth="1"/>
    <col min="11029" max="11029" width="39" style="28" bestFit="1" customWidth="1"/>
    <col min="11030" max="11209" width="9.140625" style="28"/>
    <col min="11210" max="11210" width="17.5703125" style="28" bestFit="1" customWidth="1"/>
    <col min="11211" max="11211" width="25.7109375" style="28" bestFit="1" customWidth="1"/>
    <col min="11212" max="11212" width="22.140625" style="28" bestFit="1" customWidth="1"/>
    <col min="11213" max="11213" width="18.42578125" style="28" bestFit="1" customWidth="1"/>
    <col min="11214" max="11214" width="19.140625" style="28" bestFit="1" customWidth="1"/>
    <col min="11215" max="11215" width="18.42578125" style="28" bestFit="1" customWidth="1"/>
    <col min="11216" max="11216" width="26.42578125" style="28" bestFit="1" customWidth="1"/>
    <col min="11217" max="11217" width="23.85546875" style="28" bestFit="1" customWidth="1"/>
    <col min="11218" max="11218" width="21.42578125" style="28" bestFit="1" customWidth="1"/>
    <col min="11219" max="11219" width="16" style="28" bestFit="1" customWidth="1"/>
    <col min="11220" max="11221" width="23" style="28" customWidth="1"/>
    <col min="11222" max="11222" width="29.28515625" style="28" customWidth="1"/>
    <col min="11223" max="11223" width="30.28515625" style="28" customWidth="1"/>
    <col min="11224" max="11224" width="24.140625" style="28" customWidth="1"/>
    <col min="11225" max="11226" width="23.85546875" style="28" customWidth="1"/>
    <col min="11227" max="11227" width="30.28515625" style="28" customWidth="1"/>
    <col min="11228" max="11233" width="12.7109375" style="28" customWidth="1"/>
    <col min="11234" max="11234" width="33.140625" style="28" customWidth="1"/>
    <col min="11235" max="11235" width="31.5703125" style="28" customWidth="1"/>
    <col min="11236" max="11236" width="33.28515625" style="28" customWidth="1"/>
    <col min="11237" max="11237" width="31.7109375" style="28" customWidth="1"/>
    <col min="11238" max="11238" width="20" style="28" customWidth="1"/>
    <col min="11239" max="11239" width="19.28515625" style="28" bestFit="1" customWidth="1"/>
    <col min="11240" max="11240" width="19.7109375" style="28" bestFit="1" customWidth="1"/>
    <col min="11241" max="11241" width="33.28515625" style="28" bestFit="1" customWidth="1"/>
    <col min="11242" max="11242" width="24.140625" style="28" bestFit="1" customWidth="1"/>
    <col min="11243" max="11243" width="25.28515625" style="28" customWidth="1"/>
    <col min="11244" max="11244" width="24.42578125" style="28" customWidth="1"/>
    <col min="11245" max="11245" width="13.85546875" style="28" bestFit="1" customWidth="1"/>
    <col min="11246" max="11246" width="18.7109375" style="28" bestFit="1" customWidth="1"/>
    <col min="11247" max="11247" width="24.7109375" style="28" bestFit="1" customWidth="1"/>
    <col min="11248" max="11249" width="27.140625" style="28" bestFit="1" customWidth="1"/>
    <col min="11250" max="11250" width="24.7109375" style="28" bestFit="1" customWidth="1"/>
    <col min="11251" max="11253" width="22.42578125" style="28" bestFit="1" customWidth="1"/>
    <col min="11254" max="11254" width="24" style="28" bestFit="1" customWidth="1"/>
    <col min="11255" max="11256" width="41.140625" style="28" bestFit="1" customWidth="1"/>
    <col min="11257" max="11257" width="77.42578125" style="28" bestFit="1" customWidth="1"/>
    <col min="11258" max="11258" width="110.28515625" style="28" bestFit="1" customWidth="1"/>
    <col min="11259" max="11259" width="108.140625" style="28" bestFit="1" customWidth="1"/>
    <col min="11260" max="11260" width="38.28515625" style="28" bestFit="1" customWidth="1"/>
    <col min="11261" max="11261" width="38.7109375" style="28" bestFit="1" customWidth="1"/>
    <col min="11262" max="11262" width="38.28515625" style="28" bestFit="1" customWidth="1"/>
    <col min="11263" max="11263" width="38.7109375" style="28" bestFit="1" customWidth="1"/>
    <col min="11264" max="11264" width="38.28515625" style="28" bestFit="1" customWidth="1"/>
    <col min="11265" max="11265" width="38.7109375" style="28" bestFit="1" customWidth="1"/>
    <col min="11266" max="11266" width="22.85546875" style="28" bestFit="1" customWidth="1"/>
    <col min="11267" max="11267" width="31.85546875" style="28" customWidth="1"/>
    <col min="11268" max="11268" width="28" style="28" bestFit="1" customWidth="1"/>
    <col min="11269" max="11269" width="20.7109375" style="28" bestFit="1" customWidth="1"/>
    <col min="11270" max="11270" width="26.7109375" style="28" bestFit="1" customWidth="1"/>
    <col min="11271" max="11271" width="26.85546875" style="28" bestFit="1" customWidth="1"/>
    <col min="11272" max="11272" width="26.7109375" style="28" bestFit="1" customWidth="1"/>
    <col min="11273" max="11273" width="26.85546875" style="28" bestFit="1" customWidth="1"/>
    <col min="11274" max="11274" width="28.85546875" style="28" bestFit="1" customWidth="1"/>
    <col min="11275" max="11275" width="27" style="28" bestFit="1" customWidth="1"/>
    <col min="11276" max="11276" width="23.42578125" style="28" bestFit="1" customWidth="1"/>
    <col min="11277" max="11278" width="31.42578125" style="28" bestFit="1" customWidth="1"/>
    <col min="11279" max="11279" width="31.42578125" style="28" customWidth="1"/>
    <col min="11280" max="11280" width="52.28515625" style="28" customWidth="1"/>
    <col min="11281" max="11281" width="31.42578125" style="28" customWidth="1"/>
    <col min="11282" max="11282" width="26.42578125" style="28" bestFit="1" customWidth="1"/>
    <col min="11283" max="11283" width="29.28515625" style="28" customWidth="1"/>
    <col min="11284" max="11284" width="30.28515625" style="28" customWidth="1"/>
    <col min="11285" max="11285" width="39" style="28" bestFit="1" customWidth="1"/>
    <col min="11286" max="11465" width="9.140625" style="28"/>
    <col min="11466" max="11466" width="17.5703125" style="28" bestFit="1" customWidth="1"/>
    <col min="11467" max="11467" width="25.7109375" style="28" bestFit="1" customWidth="1"/>
    <col min="11468" max="11468" width="22.140625" style="28" bestFit="1" customWidth="1"/>
    <col min="11469" max="11469" width="18.42578125" style="28" bestFit="1" customWidth="1"/>
    <col min="11470" max="11470" width="19.140625" style="28" bestFit="1" customWidth="1"/>
    <col min="11471" max="11471" width="18.42578125" style="28" bestFit="1" customWidth="1"/>
    <col min="11472" max="11472" width="26.42578125" style="28" bestFit="1" customWidth="1"/>
    <col min="11473" max="11473" width="23.85546875" style="28" bestFit="1" customWidth="1"/>
    <col min="11474" max="11474" width="21.42578125" style="28" bestFit="1" customWidth="1"/>
    <col min="11475" max="11475" width="16" style="28" bestFit="1" customWidth="1"/>
    <col min="11476" max="11477" width="23" style="28" customWidth="1"/>
    <col min="11478" max="11478" width="29.28515625" style="28" customWidth="1"/>
    <col min="11479" max="11479" width="30.28515625" style="28" customWidth="1"/>
    <col min="11480" max="11480" width="24.140625" style="28" customWidth="1"/>
    <col min="11481" max="11482" width="23.85546875" style="28" customWidth="1"/>
    <col min="11483" max="11483" width="30.28515625" style="28" customWidth="1"/>
    <col min="11484" max="11489" width="12.7109375" style="28" customWidth="1"/>
    <col min="11490" max="11490" width="33.140625" style="28" customWidth="1"/>
    <col min="11491" max="11491" width="31.5703125" style="28" customWidth="1"/>
    <col min="11492" max="11492" width="33.28515625" style="28" customWidth="1"/>
    <col min="11493" max="11493" width="31.7109375" style="28" customWidth="1"/>
    <col min="11494" max="11494" width="20" style="28" customWidth="1"/>
    <col min="11495" max="11495" width="19.28515625" style="28" bestFit="1" customWidth="1"/>
    <col min="11496" max="11496" width="19.7109375" style="28" bestFit="1" customWidth="1"/>
    <col min="11497" max="11497" width="33.28515625" style="28" bestFit="1" customWidth="1"/>
    <col min="11498" max="11498" width="24.140625" style="28" bestFit="1" customWidth="1"/>
    <col min="11499" max="11499" width="25.28515625" style="28" customWidth="1"/>
    <col min="11500" max="11500" width="24.42578125" style="28" customWidth="1"/>
    <col min="11501" max="11501" width="13.85546875" style="28" bestFit="1" customWidth="1"/>
    <col min="11502" max="11502" width="18.7109375" style="28" bestFit="1" customWidth="1"/>
    <col min="11503" max="11503" width="24.7109375" style="28" bestFit="1" customWidth="1"/>
    <col min="11504" max="11505" width="27.140625" style="28" bestFit="1" customWidth="1"/>
    <col min="11506" max="11506" width="24.7109375" style="28" bestFit="1" customWidth="1"/>
    <col min="11507" max="11509" width="22.42578125" style="28" bestFit="1" customWidth="1"/>
    <col min="11510" max="11510" width="24" style="28" bestFit="1" customWidth="1"/>
    <col min="11511" max="11512" width="41.140625" style="28" bestFit="1" customWidth="1"/>
    <col min="11513" max="11513" width="77.42578125" style="28" bestFit="1" customWidth="1"/>
    <col min="11514" max="11514" width="110.28515625" style="28" bestFit="1" customWidth="1"/>
    <col min="11515" max="11515" width="108.140625" style="28" bestFit="1" customWidth="1"/>
    <col min="11516" max="11516" width="38.28515625" style="28" bestFit="1" customWidth="1"/>
    <col min="11517" max="11517" width="38.7109375" style="28" bestFit="1" customWidth="1"/>
    <col min="11518" max="11518" width="38.28515625" style="28" bestFit="1" customWidth="1"/>
    <col min="11519" max="11519" width="38.7109375" style="28" bestFit="1" customWidth="1"/>
    <col min="11520" max="11520" width="38.28515625" style="28" bestFit="1" customWidth="1"/>
    <col min="11521" max="11521" width="38.7109375" style="28" bestFit="1" customWidth="1"/>
    <col min="11522" max="11522" width="22.85546875" style="28" bestFit="1" customWidth="1"/>
    <col min="11523" max="11523" width="31.85546875" style="28" customWidth="1"/>
    <col min="11524" max="11524" width="28" style="28" bestFit="1" customWidth="1"/>
    <col min="11525" max="11525" width="20.7109375" style="28" bestFit="1" customWidth="1"/>
    <col min="11526" max="11526" width="26.7109375" style="28" bestFit="1" customWidth="1"/>
    <col min="11527" max="11527" width="26.85546875" style="28" bestFit="1" customWidth="1"/>
    <col min="11528" max="11528" width="26.7109375" style="28" bestFit="1" customWidth="1"/>
    <col min="11529" max="11529" width="26.85546875" style="28" bestFit="1" customWidth="1"/>
    <col min="11530" max="11530" width="28.85546875" style="28" bestFit="1" customWidth="1"/>
    <col min="11531" max="11531" width="27" style="28" bestFit="1" customWidth="1"/>
    <col min="11532" max="11532" width="23.42578125" style="28" bestFit="1" customWidth="1"/>
    <col min="11533" max="11534" width="31.42578125" style="28" bestFit="1" customWidth="1"/>
    <col min="11535" max="11535" width="31.42578125" style="28" customWidth="1"/>
    <col min="11536" max="11536" width="52.28515625" style="28" customWidth="1"/>
    <col min="11537" max="11537" width="31.42578125" style="28" customWidth="1"/>
    <col min="11538" max="11538" width="26.42578125" style="28" bestFit="1" customWidth="1"/>
    <col min="11539" max="11539" width="29.28515625" style="28" customWidth="1"/>
    <col min="11540" max="11540" width="30.28515625" style="28" customWidth="1"/>
    <col min="11541" max="11541" width="39" style="28" bestFit="1" customWidth="1"/>
    <col min="11542" max="11721" width="9.140625" style="28"/>
    <col min="11722" max="11722" width="17.5703125" style="28" bestFit="1" customWidth="1"/>
    <col min="11723" max="11723" width="25.7109375" style="28" bestFit="1" customWidth="1"/>
    <col min="11724" max="11724" width="22.140625" style="28" bestFit="1" customWidth="1"/>
    <col min="11725" max="11725" width="18.42578125" style="28" bestFit="1" customWidth="1"/>
    <col min="11726" max="11726" width="19.140625" style="28" bestFit="1" customWidth="1"/>
    <col min="11727" max="11727" width="18.42578125" style="28" bestFit="1" customWidth="1"/>
    <col min="11728" max="11728" width="26.42578125" style="28" bestFit="1" customWidth="1"/>
    <col min="11729" max="11729" width="23.85546875" style="28" bestFit="1" customWidth="1"/>
    <col min="11730" max="11730" width="21.42578125" style="28" bestFit="1" customWidth="1"/>
    <col min="11731" max="11731" width="16" style="28" bestFit="1" customWidth="1"/>
    <col min="11732" max="11733" width="23" style="28" customWidth="1"/>
    <col min="11734" max="11734" width="29.28515625" style="28" customWidth="1"/>
    <col min="11735" max="11735" width="30.28515625" style="28" customWidth="1"/>
    <col min="11736" max="11736" width="24.140625" style="28" customWidth="1"/>
    <col min="11737" max="11738" width="23.85546875" style="28" customWidth="1"/>
    <col min="11739" max="11739" width="30.28515625" style="28" customWidth="1"/>
    <col min="11740" max="11745" width="12.7109375" style="28" customWidth="1"/>
    <col min="11746" max="11746" width="33.140625" style="28" customWidth="1"/>
    <col min="11747" max="11747" width="31.5703125" style="28" customWidth="1"/>
    <col min="11748" max="11748" width="33.28515625" style="28" customWidth="1"/>
    <col min="11749" max="11749" width="31.7109375" style="28" customWidth="1"/>
    <col min="11750" max="11750" width="20" style="28" customWidth="1"/>
    <col min="11751" max="11751" width="19.28515625" style="28" bestFit="1" customWidth="1"/>
    <col min="11752" max="11752" width="19.7109375" style="28" bestFit="1" customWidth="1"/>
    <col min="11753" max="11753" width="33.28515625" style="28" bestFit="1" customWidth="1"/>
    <col min="11754" max="11754" width="24.140625" style="28" bestFit="1" customWidth="1"/>
    <col min="11755" max="11755" width="25.28515625" style="28" customWidth="1"/>
    <col min="11756" max="11756" width="24.42578125" style="28" customWidth="1"/>
    <col min="11757" max="11757" width="13.85546875" style="28" bestFit="1" customWidth="1"/>
    <col min="11758" max="11758" width="18.7109375" style="28" bestFit="1" customWidth="1"/>
    <col min="11759" max="11759" width="24.7109375" style="28" bestFit="1" customWidth="1"/>
    <col min="11760" max="11761" width="27.140625" style="28" bestFit="1" customWidth="1"/>
    <col min="11762" max="11762" width="24.7109375" style="28" bestFit="1" customWidth="1"/>
    <col min="11763" max="11765" width="22.42578125" style="28" bestFit="1" customWidth="1"/>
    <col min="11766" max="11766" width="24" style="28" bestFit="1" customWidth="1"/>
    <col min="11767" max="11768" width="41.140625" style="28" bestFit="1" customWidth="1"/>
    <col min="11769" max="11769" width="77.42578125" style="28" bestFit="1" customWidth="1"/>
    <col min="11770" max="11770" width="110.28515625" style="28" bestFit="1" customWidth="1"/>
    <col min="11771" max="11771" width="108.140625" style="28" bestFit="1" customWidth="1"/>
    <col min="11772" max="11772" width="38.28515625" style="28" bestFit="1" customWidth="1"/>
    <col min="11773" max="11773" width="38.7109375" style="28" bestFit="1" customWidth="1"/>
    <col min="11774" max="11774" width="38.28515625" style="28" bestFit="1" customWidth="1"/>
    <col min="11775" max="11775" width="38.7109375" style="28" bestFit="1" customWidth="1"/>
    <col min="11776" max="11776" width="38.28515625" style="28" bestFit="1" customWidth="1"/>
    <col min="11777" max="11777" width="38.7109375" style="28" bestFit="1" customWidth="1"/>
    <col min="11778" max="11778" width="22.85546875" style="28" bestFit="1" customWidth="1"/>
    <col min="11779" max="11779" width="31.85546875" style="28" customWidth="1"/>
    <col min="11780" max="11780" width="28" style="28" bestFit="1" customWidth="1"/>
    <col min="11781" max="11781" width="20.7109375" style="28" bestFit="1" customWidth="1"/>
    <col min="11782" max="11782" width="26.7109375" style="28" bestFit="1" customWidth="1"/>
    <col min="11783" max="11783" width="26.85546875" style="28" bestFit="1" customWidth="1"/>
    <col min="11784" max="11784" width="26.7109375" style="28" bestFit="1" customWidth="1"/>
    <col min="11785" max="11785" width="26.85546875" style="28" bestFit="1" customWidth="1"/>
    <col min="11786" max="11786" width="28.85546875" style="28" bestFit="1" customWidth="1"/>
    <col min="11787" max="11787" width="27" style="28" bestFit="1" customWidth="1"/>
    <col min="11788" max="11788" width="23.42578125" style="28" bestFit="1" customWidth="1"/>
    <col min="11789" max="11790" width="31.42578125" style="28" bestFit="1" customWidth="1"/>
    <col min="11791" max="11791" width="31.42578125" style="28" customWidth="1"/>
    <col min="11792" max="11792" width="52.28515625" style="28" customWidth="1"/>
    <col min="11793" max="11793" width="31.42578125" style="28" customWidth="1"/>
    <col min="11794" max="11794" width="26.42578125" style="28" bestFit="1" customWidth="1"/>
    <col min="11795" max="11795" width="29.28515625" style="28" customWidth="1"/>
    <col min="11796" max="11796" width="30.28515625" style="28" customWidth="1"/>
    <col min="11797" max="11797" width="39" style="28" bestFit="1" customWidth="1"/>
    <col min="11798" max="11977" width="9.140625" style="28"/>
    <col min="11978" max="11978" width="17.5703125" style="28" bestFit="1" customWidth="1"/>
    <col min="11979" max="11979" width="25.7109375" style="28" bestFit="1" customWidth="1"/>
    <col min="11980" max="11980" width="22.140625" style="28" bestFit="1" customWidth="1"/>
    <col min="11981" max="11981" width="18.42578125" style="28" bestFit="1" customWidth="1"/>
    <col min="11982" max="11982" width="19.140625" style="28" bestFit="1" customWidth="1"/>
    <col min="11983" max="11983" width="18.42578125" style="28" bestFit="1" customWidth="1"/>
    <col min="11984" max="11984" width="26.42578125" style="28" bestFit="1" customWidth="1"/>
    <col min="11985" max="11985" width="23.85546875" style="28" bestFit="1" customWidth="1"/>
    <col min="11986" max="11986" width="21.42578125" style="28" bestFit="1" customWidth="1"/>
    <col min="11987" max="11987" width="16" style="28" bestFit="1" customWidth="1"/>
    <col min="11988" max="11989" width="23" style="28" customWidth="1"/>
    <col min="11990" max="11990" width="29.28515625" style="28" customWidth="1"/>
    <col min="11991" max="11991" width="30.28515625" style="28" customWidth="1"/>
    <col min="11992" max="11992" width="24.140625" style="28" customWidth="1"/>
    <col min="11993" max="11994" width="23.85546875" style="28" customWidth="1"/>
    <col min="11995" max="11995" width="30.28515625" style="28" customWidth="1"/>
    <col min="11996" max="12001" width="12.7109375" style="28" customWidth="1"/>
    <col min="12002" max="12002" width="33.140625" style="28" customWidth="1"/>
    <col min="12003" max="12003" width="31.5703125" style="28" customWidth="1"/>
    <col min="12004" max="12004" width="33.28515625" style="28" customWidth="1"/>
    <col min="12005" max="12005" width="31.7109375" style="28" customWidth="1"/>
    <col min="12006" max="12006" width="20" style="28" customWidth="1"/>
    <col min="12007" max="12007" width="19.28515625" style="28" bestFit="1" customWidth="1"/>
    <col min="12008" max="12008" width="19.7109375" style="28" bestFit="1" customWidth="1"/>
    <col min="12009" max="12009" width="33.28515625" style="28" bestFit="1" customWidth="1"/>
    <col min="12010" max="12010" width="24.140625" style="28" bestFit="1" customWidth="1"/>
    <col min="12011" max="12011" width="25.28515625" style="28" customWidth="1"/>
    <col min="12012" max="12012" width="24.42578125" style="28" customWidth="1"/>
    <col min="12013" max="12013" width="13.85546875" style="28" bestFit="1" customWidth="1"/>
    <col min="12014" max="12014" width="18.7109375" style="28" bestFit="1" customWidth="1"/>
    <col min="12015" max="12015" width="24.7109375" style="28" bestFit="1" customWidth="1"/>
    <col min="12016" max="12017" width="27.140625" style="28" bestFit="1" customWidth="1"/>
    <col min="12018" max="12018" width="24.7109375" style="28" bestFit="1" customWidth="1"/>
    <col min="12019" max="12021" width="22.42578125" style="28" bestFit="1" customWidth="1"/>
    <col min="12022" max="12022" width="24" style="28" bestFit="1" customWidth="1"/>
    <col min="12023" max="12024" width="41.140625" style="28" bestFit="1" customWidth="1"/>
    <col min="12025" max="12025" width="77.42578125" style="28" bestFit="1" customWidth="1"/>
    <col min="12026" max="12026" width="110.28515625" style="28" bestFit="1" customWidth="1"/>
    <col min="12027" max="12027" width="108.140625" style="28" bestFit="1" customWidth="1"/>
    <col min="12028" max="12028" width="38.28515625" style="28" bestFit="1" customWidth="1"/>
    <col min="12029" max="12029" width="38.7109375" style="28" bestFit="1" customWidth="1"/>
    <col min="12030" max="12030" width="38.28515625" style="28" bestFit="1" customWidth="1"/>
    <col min="12031" max="12031" width="38.7109375" style="28" bestFit="1" customWidth="1"/>
    <col min="12032" max="12032" width="38.28515625" style="28" bestFit="1" customWidth="1"/>
    <col min="12033" max="12033" width="38.7109375" style="28" bestFit="1" customWidth="1"/>
    <col min="12034" max="12034" width="22.85546875" style="28" bestFit="1" customWidth="1"/>
    <col min="12035" max="12035" width="31.85546875" style="28" customWidth="1"/>
    <col min="12036" max="12036" width="28" style="28" bestFit="1" customWidth="1"/>
    <col min="12037" max="12037" width="20.7109375" style="28" bestFit="1" customWidth="1"/>
    <col min="12038" max="12038" width="26.7109375" style="28" bestFit="1" customWidth="1"/>
    <col min="12039" max="12039" width="26.85546875" style="28" bestFit="1" customWidth="1"/>
    <col min="12040" max="12040" width="26.7109375" style="28" bestFit="1" customWidth="1"/>
    <col min="12041" max="12041" width="26.85546875" style="28" bestFit="1" customWidth="1"/>
    <col min="12042" max="12042" width="28.85546875" style="28" bestFit="1" customWidth="1"/>
    <col min="12043" max="12043" width="27" style="28" bestFit="1" customWidth="1"/>
    <col min="12044" max="12044" width="23.42578125" style="28" bestFit="1" customWidth="1"/>
    <col min="12045" max="12046" width="31.42578125" style="28" bestFit="1" customWidth="1"/>
    <col min="12047" max="12047" width="31.42578125" style="28" customWidth="1"/>
    <col min="12048" max="12048" width="52.28515625" style="28" customWidth="1"/>
    <col min="12049" max="12049" width="31.42578125" style="28" customWidth="1"/>
    <col min="12050" max="12050" width="26.42578125" style="28" bestFit="1" customWidth="1"/>
    <col min="12051" max="12051" width="29.28515625" style="28" customWidth="1"/>
    <col min="12052" max="12052" width="30.28515625" style="28" customWidth="1"/>
    <col min="12053" max="12053" width="39" style="28" bestFit="1" customWidth="1"/>
    <col min="12054" max="12233" width="9.140625" style="28"/>
    <col min="12234" max="12234" width="17.5703125" style="28" bestFit="1" customWidth="1"/>
    <col min="12235" max="12235" width="25.7109375" style="28" bestFit="1" customWidth="1"/>
    <col min="12236" max="12236" width="22.140625" style="28" bestFit="1" customWidth="1"/>
    <col min="12237" max="12237" width="18.42578125" style="28" bestFit="1" customWidth="1"/>
    <col min="12238" max="12238" width="19.140625" style="28" bestFit="1" customWidth="1"/>
    <col min="12239" max="12239" width="18.42578125" style="28" bestFit="1" customWidth="1"/>
    <col min="12240" max="12240" width="26.42578125" style="28" bestFit="1" customWidth="1"/>
    <col min="12241" max="12241" width="23.85546875" style="28" bestFit="1" customWidth="1"/>
    <col min="12242" max="12242" width="21.42578125" style="28" bestFit="1" customWidth="1"/>
    <col min="12243" max="12243" width="16" style="28" bestFit="1" customWidth="1"/>
    <col min="12244" max="12245" width="23" style="28" customWidth="1"/>
    <col min="12246" max="12246" width="29.28515625" style="28" customWidth="1"/>
    <col min="12247" max="12247" width="30.28515625" style="28" customWidth="1"/>
    <col min="12248" max="12248" width="24.140625" style="28" customWidth="1"/>
    <col min="12249" max="12250" width="23.85546875" style="28" customWidth="1"/>
    <col min="12251" max="12251" width="30.28515625" style="28" customWidth="1"/>
    <col min="12252" max="12257" width="12.7109375" style="28" customWidth="1"/>
    <col min="12258" max="12258" width="33.140625" style="28" customWidth="1"/>
    <col min="12259" max="12259" width="31.5703125" style="28" customWidth="1"/>
    <col min="12260" max="12260" width="33.28515625" style="28" customWidth="1"/>
    <col min="12261" max="12261" width="31.7109375" style="28" customWidth="1"/>
    <col min="12262" max="12262" width="20" style="28" customWidth="1"/>
    <col min="12263" max="12263" width="19.28515625" style="28" bestFit="1" customWidth="1"/>
    <col min="12264" max="12264" width="19.7109375" style="28" bestFit="1" customWidth="1"/>
    <col min="12265" max="12265" width="33.28515625" style="28" bestFit="1" customWidth="1"/>
    <col min="12266" max="12266" width="24.140625" style="28" bestFit="1" customWidth="1"/>
    <col min="12267" max="12267" width="25.28515625" style="28" customWidth="1"/>
    <col min="12268" max="12268" width="24.42578125" style="28" customWidth="1"/>
    <col min="12269" max="12269" width="13.85546875" style="28" bestFit="1" customWidth="1"/>
    <col min="12270" max="12270" width="18.7109375" style="28" bestFit="1" customWidth="1"/>
    <col min="12271" max="12271" width="24.7109375" style="28" bestFit="1" customWidth="1"/>
    <col min="12272" max="12273" width="27.140625" style="28" bestFit="1" customWidth="1"/>
    <col min="12274" max="12274" width="24.7109375" style="28" bestFit="1" customWidth="1"/>
    <col min="12275" max="12277" width="22.42578125" style="28" bestFit="1" customWidth="1"/>
    <col min="12278" max="12278" width="24" style="28" bestFit="1" customWidth="1"/>
    <col min="12279" max="12280" width="41.140625" style="28" bestFit="1" customWidth="1"/>
    <col min="12281" max="12281" width="77.42578125" style="28" bestFit="1" customWidth="1"/>
    <col min="12282" max="12282" width="110.28515625" style="28" bestFit="1" customWidth="1"/>
    <col min="12283" max="12283" width="108.140625" style="28" bestFit="1" customWidth="1"/>
    <col min="12284" max="12284" width="38.28515625" style="28" bestFit="1" customWidth="1"/>
    <col min="12285" max="12285" width="38.7109375" style="28" bestFit="1" customWidth="1"/>
    <col min="12286" max="12286" width="38.28515625" style="28" bestFit="1" customWidth="1"/>
    <col min="12287" max="12287" width="38.7109375" style="28" bestFit="1" customWidth="1"/>
    <col min="12288" max="12288" width="38.28515625" style="28" bestFit="1" customWidth="1"/>
    <col min="12289" max="12289" width="38.7109375" style="28" bestFit="1" customWidth="1"/>
    <col min="12290" max="12290" width="22.85546875" style="28" bestFit="1" customWidth="1"/>
    <col min="12291" max="12291" width="31.85546875" style="28" customWidth="1"/>
    <col min="12292" max="12292" width="28" style="28" bestFit="1" customWidth="1"/>
    <col min="12293" max="12293" width="20.7109375" style="28" bestFit="1" customWidth="1"/>
    <col min="12294" max="12294" width="26.7109375" style="28" bestFit="1" customWidth="1"/>
    <col min="12295" max="12295" width="26.85546875" style="28" bestFit="1" customWidth="1"/>
    <col min="12296" max="12296" width="26.7109375" style="28" bestFit="1" customWidth="1"/>
    <col min="12297" max="12297" width="26.85546875" style="28" bestFit="1" customWidth="1"/>
    <col min="12298" max="12298" width="28.85546875" style="28" bestFit="1" customWidth="1"/>
    <col min="12299" max="12299" width="27" style="28" bestFit="1" customWidth="1"/>
    <col min="12300" max="12300" width="23.42578125" style="28" bestFit="1" customWidth="1"/>
    <col min="12301" max="12302" width="31.42578125" style="28" bestFit="1" customWidth="1"/>
    <col min="12303" max="12303" width="31.42578125" style="28" customWidth="1"/>
    <col min="12304" max="12304" width="52.28515625" style="28" customWidth="1"/>
    <col min="12305" max="12305" width="31.42578125" style="28" customWidth="1"/>
    <col min="12306" max="12306" width="26.42578125" style="28" bestFit="1" customWidth="1"/>
    <col min="12307" max="12307" width="29.28515625" style="28" customWidth="1"/>
    <col min="12308" max="12308" width="30.28515625" style="28" customWidth="1"/>
    <col min="12309" max="12309" width="39" style="28" bestFit="1" customWidth="1"/>
    <col min="12310" max="12489" width="9.140625" style="28"/>
    <col min="12490" max="12490" width="17.5703125" style="28" bestFit="1" customWidth="1"/>
    <col min="12491" max="12491" width="25.7109375" style="28" bestFit="1" customWidth="1"/>
    <col min="12492" max="12492" width="22.140625" style="28" bestFit="1" customWidth="1"/>
    <col min="12493" max="12493" width="18.42578125" style="28" bestFit="1" customWidth="1"/>
    <col min="12494" max="12494" width="19.140625" style="28" bestFit="1" customWidth="1"/>
    <col min="12495" max="12495" width="18.42578125" style="28" bestFit="1" customWidth="1"/>
    <col min="12496" max="12496" width="26.42578125" style="28" bestFit="1" customWidth="1"/>
    <col min="12497" max="12497" width="23.85546875" style="28" bestFit="1" customWidth="1"/>
    <col min="12498" max="12498" width="21.42578125" style="28" bestFit="1" customWidth="1"/>
    <col min="12499" max="12499" width="16" style="28" bestFit="1" customWidth="1"/>
    <col min="12500" max="12501" width="23" style="28" customWidth="1"/>
    <col min="12502" max="12502" width="29.28515625" style="28" customWidth="1"/>
    <col min="12503" max="12503" width="30.28515625" style="28" customWidth="1"/>
    <col min="12504" max="12504" width="24.140625" style="28" customWidth="1"/>
    <col min="12505" max="12506" width="23.85546875" style="28" customWidth="1"/>
    <col min="12507" max="12507" width="30.28515625" style="28" customWidth="1"/>
    <col min="12508" max="12513" width="12.7109375" style="28" customWidth="1"/>
    <col min="12514" max="12514" width="33.140625" style="28" customWidth="1"/>
    <col min="12515" max="12515" width="31.5703125" style="28" customWidth="1"/>
    <col min="12516" max="12516" width="33.28515625" style="28" customWidth="1"/>
    <col min="12517" max="12517" width="31.7109375" style="28" customWidth="1"/>
    <col min="12518" max="12518" width="20" style="28" customWidth="1"/>
    <col min="12519" max="12519" width="19.28515625" style="28" bestFit="1" customWidth="1"/>
    <col min="12520" max="12520" width="19.7109375" style="28" bestFit="1" customWidth="1"/>
    <col min="12521" max="12521" width="33.28515625" style="28" bestFit="1" customWidth="1"/>
    <col min="12522" max="12522" width="24.140625" style="28" bestFit="1" customWidth="1"/>
    <col min="12523" max="12523" width="25.28515625" style="28" customWidth="1"/>
    <col min="12524" max="12524" width="24.42578125" style="28" customWidth="1"/>
    <col min="12525" max="12525" width="13.85546875" style="28" bestFit="1" customWidth="1"/>
    <col min="12526" max="12526" width="18.7109375" style="28" bestFit="1" customWidth="1"/>
    <col min="12527" max="12527" width="24.7109375" style="28" bestFit="1" customWidth="1"/>
    <col min="12528" max="12529" width="27.140625" style="28" bestFit="1" customWidth="1"/>
    <col min="12530" max="12530" width="24.7109375" style="28" bestFit="1" customWidth="1"/>
    <col min="12531" max="12533" width="22.42578125" style="28" bestFit="1" customWidth="1"/>
    <col min="12534" max="12534" width="24" style="28" bestFit="1" customWidth="1"/>
    <col min="12535" max="12536" width="41.140625" style="28" bestFit="1" customWidth="1"/>
    <col min="12537" max="12537" width="77.42578125" style="28" bestFit="1" customWidth="1"/>
    <col min="12538" max="12538" width="110.28515625" style="28" bestFit="1" customWidth="1"/>
    <col min="12539" max="12539" width="108.140625" style="28" bestFit="1" customWidth="1"/>
    <col min="12540" max="12540" width="38.28515625" style="28" bestFit="1" customWidth="1"/>
    <col min="12541" max="12541" width="38.7109375" style="28" bestFit="1" customWidth="1"/>
    <col min="12542" max="12542" width="38.28515625" style="28" bestFit="1" customWidth="1"/>
    <col min="12543" max="12543" width="38.7109375" style="28" bestFit="1" customWidth="1"/>
    <col min="12544" max="12544" width="38.28515625" style="28" bestFit="1" customWidth="1"/>
    <col min="12545" max="12545" width="38.7109375" style="28" bestFit="1" customWidth="1"/>
    <col min="12546" max="12546" width="22.85546875" style="28" bestFit="1" customWidth="1"/>
    <col min="12547" max="12547" width="31.85546875" style="28" customWidth="1"/>
    <col min="12548" max="12548" width="28" style="28" bestFit="1" customWidth="1"/>
    <col min="12549" max="12549" width="20.7109375" style="28" bestFit="1" customWidth="1"/>
    <col min="12550" max="12550" width="26.7109375" style="28" bestFit="1" customWidth="1"/>
    <col min="12551" max="12551" width="26.85546875" style="28" bestFit="1" customWidth="1"/>
    <col min="12552" max="12552" width="26.7109375" style="28" bestFit="1" customWidth="1"/>
    <col min="12553" max="12553" width="26.85546875" style="28" bestFit="1" customWidth="1"/>
    <col min="12554" max="12554" width="28.85546875" style="28" bestFit="1" customWidth="1"/>
    <col min="12555" max="12555" width="27" style="28" bestFit="1" customWidth="1"/>
    <col min="12556" max="12556" width="23.42578125" style="28" bestFit="1" customWidth="1"/>
    <col min="12557" max="12558" width="31.42578125" style="28" bestFit="1" customWidth="1"/>
    <col min="12559" max="12559" width="31.42578125" style="28" customWidth="1"/>
    <col min="12560" max="12560" width="52.28515625" style="28" customWidth="1"/>
    <col min="12561" max="12561" width="31.42578125" style="28" customWidth="1"/>
    <col min="12562" max="12562" width="26.42578125" style="28" bestFit="1" customWidth="1"/>
    <col min="12563" max="12563" width="29.28515625" style="28" customWidth="1"/>
    <col min="12564" max="12564" width="30.28515625" style="28" customWidth="1"/>
    <col min="12565" max="12565" width="39" style="28" bestFit="1" customWidth="1"/>
    <col min="12566" max="12745" width="9.140625" style="28"/>
    <col min="12746" max="12746" width="17.5703125" style="28" bestFit="1" customWidth="1"/>
    <col min="12747" max="12747" width="25.7109375" style="28" bestFit="1" customWidth="1"/>
    <col min="12748" max="12748" width="22.140625" style="28" bestFit="1" customWidth="1"/>
    <col min="12749" max="12749" width="18.42578125" style="28" bestFit="1" customWidth="1"/>
    <col min="12750" max="12750" width="19.140625" style="28" bestFit="1" customWidth="1"/>
    <col min="12751" max="12751" width="18.42578125" style="28" bestFit="1" customWidth="1"/>
    <col min="12752" max="12752" width="26.42578125" style="28" bestFit="1" customWidth="1"/>
    <col min="12753" max="12753" width="23.85546875" style="28" bestFit="1" customWidth="1"/>
    <col min="12754" max="12754" width="21.42578125" style="28" bestFit="1" customWidth="1"/>
    <col min="12755" max="12755" width="16" style="28" bestFit="1" customWidth="1"/>
    <col min="12756" max="12757" width="23" style="28" customWidth="1"/>
    <col min="12758" max="12758" width="29.28515625" style="28" customWidth="1"/>
    <col min="12759" max="12759" width="30.28515625" style="28" customWidth="1"/>
    <col min="12760" max="12760" width="24.140625" style="28" customWidth="1"/>
    <col min="12761" max="12762" width="23.85546875" style="28" customWidth="1"/>
    <col min="12763" max="12763" width="30.28515625" style="28" customWidth="1"/>
    <col min="12764" max="12769" width="12.7109375" style="28" customWidth="1"/>
    <col min="12770" max="12770" width="33.140625" style="28" customWidth="1"/>
    <col min="12771" max="12771" width="31.5703125" style="28" customWidth="1"/>
    <col min="12772" max="12772" width="33.28515625" style="28" customWidth="1"/>
    <col min="12773" max="12773" width="31.7109375" style="28" customWidth="1"/>
    <col min="12774" max="12774" width="20" style="28" customWidth="1"/>
    <col min="12775" max="12775" width="19.28515625" style="28" bestFit="1" customWidth="1"/>
    <col min="12776" max="12776" width="19.7109375" style="28" bestFit="1" customWidth="1"/>
    <col min="12777" max="12777" width="33.28515625" style="28" bestFit="1" customWidth="1"/>
    <col min="12778" max="12778" width="24.140625" style="28" bestFit="1" customWidth="1"/>
    <col min="12779" max="12779" width="25.28515625" style="28" customWidth="1"/>
    <col min="12780" max="12780" width="24.42578125" style="28" customWidth="1"/>
    <col min="12781" max="12781" width="13.85546875" style="28" bestFit="1" customWidth="1"/>
    <col min="12782" max="12782" width="18.7109375" style="28" bestFit="1" customWidth="1"/>
    <col min="12783" max="12783" width="24.7109375" style="28" bestFit="1" customWidth="1"/>
    <col min="12784" max="12785" width="27.140625" style="28" bestFit="1" customWidth="1"/>
    <col min="12786" max="12786" width="24.7109375" style="28" bestFit="1" customWidth="1"/>
    <col min="12787" max="12789" width="22.42578125" style="28" bestFit="1" customWidth="1"/>
    <col min="12790" max="12790" width="24" style="28" bestFit="1" customWidth="1"/>
    <col min="12791" max="12792" width="41.140625" style="28" bestFit="1" customWidth="1"/>
    <col min="12793" max="12793" width="77.42578125" style="28" bestFit="1" customWidth="1"/>
    <col min="12794" max="12794" width="110.28515625" style="28" bestFit="1" customWidth="1"/>
    <col min="12795" max="12795" width="108.140625" style="28" bestFit="1" customWidth="1"/>
    <col min="12796" max="12796" width="38.28515625" style="28" bestFit="1" customWidth="1"/>
    <col min="12797" max="12797" width="38.7109375" style="28" bestFit="1" customWidth="1"/>
    <col min="12798" max="12798" width="38.28515625" style="28" bestFit="1" customWidth="1"/>
    <col min="12799" max="12799" width="38.7109375" style="28" bestFit="1" customWidth="1"/>
    <col min="12800" max="12800" width="38.28515625" style="28" bestFit="1" customWidth="1"/>
    <col min="12801" max="12801" width="38.7109375" style="28" bestFit="1" customWidth="1"/>
    <col min="12802" max="12802" width="22.85546875" style="28" bestFit="1" customWidth="1"/>
    <col min="12803" max="12803" width="31.85546875" style="28" customWidth="1"/>
    <col min="12804" max="12804" width="28" style="28" bestFit="1" customWidth="1"/>
    <col min="12805" max="12805" width="20.7109375" style="28" bestFit="1" customWidth="1"/>
    <col min="12806" max="12806" width="26.7109375" style="28" bestFit="1" customWidth="1"/>
    <col min="12807" max="12807" width="26.85546875" style="28" bestFit="1" customWidth="1"/>
    <col min="12808" max="12808" width="26.7109375" style="28" bestFit="1" customWidth="1"/>
    <col min="12809" max="12809" width="26.85546875" style="28" bestFit="1" customWidth="1"/>
    <col min="12810" max="12810" width="28.85546875" style="28" bestFit="1" customWidth="1"/>
    <col min="12811" max="12811" width="27" style="28" bestFit="1" customWidth="1"/>
    <col min="12812" max="12812" width="23.42578125" style="28" bestFit="1" customWidth="1"/>
    <col min="12813" max="12814" width="31.42578125" style="28" bestFit="1" customWidth="1"/>
    <col min="12815" max="12815" width="31.42578125" style="28" customWidth="1"/>
    <col min="12816" max="12816" width="52.28515625" style="28" customWidth="1"/>
    <col min="12817" max="12817" width="31.42578125" style="28" customWidth="1"/>
    <col min="12818" max="12818" width="26.42578125" style="28" bestFit="1" customWidth="1"/>
    <col min="12819" max="12819" width="29.28515625" style="28" customWidth="1"/>
    <col min="12820" max="12820" width="30.28515625" style="28" customWidth="1"/>
    <col min="12821" max="12821" width="39" style="28" bestFit="1" customWidth="1"/>
    <col min="12822" max="13001" width="9.140625" style="28"/>
    <col min="13002" max="13002" width="17.5703125" style="28" bestFit="1" customWidth="1"/>
    <col min="13003" max="13003" width="25.7109375" style="28" bestFit="1" customWidth="1"/>
    <col min="13004" max="13004" width="22.140625" style="28" bestFit="1" customWidth="1"/>
    <col min="13005" max="13005" width="18.42578125" style="28" bestFit="1" customWidth="1"/>
    <col min="13006" max="13006" width="19.140625" style="28" bestFit="1" customWidth="1"/>
    <col min="13007" max="13007" width="18.42578125" style="28" bestFit="1" customWidth="1"/>
    <col min="13008" max="13008" width="26.42578125" style="28" bestFit="1" customWidth="1"/>
    <col min="13009" max="13009" width="23.85546875" style="28" bestFit="1" customWidth="1"/>
    <col min="13010" max="13010" width="21.42578125" style="28" bestFit="1" customWidth="1"/>
    <col min="13011" max="13011" width="16" style="28" bestFit="1" customWidth="1"/>
    <col min="13012" max="13013" width="23" style="28" customWidth="1"/>
    <col min="13014" max="13014" width="29.28515625" style="28" customWidth="1"/>
    <col min="13015" max="13015" width="30.28515625" style="28" customWidth="1"/>
    <col min="13016" max="13016" width="24.140625" style="28" customWidth="1"/>
    <col min="13017" max="13018" width="23.85546875" style="28" customWidth="1"/>
    <col min="13019" max="13019" width="30.28515625" style="28" customWidth="1"/>
    <col min="13020" max="13025" width="12.7109375" style="28" customWidth="1"/>
    <col min="13026" max="13026" width="33.140625" style="28" customWidth="1"/>
    <col min="13027" max="13027" width="31.5703125" style="28" customWidth="1"/>
    <col min="13028" max="13028" width="33.28515625" style="28" customWidth="1"/>
    <col min="13029" max="13029" width="31.7109375" style="28" customWidth="1"/>
    <col min="13030" max="13030" width="20" style="28" customWidth="1"/>
    <col min="13031" max="13031" width="19.28515625" style="28" bestFit="1" customWidth="1"/>
    <col min="13032" max="13032" width="19.7109375" style="28" bestFit="1" customWidth="1"/>
    <col min="13033" max="13033" width="33.28515625" style="28" bestFit="1" customWidth="1"/>
    <col min="13034" max="13034" width="24.140625" style="28" bestFit="1" customWidth="1"/>
    <col min="13035" max="13035" width="25.28515625" style="28" customWidth="1"/>
    <col min="13036" max="13036" width="24.42578125" style="28" customWidth="1"/>
    <col min="13037" max="13037" width="13.85546875" style="28" bestFit="1" customWidth="1"/>
    <col min="13038" max="13038" width="18.7109375" style="28" bestFit="1" customWidth="1"/>
    <col min="13039" max="13039" width="24.7109375" style="28" bestFit="1" customWidth="1"/>
    <col min="13040" max="13041" width="27.140625" style="28" bestFit="1" customWidth="1"/>
    <col min="13042" max="13042" width="24.7109375" style="28" bestFit="1" customWidth="1"/>
    <col min="13043" max="13045" width="22.42578125" style="28" bestFit="1" customWidth="1"/>
    <col min="13046" max="13046" width="24" style="28" bestFit="1" customWidth="1"/>
    <col min="13047" max="13048" width="41.140625" style="28" bestFit="1" customWidth="1"/>
    <col min="13049" max="13049" width="77.42578125" style="28" bestFit="1" customWidth="1"/>
    <col min="13050" max="13050" width="110.28515625" style="28" bestFit="1" customWidth="1"/>
    <col min="13051" max="13051" width="108.140625" style="28" bestFit="1" customWidth="1"/>
    <col min="13052" max="13052" width="38.28515625" style="28" bestFit="1" customWidth="1"/>
    <col min="13053" max="13053" width="38.7109375" style="28" bestFit="1" customWidth="1"/>
    <col min="13054" max="13054" width="38.28515625" style="28" bestFit="1" customWidth="1"/>
    <col min="13055" max="13055" width="38.7109375" style="28" bestFit="1" customWidth="1"/>
    <col min="13056" max="13056" width="38.28515625" style="28" bestFit="1" customWidth="1"/>
    <col min="13057" max="13057" width="38.7109375" style="28" bestFit="1" customWidth="1"/>
    <col min="13058" max="13058" width="22.85546875" style="28" bestFit="1" customWidth="1"/>
    <col min="13059" max="13059" width="31.85546875" style="28" customWidth="1"/>
    <col min="13060" max="13060" width="28" style="28" bestFit="1" customWidth="1"/>
    <col min="13061" max="13061" width="20.7109375" style="28" bestFit="1" customWidth="1"/>
    <col min="13062" max="13062" width="26.7109375" style="28" bestFit="1" customWidth="1"/>
    <col min="13063" max="13063" width="26.85546875" style="28" bestFit="1" customWidth="1"/>
    <col min="13064" max="13064" width="26.7109375" style="28" bestFit="1" customWidth="1"/>
    <col min="13065" max="13065" width="26.85546875" style="28" bestFit="1" customWidth="1"/>
    <col min="13066" max="13066" width="28.85546875" style="28" bestFit="1" customWidth="1"/>
    <col min="13067" max="13067" width="27" style="28" bestFit="1" customWidth="1"/>
    <col min="13068" max="13068" width="23.42578125" style="28" bestFit="1" customWidth="1"/>
    <col min="13069" max="13070" width="31.42578125" style="28" bestFit="1" customWidth="1"/>
    <col min="13071" max="13071" width="31.42578125" style="28" customWidth="1"/>
    <col min="13072" max="13072" width="52.28515625" style="28" customWidth="1"/>
    <col min="13073" max="13073" width="31.42578125" style="28" customWidth="1"/>
    <col min="13074" max="13074" width="26.42578125" style="28" bestFit="1" customWidth="1"/>
    <col min="13075" max="13075" width="29.28515625" style="28" customWidth="1"/>
    <col min="13076" max="13076" width="30.28515625" style="28" customWidth="1"/>
    <col min="13077" max="13077" width="39" style="28" bestFit="1" customWidth="1"/>
    <col min="13078" max="13257" width="9.140625" style="28"/>
    <col min="13258" max="13258" width="17.5703125" style="28" bestFit="1" customWidth="1"/>
    <col min="13259" max="13259" width="25.7109375" style="28" bestFit="1" customWidth="1"/>
    <col min="13260" max="13260" width="22.140625" style="28" bestFit="1" customWidth="1"/>
    <col min="13261" max="13261" width="18.42578125" style="28" bestFit="1" customWidth="1"/>
    <col min="13262" max="13262" width="19.140625" style="28" bestFit="1" customWidth="1"/>
    <col min="13263" max="13263" width="18.42578125" style="28" bestFit="1" customWidth="1"/>
    <col min="13264" max="13264" width="26.42578125" style="28" bestFit="1" customWidth="1"/>
    <col min="13265" max="13265" width="23.85546875" style="28" bestFit="1" customWidth="1"/>
    <col min="13266" max="13266" width="21.42578125" style="28" bestFit="1" customWidth="1"/>
    <col min="13267" max="13267" width="16" style="28" bestFit="1" customWidth="1"/>
    <col min="13268" max="13269" width="23" style="28" customWidth="1"/>
    <col min="13270" max="13270" width="29.28515625" style="28" customWidth="1"/>
    <col min="13271" max="13271" width="30.28515625" style="28" customWidth="1"/>
    <col min="13272" max="13272" width="24.140625" style="28" customWidth="1"/>
    <col min="13273" max="13274" width="23.85546875" style="28" customWidth="1"/>
    <col min="13275" max="13275" width="30.28515625" style="28" customWidth="1"/>
    <col min="13276" max="13281" width="12.7109375" style="28" customWidth="1"/>
    <col min="13282" max="13282" width="33.140625" style="28" customWidth="1"/>
    <col min="13283" max="13283" width="31.5703125" style="28" customWidth="1"/>
    <col min="13284" max="13284" width="33.28515625" style="28" customWidth="1"/>
    <col min="13285" max="13285" width="31.7109375" style="28" customWidth="1"/>
    <col min="13286" max="13286" width="20" style="28" customWidth="1"/>
    <col min="13287" max="13287" width="19.28515625" style="28" bestFit="1" customWidth="1"/>
    <col min="13288" max="13288" width="19.7109375" style="28" bestFit="1" customWidth="1"/>
    <col min="13289" max="13289" width="33.28515625" style="28" bestFit="1" customWidth="1"/>
    <col min="13290" max="13290" width="24.140625" style="28" bestFit="1" customWidth="1"/>
    <col min="13291" max="13291" width="25.28515625" style="28" customWidth="1"/>
    <col min="13292" max="13292" width="24.42578125" style="28" customWidth="1"/>
    <col min="13293" max="13293" width="13.85546875" style="28" bestFit="1" customWidth="1"/>
    <col min="13294" max="13294" width="18.7109375" style="28" bestFit="1" customWidth="1"/>
    <col min="13295" max="13295" width="24.7109375" style="28" bestFit="1" customWidth="1"/>
    <col min="13296" max="13297" width="27.140625" style="28" bestFit="1" customWidth="1"/>
    <col min="13298" max="13298" width="24.7109375" style="28" bestFit="1" customWidth="1"/>
    <col min="13299" max="13301" width="22.42578125" style="28" bestFit="1" customWidth="1"/>
    <col min="13302" max="13302" width="24" style="28" bestFit="1" customWidth="1"/>
    <col min="13303" max="13304" width="41.140625" style="28" bestFit="1" customWidth="1"/>
    <col min="13305" max="13305" width="77.42578125" style="28" bestFit="1" customWidth="1"/>
    <col min="13306" max="13306" width="110.28515625" style="28" bestFit="1" customWidth="1"/>
    <col min="13307" max="13307" width="108.140625" style="28" bestFit="1" customWidth="1"/>
    <col min="13308" max="13308" width="38.28515625" style="28" bestFit="1" customWidth="1"/>
    <col min="13309" max="13309" width="38.7109375" style="28" bestFit="1" customWidth="1"/>
    <col min="13310" max="13310" width="38.28515625" style="28" bestFit="1" customWidth="1"/>
    <col min="13311" max="13311" width="38.7109375" style="28" bestFit="1" customWidth="1"/>
    <col min="13312" max="13312" width="38.28515625" style="28" bestFit="1" customWidth="1"/>
    <col min="13313" max="13313" width="38.7109375" style="28" bestFit="1" customWidth="1"/>
    <col min="13314" max="13314" width="22.85546875" style="28" bestFit="1" customWidth="1"/>
    <col min="13315" max="13315" width="31.85546875" style="28" customWidth="1"/>
    <col min="13316" max="13316" width="28" style="28" bestFit="1" customWidth="1"/>
    <col min="13317" max="13317" width="20.7109375" style="28" bestFit="1" customWidth="1"/>
    <col min="13318" max="13318" width="26.7109375" style="28" bestFit="1" customWidth="1"/>
    <col min="13319" max="13319" width="26.85546875" style="28" bestFit="1" customWidth="1"/>
    <col min="13320" max="13320" width="26.7109375" style="28" bestFit="1" customWidth="1"/>
    <col min="13321" max="13321" width="26.85546875" style="28" bestFit="1" customWidth="1"/>
    <col min="13322" max="13322" width="28.85546875" style="28" bestFit="1" customWidth="1"/>
    <col min="13323" max="13323" width="27" style="28" bestFit="1" customWidth="1"/>
    <col min="13324" max="13324" width="23.42578125" style="28" bestFit="1" customWidth="1"/>
    <col min="13325" max="13326" width="31.42578125" style="28" bestFit="1" customWidth="1"/>
    <col min="13327" max="13327" width="31.42578125" style="28" customWidth="1"/>
    <col min="13328" max="13328" width="52.28515625" style="28" customWidth="1"/>
    <col min="13329" max="13329" width="31.42578125" style="28" customWidth="1"/>
    <col min="13330" max="13330" width="26.42578125" style="28" bestFit="1" customWidth="1"/>
    <col min="13331" max="13331" width="29.28515625" style="28" customWidth="1"/>
    <col min="13332" max="13332" width="30.28515625" style="28" customWidth="1"/>
    <col min="13333" max="13333" width="39" style="28" bestFit="1" customWidth="1"/>
    <col min="13334" max="13513" width="9.140625" style="28"/>
    <col min="13514" max="13514" width="17.5703125" style="28" bestFit="1" customWidth="1"/>
    <col min="13515" max="13515" width="25.7109375" style="28" bestFit="1" customWidth="1"/>
    <col min="13516" max="13516" width="22.140625" style="28" bestFit="1" customWidth="1"/>
    <col min="13517" max="13517" width="18.42578125" style="28" bestFit="1" customWidth="1"/>
    <col min="13518" max="13518" width="19.140625" style="28" bestFit="1" customWidth="1"/>
    <col min="13519" max="13519" width="18.42578125" style="28" bestFit="1" customWidth="1"/>
    <col min="13520" max="13520" width="26.42578125" style="28" bestFit="1" customWidth="1"/>
    <col min="13521" max="13521" width="23.85546875" style="28" bestFit="1" customWidth="1"/>
    <col min="13522" max="13522" width="21.42578125" style="28" bestFit="1" customWidth="1"/>
    <col min="13523" max="13523" width="16" style="28" bestFit="1" customWidth="1"/>
    <col min="13524" max="13525" width="23" style="28" customWidth="1"/>
    <col min="13526" max="13526" width="29.28515625" style="28" customWidth="1"/>
    <col min="13527" max="13527" width="30.28515625" style="28" customWidth="1"/>
    <col min="13528" max="13528" width="24.140625" style="28" customWidth="1"/>
    <col min="13529" max="13530" width="23.85546875" style="28" customWidth="1"/>
    <col min="13531" max="13531" width="30.28515625" style="28" customWidth="1"/>
    <col min="13532" max="13537" width="12.7109375" style="28" customWidth="1"/>
    <col min="13538" max="13538" width="33.140625" style="28" customWidth="1"/>
    <col min="13539" max="13539" width="31.5703125" style="28" customWidth="1"/>
    <col min="13540" max="13540" width="33.28515625" style="28" customWidth="1"/>
    <col min="13541" max="13541" width="31.7109375" style="28" customWidth="1"/>
    <col min="13542" max="13542" width="20" style="28" customWidth="1"/>
    <col min="13543" max="13543" width="19.28515625" style="28" bestFit="1" customWidth="1"/>
    <col min="13544" max="13544" width="19.7109375" style="28" bestFit="1" customWidth="1"/>
    <col min="13545" max="13545" width="33.28515625" style="28" bestFit="1" customWidth="1"/>
    <col min="13546" max="13546" width="24.140625" style="28" bestFit="1" customWidth="1"/>
    <col min="13547" max="13547" width="25.28515625" style="28" customWidth="1"/>
    <col min="13548" max="13548" width="24.42578125" style="28" customWidth="1"/>
    <col min="13549" max="13549" width="13.85546875" style="28" bestFit="1" customWidth="1"/>
    <col min="13550" max="13550" width="18.7109375" style="28" bestFit="1" customWidth="1"/>
    <col min="13551" max="13551" width="24.7109375" style="28" bestFit="1" customWidth="1"/>
    <col min="13552" max="13553" width="27.140625" style="28" bestFit="1" customWidth="1"/>
    <col min="13554" max="13554" width="24.7109375" style="28" bestFit="1" customWidth="1"/>
    <col min="13555" max="13557" width="22.42578125" style="28" bestFit="1" customWidth="1"/>
    <col min="13558" max="13558" width="24" style="28" bestFit="1" customWidth="1"/>
    <col min="13559" max="13560" width="41.140625" style="28" bestFit="1" customWidth="1"/>
    <col min="13561" max="13561" width="77.42578125" style="28" bestFit="1" customWidth="1"/>
    <col min="13562" max="13562" width="110.28515625" style="28" bestFit="1" customWidth="1"/>
    <col min="13563" max="13563" width="108.140625" style="28" bestFit="1" customWidth="1"/>
    <col min="13564" max="13564" width="38.28515625" style="28" bestFit="1" customWidth="1"/>
    <col min="13565" max="13565" width="38.7109375" style="28" bestFit="1" customWidth="1"/>
    <col min="13566" max="13566" width="38.28515625" style="28" bestFit="1" customWidth="1"/>
    <col min="13567" max="13567" width="38.7109375" style="28" bestFit="1" customWidth="1"/>
    <col min="13568" max="13568" width="38.28515625" style="28" bestFit="1" customWidth="1"/>
    <col min="13569" max="13569" width="38.7109375" style="28" bestFit="1" customWidth="1"/>
    <col min="13570" max="13570" width="22.85546875" style="28" bestFit="1" customWidth="1"/>
    <col min="13571" max="13571" width="31.85546875" style="28" customWidth="1"/>
    <col min="13572" max="13572" width="28" style="28" bestFit="1" customWidth="1"/>
    <col min="13573" max="13573" width="20.7109375" style="28" bestFit="1" customWidth="1"/>
    <col min="13574" max="13574" width="26.7109375" style="28" bestFit="1" customWidth="1"/>
    <col min="13575" max="13575" width="26.85546875" style="28" bestFit="1" customWidth="1"/>
    <col min="13576" max="13576" width="26.7109375" style="28" bestFit="1" customWidth="1"/>
    <col min="13577" max="13577" width="26.85546875" style="28" bestFit="1" customWidth="1"/>
    <col min="13578" max="13578" width="28.85546875" style="28" bestFit="1" customWidth="1"/>
    <col min="13579" max="13579" width="27" style="28" bestFit="1" customWidth="1"/>
    <col min="13580" max="13580" width="23.42578125" style="28" bestFit="1" customWidth="1"/>
    <col min="13581" max="13582" width="31.42578125" style="28" bestFit="1" customWidth="1"/>
    <col min="13583" max="13583" width="31.42578125" style="28" customWidth="1"/>
    <col min="13584" max="13584" width="52.28515625" style="28" customWidth="1"/>
    <col min="13585" max="13585" width="31.42578125" style="28" customWidth="1"/>
    <col min="13586" max="13586" width="26.42578125" style="28" bestFit="1" customWidth="1"/>
    <col min="13587" max="13587" width="29.28515625" style="28" customWidth="1"/>
    <col min="13588" max="13588" width="30.28515625" style="28" customWidth="1"/>
    <col min="13589" max="13589" width="39" style="28" bestFit="1" customWidth="1"/>
    <col min="13590" max="13769" width="9.140625" style="28"/>
    <col min="13770" max="13770" width="17.5703125" style="28" bestFit="1" customWidth="1"/>
    <col min="13771" max="13771" width="25.7109375" style="28" bestFit="1" customWidth="1"/>
    <col min="13772" max="13772" width="22.140625" style="28" bestFit="1" customWidth="1"/>
    <col min="13773" max="13773" width="18.42578125" style="28" bestFit="1" customWidth="1"/>
    <col min="13774" max="13774" width="19.140625" style="28" bestFit="1" customWidth="1"/>
    <col min="13775" max="13775" width="18.42578125" style="28" bestFit="1" customWidth="1"/>
    <col min="13776" max="13776" width="26.42578125" style="28" bestFit="1" customWidth="1"/>
    <col min="13777" max="13777" width="23.85546875" style="28" bestFit="1" customWidth="1"/>
    <col min="13778" max="13778" width="21.42578125" style="28" bestFit="1" customWidth="1"/>
    <col min="13779" max="13779" width="16" style="28" bestFit="1" customWidth="1"/>
    <col min="13780" max="13781" width="23" style="28" customWidth="1"/>
    <col min="13782" max="13782" width="29.28515625" style="28" customWidth="1"/>
    <col min="13783" max="13783" width="30.28515625" style="28" customWidth="1"/>
    <col min="13784" max="13784" width="24.140625" style="28" customWidth="1"/>
    <col min="13785" max="13786" width="23.85546875" style="28" customWidth="1"/>
    <col min="13787" max="13787" width="30.28515625" style="28" customWidth="1"/>
    <col min="13788" max="13793" width="12.7109375" style="28" customWidth="1"/>
    <col min="13794" max="13794" width="33.140625" style="28" customWidth="1"/>
    <col min="13795" max="13795" width="31.5703125" style="28" customWidth="1"/>
    <col min="13796" max="13796" width="33.28515625" style="28" customWidth="1"/>
    <col min="13797" max="13797" width="31.7109375" style="28" customWidth="1"/>
    <col min="13798" max="13798" width="20" style="28" customWidth="1"/>
    <col min="13799" max="13799" width="19.28515625" style="28" bestFit="1" customWidth="1"/>
    <col min="13800" max="13800" width="19.7109375" style="28" bestFit="1" customWidth="1"/>
    <col min="13801" max="13801" width="33.28515625" style="28" bestFit="1" customWidth="1"/>
    <col min="13802" max="13802" width="24.140625" style="28" bestFit="1" customWidth="1"/>
    <col min="13803" max="13803" width="25.28515625" style="28" customWidth="1"/>
    <col min="13804" max="13804" width="24.42578125" style="28" customWidth="1"/>
    <col min="13805" max="13805" width="13.85546875" style="28" bestFit="1" customWidth="1"/>
    <col min="13806" max="13806" width="18.7109375" style="28" bestFit="1" customWidth="1"/>
    <col min="13807" max="13807" width="24.7109375" style="28" bestFit="1" customWidth="1"/>
    <col min="13808" max="13809" width="27.140625" style="28" bestFit="1" customWidth="1"/>
    <col min="13810" max="13810" width="24.7109375" style="28" bestFit="1" customWidth="1"/>
    <col min="13811" max="13813" width="22.42578125" style="28" bestFit="1" customWidth="1"/>
    <col min="13814" max="13814" width="24" style="28" bestFit="1" customWidth="1"/>
    <col min="13815" max="13816" width="41.140625" style="28" bestFit="1" customWidth="1"/>
    <col min="13817" max="13817" width="77.42578125" style="28" bestFit="1" customWidth="1"/>
    <col min="13818" max="13818" width="110.28515625" style="28" bestFit="1" customWidth="1"/>
    <col min="13819" max="13819" width="108.140625" style="28" bestFit="1" customWidth="1"/>
    <col min="13820" max="13820" width="38.28515625" style="28" bestFit="1" customWidth="1"/>
    <col min="13821" max="13821" width="38.7109375" style="28" bestFit="1" customWidth="1"/>
    <col min="13822" max="13822" width="38.28515625" style="28" bestFit="1" customWidth="1"/>
    <col min="13823" max="13823" width="38.7109375" style="28" bestFit="1" customWidth="1"/>
    <col min="13824" max="13824" width="38.28515625" style="28" bestFit="1" customWidth="1"/>
    <col min="13825" max="13825" width="38.7109375" style="28" bestFit="1" customWidth="1"/>
    <col min="13826" max="13826" width="22.85546875" style="28" bestFit="1" customWidth="1"/>
    <col min="13827" max="13827" width="31.85546875" style="28" customWidth="1"/>
    <col min="13828" max="13828" width="28" style="28" bestFit="1" customWidth="1"/>
    <col min="13829" max="13829" width="20.7109375" style="28" bestFit="1" customWidth="1"/>
    <col min="13830" max="13830" width="26.7109375" style="28" bestFit="1" customWidth="1"/>
    <col min="13831" max="13831" width="26.85546875" style="28" bestFit="1" customWidth="1"/>
    <col min="13832" max="13832" width="26.7109375" style="28" bestFit="1" customWidth="1"/>
    <col min="13833" max="13833" width="26.85546875" style="28" bestFit="1" customWidth="1"/>
    <col min="13834" max="13834" width="28.85546875" style="28" bestFit="1" customWidth="1"/>
    <col min="13835" max="13835" width="27" style="28" bestFit="1" customWidth="1"/>
    <col min="13836" max="13836" width="23.42578125" style="28" bestFit="1" customWidth="1"/>
    <col min="13837" max="13838" width="31.42578125" style="28" bestFit="1" customWidth="1"/>
    <col min="13839" max="13839" width="31.42578125" style="28" customWidth="1"/>
    <col min="13840" max="13840" width="52.28515625" style="28" customWidth="1"/>
    <col min="13841" max="13841" width="31.42578125" style="28" customWidth="1"/>
    <col min="13842" max="13842" width="26.42578125" style="28" bestFit="1" customWidth="1"/>
    <col min="13843" max="13843" width="29.28515625" style="28" customWidth="1"/>
    <col min="13844" max="13844" width="30.28515625" style="28" customWidth="1"/>
    <col min="13845" max="13845" width="39" style="28" bestFit="1" customWidth="1"/>
    <col min="13846" max="14025" width="9.140625" style="28"/>
    <col min="14026" max="14026" width="17.5703125" style="28" bestFit="1" customWidth="1"/>
    <col min="14027" max="14027" width="25.7109375" style="28" bestFit="1" customWidth="1"/>
    <col min="14028" max="14028" width="22.140625" style="28" bestFit="1" customWidth="1"/>
    <col min="14029" max="14029" width="18.42578125" style="28" bestFit="1" customWidth="1"/>
    <col min="14030" max="14030" width="19.140625" style="28" bestFit="1" customWidth="1"/>
    <col min="14031" max="14031" width="18.42578125" style="28" bestFit="1" customWidth="1"/>
    <col min="14032" max="14032" width="26.42578125" style="28" bestFit="1" customWidth="1"/>
    <col min="14033" max="14033" width="23.85546875" style="28" bestFit="1" customWidth="1"/>
    <col min="14034" max="14034" width="21.42578125" style="28" bestFit="1" customWidth="1"/>
    <col min="14035" max="14035" width="16" style="28" bestFit="1" customWidth="1"/>
    <col min="14036" max="14037" width="23" style="28" customWidth="1"/>
    <col min="14038" max="14038" width="29.28515625" style="28" customWidth="1"/>
    <col min="14039" max="14039" width="30.28515625" style="28" customWidth="1"/>
    <col min="14040" max="14040" width="24.140625" style="28" customWidth="1"/>
    <col min="14041" max="14042" width="23.85546875" style="28" customWidth="1"/>
    <col min="14043" max="14043" width="30.28515625" style="28" customWidth="1"/>
    <col min="14044" max="14049" width="12.7109375" style="28" customWidth="1"/>
    <col min="14050" max="14050" width="33.140625" style="28" customWidth="1"/>
    <col min="14051" max="14051" width="31.5703125" style="28" customWidth="1"/>
    <col min="14052" max="14052" width="33.28515625" style="28" customWidth="1"/>
    <col min="14053" max="14053" width="31.7109375" style="28" customWidth="1"/>
    <col min="14054" max="14054" width="20" style="28" customWidth="1"/>
    <col min="14055" max="14055" width="19.28515625" style="28" bestFit="1" customWidth="1"/>
    <col min="14056" max="14056" width="19.7109375" style="28" bestFit="1" customWidth="1"/>
    <col min="14057" max="14057" width="33.28515625" style="28" bestFit="1" customWidth="1"/>
    <col min="14058" max="14058" width="24.140625" style="28" bestFit="1" customWidth="1"/>
    <col min="14059" max="14059" width="25.28515625" style="28" customWidth="1"/>
    <col min="14060" max="14060" width="24.42578125" style="28" customWidth="1"/>
    <col min="14061" max="14061" width="13.85546875" style="28" bestFit="1" customWidth="1"/>
    <col min="14062" max="14062" width="18.7109375" style="28" bestFit="1" customWidth="1"/>
    <col min="14063" max="14063" width="24.7109375" style="28" bestFit="1" customWidth="1"/>
    <col min="14064" max="14065" width="27.140625" style="28" bestFit="1" customWidth="1"/>
    <col min="14066" max="14066" width="24.7109375" style="28" bestFit="1" customWidth="1"/>
    <col min="14067" max="14069" width="22.42578125" style="28" bestFit="1" customWidth="1"/>
    <col min="14070" max="14070" width="24" style="28" bestFit="1" customWidth="1"/>
    <col min="14071" max="14072" width="41.140625" style="28" bestFit="1" customWidth="1"/>
    <col min="14073" max="14073" width="77.42578125" style="28" bestFit="1" customWidth="1"/>
    <col min="14074" max="14074" width="110.28515625" style="28" bestFit="1" customWidth="1"/>
    <col min="14075" max="14075" width="108.140625" style="28" bestFit="1" customWidth="1"/>
    <col min="14076" max="14076" width="38.28515625" style="28" bestFit="1" customWidth="1"/>
    <col min="14077" max="14077" width="38.7109375" style="28" bestFit="1" customWidth="1"/>
    <col min="14078" max="14078" width="38.28515625" style="28" bestFit="1" customWidth="1"/>
    <col min="14079" max="14079" width="38.7109375" style="28" bestFit="1" customWidth="1"/>
    <col min="14080" max="14080" width="38.28515625" style="28" bestFit="1" customWidth="1"/>
    <col min="14081" max="14081" width="38.7109375" style="28" bestFit="1" customWidth="1"/>
    <col min="14082" max="14082" width="22.85546875" style="28" bestFit="1" customWidth="1"/>
    <col min="14083" max="14083" width="31.85546875" style="28" customWidth="1"/>
    <col min="14084" max="14084" width="28" style="28" bestFit="1" customWidth="1"/>
    <col min="14085" max="14085" width="20.7109375" style="28" bestFit="1" customWidth="1"/>
    <col min="14086" max="14086" width="26.7109375" style="28" bestFit="1" customWidth="1"/>
    <col min="14087" max="14087" width="26.85546875" style="28" bestFit="1" customWidth="1"/>
    <col min="14088" max="14088" width="26.7109375" style="28" bestFit="1" customWidth="1"/>
    <col min="14089" max="14089" width="26.85546875" style="28" bestFit="1" customWidth="1"/>
    <col min="14090" max="14090" width="28.85546875" style="28" bestFit="1" customWidth="1"/>
    <col min="14091" max="14091" width="27" style="28" bestFit="1" customWidth="1"/>
    <col min="14092" max="14092" width="23.42578125" style="28" bestFit="1" customWidth="1"/>
    <col min="14093" max="14094" width="31.42578125" style="28" bestFit="1" customWidth="1"/>
    <col min="14095" max="14095" width="31.42578125" style="28" customWidth="1"/>
    <col min="14096" max="14096" width="52.28515625" style="28" customWidth="1"/>
    <col min="14097" max="14097" width="31.42578125" style="28" customWidth="1"/>
    <col min="14098" max="14098" width="26.42578125" style="28" bestFit="1" customWidth="1"/>
    <col min="14099" max="14099" width="29.28515625" style="28" customWidth="1"/>
    <col min="14100" max="14100" width="30.28515625" style="28" customWidth="1"/>
    <col min="14101" max="14101" width="39" style="28" bestFit="1" customWidth="1"/>
    <col min="14102" max="14281" width="9.140625" style="28"/>
    <col min="14282" max="14282" width="17.5703125" style="28" bestFit="1" customWidth="1"/>
    <col min="14283" max="14283" width="25.7109375" style="28" bestFit="1" customWidth="1"/>
    <col min="14284" max="14284" width="22.140625" style="28" bestFit="1" customWidth="1"/>
    <col min="14285" max="14285" width="18.42578125" style="28" bestFit="1" customWidth="1"/>
    <col min="14286" max="14286" width="19.140625" style="28" bestFit="1" customWidth="1"/>
    <col min="14287" max="14287" width="18.42578125" style="28" bestFit="1" customWidth="1"/>
    <col min="14288" max="14288" width="26.42578125" style="28" bestFit="1" customWidth="1"/>
    <col min="14289" max="14289" width="23.85546875" style="28" bestFit="1" customWidth="1"/>
    <col min="14290" max="14290" width="21.42578125" style="28" bestFit="1" customWidth="1"/>
    <col min="14291" max="14291" width="16" style="28" bestFit="1" customWidth="1"/>
    <col min="14292" max="14293" width="23" style="28" customWidth="1"/>
    <col min="14294" max="14294" width="29.28515625" style="28" customWidth="1"/>
    <col min="14295" max="14295" width="30.28515625" style="28" customWidth="1"/>
    <col min="14296" max="14296" width="24.140625" style="28" customWidth="1"/>
    <col min="14297" max="14298" width="23.85546875" style="28" customWidth="1"/>
    <col min="14299" max="14299" width="30.28515625" style="28" customWidth="1"/>
    <col min="14300" max="14305" width="12.7109375" style="28" customWidth="1"/>
    <col min="14306" max="14306" width="33.140625" style="28" customWidth="1"/>
    <col min="14307" max="14307" width="31.5703125" style="28" customWidth="1"/>
    <col min="14308" max="14308" width="33.28515625" style="28" customWidth="1"/>
    <col min="14309" max="14309" width="31.7109375" style="28" customWidth="1"/>
    <col min="14310" max="14310" width="20" style="28" customWidth="1"/>
    <col min="14311" max="14311" width="19.28515625" style="28" bestFit="1" customWidth="1"/>
    <col min="14312" max="14312" width="19.7109375" style="28" bestFit="1" customWidth="1"/>
    <col min="14313" max="14313" width="33.28515625" style="28" bestFit="1" customWidth="1"/>
    <col min="14314" max="14314" width="24.140625" style="28" bestFit="1" customWidth="1"/>
    <col min="14315" max="14315" width="25.28515625" style="28" customWidth="1"/>
    <col min="14316" max="14316" width="24.42578125" style="28" customWidth="1"/>
    <col min="14317" max="14317" width="13.85546875" style="28" bestFit="1" customWidth="1"/>
    <col min="14318" max="14318" width="18.7109375" style="28" bestFit="1" customWidth="1"/>
    <col min="14319" max="14319" width="24.7109375" style="28" bestFit="1" customWidth="1"/>
    <col min="14320" max="14321" width="27.140625" style="28" bestFit="1" customWidth="1"/>
    <col min="14322" max="14322" width="24.7109375" style="28" bestFit="1" customWidth="1"/>
    <col min="14323" max="14325" width="22.42578125" style="28" bestFit="1" customWidth="1"/>
    <col min="14326" max="14326" width="24" style="28" bestFit="1" customWidth="1"/>
    <col min="14327" max="14328" width="41.140625" style="28" bestFit="1" customWidth="1"/>
    <col min="14329" max="14329" width="77.42578125" style="28" bestFit="1" customWidth="1"/>
    <col min="14330" max="14330" width="110.28515625" style="28" bestFit="1" customWidth="1"/>
    <col min="14331" max="14331" width="108.140625" style="28" bestFit="1" customWidth="1"/>
    <col min="14332" max="14332" width="38.28515625" style="28" bestFit="1" customWidth="1"/>
    <col min="14333" max="14333" width="38.7109375" style="28" bestFit="1" customWidth="1"/>
    <col min="14334" max="14334" width="38.28515625" style="28" bestFit="1" customWidth="1"/>
    <col min="14335" max="14335" width="38.7109375" style="28" bestFit="1" customWidth="1"/>
    <col min="14336" max="14336" width="38.28515625" style="28" bestFit="1" customWidth="1"/>
    <col min="14337" max="14337" width="38.7109375" style="28" bestFit="1" customWidth="1"/>
    <col min="14338" max="14338" width="22.85546875" style="28" bestFit="1" customWidth="1"/>
    <col min="14339" max="14339" width="31.85546875" style="28" customWidth="1"/>
    <col min="14340" max="14340" width="28" style="28" bestFit="1" customWidth="1"/>
    <col min="14341" max="14341" width="20.7109375" style="28" bestFit="1" customWidth="1"/>
    <col min="14342" max="14342" width="26.7109375" style="28" bestFit="1" customWidth="1"/>
    <col min="14343" max="14343" width="26.85546875" style="28" bestFit="1" customWidth="1"/>
    <col min="14344" max="14344" width="26.7109375" style="28" bestFit="1" customWidth="1"/>
    <col min="14345" max="14345" width="26.85546875" style="28" bestFit="1" customWidth="1"/>
    <col min="14346" max="14346" width="28.85546875" style="28" bestFit="1" customWidth="1"/>
    <col min="14347" max="14347" width="27" style="28" bestFit="1" customWidth="1"/>
    <col min="14348" max="14348" width="23.42578125" style="28" bestFit="1" customWidth="1"/>
    <col min="14349" max="14350" width="31.42578125" style="28" bestFit="1" customWidth="1"/>
    <col min="14351" max="14351" width="31.42578125" style="28" customWidth="1"/>
    <col min="14352" max="14352" width="52.28515625" style="28" customWidth="1"/>
    <col min="14353" max="14353" width="31.42578125" style="28" customWidth="1"/>
    <col min="14354" max="14354" width="26.42578125" style="28" bestFit="1" customWidth="1"/>
    <col min="14355" max="14355" width="29.28515625" style="28" customWidth="1"/>
    <col min="14356" max="14356" width="30.28515625" style="28" customWidth="1"/>
    <col min="14357" max="14357" width="39" style="28" bestFit="1" customWidth="1"/>
    <col min="14358" max="14537" width="9.140625" style="28"/>
    <col min="14538" max="14538" width="17.5703125" style="28" bestFit="1" customWidth="1"/>
    <col min="14539" max="14539" width="25.7109375" style="28" bestFit="1" customWidth="1"/>
    <col min="14540" max="14540" width="22.140625" style="28" bestFit="1" customWidth="1"/>
    <col min="14541" max="14541" width="18.42578125" style="28" bestFit="1" customWidth="1"/>
    <col min="14542" max="14542" width="19.140625" style="28" bestFit="1" customWidth="1"/>
    <col min="14543" max="14543" width="18.42578125" style="28" bestFit="1" customWidth="1"/>
    <col min="14544" max="14544" width="26.42578125" style="28" bestFit="1" customWidth="1"/>
    <col min="14545" max="14545" width="23.85546875" style="28" bestFit="1" customWidth="1"/>
    <col min="14546" max="14546" width="21.42578125" style="28" bestFit="1" customWidth="1"/>
    <col min="14547" max="14547" width="16" style="28" bestFit="1" customWidth="1"/>
    <col min="14548" max="14549" width="23" style="28" customWidth="1"/>
    <col min="14550" max="14550" width="29.28515625" style="28" customWidth="1"/>
    <col min="14551" max="14551" width="30.28515625" style="28" customWidth="1"/>
    <col min="14552" max="14552" width="24.140625" style="28" customWidth="1"/>
    <col min="14553" max="14554" width="23.85546875" style="28" customWidth="1"/>
    <col min="14555" max="14555" width="30.28515625" style="28" customWidth="1"/>
    <col min="14556" max="14561" width="12.7109375" style="28" customWidth="1"/>
    <col min="14562" max="14562" width="33.140625" style="28" customWidth="1"/>
    <col min="14563" max="14563" width="31.5703125" style="28" customWidth="1"/>
    <col min="14564" max="14564" width="33.28515625" style="28" customWidth="1"/>
    <col min="14565" max="14565" width="31.7109375" style="28" customWidth="1"/>
    <col min="14566" max="14566" width="20" style="28" customWidth="1"/>
    <col min="14567" max="14567" width="19.28515625" style="28" bestFit="1" customWidth="1"/>
    <col min="14568" max="14568" width="19.7109375" style="28" bestFit="1" customWidth="1"/>
    <col min="14569" max="14569" width="33.28515625" style="28" bestFit="1" customWidth="1"/>
    <col min="14570" max="14570" width="24.140625" style="28" bestFit="1" customWidth="1"/>
    <col min="14571" max="14571" width="25.28515625" style="28" customWidth="1"/>
    <col min="14572" max="14572" width="24.42578125" style="28" customWidth="1"/>
    <col min="14573" max="14573" width="13.85546875" style="28" bestFit="1" customWidth="1"/>
    <col min="14574" max="14574" width="18.7109375" style="28" bestFit="1" customWidth="1"/>
    <col min="14575" max="14575" width="24.7109375" style="28" bestFit="1" customWidth="1"/>
    <col min="14576" max="14577" width="27.140625" style="28" bestFit="1" customWidth="1"/>
    <col min="14578" max="14578" width="24.7109375" style="28" bestFit="1" customWidth="1"/>
    <col min="14579" max="14581" width="22.42578125" style="28" bestFit="1" customWidth="1"/>
    <col min="14582" max="14582" width="24" style="28" bestFit="1" customWidth="1"/>
    <col min="14583" max="14584" width="41.140625" style="28" bestFit="1" customWidth="1"/>
    <col min="14585" max="14585" width="77.42578125" style="28" bestFit="1" customWidth="1"/>
    <col min="14586" max="14586" width="110.28515625" style="28" bestFit="1" customWidth="1"/>
    <col min="14587" max="14587" width="108.140625" style="28" bestFit="1" customWidth="1"/>
    <col min="14588" max="14588" width="38.28515625" style="28" bestFit="1" customWidth="1"/>
    <col min="14589" max="14589" width="38.7109375" style="28" bestFit="1" customWidth="1"/>
    <col min="14590" max="14590" width="38.28515625" style="28" bestFit="1" customWidth="1"/>
    <col min="14591" max="14591" width="38.7109375" style="28" bestFit="1" customWidth="1"/>
    <col min="14592" max="14592" width="38.28515625" style="28" bestFit="1" customWidth="1"/>
    <col min="14593" max="14593" width="38.7109375" style="28" bestFit="1" customWidth="1"/>
    <col min="14594" max="14594" width="22.85546875" style="28" bestFit="1" customWidth="1"/>
    <col min="14595" max="14595" width="31.85546875" style="28" customWidth="1"/>
    <col min="14596" max="14596" width="28" style="28" bestFit="1" customWidth="1"/>
    <col min="14597" max="14597" width="20.7109375" style="28" bestFit="1" customWidth="1"/>
    <col min="14598" max="14598" width="26.7109375" style="28" bestFit="1" customWidth="1"/>
    <col min="14599" max="14599" width="26.85546875" style="28" bestFit="1" customWidth="1"/>
    <col min="14600" max="14600" width="26.7109375" style="28" bestFit="1" customWidth="1"/>
    <col min="14601" max="14601" width="26.85546875" style="28" bestFit="1" customWidth="1"/>
    <col min="14602" max="14602" width="28.85546875" style="28" bestFit="1" customWidth="1"/>
    <col min="14603" max="14603" width="27" style="28" bestFit="1" customWidth="1"/>
    <col min="14604" max="14604" width="23.42578125" style="28" bestFit="1" customWidth="1"/>
    <col min="14605" max="14606" width="31.42578125" style="28" bestFit="1" customWidth="1"/>
    <col min="14607" max="14607" width="31.42578125" style="28" customWidth="1"/>
    <col min="14608" max="14608" width="52.28515625" style="28" customWidth="1"/>
    <col min="14609" max="14609" width="31.42578125" style="28" customWidth="1"/>
    <col min="14610" max="14610" width="26.42578125" style="28" bestFit="1" customWidth="1"/>
    <col min="14611" max="14611" width="29.28515625" style="28" customWidth="1"/>
    <col min="14612" max="14612" width="30.28515625" style="28" customWidth="1"/>
    <col min="14613" max="14613" width="39" style="28" bestFit="1" customWidth="1"/>
    <col min="14614" max="14793" width="9.140625" style="28"/>
    <col min="14794" max="14794" width="17.5703125" style="28" bestFit="1" customWidth="1"/>
    <col min="14795" max="14795" width="25.7109375" style="28" bestFit="1" customWidth="1"/>
    <col min="14796" max="14796" width="22.140625" style="28" bestFit="1" customWidth="1"/>
    <col min="14797" max="14797" width="18.42578125" style="28" bestFit="1" customWidth="1"/>
    <col min="14798" max="14798" width="19.140625" style="28" bestFit="1" customWidth="1"/>
    <col min="14799" max="14799" width="18.42578125" style="28" bestFit="1" customWidth="1"/>
    <col min="14800" max="14800" width="26.42578125" style="28" bestFit="1" customWidth="1"/>
    <col min="14801" max="14801" width="23.85546875" style="28" bestFit="1" customWidth="1"/>
    <col min="14802" max="14802" width="21.42578125" style="28" bestFit="1" customWidth="1"/>
    <col min="14803" max="14803" width="16" style="28" bestFit="1" customWidth="1"/>
    <col min="14804" max="14805" width="23" style="28" customWidth="1"/>
    <col min="14806" max="14806" width="29.28515625" style="28" customWidth="1"/>
    <col min="14807" max="14807" width="30.28515625" style="28" customWidth="1"/>
    <col min="14808" max="14808" width="24.140625" style="28" customWidth="1"/>
    <col min="14809" max="14810" width="23.85546875" style="28" customWidth="1"/>
    <col min="14811" max="14811" width="30.28515625" style="28" customWidth="1"/>
    <col min="14812" max="14817" width="12.7109375" style="28" customWidth="1"/>
    <col min="14818" max="14818" width="33.140625" style="28" customWidth="1"/>
    <col min="14819" max="14819" width="31.5703125" style="28" customWidth="1"/>
    <col min="14820" max="14820" width="33.28515625" style="28" customWidth="1"/>
    <col min="14821" max="14821" width="31.7109375" style="28" customWidth="1"/>
    <col min="14822" max="14822" width="20" style="28" customWidth="1"/>
    <col min="14823" max="14823" width="19.28515625" style="28" bestFit="1" customWidth="1"/>
    <col min="14824" max="14824" width="19.7109375" style="28" bestFit="1" customWidth="1"/>
    <col min="14825" max="14825" width="33.28515625" style="28" bestFit="1" customWidth="1"/>
    <col min="14826" max="14826" width="24.140625" style="28" bestFit="1" customWidth="1"/>
    <col min="14827" max="14827" width="25.28515625" style="28" customWidth="1"/>
    <col min="14828" max="14828" width="24.42578125" style="28" customWidth="1"/>
    <col min="14829" max="14829" width="13.85546875" style="28" bestFit="1" customWidth="1"/>
    <col min="14830" max="14830" width="18.7109375" style="28" bestFit="1" customWidth="1"/>
    <col min="14831" max="14831" width="24.7109375" style="28" bestFit="1" customWidth="1"/>
    <col min="14832" max="14833" width="27.140625" style="28" bestFit="1" customWidth="1"/>
    <col min="14834" max="14834" width="24.7109375" style="28" bestFit="1" customWidth="1"/>
    <col min="14835" max="14837" width="22.42578125" style="28" bestFit="1" customWidth="1"/>
    <col min="14838" max="14838" width="24" style="28" bestFit="1" customWidth="1"/>
    <col min="14839" max="14840" width="41.140625" style="28" bestFit="1" customWidth="1"/>
    <col min="14841" max="14841" width="77.42578125" style="28" bestFit="1" customWidth="1"/>
    <col min="14842" max="14842" width="110.28515625" style="28" bestFit="1" customWidth="1"/>
    <col min="14843" max="14843" width="108.140625" style="28" bestFit="1" customWidth="1"/>
    <col min="14844" max="14844" width="38.28515625" style="28" bestFit="1" customWidth="1"/>
    <col min="14845" max="14845" width="38.7109375" style="28" bestFit="1" customWidth="1"/>
    <col min="14846" max="14846" width="38.28515625" style="28" bestFit="1" customWidth="1"/>
    <col min="14847" max="14847" width="38.7109375" style="28" bestFit="1" customWidth="1"/>
    <col min="14848" max="14848" width="38.28515625" style="28" bestFit="1" customWidth="1"/>
    <col min="14849" max="14849" width="38.7109375" style="28" bestFit="1" customWidth="1"/>
    <col min="14850" max="14850" width="22.85546875" style="28" bestFit="1" customWidth="1"/>
    <col min="14851" max="14851" width="31.85546875" style="28" customWidth="1"/>
    <col min="14852" max="14852" width="28" style="28" bestFit="1" customWidth="1"/>
    <col min="14853" max="14853" width="20.7109375" style="28" bestFit="1" customWidth="1"/>
    <col min="14854" max="14854" width="26.7109375" style="28" bestFit="1" customWidth="1"/>
    <col min="14855" max="14855" width="26.85546875" style="28" bestFit="1" customWidth="1"/>
    <col min="14856" max="14856" width="26.7109375" style="28" bestFit="1" customWidth="1"/>
    <col min="14857" max="14857" width="26.85546875" style="28" bestFit="1" customWidth="1"/>
    <col min="14858" max="14858" width="28.85546875" style="28" bestFit="1" customWidth="1"/>
    <col min="14859" max="14859" width="27" style="28" bestFit="1" customWidth="1"/>
    <col min="14860" max="14860" width="23.42578125" style="28" bestFit="1" customWidth="1"/>
    <col min="14861" max="14862" width="31.42578125" style="28" bestFit="1" customWidth="1"/>
    <col min="14863" max="14863" width="31.42578125" style="28" customWidth="1"/>
    <col min="14864" max="14864" width="52.28515625" style="28" customWidth="1"/>
    <col min="14865" max="14865" width="31.42578125" style="28" customWidth="1"/>
    <col min="14866" max="14866" width="26.42578125" style="28" bestFit="1" customWidth="1"/>
    <col min="14867" max="14867" width="29.28515625" style="28" customWidth="1"/>
    <col min="14868" max="14868" width="30.28515625" style="28" customWidth="1"/>
    <col min="14869" max="14869" width="39" style="28" bestFit="1" customWidth="1"/>
    <col min="14870" max="15049" width="9.140625" style="28"/>
    <col min="15050" max="15050" width="17.5703125" style="28" bestFit="1" customWidth="1"/>
    <col min="15051" max="15051" width="25.7109375" style="28" bestFit="1" customWidth="1"/>
    <col min="15052" max="15052" width="22.140625" style="28" bestFit="1" customWidth="1"/>
    <col min="15053" max="15053" width="18.42578125" style="28" bestFit="1" customWidth="1"/>
    <col min="15054" max="15054" width="19.140625" style="28" bestFit="1" customWidth="1"/>
    <col min="15055" max="15055" width="18.42578125" style="28" bestFit="1" customWidth="1"/>
    <col min="15056" max="15056" width="26.42578125" style="28" bestFit="1" customWidth="1"/>
    <col min="15057" max="15057" width="23.85546875" style="28" bestFit="1" customWidth="1"/>
    <col min="15058" max="15058" width="21.42578125" style="28" bestFit="1" customWidth="1"/>
    <col min="15059" max="15059" width="16" style="28" bestFit="1" customWidth="1"/>
    <col min="15060" max="15061" width="23" style="28" customWidth="1"/>
    <col min="15062" max="15062" width="29.28515625" style="28" customWidth="1"/>
    <col min="15063" max="15063" width="30.28515625" style="28" customWidth="1"/>
    <col min="15064" max="15064" width="24.140625" style="28" customWidth="1"/>
    <col min="15065" max="15066" width="23.85546875" style="28" customWidth="1"/>
    <col min="15067" max="15067" width="30.28515625" style="28" customWidth="1"/>
    <col min="15068" max="15073" width="12.7109375" style="28" customWidth="1"/>
    <col min="15074" max="15074" width="33.140625" style="28" customWidth="1"/>
    <col min="15075" max="15075" width="31.5703125" style="28" customWidth="1"/>
    <col min="15076" max="15076" width="33.28515625" style="28" customWidth="1"/>
    <col min="15077" max="15077" width="31.7109375" style="28" customWidth="1"/>
    <col min="15078" max="15078" width="20" style="28" customWidth="1"/>
    <col min="15079" max="15079" width="19.28515625" style="28" bestFit="1" customWidth="1"/>
    <col min="15080" max="15080" width="19.7109375" style="28" bestFit="1" customWidth="1"/>
    <col min="15081" max="15081" width="33.28515625" style="28" bestFit="1" customWidth="1"/>
    <col min="15082" max="15082" width="24.140625" style="28" bestFit="1" customWidth="1"/>
    <col min="15083" max="15083" width="25.28515625" style="28" customWidth="1"/>
    <col min="15084" max="15084" width="24.42578125" style="28" customWidth="1"/>
    <col min="15085" max="15085" width="13.85546875" style="28" bestFit="1" customWidth="1"/>
    <col min="15086" max="15086" width="18.7109375" style="28" bestFit="1" customWidth="1"/>
    <col min="15087" max="15087" width="24.7109375" style="28" bestFit="1" customWidth="1"/>
    <col min="15088" max="15089" width="27.140625" style="28" bestFit="1" customWidth="1"/>
    <col min="15090" max="15090" width="24.7109375" style="28" bestFit="1" customWidth="1"/>
    <col min="15091" max="15093" width="22.42578125" style="28" bestFit="1" customWidth="1"/>
    <col min="15094" max="15094" width="24" style="28" bestFit="1" customWidth="1"/>
    <col min="15095" max="15096" width="41.140625" style="28" bestFit="1" customWidth="1"/>
    <col min="15097" max="15097" width="77.42578125" style="28" bestFit="1" customWidth="1"/>
    <col min="15098" max="15098" width="110.28515625" style="28" bestFit="1" customWidth="1"/>
    <col min="15099" max="15099" width="108.140625" style="28" bestFit="1" customWidth="1"/>
    <col min="15100" max="15100" width="38.28515625" style="28" bestFit="1" customWidth="1"/>
    <col min="15101" max="15101" width="38.7109375" style="28" bestFit="1" customWidth="1"/>
    <col min="15102" max="15102" width="38.28515625" style="28" bestFit="1" customWidth="1"/>
    <col min="15103" max="15103" width="38.7109375" style="28" bestFit="1" customWidth="1"/>
    <col min="15104" max="15104" width="38.28515625" style="28" bestFit="1" customWidth="1"/>
    <col min="15105" max="15105" width="38.7109375" style="28" bestFit="1" customWidth="1"/>
    <col min="15106" max="15106" width="22.85546875" style="28" bestFit="1" customWidth="1"/>
    <col min="15107" max="15107" width="31.85546875" style="28" customWidth="1"/>
    <col min="15108" max="15108" width="28" style="28" bestFit="1" customWidth="1"/>
    <col min="15109" max="15109" width="20.7109375" style="28" bestFit="1" customWidth="1"/>
    <col min="15110" max="15110" width="26.7109375" style="28" bestFit="1" customWidth="1"/>
    <col min="15111" max="15111" width="26.85546875" style="28" bestFit="1" customWidth="1"/>
    <col min="15112" max="15112" width="26.7109375" style="28" bestFit="1" customWidth="1"/>
    <col min="15113" max="15113" width="26.85546875" style="28" bestFit="1" customWidth="1"/>
    <col min="15114" max="15114" width="28.85546875" style="28" bestFit="1" customWidth="1"/>
    <col min="15115" max="15115" width="27" style="28" bestFit="1" customWidth="1"/>
    <col min="15116" max="15116" width="23.42578125" style="28" bestFit="1" customWidth="1"/>
    <col min="15117" max="15118" width="31.42578125" style="28" bestFit="1" customWidth="1"/>
    <col min="15119" max="15119" width="31.42578125" style="28" customWidth="1"/>
    <col min="15120" max="15120" width="52.28515625" style="28" customWidth="1"/>
    <col min="15121" max="15121" width="31.42578125" style="28" customWidth="1"/>
    <col min="15122" max="15122" width="26.42578125" style="28" bestFit="1" customWidth="1"/>
    <col min="15123" max="15123" width="29.28515625" style="28" customWidth="1"/>
    <col min="15124" max="15124" width="30.28515625" style="28" customWidth="1"/>
    <col min="15125" max="15125" width="39" style="28" bestFit="1" customWidth="1"/>
    <col min="15126" max="15305" width="9.140625" style="28"/>
    <col min="15306" max="15306" width="17.5703125" style="28" bestFit="1" customWidth="1"/>
    <col min="15307" max="15307" width="25.7109375" style="28" bestFit="1" customWidth="1"/>
    <col min="15308" max="15308" width="22.140625" style="28" bestFit="1" customWidth="1"/>
    <col min="15309" max="15309" width="18.42578125" style="28" bestFit="1" customWidth="1"/>
    <col min="15310" max="15310" width="19.140625" style="28" bestFit="1" customWidth="1"/>
    <col min="15311" max="15311" width="18.42578125" style="28" bestFit="1" customWidth="1"/>
    <col min="15312" max="15312" width="26.42578125" style="28" bestFit="1" customWidth="1"/>
    <col min="15313" max="15313" width="23.85546875" style="28" bestFit="1" customWidth="1"/>
    <col min="15314" max="15314" width="21.42578125" style="28" bestFit="1" customWidth="1"/>
    <col min="15315" max="15315" width="16" style="28" bestFit="1" customWidth="1"/>
    <col min="15316" max="15317" width="23" style="28" customWidth="1"/>
    <col min="15318" max="15318" width="29.28515625" style="28" customWidth="1"/>
    <col min="15319" max="15319" width="30.28515625" style="28" customWidth="1"/>
    <col min="15320" max="15320" width="24.140625" style="28" customWidth="1"/>
    <col min="15321" max="15322" width="23.85546875" style="28" customWidth="1"/>
    <col min="15323" max="15323" width="30.28515625" style="28" customWidth="1"/>
    <col min="15324" max="15329" width="12.7109375" style="28" customWidth="1"/>
    <col min="15330" max="15330" width="33.140625" style="28" customWidth="1"/>
    <col min="15331" max="15331" width="31.5703125" style="28" customWidth="1"/>
    <col min="15332" max="15332" width="33.28515625" style="28" customWidth="1"/>
    <col min="15333" max="15333" width="31.7109375" style="28" customWidth="1"/>
    <col min="15334" max="15334" width="20" style="28" customWidth="1"/>
    <col min="15335" max="15335" width="19.28515625" style="28" bestFit="1" customWidth="1"/>
    <col min="15336" max="15336" width="19.7109375" style="28" bestFit="1" customWidth="1"/>
    <col min="15337" max="15337" width="33.28515625" style="28" bestFit="1" customWidth="1"/>
    <col min="15338" max="15338" width="24.140625" style="28" bestFit="1" customWidth="1"/>
    <col min="15339" max="15339" width="25.28515625" style="28" customWidth="1"/>
    <col min="15340" max="15340" width="24.42578125" style="28" customWidth="1"/>
    <col min="15341" max="15341" width="13.85546875" style="28" bestFit="1" customWidth="1"/>
    <col min="15342" max="15342" width="18.7109375" style="28" bestFit="1" customWidth="1"/>
    <col min="15343" max="15343" width="24.7109375" style="28" bestFit="1" customWidth="1"/>
    <col min="15344" max="15345" width="27.140625" style="28" bestFit="1" customWidth="1"/>
    <col min="15346" max="15346" width="24.7109375" style="28" bestFit="1" customWidth="1"/>
    <col min="15347" max="15349" width="22.42578125" style="28" bestFit="1" customWidth="1"/>
    <col min="15350" max="15350" width="24" style="28" bestFit="1" customWidth="1"/>
    <col min="15351" max="15352" width="41.140625" style="28" bestFit="1" customWidth="1"/>
    <col min="15353" max="15353" width="77.42578125" style="28" bestFit="1" customWidth="1"/>
    <col min="15354" max="15354" width="110.28515625" style="28" bestFit="1" customWidth="1"/>
    <col min="15355" max="15355" width="108.140625" style="28" bestFit="1" customWidth="1"/>
    <col min="15356" max="15356" width="38.28515625" style="28" bestFit="1" customWidth="1"/>
    <col min="15357" max="15357" width="38.7109375" style="28" bestFit="1" customWidth="1"/>
    <col min="15358" max="15358" width="38.28515625" style="28" bestFit="1" customWidth="1"/>
    <col min="15359" max="15359" width="38.7109375" style="28" bestFit="1" customWidth="1"/>
    <col min="15360" max="15360" width="38.28515625" style="28" bestFit="1" customWidth="1"/>
    <col min="15361" max="15361" width="38.7109375" style="28" bestFit="1" customWidth="1"/>
    <col min="15362" max="15362" width="22.85546875" style="28" bestFit="1" customWidth="1"/>
    <col min="15363" max="15363" width="31.85546875" style="28" customWidth="1"/>
    <col min="15364" max="15364" width="28" style="28" bestFit="1" customWidth="1"/>
    <col min="15365" max="15365" width="20.7109375" style="28" bestFit="1" customWidth="1"/>
    <col min="15366" max="15366" width="26.7109375" style="28" bestFit="1" customWidth="1"/>
    <col min="15367" max="15367" width="26.85546875" style="28" bestFit="1" customWidth="1"/>
    <col min="15368" max="15368" width="26.7109375" style="28" bestFit="1" customWidth="1"/>
    <col min="15369" max="15369" width="26.85546875" style="28" bestFit="1" customWidth="1"/>
    <col min="15370" max="15370" width="28.85546875" style="28" bestFit="1" customWidth="1"/>
    <col min="15371" max="15371" width="27" style="28" bestFit="1" customWidth="1"/>
    <col min="15372" max="15372" width="23.42578125" style="28" bestFit="1" customWidth="1"/>
    <col min="15373" max="15374" width="31.42578125" style="28" bestFit="1" customWidth="1"/>
    <col min="15375" max="15375" width="31.42578125" style="28" customWidth="1"/>
    <col min="15376" max="15376" width="52.28515625" style="28" customWidth="1"/>
    <col min="15377" max="15377" width="31.42578125" style="28" customWidth="1"/>
    <col min="15378" max="15378" width="26.42578125" style="28" bestFit="1" customWidth="1"/>
    <col min="15379" max="15379" width="29.28515625" style="28" customWidth="1"/>
    <col min="15380" max="15380" width="30.28515625" style="28" customWidth="1"/>
    <col min="15381" max="15381" width="39" style="28" bestFit="1" customWidth="1"/>
    <col min="15382" max="15561" width="9.140625" style="28"/>
    <col min="15562" max="15562" width="17.5703125" style="28" bestFit="1" customWidth="1"/>
    <col min="15563" max="15563" width="25.7109375" style="28" bestFit="1" customWidth="1"/>
    <col min="15564" max="15564" width="22.140625" style="28" bestFit="1" customWidth="1"/>
    <col min="15565" max="15565" width="18.42578125" style="28" bestFit="1" customWidth="1"/>
    <col min="15566" max="15566" width="19.140625" style="28" bestFit="1" customWidth="1"/>
    <col min="15567" max="15567" width="18.42578125" style="28" bestFit="1" customWidth="1"/>
    <col min="15568" max="15568" width="26.42578125" style="28" bestFit="1" customWidth="1"/>
    <col min="15569" max="15569" width="23.85546875" style="28" bestFit="1" customWidth="1"/>
    <col min="15570" max="15570" width="21.42578125" style="28" bestFit="1" customWidth="1"/>
    <col min="15571" max="15571" width="16" style="28" bestFit="1" customWidth="1"/>
    <col min="15572" max="15573" width="23" style="28" customWidth="1"/>
    <col min="15574" max="15574" width="29.28515625" style="28" customWidth="1"/>
    <col min="15575" max="15575" width="30.28515625" style="28" customWidth="1"/>
    <col min="15576" max="15576" width="24.140625" style="28" customWidth="1"/>
    <col min="15577" max="15578" width="23.85546875" style="28" customWidth="1"/>
    <col min="15579" max="15579" width="30.28515625" style="28" customWidth="1"/>
    <col min="15580" max="15585" width="12.7109375" style="28" customWidth="1"/>
    <col min="15586" max="15586" width="33.140625" style="28" customWidth="1"/>
    <col min="15587" max="15587" width="31.5703125" style="28" customWidth="1"/>
    <col min="15588" max="15588" width="33.28515625" style="28" customWidth="1"/>
    <col min="15589" max="15589" width="31.7109375" style="28" customWidth="1"/>
    <col min="15590" max="15590" width="20" style="28" customWidth="1"/>
    <col min="15591" max="15591" width="19.28515625" style="28" bestFit="1" customWidth="1"/>
    <col min="15592" max="15592" width="19.7109375" style="28" bestFit="1" customWidth="1"/>
    <col min="15593" max="15593" width="33.28515625" style="28" bestFit="1" customWidth="1"/>
    <col min="15594" max="15594" width="24.140625" style="28" bestFit="1" customWidth="1"/>
    <col min="15595" max="15595" width="25.28515625" style="28" customWidth="1"/>
    <col min="15596" max="15596" width="24.42578125" style="28" customWidth="1"/>
    <col min="15597" max="15597" width="13.85546875" style="28" bestFit="1" customWidth="1"/>
    <col min="15598" max="15598" width="18.7109375" style="28" bestFit="1" customWidth="1"/>
    <col min="15599" max="15599" width="24.7109375" style="28" bestFit="1" customWidth="1"/>
    <col min="15600" max="15601" width="27.140625" style="28" bestFit="1" customWidth="1"/>
    <col min="15602" max="15602" width="24.7109375" style="28" bestFit="1" customWidth="1"/>
    <col min="15603" max="15605" width="22.42578125" style="28" bestFit="1" customWidth="1"/>
    <col min="15606" max="15606" width="24" style="28" bestFit="1" customWidth="1"/>
    <col min="15607" max="15608" width="41.140625" style="28" bestFit="1" customWidth="1"/>
    <col min="15609" max="15609" width="77.42578125" style="28" bestFit="1" customWidth="1"/>
    <col min="15610" max="15610" width="110.28515625" style="28" bestFit="1" customWidth="1"/>
    <col min="15611" max="15611" width="108.140625" style="28" bestFit="1" customWidth="1"/>
    <col min="15612" max="15612" width="38.28515625" style="28" bestFit="1" customWidth="1"/>
    <col min="15613" max="15613" width="38.7109375" style="28" bestFit="1" customWidth="1"/>
    <col min="15614" max="15614" width="38.28515625" style="28" bestFit="1" customWidth="1"/>
    <col min="15615" max="15615" width="38.7109375" style="28" bestFit="1" customWidth="1"/>
    <col min="15616" max="15616" width="38.28515625" style="28" bestFit="1" customWidth="1"/>
    <col min="15617" max="15617" width="38.7109375" style="28" bestFit="1" customWidth="1"/>
    <col min="15618" max="15618" width="22.85546875" style="28" bestFit="1" customWidth="1"/>
    <col min="15619" max="15619" width="31.85546875" style="28" customWidth="1"/>
    <col min="15620" max="15620" width="28" style="28" bestFit="1" customWidth="1"/>
    <col min="15621" max="15621" width="20.7109375" style="28" bestFit="1" customWidth="1"/>
    <col min="15622" max="15622" width="26.7109375" style="28" bestFit="1" customWidth="1"/>
    <col min="15623" max="15623" width="26.85546875" style="28" bestFit="1" customWidth="1"/>
    <col min="15624" max="15624" width="26.7109375" style="28" bestFit="1" customWidth="1"/>
    <col min="15625" max="15625" width="26.85546875" style="28" bestFit="1" customWidth="1"/>
    <col min="15626" max="15626" width="28.85546875" style="28" bestFit="1" customWidth="1"/>
    <col min="15627" max="15627" width="27" style="28" bestFit="1" customWidth="1"/>
    <col min="15628" max="15628" width="23.42578125" style="28" bestFit="1" customWidth="1"/>
    <col min="15629" max="15630" width="31.42578125" style="28" bestFit="1" customWidth="1"/>
    <col min="15631" max="15631" width="31.42578125" style="28" customWidth="1"/>
    <col min="15632" max="15632" width="52.28515625" style="28" customWidth="1"/>
    <col min="15633" max="15633" width="31.42578125" style="28" customWidth="1"/>
    <col min="15634" max="15634" width="26.42578125" style="28" bestFit="1" customWidth="1"/>
    <col min="15635" max="15635" width="29.28515625" style="28" customWidth="1"/>
    <col min="15636" max="15636" width="30.28515625" style="28" customWidth="1"/>
    <col min="15637" max="15637" width="39" style="28" bestFit="1" customWidth="1"/>
    <col min="15638" max="15817" width="9.140625" style="28"/>
    <col min="15818" max="15818" width="17.5703125" style="28" bestFit="1" customWidth="1"/>
    <col min="15819" max="15819" width="25.7109375" style="28" bestFit="1" customWidth="1"/>
    <col min="15820" max="15820" width="22.140625" style="28" bestFit="1" customWidth="1"/>
    <col min="15821" max="15821" width="18.42578125" style="28" bestFit="1" customWidth="1"/>
    <col min="15822" max="15822" width="19.140625" style="28" bestFit="1" customWidth="1"/>
    <col min="15823" max="15823" width="18.42578125" style="28" bestFit="1" customWidth="1"/>
    <col min="15824" max="15824" width="26.42578125" style="28" bestFit="1" customWidth="1"/>
    <col min="15825" max="15825" width="23.85546875" style="28" bestFit="1" customWidth="1"/>
    <col min="15826" max="15826" width="21.42578125" style="28" bestFit="1" customWidth="1"/>
    <col min="15827" max="15827" width="16" style="28" bestFit="1" customWidth="1"/>
    <col min="15828" max="15829" width="23" style="28" customWidth="1"/>
    <col min="15830" max="15830" width="29.28515625" style="28" customWidth="1"/>
    <col min="15831" max="15831" width="30.28515625" style="28" customWidth="1"/>
    <col min="15832" max="15832" width="24.140625" style="28" customWidth="1"/>
    <col min="15833" max="15834" width="23.85546875" style="28" customWidth="1"/>
    <col min="15835" max="15835" width="30.28515625" style="28" customWidth="1"/>
    <col min="15836" max="15841" width="12.7109375" style="28" customWidth="1"/>
    <col min="15842" max="15842" width="33.140625" style="28" customWidth="1"/>
    <col min="15843" max="15843" width="31.5703125" style="28" customWidth="1"/>
    <col min="15844" max="15844" width="33.28515625" style="28" customWidth="1"/>
    <col min="15845" max="15845" width="31.7109375" style="28" customWidth="1"/>
    <col min="15846" max="15846" width="20" style="28" customWidth="1"/>
    <col min="15847" max="15847" width="19.28515625" style="28" bestFit="1" customWidth="1"/>
    <col min="15848" max="15848" width="19.7109375" style="28" bestFit="1" customWidth="1"/>
    <col min="15849" max="15849" width="33.28515625" style="28" bestFit="1" customWidth="1"/>
    <col min="15850" max="15850" width="24.140625" style="28" bestFit="1" customWidth="1"/>
    <col min="15851" max="15851" width="25.28515625" style="28" customWidth="1"/>
    <col min="15852" max="15852" width="24.42578125" style="28" customWidth="1"/>
    <col min="15853" max="15853" width="13.85546875" style="28" bestFit="1" customWidth="1"/>
    <col min="15854" max="15854" width="18.7109375" style="28" bestFit="1" customWidth="1"/>
    <col min="15855" max="15855" width="24.7109375" style="28" bestFit="1" customWidth="1"/>
    <col min="15856" max="15857" width="27.140625" style="28" bestFit="1" customWidth="1"/>
    <col min="15858" max="15858" width="24.7109375" style="28" bestFit="1" customWidth="1"/>
    <col min="15859" max="15861" width="22.42578125" style="28" bestFit="1" customWidth="1"/>
    <col min="15862" max="15862" width="24" style="28" bestFit="1" customWidth="1"/>
    <col min="15863" max="15864" width="41.140625" style="28" bestFit="1" customWidth="1"/>
    <col min="15865" max="15865" width="77.42578125" style="28" bestFit="1" customWidth="1"/>
    <col min="15866" max="15866" width="110.28515625" style="28" bestFit="1" customWidth="1"/>
    <col min="15867" max="15867" width="108.140625" style="28" bestFit="1" customWidth="1"/>
    <col min="15868" max="15868" width="38.28515625" style="28" bestFit="1" customWidth="1"/>
    <col min="15869" max="15869" width="38.7109375" style="28" bestFit="1" customWidth="1"/>
    <col min="15870" max="15870" width="38.28515625" style="28" bestFit="1" customWidth="1"/>
    <col min="15871" max="15871" width="38.7109375" style="28" bestFit="1" customWidth="1"/>
    <col min="15872" max="15872" width="38.28515625" style="28" bestFit="1" customWidth="1"/>
    <col min="15873" max="15873" width="38.7109375" style="28" bestFit="1" customWidth="1"/>
    <col min="15874" max="15874" width="22.85546875" style="28" bestFit="1" customWidth="1"/>
    <col min="15875" max="15875" width="31.85546875" style="28" customWidth="1"/>
    <col min="15876" max="15876" width="28" style="28" bestFit="1" customWidth="1"/>
    <col min="15877" max="15877" width="20.7109375" style="28" bestFit="1" customWidth="1"/>
    <col min="15878" max="15878" width="26.7109375" style="28" bestFit="1" customWidth="1"/>
    <col min="15879" max="15879" width="26.85546875" style="28" bestFit="1" customWidth="1"/>
    <col min="15880" max="15880" width="26.7109375" style="28" bestFit="1" customWidth="1"/>
    <col min="15881" max="15881" width="26.85546875" style="28" bestFit="1" customWidth="1"/>
    <col min="15882" max="15882" width="28.85546875" style="28" bestFit="1" customWidth="1"/>
    <col min="15883" max="15883" width="27" style="28" bestFit="1" customWidth="1"/>
    <col min="15884" max="15884" width="23.42578125" style="28" bestFit="1" customWidth="1"/>
    <col min="15885" max="15886" width="31.42578125" style="28" bestFit="1" customWidth="1"/>
    <col min="15887" max="15887" width="31.42578125" style="28" customWidth="1"/>
    <col min="15888" max="15888" width="52.28515625" style="28" customWidth="1"/>
    <col min="15889" max="15889" width="31.42578125" style="28" customWidth="1"/>
    <col min="15890" max="15890" width="26.42578125" style="28" bestFit="1" customWidth="1"/>
    <col min="15891" max="15891" width="29.28515625" style="28" customWidth="1"/>
    <col min="15892" max="15892" width="30.28515625" style="28" customWidth="1"/>
    <col min="15893" max="15893" width="39" style="28" bestFit="1" customWidth="1"/>
    <col min="15894" max="16073" width="9.140625" style="28"/>
    <col min="16074" max="16074" width="17.5703125" style="28" bestFit="1" customWidth="1"/>
    <col min="16075" max="16075" width="25.7109375" style="28" bestFit="1" customWidth="1"/>
    <col min="16076" max="16076" width="22.140625" style="28" bestFit="1" customWidth="1"/>
    <col min="16077" max="16077" width="18.42578125" style="28" bestFit="1" customWidth="1"/>
    <col min="16078" max="16078" width="19.140625" style="28" bestFit="1" customWidth="1"/>
    <col min="16079" max="16079" width="18.42578125" style="28" bestFit="1" customWidth="1"/>
    <col min="16080" max="16080" width="26.42578125" style="28" bestFit="1" customWidth="1"/>
    <col min="16081" max="16081" width="23.85546875" style="28" bestFit="1" customWidth="1"/>
    <col min="16082" max="16082" width="21.42578125" style="28" bestFit="1" customWidth="1"/>
    <col min="16083" max="16083" width="16" style="28" bestFit="1" customWidth="1"/>
    <col min="16084" max="16085" width="23" style="28" customWidth="1"/>
    <col min="16086" max="16086" width="29.28515625" style="28" customWidth="1"/>
    <col min="16087" max="16087" width="30.28515625" style="28" customWidth="1"/>
    <col min="16088" max="16088" width="24.140625" style="28" customWidth="1"/>
    <col min="16089" max="16090" width="23.85546875" style="28" customWidth="1"/>
    <col min="16091" max="16091" width="30.28515625" style="28" customWidth="1"/>
    <col min="16092" max="16097" width="12.7109375" style="28" customWidth="1"/>
    <col min="16098" max="16098" width="33.140625" style="28" customWidth="1"/>
    <col min="16099" max="16099" width="31.5703125" style="28" customWidth="1"/>
    <col min="16100" max="16100" width="33.28515625" style="28" customWidth="1"/>
    <col min="16101" max="16101" width="31.7109375" style="28" customWidth="1"/>
    <col min="16102" max="16102" width="20" style="28" customWidth="1"/>
    <col min="16103" max="16103" width="19.28515625" style="28" bestFit="1" customWidth="1"/>
    <col min="16104" max="16104" width="19.7109375" style="28" bestFit="1" customWidth="1"/>
    <col min="16105" max="16105" width="33.28515625" style="28" bestFit="1" customWidth="1"/>
    <col min="16106" max="16106" width="24.140625" style="28" bestFit="1" customWidth="1"/>
    <col min="16107" max="16107" width="25.28515625" style="28" customWidth="1"/>
    <col min="16108" max="16108" width="24.42578125" style="28" customWidth="1"/>
    <col min="16109" max="16109" width="13.85546875" style="28" bestFit="1" customWidth="1"/>
    <col min="16110" max="16110" width="18.7109375" style="28" bestFit="1" customWidth="1"/>
    <col min="16111" max="16111" width="24.7109375" style="28" bestFit="1" customWidth="1"/>
    <col min="16112" max="16113" width="27.140625" style="28" bestFit="1" customWidth="1"/>
    <col min="16114" max="16114" width="24.7109375" style="28" bestFit="1" customWidth="1"/>
    <col min="16115" max="16117" width="22.42578125" style="28" bestFit="1" customWidth="1"/>
    <col min="16118" max="16118" width="24" style="28" bestFit="1" customWidth="1"/>
    <col min="16119" max="16120" width="41.140625" style="28" bestFit="1" customWidth="1"/>
    <col min="16121" max="16121" width="77.42578125" style="28" bestFit="1" customWidth="1"/>
    <col min="16122" max="16122" width="110.28515625" style="28" bestFit="1" customWidth="1"/>
    <col min="16123" max="16123" width="108.140625" style="28" bestFit="1" customWidth="1"/>
    <col min="16124" max="16124" width="38.28515625" style="28" bestFit="1" customWidth="1"/>
    <col min="16125" max="16125" width="38.7109375" style="28" bestFit="1" customWidth="1"/>
    <col min="16126" max="16126" width="38.28515625" style="28" bestFit="1" customWidth="1"/>
    <col min="16127" max="16127" width="38.7109375" style="28" bestFit="1" customWidth="1"/>
    <col min="16128" max="16128" width="38.28515625" style="28" bestFit="1" customWidth="1"/>
    <col min="16129" max="16129" width="38.7109375" style="28" bestFit="1" customWidth="1"/>
    <col min="16130" max="16130" width="22.85546875" style="28" bestFit="1" customWidth="1"/>
    <col min="16131" max="16131" width="31.85546875" style="28" customWidth="1"/>
    <col min="16132" max="16132" width="28" style="28" bestFit="1" customWidth="1"/>
    <col min="16133" max="16133" width="20.7109375" style="28" bestFit="1" customWidth="1"/>
    <col min="16134" max="16134" width="26.7109375" style="28" bestFit="1" customWidth="1"/>
    <col min="16135" max="16135" width="26.85546875" style="28" bestFit="1" customWidth="1"/>
    <col min="16136" max="16136" width="26.7109375" style="28" bestFit="1" customWidth="1"/>
    <col min="16137" max="16137" width="26.85546875" style="28" bestFit="1" customWidth="1"/>
    <col min="16138" max="16138" width="28.85546875" style="28" bestFit="1" customWidth="1"/>
    <col min="16139" max="16139" width="27" style="28" bestFit="1" customWidth="1"/>
    <col min="16140" max="16140" width="23.42578125" style="28" bestFit="1" customWidth="1"/>
    <col min="16141" max="16142" width="31.42578125" style="28" bestFit="1" customWidth="1"/>
    <col min="16143" max="16143" width="31.42578125" style="28" customWidth="1"/>
    <col min="16144" max="16144" width="52.28515625" style="28" customWidth="1"/>
    <col min="16145" max="16145" width="31.42578125" style="28" customWidth="1"/>
    <col min="16146" max="16146" width="26.42578125" style="28" bestFit="1" customWidth="1"/>
    <col min="16147" max="16147" width="29.28515625" style="28" customWidth="1"/>
    <col min="16148" max="16148" width="30.28515625" style="28" customWidth="1"/>
    <col min="16149" max="16149" width="39" style="28" bestFit="1" customWidth="1"/>
    <col min="16150" max="16384" width="9.140625" style="28"/>
  </cols>
  <sheetData>
    <row r="1" spans="1:34" s="9" customFormat="1" ht="30" x14ac:dyDescent="0.25">
      <c r="B1" s="9" t="s">
        <v>25</v>
      </c>
      <c r="C1" s="10" t="s">
        <v>26</v>
      </c>
      <c r="D1" s="11" t="s">
        <v>27</v>
      </c>
      <c r="E1" s="12" t="s">
        <v>28</v>
      </c>
      <c r="F1" s="10" t="s">
        <v>29</v>
      </c>
      <c r="G1" s="10" t="s">
        <v>30</v>
      </c>
      <c r="H1" s="11" t="s">
        <v>31</v>
      </c>
      <c r="I1" s="11" t="s">
        <v>32</v>
      </c>
      <c r="J1" s="13" t="s">
        <v>33</v>
      </c>
      <c r="K1" s="14" t="s">
        <v>34</v>
      </c>
      <c r="L1" s="14" t="s">
        <v>35</v>
      </c>
      <c r="M1" s="13" t="s">
        <v>36</v>
      </c>
      <c r="N1" s="13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6" t="s">
        <v>42</v>
      </c>
      <c r="T1" s="16" t="s">
        <v>43</v>
      </c>
      <c r="U1" s="17" t="s">
        <v>44</v>
      </c>
      <c r="V1" s="10" t="s">
        <v>45</v>
      </c>
      <c r="W1" s="10" t="s">
        <v>46</v>
      </c>
      <c r="X1" s="11" t="s">
        <v>47</v>
      </c>
      <c r="Y1" s="11" t="s">
        <v>48</v>
      </c>
      <c r="Z1" s="13" t="s">
        <v>49</v>
      </c>
      <c r="AA1" s="163" t="s">
        <v>49</v>
      </c>
      <c r="AB1" s="163" t="s">
        <v>501</v>
      </c>
      <c r="AC1" s="15" t="s">
        <v>50</v>
      </c>
      <c r="AD1" s="15" t="s">
        <v>51</v>
      </c>
      <c r="AE1" s="131" t="s">
        <v>483</v>
      </c>
      <c r="AF1" s="131" t="s">
        <v>491</v>
      </c>
      <c r="AG1" s="138" t="s">
        <v>493</v>
      </c>
      <c r="AH1" s="138" t="s">
        <v>494</v>
      </c>
    </row>
    <row r="2" spans="1:34" x14ac:dyDescent="0.25">
      <c r="A2" s="18" t="s">
        <v>52</v>
      </c>
      <c r="B2" s="18">
        <v>0</v>
      </c>
      <c r="C2" s="20">
        <v>0</v>
      </c>
      <c r="D2" s="20">
        <v>0</v>
      </c>
      <c r="E2" s="20">
        <v>180</v>
      </c>
      <c r="F2" s="20">
        <v>0</v>
      </c>
      <c r="G2" s="21">
        <v>0</v>
      </c>
      <c r="H2" s="20">
        <v>0</v>
      </c>
      <c r="I2" s="22" t="s">
        <v>53</v>
      </c>
      <c r="J2" s="21">
        <v>0</v>
      </c>
      <c r="K2" s="21">
        <v>0</v>
      </c>
      <c r="L2" s="20">
        <v>0</v>
      </c>
      <c r="M2" s="21">
        <v>0</v>
      </c>
      <c r="N2" s="21">
        <v>0</v>
      </c>
      <c r="O2" s="23">
        <v>0</v>
      </c>
      <c r="P2" s="20">
        <v>0</v>
      </c>
      <c r="Q2" s="24">
        <v>0</v>
      </c>
      <c r="R2" s="24">
        <v>0</v>
      </c>
      <c r="S2" s="20">
        <v>0</v>
      </c>
      <c r="T2" s="20">
        <v>0</v>
      </c>
      <c r="U2" s="25">
        <v>0</v>
      </c>
      <c r="V2" s="19">
        <v>0</v>
      </c>
      <c r="W2" s="19">
        <v>0</v>
      </c>
      <c r="X2" s="19">
        <v>0</v>
      </c>
      <c r="Y2" s="19">
        <v>0</v>
      </c>
      <c r="Z2" s="19">
        <f>AB2</f>
        <v>2</v>
      </c>
      <c r="AA2" s="19">
        <v>1</v>
      </c>
      <c r="AB2" s="19">
        <f>AA2*2</f>
        <v>2</v>
      </c>
      <c r="AC2" s="26">
        <v>6.2</v>
      </c>
      <c r="AD2" s="19">
        <v>1</v>
      </c>
      <c r="AE2" s="135" t="s">
        <v>485</v>
      </c>
      <c r="AF2" s="136" t="s">
        <v>492</v>
      </c>
    </row>
    <row r="3" spans="1:34" x14ac:dyDescent="0.25">
      <c r="A3" s="29" t="s">
        <v>52</v>
      </c>
      <c r="B3" s="30">
        <v>1</v>
      </c>
      <c r="C3" s="20">
        <v>0</v>
      </c>
      <c r="D3" s="20">
        <v>0</v>
      </c>
      <c r="E3" s="20">
        <v>180</v>
      </c>
      <c r="F3" s="31">
        <v>0</v>
      </c>
      <c r="G3" s="31">
        <v>0</v>
      </c>
      <c r="H3" s="31">
        <v>3</v>
      </c>
      <c r="I3" s="22" t="s">
        <v>53</v>
      </c>
      <c r="J3" s="20">
        <v>0</v>
      </c>
      <c r="K3" s="20">
        <v>0</v>
      </c>
      <c r="L3" s="20">
        <v>0</v>
      </c>
      <c r="M3" s="20">
        <v>0</v>
      </c>
      <c r="N3" s="31">
        <v>0</v>
      </c>
      <c r="O3" s="23">
        <v>0</v>
      </c>
      <c r="P3" s="20">
        <v>0</v>
      </c>
      <c r="Q3" s="7">
        <v>1</v>
      </c>
      <c r="R3" s="7">
        <v>0</v>
      </c>
      <c r="S3" s="20">
        <v>90</v>
      </c>
      <c r="T3" s="20">
        <v>50</v>
      </c>
      <c r="U3" s="25">
        <v>1</v>
      </c>
      <c r="V3" s="26">
        <v>1</v>
      </c>
      <c r="W3" s="26">
        <v>6</v>
      </c>
      <c r="X3" s="19">
        <v>2</v>
      </c>
      <c r="Y3" s="19">
        <v>6</v>
      </c>
      <c r="Z3" s="19">
        <f t="shared" ref="Z3:Z66" si="0">AB3</f>
        <v>2</v>
      </c>
      <c r="AA3" s="19">
        <v>1</v>
      </c>
      <c r="AB3" s="19">
        <f t="shared" ref="AB3:AB66" si="1">AA3*2</f>
        <v>2</v>
      </c>
      <c r="AC3" s="19">
        <v>6.2</v>
      </c>
      <c r="AD3" s="19">
        <v>1</v>
      </c>
      <c r="AE3" s="136"/>
      <c r="AF3" s="136"/>
    </row>
    <row r="4" spans="1:34" x14ac:dyDescent="0.25">
      <c r="A4" s="29" t="s">
        <v>52</v>
      </c>
      <c r="B4" s="18">
        <v>2</v>
      </c>
      <c r="C4" s="20">
        <v>0</v>
      </c>
      <c r="D4" s="20">
        <v>0</v>
      </c>
      <c r="E4" s="20">
        <v>180</v>
      </c>
      <c r="F4" s="31">
        <v>0</v>
      </c>
      <c r="G4" s="31">
        <v>0</v>
      </c>
      <c r="H4" s="31">
        <v>3</v>
      </c>
      <c r="I4" s="22" t="s">
        <v>53</v>
      </c>
      <c r="J4" s="20">
        <v>0</v>
      </c>
      <c r="K4" s="20">
        <v>0</v>
      </c>
      <c r="L4" s="20">
        <v>0</v>
      </c>
      <c r="M4" s="20">
        <v>0</v>
      </c>
      <c r="N4" s="31">
        <v>0</v>
      </c>
      <c r="O4" s="23">
        <v>0</v>
      </c>
      <c r="P4" s="20">
        <v>0</v>
      </c>
      <c r="Q4" s="7">
        <v>1</v>
      </c>
      <c r="R4" s="7">
        <v>0</v>
      </c>
      <c r="S4" s="20">
        <v>90</v>
      </c>
      <c r="T4" s="20">
        <v>50</v>
      </c>
      <c r="U4" s="25">
        <v>1</v>
      </c>
      <c r="V4" s="26">
        <v>1</v>
      </c>
      <c r="W4" s="26">
        <v>6</v>
      </c>
      <c r="X4" s="19">
        <v>2</v>
      </c>
      <c r="Y4" s="19">
        <v>6</v>
      </c>
      <c r="Z4" s="19">
        <f t="shared" si="0"/>
        <v>2</v>
      </c>
      <c r="AA4" s="19">
        <v>1</v>
      </c>
      <c r="AB4" s="19">
        <f t="shared" si="1"/>
        <v>2</v>
      </c>
      <c r="AC4" s="19">
        <v>6.2</v>
      </c>
      <c r="AD4" s="19">
        <v>1</v>
      </c>
      <c r="AE4" s="136"/>
      <c r="AF4" s="136"/>
    </row>
    <row r="5" spans="1:34" x14ac:dyDescent="0.25">
      <c r="A5" s="29" t="s">
        <v>52</v>
      </c>
      <c r="B5" s="30">
        <v>3</v>
      </c>
      <c r="C5" s="20">
        <v>0</v>
      </c>
      <c r="D5" s="20">
        <v>0</v>
      </c>
      <c r="E5" s="20">
        <v>180</v>
      </c>
      <c r="F5" s="31">
        <v>0</v>
      </c>
      <c r="G5" s="31">
        <v>0</v>
      </c>
      <c r="H5" s="31">
        <v>3</v>
      </c>
      <c r="I5" s="22" t="s">
        <v>53</v>
      </c>
      <c r="J5" s="20">
        <v>0</v>
      </c>
      <c r="K5" s="20">
        <v>0</v>
      </c>
      <c r="L5" s="20">
        <v>0</v>
      </c>
      <c r="M5" s="20">
        <v>0</v>
      </c>
      <c r="N5" s="31">
        <v>0</v>
      </c>
      <c r="O5" s="23">
        <v>100</v>
      </c>
      <c r="P5" s="20">
        <v>0</v>
      </c>
      <c r="Q5" s="7">
        <v>1</v>
      </c>
      <c r="R5" s="7">
        <v>0</v>
      </c>
      <c r="S5" s="20">
        <v>90</v>
      </c>
      <c r="T5" s="20">
        <v>50</v>
      </c>
      <c r="U5" s="25">
        <v>1</v>
      </c>
      <c r="V5" s="26">
        <v>1</v>
      </c>
      <c r="W5" s="26">
        <v>6</v>
      </c>
      <c r="X5" s="19">
        <v>2</v>
      </c>
      <c r="Y5" s="19">
        <v>6</v>
      </c>
      <c r="Z5" s="19">
        <f t="shared" si="0"/>
        <v>2</v>
      </c>
      <c r="AA5" s="19">
        <v>1</v>
      </c>
      <c r="AB5" s="19">
        <f t="shared" si="1"/>
        <v>2</v>
      </c>
      <c r="AC5" s="19">
        <v>6.2</v>
      </c>
      <c r="AD5" s="19">
        <v>1</v>
      </c>
      <c r="AE5" s="132"/>
      <c r="AF5" s="132"/>
    </row>
    <row r="6" spans="1:34" x14ac:dyDescent="0.25">
      <c r="A6" s="29" t="s">
        <v>52</v>
      </c>
      <c r="B6" s="18">
        <v>4</v>
      </c>
      <c r="C6" s="20">
        <v>0</v>
      </c>
      <c r="D6" s="20">
        <v>0</v>
      </c>
      <c r="E6" s="20">
        <v>180</v>
      </c>
      <c r="F6" s="31">
        <v>1</v>
      </c>
      <c r="G6" s="31">
        <v>1</v>
      </c>
      <c r="H6" s="31">
        <v>3</v>
      </c>
      <c r="I6" s="22" t="s">
        <v>54</v>
      </c>
      <c r="J6" s="20">
        <v>0</v>
      </c>
      <c r="K6" s="20">
        <v>0</v>
      </c>
      <c r="L6" s="20">
        <v>0</v>
      </c>
      <c r="M6" s="20">
        <v>0</v>
      </c>
      <c r="N6" s="31">
        <v>0</v>
      </c>
      <c r="O6" s="23">
        <v>100</v>
      </c>
      <c r="P6" s="20">
        <v>0</v>
      </c>
      <c r="Q6" s="7">
        <v>1</v>
      </c>
      <c r="R6" s="7">
        <v>1</v>
      </c>
      <c r="S6" s="20">
        <v>90</v>
      </c>
      <c r="T6" s="20">
        <v>50</v>
      </c>
      <c r="U6" s="25">
        <v>1</v>
      </c>
      <c r="V6" s="26">
        <v>1</v>
      </c>
      <c r="W6" s="26">
        <v>6</v>
      </c>
      <c r="X6" s="19">
        <v>2</v>
      </c>
      <c r="Y6" s="19">
        <v>6</v>
      </c>
      <c r="Z6" s="19">
        <f t="shared" si="0"/>
        <v>2</v>
      </c>
      <c r="AA6" s="19">
        <v>1</v>
      </c>
      <c r="AB6" s="19">
        <f t="shared" si="1"/>
        <v>2</v>
      </c>
      <c r="AC6" s="19">
        <v>6.2</v>
      </c>
      <c r="AD6" s="19">
        <v>1</v>
      </c>
      <c r="AE6" s="132"/>
      <c r="AF6" s="132"/>
    </row>
    <row r="7" spans="1:34" x14ac:dyDescent="0.25">
      <c r="A7" s="29" t="s">
        <v>52</v>
      </c>
      <c r="B7" s="30">
        <v>5</v>
      </c>
      <c r="C7" s="20">
        <v>0</v>
      </c>
      <c r="D7" s="20">
        <v>0</v>
      </c>
      <c r="E7" s="20">
        <v>180</v>
      </c>
      <c r="F7" s="31">
        <v>1</v>
      </c>
      <c r="G7" s="31">
        <v>1</v>
      </c>
      <c r="H7" s="31">
        <v>3</v>
      </c>
      <c r="I7" s="22" t="s">
        <v>54</v>
      </c>
      <c r="J7" s="20">
        <v>0</v>
      </c>
      <c r="K7" s="20">
        <v>0</v>
      </c>
      <c r="L7" s="20">
        <v>0</v>
      </c>
      <c r="M7" s="20">
        <v>0</v>
      </c>
      <c r="N7" s="31">
        <v>0</v>
      </c>
      <c r="O7" s="23">
        <v>100</v>
      </c>
      <c r="P7" s="20">
        <v>0</v>
      </c>
      <c r="Q7" s="7">
        <v>1</v>
      </c>
      <c r="R7" s="7">
        <v>1</v>
      </c>
      <c r="S7" s="20">
        <v>90</v>
      </c>
      <c r="T7" s="20">
        <v>50</v>
      </c>
      <c r="U7" s="25">
        <v>1</v>
      </c>
      <c r="V7" s="26">
        <v>1</v>
      </c>
      <c r="W7" s="26">
        <v>6</v>
      </c>
      <c r="X7" s="19">
        <v>2</v>
      </c>
      <c r="Y7" s="19">
        <v>6</v>
      </c>
      <c r="Z7" s="19">
        <f t="shared" si="0"/>
        <v>2</v>
      </c>
      <c r="AA7" s="19">
        <v>1</v>
      </c>
      <c r="AB7" s="19">
        <f t="shared" si="1"/>
        <v>2</v>
      </c>
      <c r="AC7" s="19">
        <v>6.1</v>
      </c>
      <c r="AD7" s="19">
        <v>1</v>
      </c>
      <c r="AE7" s="132"/>
      <c r="AF7" s="132"/>
    </row>
    <row r="8" spans="1:34" x14ac:dyDescent="0.25">
      <c r="A8" s="29" t="s">
        <v>52</v>
      </c>
      <c r="B8" s="18">
        <v>6</v>
      </c>
      <c r="C8" s="20">
        <v>0</v>
      </c>
      <c r="D8" s="20">
        <v>0</v>
      </c>
      <c r="E8" s="20">
        <v>180</v>
      </c>
      <c r="F8" s="31">
        <v>1</v>
      </c>
      <c r="G8" s="31">
        <v>4</v>
      </c>
      <c r="H8" s="31">
        <v>3</v>
      </c>
      <c r="I8" s="22" t="s">
        <v>54</v>
      </c>
      <c r="J8" s="20">
        <v>0</v>
      </c>
      <c r="K8" s="20">
        <v>0</v>
      </c>
      <c r="L8" s="20">
        <v>0</v>
      </c>
      <c r="M8" s="20">
        <v>1</v>
      </c>
      <c r="N8" s="31">
        <v>1</v>
      </c>
      <c r="O8" s="23">
        <v>100</v>
      </c>
      <c r="P8" s="20">
        <v>0</v>
      </c>
      <c r="Q8" s="7">
        <v>1</v>
      </c>
      <c r="R8" s="7">
        <v>1</v>
      </c>
      <c r="S8" s="20">
        <v>90</v>
      </c>
      <c r="T8" s="20">
        <v>50</v>
      </c>
      <c r="U8" s="25">
        <v>1</v>
      </c>
      <c r="V8" s="26">
        <v>1</v>
      </c>
      <c r="W8" s="26">
        <v>6</v>
      </c>
      <c r="X8" s="19">
        <v>2</v>
      </c>
      <c r="Y8" s="19">
        <v>6</v>
      </c>
      <c r="Z8" s="19">
        <f t="shared" si="0"/>
        <v>2</v>
      </c>
      <c r="AA8" s="19">
        <v>1</v>
      </c>
      <c r="AB8" s="19">
        <f t="shared" si="1"/>
        <v>2</v>
      </c>
      <c r="AC8" s="19">
        <v>6.1</v>
      </c>
      <c r="AD8" s="19">
        <v>1</v>
      </c>
      <c r="AE8" s="132">
        <v>4</v>
      </c>
      <c r="AF8" s="132" t="s">
        <v>554</v>
      </c>
      <c r="AG8" s="120">
        <f>ROUNDUP(AE8*VLOOKUP($AF$8,PEARL!$C$2:$K$8,8,0)*Z8,0)</f>
        <v>157</v>
      </c>
      <c r="AH8" s="120">
        <f>ROUNDUP(AE8*VLOOKUP($AF$8,PEARL!$C$2:$K$8,9,0)*Z8,0)</f>
        <v>1176</v>
      </c>
    </row>
    <row r="9" spans="1:34" x14ac:dyDescent="0.25">
      <c r="A9" s="29" t="s">
        <v>52</v>
      </c>
      <c r="B9" s="30">
        <v>7</v>
      </c>
      <c r="C9" s="20">
        <v>0</v>
      </c>
      <c r="D9" s="20">
        <v>0</v>
      </c>
      <c r="E9" s="20">
        <v>180</v>
      </c>
      <c r="F9" s="31">
        <v>1</v>
      </c>
      <c r="G9" s="31">
        <v>4</v>
      </c>
      <c r="H9" s="31">
        <v>3</v>
      </c>
      <c r="I9" s="22" t="s">
        <v>54</v>
      </c>
      <c r="J9" s="20">
        <v>0</v>
      </c>
      <c r="K9" s="20">
        <v>0</v>
      </c>
      <c r="L9" s="20">
        <v>0</v>
      </c>
      <c r="M9" s="20">
        <v>1</v>
      </c>
      <c r="N9" s="31">
        <v>1</v>
      </c>
      <c r="O9" s="23">
        <v>100</v>
      </c>
      <c r="P9" s="20">
        <v>0</v>
      </c>
      <c r="Q9" s="7">
        <v>1</v>
      </c>
      <c r="R9" s="7">
        <v>1</v>
      </c>
      <c r="S9" s="20">
        <v>90</v>
      </c>
      <c r="T9" s="20">
        <v>50</v>
      </c>
      <c r="U9" s="25">
        <v>1</v>
      </c>
      <c r="V9" s="26">
        <v>1</v>
      </c>
      <c r="W9" s="26">
        <v>6</v>
      </c>
      <c r="X9" s="19">
        <v>2</v>
      </c>
      <c r="Y9" s="19">
        <v>6</v>
      </c>
      <c r="Z9" s="19">
        <f t="shared" si="0"/>
        <v>2</v>
      </c>
      <c r="AA9" s="19">
        <v>1</v>
      </c>
      <c r="AB9" s="19">
        <f t="shared" si="1"/>
        <v>2</v>
      </c>
      <c r="AC9" s="19">
        <v>6.1</v>
      </c>
      <c r="AD9" s="19">
        <v>1</v>
      </c>
      <c r="AE9" s="132">
        <f>AE8</f>
        <v>4</v>
      </c>
      <c r="AF9" s="132"/>
      <c r="AG9" s="120">
        <f>ROUNDUP(AE9*VLOOKUP($AF$8,PEARL!$C$2:$K$8,8,0)*Z9,0)</f>
        <v>157</v>
      </c>
      <c r="AH9" s="120">
        <f>ROUNDUP(AE9*VLOOKUP($AF$8,PEARL!$C$2:$K$8,9,0)*Z9,0)</f>
        <v>1176</v>
      </c>
    </row>
    <row r="10" spans="1:34" x14ac:dyDescent="0.25">
      <c r="A10" s="29" t="s">
        <v>52</v>
      </c>
      <c r="B10" s="18">
        <v>8</v>
      </c>
      <c r="C10" s="20">
        <v>0</v>
      </c>
      <c r="D10" s="20">
        <v>0</v>
      </c>
      <c r="E10" s="20">
        <v>180</v>
      </c>
      <c r="F10" s="31">
        <v>1</v>
      </c>
      <c r="G10" s="31">
        <v>4</v>
      </c>
      <c r="H10" s="31">
        <v>3</v>
      </c>
      <c r="I10" s="32" t="s">
        <v>54</v>
      </c>
      <c r="J10" s="20">
        <v>100</v>
      </c>
      <c r="K10" s="20">
        <v>100</v>
      </c>
      <c r="L10" s="20">
        <v>0</v>
      </c>
      <c r="M10" s="20">
        <v>1</v>
      </c>
      <c r="N10" s="31">
        <v>1</v>
      </c>
      <c r="O10" s="23">
        <v>100</v>
      </c>
      <c r="P10" s="20">
        <v>0</v>
      </c>
      <c r="Q10" s="7">
        <v>2</v>
      </c>
      <c r="R10" s="7">
        <v>2</v>
      </c>
      <c r="S10" s="20">
        <v>90</v>
      </c>
      <c r="T10" s="20">
        <v>50</v>
      </c>
      <c r="U10" s="25">
        <v>1</v>
      </c>
      <c r="V10" s="26">
        <v>1</v>
      </c>
      <c r="W10" s="26">
        <v>6</v>
      </c>
      <c r="X10" s="19">
        <v>2</v>
      </c>
      <c r="Y10" s="19">
        <v>6</v>
      </c>
      <c r="Z10" s="19">
        <f t="shared" si="0"/>
        <v>2</v>
      </c>
      <c r="AA10" s="19">
        <v>1</v>
      </c>
      <c r="AB10" s="19">
        <f t="shared" si="1"/>
        <v>2</v>
      </c>
      <c r="AC10" s="19">
        <v>6</v>
      </c>
      <c r="AD10" s="19">
        <v>1</v>
      </c>
      <c r="AE10" s="132">
        <f t="shared" ref="AE10:AE73" si="2">AE9</f>
        <v>4</v>
      </c>
      <c r="AF10" s="132"/>
      <c r="AG10" s="120">
        <f>ROUNDUP(AE10*VLOOKUP($AF$8,PEARL!$C$2:$K$8,8,0)*Z10,0)</f>
        <v>157</v>
      </c>
      <c r="AH10" s="120">
        <f>ROUNDUP(AE10*VLOOKUP($AF$8,PEARL!$C$2:$K$8,9,0)*Z10,0)</f>
        <v>1176</v>
      </c>
    </row>
    <row r="11" spans="1:34" x14ac:dyDescent="0.25">
      <c r="A11" s="29" t="s">
        <v>52</v>
      </c>
      <c r="B11" s="30">
        <v>9</v>
      </c>
      <c r="C11" s="20">
        <v>0</v>
      </c>
      <c r="D11" s="20">
        <v>0</v>
      </c>
      <c r="E11" s="20">
        <v>180</v>
      </c>
      <c r="F11" s="31">
        <v>1</v>
      </c>
      <c r="G11" s="31">
        <v>4</v>
      </c>
      <c r="H11" s="31">
        <v>3</v>
      </c>
      <c r="I11" s="32" t="s">
        <v>54</v>
      </c>
      <c r="J11" s="20">
        <v>30</v>
      </c>
      <c r="K11" s="20">
        <v>100</v>
      </c>
      <c r="L11" s="20">
        <v>0</v>
      </c>
      <c r="M11" s="20">
        <v>1</v>
      </c>
      <c r="N11" s="31">
        <v>1</v>
      </c>
      <c r="O11" s="23">
        <v>40</v>
      </c>
      <c r="P11" s="20">
        <v>50</v>
      </c>
      <c r="Q11" s="7">
        <v>2</v>
      </c>
      <c r="R11" s="7">
        <v>2</v>
      </c>
      <c r="S11" s="20">
        <v>90</v>
      </c>
      <c r="T11" s="20">
        <v>0</v>
      </c>
      <c r="U11" s="25">
        <v>1</v>
      </c>
      <c r="V11" s="26">
        <v>1</v>
      </c>
      <c r="W11" s="26">
        <v>6</v>
      </c>
      <c r="X11" s="19">
        <v>2</v>
      </c>
      <c r="Y11" s="19">
        <v>6</v>
      </c>
      <c r="Z11" s="19">
        <f t="shared" si="0"/>
        <v>2</v>
      </c>
      <c r="AA11" s="19">
        <v>1</v>
      </c>
      <c r="AB11" s="19">
        <f t="shared" si="1"/>
        <v>2</v>
      </c>
      <c r="AC11" s="19">
        <v>6</v>
      </c>
      <c r="AD11" s="19">
        <v>1</v>
      </c>
      <c r="AE11" s="132">
        <f t="shared" si="2"/>
        <v>4</v>
      </c>
      <c r="AF11" s="132"/>
      <c r="AG11" s="120">
        <f>ROUNDUP(AE11*VLOOKUP($AF$8,PEARL!$C$2:$K$8,8,0)*Z11,0)</f>
        <v>157</v>
      </c>
      <c r="AH11" s="120">
        <f>ROUNDUP(AE11*VLOOKUP($AF$8,PEARL!$C$2:$K$8,9,0)*Z11,0)</f>
        <v>1176</v>
      </c>
    </row>
    <row r="12" spans="1:34" x14ac:dyDescent="0.25">
      <c r="A12" s="29" t="s">
        <v>52</v>
      </c>
      <c r="B12" s="18">
        <v>10</v>
      </c>
      <c r="C12" s="20">
        <v>3</v>
      </c>
      <c r="D12" s="3">
        <v>5</v>
      </c>
      <c r="E12" s="20">
        <v>300</v>
      </c>
      <c r="F12" s="31">
        <v>1</v>
      </c>
      <c r="G12" s="31">
        <v>4</v>
      </c>
      <c r="H12" s="31">
        <v>3</v>
      </c>
      <c r="I12" s="32" t="s">
        <v>54</v>
      </c>
      <c r="J12" s="20">
        <v>30</v>
      </c>
      <c r="K12" s="20">
        <v>100</v>
      </c>
      <c r="L12" s="20">
        <v>0</v>
      </c>
      <c r="M12" s="20">
        <v>1</v>
      </c>
      <c r="N12" s="31">
        <v>1</v>
      </c>
      <c r="O12" s="23">
        <v>40</v>
      </c>
      <c r="P12" s="20">
        <v>50</v>
      </c>
      <c r="Q12" s="7">
        <v>2</v>
      </c>
      <c r="R12" s="7">
        <v>2</v>
      </c>
      <c r="S12" s="20">
        <v>90</v>
      </c>
      <c r="T12" s="20">
        <v>0</v>
      </c>
      <c r="U12" s="25">
        <v>1</v>
      </c>
      <c r="V12" s="26">
        <v>1</v>
      </c>
      <c r="W12" s="26">
        <v>6</v>
      </c>
      <c r="X12" s="19">
        <v>2</v>
      </c>
      <c r="Y12" s="19">
        <v>6</v>
      </c>
      <c r="Z12" s="19">
        <f t="shared" si="0"/>
        <v>2</v>
      </c>
      <c r="AA12" s="19">
        <v>1</v>
      </c>
      <c r="AB12" s="19">
        <f t="shared" si="1"/>
        <v>2</v>
      </c>
      <c r="AC12" s="19">
        <v>5.9</v>
      </c>
      <c r="AD12" s="19">
        <v>1</v>
      </c>
      <c r="AE12" s="132">
        <f t="shared" si="2"/>
        <v>4</v>
      </c>
      <c r="AF12" s="132"/>
      <c r="AG12" s="120">
        <f>ROUNDUP(AE12*VLOOKUP($AF$8,PEARL!$C$2:$K$8,8,0)*Z12,0)</f>
        <v>157</v>
      </c>
      <c r="AH12" s="120">
        <f>ROUNDUP(AE12*VLOOKUP($AF$8,PEARL!$C$2:$K$8,9,0)*Z12,0)</f>
        <v>1176</v>
      </c>
    </row>
    <row r="13" spans="1:34" x14ac:dyDescent="0.25">
      <c r="A13" s="29" t="s">
        <v>52</v>
      </c>
      <c r="B13" s="30">
        <v>11</v>
      </c>
      <c r="C13" s="31">
        <v>4</v>
      </c>
      <c r="D13" s="3">
        <v>5</v>
      </c>
      <c r="E13" s="20">
        <v>300</v>
      </c>
      <c r="F13" s="31">
        <v>1</v>
      </c>
      <c r="G13" s="31">
        <v>4</v>
      </c>
      <c r="H13" s="31">
        <v>5</v>
      </c>
      <c r="I13" s="32" t="s">
        <v>54</v>
      </c>
      <c r="J13" s="20">
        <v>30</v>
      </c>
      <c r="K13" s="20">
        <v>100</v>
      </c>
      <c r="L13" s="20">
        <v>0</v>
      </c>
      <c r="M13" s="20">
        <v>1</v>
      </c>
      <c r="N13" s="31">
        <v>1</v>
      </c>
      <c r="O13" s="23">
        <v>40</v>
      </c>
      <c r="P13" s="20">
        <v>50</v>
      </c>
      <c r="Q13" s="7">
        <v>2</v>
      </c>
      <c r="R13" s="7">
        <v>2</v>
      </c>
      <c r="S13" s="20">
        <v>90</v>
      </c>
      <c r="T13" s="20">
        <v>0</v>
      </c>
      <c r="U13" s="25">
        <v>1</v>
      </c>
      <c r="V13" s="26">
        <v>1</v>
      </c>
      <c r="W13" s="26">
        <v>5.9</v>
      </c>
      <c r="X13" s="19">
        <v>1.9</v>
      </c>
      <c r="Y13" s="19">
        <v>6.1</v>
      </c>
      <c r="Z13" s="19">
        <f t="shared" si="0"/>
        <v>2</v>
      </c>
      <c r="AA13" s="19">
        <v>1</v>
      </c>
      <c r="AB13" s="19">
        <f t="shared" si="1"/>
        <v>2</v>
      </c>
      <c r="AC13" s="19">
        <v>5.8</v>
      </c>
      <c r="AD13" s="19">
        <v>1</v>
      </c>
      <c r="AE13" s="132">
        <f t="shared" si="2"/>
        <v>4</v>
      </c>
      <c r="AF13" s="132"/>
      <c r="AG13" s="120">
        <f>ROUNDUP(AE13*VLOOKUP($AF$8,PEARL!$C$2:$K$8,8,0)*Z13,0)</f>
        <v>157</v>
      </c>
      <c r="AH13" s="120">
        <f>ROUNDUP(AE13*VLOOKUP($AF$8,PEARL!$C$2:$K$8,9,0)*Z13,0)</f>
        <v>1176</v>
      </c>
    </row>
    <row r="14" spans="1:34" x14ac:dyDescent="0.25">
      <c r="A14" s="29" t="s">
        <v>52</v>
      </c>
      <c r="B14" s="18">
        <v>12</v>
      </c>
      <c r="C14" s="31">
        <v>4</v>
      </c>
      <c r="D14" s="3">
        <v>5</v>
      </c>
      <c r="E14" s="20">
        <v>600</v>
      </c>
      <c r="F14" s="31">
        <v>2</v>
      </c>
      <c r="G14" s="31">
        <v>4</v>
      </c>
      <c r="H14" s="31">
        <v>5</v>
      </c>
      <c r="I14" s="32" t="s">
        <v>54</v>
      </c>
      <c r="J14" s="20">
        <v>30</v>
      </c>
      <c r="K14" s="20">
        <v>100</v>
      </c>
      <c r="L14" s="20">
        <v>0</v>
      </c>
      <c r="M14" s="20">
        <v>1</v>
      </c>
      <c r="N14" s="31">
        <v>1</v>
      </c>
      <c r="O14" s="23">
        <v>40</v>
      </c>
      <c r="P14" s="20">
        <v>50</v>
      </c>
      <c r="Q14" s="7">
        <v>2</v>
      </c>
      <c r="R14" s="7">
        <v>2</v>
      </c>
      <c r="S14" s="20">
        <v>90</v>
      </c>
      <c r="T14" s="20">
        <v>0</v>
      </c>
      <c r="U14" s="25">
        <v>1</v>
      </c>
      <c r="V14" s="26">
        <v>1</v>
      </c>
      <c r="W14" s="26">
        <v>5.8</v>
      </c>
      <c r="X14" s="19">
        <v>1.8</v>
      </c>
      <c r="Y14" s="19">
        <v>6.2</v>
      </c>
      <c r="Z14" s="19">
        <f t="shared" si="0"/>
        <v>2</v>
      </c>
      <c r="AA14" s="19">
        <v>1</v>
      </c>
      <c r="AB14" s="19">
        <f t="shared" si="1"/>
        <v>2</v>
      </c>
      <c r="AC14" s="19">
        <v>5.7</v>
      </c>
      <c r="AD14" s="19">
        <v>1</v>
      </c>
      <c r="AE14" s="132">
        <f t="shared" si="2"/>
        <v>4</v>
      </c>
      <c r="AF14" s="132"/>
      <c r="AG14" s="120">
        <f>ROUNDUP(AE14*VLOOKUP($AF$8,PEARL!$C$2:$K$8,8,0)*Z14,0)</f>
        <v>157</v>
      </c>
      <c r="AH14" s="120">
        <f>ROUNDUP(AE14*VLOOKUP($AF$8,PEARL!$C$2:$K$8,9,0)*Z14,0)</f>
        <v>1176</v>
      </c>
    </row>
    <row r="15" spans="1:34" ht="14.25" customHeight="1" x14ac:dyDescent="0.25">
      <c r="A15" s="29" t="s">
        <v>52</v>
      </c>
      <c r="B15" s="30">
        <v>13</v>
      </c>
      <c r="C15" s="31">
        <v>4</v>
      </c>
      <c r="D15" s="3">
        <v>6</v>
      </c>
      <c r="E15" s="20">
        <v>600</v>
      </c>
      <c r="F15" s="31">
        <v>2</v>
      </c>
      <c r="G15" s="31">
        <v>4</v>
      </c>
      <c r="H15" s="31">
        <v>5</v>
      </c>
      <c r="I15" s="32" t="s">
        <v>54</v>
      </c>
      <c r="J15" s="20">
        <v>30</v>
      </c>
      <c r="K15" s="20">
        <v>100</v>
      </c>
      <c r="L15" s="20">
        <v>0</v>
      </c>
      <c r="M15" s="20">
        <v>1</v>
      </c>
      <c r="N15" s="31">
        <v>1</v>
      </c>
      <c r="O15" s="23">
        <v>40</v>
      </c>
      <c r="P15" s="20">
        <v>80</v>
      </c>
      <c r="Q15" s="7">
        <v>2</v>
      </c>
      <c r="R15" s="7">
        <v>2</v>
      </c>
      <c r="S15" s="20">
        <v>90</v>
      </c>
      <c r="T15" s="20">
        <v>0</v>
      </c>
      <c r="U15" s="25">
        <v>1</v>
      </c>
      <c r="V15" s="26">
        <v>1</v>
      </c>
      <c r="W15" s="26">
        <v>5.7</v>
      </c>
      <c r="X15" s="19">
        <v>1.7</v>
      </c>
      <c r="Y15" s="19">
        <v>6.3</v>
      </c>
      <c r="Z15" s="19">
        <f t="shared" si="0"/>
        <v>2</v>
      </c>
      <c r="AA15" s="19">
        <v>1</v>
      </c>
      <c r="AB15" s="19">
        <f t="shared" si="1"/>
        <v>2</v>
      </c>
      <c r="AC15" s="19">
        <v>5.6</v>
      </c>
      <c r="AD15" s="19">
        <v>1</v>
      </c>
      <c r="AE15" s="132">
        <f t="shared" si="2"/>
        <v>4</v>
      </c>
      <c r="AF15" s="132"/>
      <c r="AG15" s="120">
        <f>ROUNDUP(AE15*VLOOKUP($AF$8,PEARL!$C$2:$K$8,8,0)*Z15,0)</f>
        <v>157</v>
      </c>
      <c r="AH15" s="120">
        <f>ROUNDUP(AE15*VLOOKUP($AF$8,PEARL!$C$2:$K$8,9,0)*Z15,0)</f>
        <v>1176</v>
      </c>
    </row>
    <row r="16" spans="1:34" x14ac:dyDescent="0.25">
      <c r="A16" s="29" t="s">
        <v>52</v>
      </c>
      <c r="B16" s="18">
        <v>14</v>
      </c>
      <c r="C16" s="31">
        <v>4</v>
      </c>
      <c r="D16" s="3">
        <v>6</v>
      </c>
      <c r="E16" s="20">
        <v>600</v>
      </c>
      <c r="F16" s="31">
        <v>2</v>
      </c>
      <c r="G16" s="31">
        <v>4</v>
      </c>
      <c r="H16" s="31">
        <v>5</v>
      </c>
      <c r="I16" s="32" t="s">
        <v>54</v>
      </c>
      <c r="J16" s="20">
        <v>30</v>
      </c>
      <c r="K16" s="20">
        <v>100</v>
      </c>
      <c r="L16" s="20">
        <v>0</v>
      </c>
      <c r="M16" s="20">
        <v>1</v>
      </c>
      <c r="N16" s="31">
        <v>1</v>
      </c>
      <c r="O16" s="23">
        <v>40</v>
      </c>
      <c r="P16" s="20">
        <v>80</v>
      </c>
      <c r="Q16" s="7">
        <v>2</v>
      </c>
      <c r="R16" s="7">
        <v>2</v>
      </c>
      <c r="S16" s="20">
        <v>50</v>
      </c>
      <c r="T16" s="20">
        <v>0</v>
      </c>
      <c r="U16" s="25">
        <v>1</v>
      </c>
      <c r="V16" s="26">
        <v>1</v>
      </c>
      <c r="W16" s="26">
        <v>5.6</v>
      </c>
      <c r="X16" s="19">
        <v>1.6</v>
      </c>
      <c r="Y16" s="19">
        <v>6.4</v>
      </c>
      <c r="Z16" s="19">
        <f t="shared" si="0"/>
        <v>2</v>
      </c>
      <c r="AA16" s="19">
        <v>1</v>
      </c>
      <c r="AB16" s="19">
        <f t="shared" si="1"/>
        <v>2</v>
      </c>
      <c r="AC16" s="19">
        <v>5.5</v>
      </c>
      <c r="AD16" s="19">
        <v>1</v>
      </c>
      <c r="AE16" s="132">
        <f t="shared" si="2"/>
        <v>4</v>
      </c>
      <c r="AF16" s="132"/>
      <c r="AG16" s="120">
        <f>ROUNDUP(AE16*VLOOKUP($AF$8,PEARL!$C$2:$K$8,8,0)*Z16,0)</f>
        <v>157</v>
      </c>
      <c r="AH16" s="120">
        <f>ROUNDUP(AE16*VLOOKUP($AF$8,PEARL!$C$2:$K$8,9,0)*Z16,0)</f>
        <v>1176</v>
      </c>
    </row>
    <row r="17" spans="1:34" x14ac:dyDescent="0.25">
      <c r="A17" s="29" t="s">
        <v>52</v>
      </c>
      <c r="B17" s="30">
        <v>15</v>
      </c>
      <c r="C17" s="31">
        <v>4</v>
      </c>
      <c r="D17" s="3">
        <v>6</v>
      </c>
      <c r="E17" s="20">
        <v>900</v>
      </c>
      <c r="F17" s="31">
        <v>2</v>
      </c>
      <c r="G17" s="31">
        <v>4</v>
      </c>
      <c r="H17" s="31">
        <v>8</v>
      </c>
      <c r="I17" s="32" t="s">
        <v>54</v>
      </c>
      <c r="J17" s="20">
        <v>30</v>
      </c>
      <c r="K17" s="20">
        <v>100</v>
      </c>
      <c r="L17" s="20">
        <v>0</v>
      </c>
      <c r="M17" s="20">
        <v>1</v>
      </c>
      <c r="N17" s="31">
        <v>1</v>
      </c>
      <c r="O17" s="23">
        <v>40</v>
      </c>
      <c r="P17" s="20">
        <v>80</v>
      </c>
      <c r="Q17" s="7">
        <v>2</v>
      </c>
      <c r="R17" s="7">
        <v>2</v>
      </c>
      <c r="S17" s="20">
        <v>50</v>
      </c>
      <c r="T17" s="20">
        <v>10</v>
      </c>
      <c r="U17" s="25">
        <v>1</v>
      </c>
      <c r="V17" s="26">
        <v>1</v>
      </c>
      <c r="W17" s="26">
        <v>5.5</v>
      </c>
      <c r="X17" s="19">
        <v>1.5</v>
      </c>
      <c r="Y17" s="19">
        <v>6.5</v>
      </c>
      <c r="Z17" s="19">
        <f t="shared" si="0"/>
        <v>2</v>
      </c>
      <c r="AA17" s="19">
        <v>1</v>
      </c>
      <c r="AB17" s="19">
        <f t="shared" si="1"/>
        <v>2</v>
      </c>
      <c r="AC17" s="26">
        <v>5.4</v>
      </c>
      <c r="AD17" s="19">
        <v>1</v>
      </c>
      <c r="AE17" s="132">
        <f t="shared" si="2"/>
        <v>4</v>
      </c>
      <c r="AF17" s="132"/>
      <c r="AG17" s="120">
        <f>ROUNDUP(AE17*VLOOKUP($AF$8,PEARL!$C$2:$K$8,8,0)*Z17,0)</f>
        <v>157</v>
      </c>
      <c r="AH17" s="120">
        <f>ROUNDUP(AE17*VLOOKUP($AF$8,PEARL!$C$2:$K$8,9,0)*Z17,0)</f>
        <v>1176</v>
      </c>
    </row>
    <row r="18" spans="1:34" x14ac:dyDescent="0.25">
      <c r="A18" s="29" t="s">
        <v>52</v>
      </c>
      <c r="B18" s="18">
        <v>16</v>
      </c>
      <c r="C18" s="31">
        <v>4</v>
      </c>
      <c r="D18" s="3">
        <v>6</v>
      </c>
      <c r="E18" s="20">
        <v>900</v>
      </c>
      <c r="F18" s="31">
        <v>2</v>
      </c>
      <c r="G18" s="31">
        <v>4</v>
      </c>
      <c r="H18" s="31">
        <v>8</v>
      </c>
      <c r="I18" s="32" t="s">
        <v>54</v>
      </c>
      <c r="J18" s="20">
        <v>30</v>
      </c>
      <c r="K18" s="20">
        <v>90</v>
      </c>
      <c r="L18" s="20">
        <v>10</v>
      </c>
      <c r="M18" s="20">
        <v>1</v>
      </c>
      <c r="N18" s="31">
        <v>1</v>
      </c>
      <c r="O18" s="23">
        <v>40</v>
      </c>
      <c r="P18" s="20">
        <v>80</v>
      </c>
      <c r="Q18" s="7">
        <v>2</v>
      </c>
      <c r="R18" s="7">
        <v>2</v>
      </c>
      <c r="S18" s="20">
        <v>50</v>
      </c>
      <c r="T18" s="20">
        <v>10</v>
      </c>
      <c r="U18" s="33">
        <v>1</v>
      </c>
      <c r="V18" s="26">
        <v>1</v>
      </c>
      <c r="W18" s="26">
        <v>5.4</v>
      </c>
      <c r="X18" s="19">
        <v>1.4</v>
      </c>
      <c r="Y18" s="19">
        <v>6.6</v>
      </c>
      <c r="Z18" s="19">
        <f t="shared" si="0"/>
        <v>2</v>
      </c>
      <c r="AA18" s="19">
        <v>1</v>
      </c>
      <c r="AB18" s="19">
        <f t="shared" si="1"/>
        <v>2</v>
      </c>
      <c r="AC18" s="19">
        <v>5.3</v>
      </c>
      <c r="AD18" s="19">
        <v>1</v>
      </c>
      <c r="AE18" s="132">
        <f t="shared" si="2"/>
        <v>4</v>
      </c>
      <c r="AF18" s="132"/>
      <c r="AG18" s="120">
        <f>ROUNDUP(AE18*VLOOKUP($AF$8,PEARL!$C$2:$K$8,8,0)*Z18,0)</f>
        <v>157</v>
      </c>
      <c r="AH18" s="120">
        <f>ROUNDUP(AE18*VLOOKUP($AF$8,PEARL!$C$2:$K$8,9,0)*Z18,0)</f>
        <v>1176</v>
      </c>
    </row>
    <row r="19" spans="1:34" x14ac:dyDescent="0.25">
      <c r="A19" s="29" t="s">
        <v>52</v>
      </c>
      <c r="B19" s="30">
        <v>17</v>
      </c>
      <c r="C19" s="31">
        <v>4</v>
      </c>
      <c r="D19" s="3">
        <v>6</v>
      </c>
      <c r="E19" s="20">
        <v>900</v>
      </c>
      <c r="F19" s="31">
        <v>2</v>
      </c>
      <c r="G19" s="31">
        <v>5</v>
      </c>
      <c r="H19" s="31">
        <v>8</v>
      </c>
      <c r="I19" s="32" t="s">
        <v>54</v>
      </c>
      <c r="J19" s="20">
        <v>30</v>
      </c>
      <c r="K19" s="20">
        <v>80</v>
      </c>
      <c r="L19" s="20">
        <v>10</v>
      </c>
      <c r="M19" s="20">
        <v>1</v>
      </c>
      <c r="N19" s="31">
        <v>1</v>
      </c>
      <c r="O19" s="23">
        <v>40</v>
      </c>
      <c r="P19" s="20">
        <v>80</v>
      </c>
      <c r="Q19" s="7">
        <v>2</v>
      </c>
      <c r="R19" s="7">
        <v>3</v>
      </c>
      <c r="S19" s="20">
        <v>50</v>
      </c>
      <c r="T19" s="20">
        <v>10</v>
      </c>
      <c r="U19" s="25">
        <v>0.8</v>
      </c>
      <c r="V19" s="26">
        <v>1</v>
      </c>
      <c r="W19" s="26">
        <v>5.3</v>
      </c>
      <c r="X19" s="19">
        <v>1.3</v>
      </c>
      <c r="Y19" s="19">
        <v>6.7</v>
      </c>
      <c r="Z19" s="19">
        <f t="shared" si="0"/>
        <v>2</v>
      </c>
      <c r="AA19" s="19">
        <v>1</v>
      </c>
      <c r="AB19" s="19">
        <f t="shared" si="1"/>
        <v>2</v>
      </c>
      <c r="AC19" s="19">
        <v>5.0999999999999996</v>
      </c>
      <c r="AD19" s="19">
        <v>1</v>
      </c>
      <c r="AE19" s="132">
        <f t="shared" si="2"/>
        <v>4</v>
      </c>
      <c r="AF19" s="132"/>
      <c r="AG19" s="120">
        <f>ROUNDUP(AE19*VLOOKUP($AF$8,PEARL!$C$2:$K$8,8,0)*Z19,0)</f>
        <v>157</v>
      </c>
      <c r="AH19" s="120">
        <f>ROUNDUP(AE19*VLOOKUP($AF$8,PEARL!$C$2:$K$8,9,0)*Z19,0)</f>
        <v>1176</v>
      </c>
    </row>
    <row r="20" spans="1:34" x14ac:dyDescent="0.25">
      <c r="A20" s="29" t="s">
        <v>52</v>
      </c>
      <c r="B20" s="18">
        <v>18</v>
      </c>
      <c r="C20" s="31">
        <v>4</v>
      </c>
      <c r="D20" s="3">
        <v>6</v>
      </c>
      <c r="E20" s="20">
        <v>900</v>
      </c>
      <c r="F20" s="31">
        <v>2</v>
      </c>
      <c r="G20" s="31">
        <v>5</v>
      </c>
      <c r="H20" s="31">
        <v>8</v>
      </c>
      <c r="I20" s="32" t="s">
        <v>54</v>
      </c>
      <c r="J20" s="20">
        <v>10</v>
      </c>
      <c r="K20" s="20">
        <v>80</v>
      </c>
      <c r="L20" s="20">
        <v>10</v>
      </c>
      <c r="M20" s="20">
        <v>1</v>
      </c>
      <c r="N20" s="31">
        <v>1</v>
      </c>
      <c r="O20" s="23">
        <v>40</v>
      </c>
      <c r="P20" s="20">
        <v>80</v>
      </c>
      <c r="Q20" s="7">
        <v>2</v>
      </c>
      <c r="R20" s="7">
        <v>3</v>
      </c>
      <c r="S20" s="20">
        <v>30</v>
      </c>
      <c r="T20" s="20">
        <v>10</v>
      </c>
      <c r="U20" s="25">
        <v>0.6</v>
      </c>
      <c r="V20" s="26">
        <v>1</v>
      </c>
      <c r="W20" s="19">
        <v>5.4</v>
      </c>
      <c r="X20" s="19">
        <v>1.2</v>
      </c>
      <c r="Y20" s="19">
        <v>6.8</v>
      </c>
      <c r="Z20" s="19">
        <f t="shared" si="0"/>
        <v>2</v>
      </c>
      <c r="AA20" s="19">
        <v>1</v>
      </c>
      <c r="AB20" s="19">
        <f t="shared" si="1"/>
        <v>2</v>
      </c>
      <c r="AC20" s="26">
        <v>4.9000000000000004</v>
      </c>
      <c r="AD20" s="26">
        <v>0.9</v>
      </c>
      <c r="AE20" s="132">
        <f t="shared" si="2"/>
        <v>4</v>
      </c>
      <c r="AF20" s="132"/>
      <c r="AG20" s="120">
        <f>ROUNDUP(AE20*VLOOKUP($AF$8,PEARL!$C$2:$K$8,8,0)*Z20,0)</f>
        <v>157</v>
      </c>
      <c r="AH20" s="120">
        <f>ROUNDUP(AE20*VLOOKUP($AF$8,PEARL!$C$2:$K$8,9,0)*Z20,0)</f>
        <v>1176</v>
      </c>
    </row>
    <row r="21" spans="1:34" x14ac:dyDescent="0.25">
      <c r="A21" s="29" t="s">
        <v>52</v>
      </c>
      <c r="B21" s="30">
        <v>19</v>
      </c>
      <c r="C21" s="31">
        <v>4</v>
      </c>
      <c r="D21" s="3">
        <v>6</v>
      </c>
      <c r="E21" s="20">
        <v>900</v>
      </c>
      <c r="F21" s="31">
        <v>2</v>
      </c>
      <c r="G21" s="31">
        <v>5</v>
      </c>
      <c r="H21" s="31">
        <v>8</v>
      </c>
      <c r="I21" s="32" t="s">
        <v>54</v>
      </c>
      <c r="J21" s="20">
        <v>20</v>
      </c>
      <c r="K21" s="20">
        <v>80</v>
      </c>
      <c r="L21" s="20">
        <v>10</v>
      </c>
      <c r="M21" s="20">
        <v>2</v>
      </c>
      <c r="N21" s="31">
        <v>2</v>
      </c>
      <c r="O21" s="23">
        <v>40</v>
      </c>
      <c r="P21" s="20">
        <v>80</v>
      </c>
      <c r="Q21" s="7">
        <v>2</v>
      </c>
      <c r="R21" s="7">
        <v>3</v>
      </c>
      <c r="S21" s="20">
        <v>0</v>
      </c>
      <c r="T21" s="20">
        <v>10</v>
      </c>
      <c r="U21" s="25">
        <v>0.6</v>
      </c>
      <c r="V21" s="26">
        <v>1</v>
      </c>
      <c r="W21" s="19">
        <v>5.5</v>
      </c>
      <c r="X21" s="19">
        <v>1.1000000000000001</v>
      </c>
      <c r="Y21" s="19">
        <v>6.9</v>
      </c>
      <c r="Z21" s="19">
        <f t="shared" si="0"/>
        <v>2</v>
      </c>
      <c r="AA21" s="19">
        <v>1</v>
      </c>
      <c r="AB21" s="19">
        <f t="shared" si="1"/>
        <v>2</v>
      </c>
      <c r="AC21" s="19">
        <v>4.9000000000000004</v>
      </c>
      <c r="AD21" s="19">
        <v>0.9</v>
      </c>
      <c r="AE21" s="132">
        <f t="shared" si="2"/>
        <v>4</v>
      </c>
      <c r="AF21" s="132"/>
      <c r="AG21" s="120">
        <f>ROUNDUP(AE21*VLOOKUP($AF$8,PEARL!$C$2:$K$8,8,0)*Z21,0)</f>
        <v>157</v>
      </c>
      <c r="AH21" s="120">
        <f>ROUNDUP(AE21*VLOOKUP($AF$8,PEARL!$C$2:$K$8,9,0)*Z21,0)</f>
        <v>1176</v>
      </c>
    </row>
    <row r="22" spans="1:34" x14ac:dyDescent="0.25">
      <c r="A22" s="29" t="s">
        <v>52</v>
      </c>
      <c r="B22" s="18">
        <v>20</v>
      </c>
      <c r="C22" s="31">
        <v>4</v>
      </c>
      <c r="D22" s="3">
        <v>7</v>
      </c>
      <c r="E22" s="20">
        <v>1200</v>
      </c>
      <c r="F22" s="31">
        <v>3</v>
      </c>
      <c r="G22" s="31">
        <v>5</v>
      </c>
      <c r="H22" s="31">
        <v>10</v>
      </c>
      <c r="I22" s="32" t="s">
        <v>55</v>
      </c>
      <c r="J22" s="20">
        <v>20</v>
      </c>
      <c r="K22" s="20">
        <v>70</v>
      </c>
      <c r="L22" s="20">
        <v>10</v>
      </c>
      <c r="M22" s="20">
        <v>2</v>
      </c>
      <c r="N22" s="31">
        <v>2</v>
      </c>
      <c r="O22" s="23">
        <v>40</v>
      </c>
      <c r="P22" s="20">
        <v>80</v>
      </c>
      <c r="Q22" s="7">
        <v>3</v>
      </c>
      <c r="R22" s="7">
        <v>4</v>
      </c>
      <c r="S22" s="20">
        <v>0</v>
      </c>
      <c r="T22" s="20">
        <v>10</v>
      </c>
      <c r="U22" s="25">
        <v>0.6</v>
      </c>
      <c r="V22" s="26">
        <v>1</v>
      </c>
      <c r="W22" s="19">
        <v>5.6</v>
      </c>
      <c r="X22" s="19">
        <v>1</v>
      </c>
      <c r="Y22" s="19">
        <v>7</v>
      </c>
      <c r="Z22" s="19">
        <f t="shared" si="0"/>
        <v>2</v>
      </c>
      <c r="AA22" s="19">
        <v>1</v>
      </c>
      <c r="AB22" s="19">
        <f t="shared" si="1"/>
        <v>2</v>
      </c>
      <c r="AC22" s="19">
        <v>4.9000000000000004</v>
      </c>
      <c r="AD22" s="19">
        <v>0.9</v>
      </c>
      <c r="AE22" s="132">
        <f t="shared" si="2"/>
        <v>4</v>
      </c>
      <c r="AF22" s="132"/>
      <c r="AG22" s="120">
        <f>ROUNDUP(AE22*VLOOKUP($AF$8,PEARL!$C$2:$K$8,8,0)*Z22,0)</f>
        <v>157</v>
      </c>
      <c r="AH22" s="120">
        <f>ROUNDUP(AE22*VLOOKUP($AF$8,PEARL!$C$2:$K$8,9,0)*Z22,0)</f>
        <v>1176</v>
      </c>
    </row>
    <row r="23" spans="1:34" x14ac:dyDescent="0.25">
      <c r="A23" s="29" t="s">
        <v>52</v>
      </c>
      <c r="B23" s="30">
        <v>21</v>
      </c>
      <c r="C23" s="31">
        <v>4</v>
      </c>
      <c r="D23" s="3">
        <v>7</v>
      </c>
      <c r="E23" s="20">
        <v>1200</v>
      </c>
      <c r="F23" s="31">
        <v>3</v>
      </c>
      <c r="G23" s="31">
        <v>5</v>
      </c>
      <c r="H23" s="31">
        <v>10</v>
      </c>
      <c r="I23" s="32" t="s">
        <v>55</v>
      </c>
      <c r="J23" s="20">
        <v>20</v>
      </c>
      <c r="K23" s="20">
        <v>70</v>
      </c>
      <c r="L23" s="20">
        <v>10</v>
      </c>
      <c r="M23" s="20">
        <v>2</v>
      </c>
      <c r="N23" s="31">
        <v>2</v>
      </c>
      <c r="O23" s="23">
        <v>20</v>
      </c>
      <c r="P23" s="20">
        <v>80</v>
      </c>
      <c r="Q23" s="7">
        <v>3</v>
      </c>
      <c r="R23" s="7">
        <v>4</v>
      </c>
      <c r="S23" s="20">
        <v>0</v>
      </c>
      <c r="T23" s="20">
        <v>10</v>
      </c>
      <c r="U23" s="25">
        <v>0.6</v>
      </c>
      <c r="V23" s="26">
        <v>1</v>
      </c>
      <c r="W23" s="19">
        <v>5.7</v>
      </c>
      <c r="X23" s="19">
        <v>1</v>
      </c>
      <c r="Y23" s="19">
        <v>7.1</v>
      </c>
      <c r="Z23" s="19">
        <f t="shared" si="0"/>
        <v>2</v>
      </c>
      <c r="AA23" s="19">
        <v>1</v>
      </c>
      <c r="AB23" s="19">
        <f t="shared" si="1"/>
        <v>2</v>
      </c>
      <c r="AC23" s="19">
        <v>4.8</v>
      </c>
      <c r="AD23" s="19">
        <v>0.9</v>
      </c>
      <c r="AE23" s="132">
        <f t="shared" si="2"/>
        <v>4</v>
      </c>
      <c r="AF23" s="132"/>
      <c r="AG23" s="120">
        <f>ROUNDUP(AE23*VLOOKUP($AF$8,PEARL!$C$2:$K$8,8,0)*Z23,0)</f>
        <v>157</v>
      </c>
      <c r="AH23" s="120">
        <f>ROUNDUP(AE23*VLOOKUP($AF$8,PEARL!$C$2:$K$8,9,0)*Z23,0)</f>
        <v>1176</v>
      </c>
    </row>
    <row r="24" spans="1:34" x14ac:dyDescent="0.25">
      <c r="A24" s="29" t="s">
        <v>52</v>
      </c>
      <c r="B24" s="18">
        <v>22</v>
      </c>
      <c r="C24" s="31">
        <v>4</v>
      </c>
      <c r="D24" s="3">
        <v>7</v>
      </c>
      <c r="E24" s="20">
        <v>1200</v>
      </c>
      <c r="F24" s="31">
        <v>3</v>
      </c>
      <c r="G24" s="31">
        <v>5</v>
      </c>
      <c r="H24" s="31">
        <v>10</v>
      </c>
      <c r="I24" s="32" t="s">
        <v>55</v>
      </c>
      <c r="J24" s="20">
        <v>20</v>
      </c>
      <c r="K24" s="20">
        <v>70</v>
      </c>
      <c r="L24" s="20">
        <v>10</v>
      </c>
      <c r="M24" s="20">
        <v>2</v>
      </c>
      <c r="N24" s="31">
        <v>3</v>
      </c>
      <c r="O24" s="23">
        <v>20</v>
      </c>
      <c r="P24" s="20">
        <v>80</v>
      </c>
      <c r="Q24" s="7">
        <v>3</v>
      </c>
      <c r="R24" s="7">
        <v>4</v>
      </c>
      <c r="S24" s="20">
        <v>0</v>
      </c>
      <c r="T24" s="20">
        <v>10</v>
      </c>
      <c r="U24" s="25">
        <v>0.5</v>
      </c>
      <c r="V24" s="26">
        <v>1</v>
      </c>
      <c r="W24" s="19">
        <v>5.8</v>
      </c>
      <c r="X24" s="19">
        <v>1</v>
      </c>
      <c r="Y24" s="19">
        <v>7.2</v>
      </c>
      <c r="Z24" s="19">
        <f t="shared" si="0"/>
        <v>2</v>
      </c>
      <c r="AA24" s="19">
        <v>1</v>
      </c>
      <c r="AB24" s="19">
        <f t="shared" si="1"/>
        <v>2</v>
      </c>
      <c r="AC24" s="19">
        <v>4.8</v>
      </c>
      <c r="AD24" s="19">
        <v>0.9</v>
      </c>
      <c r="AE24" s="132">
        <f t="shared" si="2"/>
        <v>4</v>
      </c>
      <c r="AF24" s="132"/>
      <c r="AG24" s="120">
        <f>ROUNDUP(AE24*VLOOKUP($AF$8,PEARL!$C$2:$K$8,8,0)*Z24,0)</f>
        <v>157</v>
      </c>
      <c r="AH24" s="120">
        <f>ROUNDUP(AE24*VLOOKUP($AF$8,PEARL!$C$2:$K$8,9,0)*Z24,0)</f>
        <v>1176</v>
      </c>
    </row>
    <row r="25" spans="1:34" x14ac:dyDescent="0.25">
      <c r="A25" s="29" t="s">
        <v>52</v>
      </c>
      <c r="B25" s="30">
        <v>23</v>
      </c>
      <c r="C25" s="31">
        <v>4</v>
      </c>
      <c r="D25" s="3">
        <v>7</v>
      </c>
      <c r="E25" s="20">
        <v>1200</v>
      </c>
      <c r="F25" s="31">
        <v>3</v>
      </c>
      <c r="G25" s="31">
        <v>5</v>
      </c>
      <c r="H25" s="31">
        <v>10</v>
      </c>
      <c r="I25" s="32" t="s">
        <v>55</v>
      </c>
      <c r="J25" s="20">
        <v>20</v>
      </c>
      <c r="K25" s="20">
        <v>70</v>
      </c>
      <c r="L25" s="20">
        <v>20</v>
      </c>
      <c r="M25" s="20">
        <v>2</v>
      </c>
      <c r="N25" s="31">
        <v>3</v>
      </c>
      <c r="O25" s="23">
        <v>20</v>
      </c>
      <c r="P25" s="20">
        <v>80</v>
      </c>
      <c r="Q25" s="7">
        <v>3</v>
      </c>
      <c r="R25" s="7">
        <v>4</v>
      </c>
      <c r="S25" s="20">
        <v>0</v>
      </c>
      <c r="T25" s="20">
        <v>10</v>
      </c>
      <c r="U25" s="25">
        <v>0.5</v>
      </c>
      <c r="V25" s="26">
        <v>1</v>
      </c>
      <c r="W25" s="19">
        <v>5.9</v>
      </c>
      <c r="X25" s="19">
        <v>1</v>
      </c>
      <c r="Y25" s="19">
        <v>7.3</v>
      </c>
      <c r="Z25" s="19">
        <f t="shared" si="0"/>
        <v>2</v>
      </c>
      <c r="AA25" s="19">
        <v>1</v>
      </c>
      <c r="AB25" s="19">
        <f t="shared" si="1"/>
        <v>2</v>
      </c>
      <c r="AC25" s="19">
        <v>4.8</v>
      </c>
      <c r="AD25" s="19">
        <v>0.9</v>
      </c>
      <c r="AE25" s="132">
        <f t="shared" si="2"/>
        <v>4</v>
      </c>
      <c r="AF25" s="132"/>
      <c r="AG25" s="120">
        <f>ROUNDUP(AE25*VLOOKUP($AF$8,PEARL!$C$2:$K$8,8,0)*Z25,0)</f>
        <v>157</v>
      </c>
      <c r="AH25" s="120">
        <f>ROUNDUP(AE25*VLOOKUP($AF$8,PEARL!$C$2:$K$8,9,0)*Z25,0)</f>
        <v>1176</v>
      </c>
    </row>
    <row r="26" spans="1:34" x14ac:dyDescent="0.25">
      <c r="A26" s="29" t="s">
        <v>52</v>
      </c>
      <c r="B26" s="18">
        <v>24</v>
      </c>
      <c r="C26" s="31">
        <v>4</v>
      </c>
      <c r="D26" s="3">
        <v>7</v>
      </c>
      <c r="E26" s="20">
        <v>1200</v>
      </c>
      <c r="F26" s="31">
        <v>3</v>
      </c>
      <c r="G26" s="31">
        <v>5</v>
      </c>
      <c r="H26" s="31">
        <v>10</v>
      </c>
      <c r="I26" s="32" t="s">
        <v>55</v>
      </c>
      <c r="J26" s="20">
        <v>20</v>
      </c>
      <c r="K26" s="20">
        <v>70</v>
      </c>
      <c r="L26" s="20">
        <v>20</v>
      </c>
      <c r="M26" s="20">
        <v>2</v>
      </c>
      <c r="N26" s="31">
        <v>3</v>
      </c>
      <c r="O26" s="23">
        <v>20</v>
      </c>
      <c r="P26" s="20">
        <v>80</v>
      </c>
      <c r="Q26" s="7">
        <v>3</v>
      </c>
      <c r="R26" s="7">
        <v>4</v>
      </c>
      <c r="S26" s="20">
        <v>0</v>
      </c>
      <c r="T26" s="20">
        <v>10</v>
      </c>
      <c r="U26" s="25">
        <v>0.5</v>
      </c>
      <c r="V26" s="26">
        <v>1</v>
      </c>
      <c r="W26" s="19">
        <v>6</v>
      </c>
      <c r="X26" s="19">
        <v>1</v>
      </c>
      <c r="Y26" s="19">
        <v>7.4</v>
      </c>
      <c r="Z26" s="19">
        <f t="shared" si="0"/>
        <v>2</v>
      </c>
      <c r="AA26" s="19">
        <v>1</v>
      </c>
      <c r="AB26" s="19">
        <f t="shared" si="1"/>
        <v>2</v>
      </c>
      <c r="AC26" s="19">
        <v>4.8</v>
      </c>
      <c r="AD26" s="26">
        <v>0.8</v>
      </c>
      <c r="AE26" s="132">
        <f t="shared" si="2"/>
        <v>4</v>
      </c>
      <c r="AF26" s="132"/>
      <c r="AG26" s="120">
        <f>ROUNDUP(AE26*VLOOKUP($AF$8,PEARL!$C$2:$K$8,8,0)*Z26,0)</f>
        <v>157</v>
      </c>
      <c r="AH26" s="120">
        <f>ROUNDUP(AE26*VLOOKUP($AF$8,PEARL!$C$2:$K$8,9,0)*Z26,0)</f>
        <v>1176</v>
      </c>
    </row>
    <row r="27" spans="1:34" x14ac:dyDescent="0.25">
      <c r="A27" s="29" t="s">
        <v>52</v>
      </c>
      <c r="B27" s="30">
        <v>25</v>
      </c>
      <c r="C27" s="31">
        <v>4</v>
      </c>
      <c r="D27" s="3">
        <v>8</v>
      </c>
      <c r="E27" s="20">
        <v>1200</v>
      </c>
      <c r="F27" s="31">
        <v>3</v>
      </c>
      <c r="G27" s="31">
        <v>6</v>
      </c>
      <c r="H27" s="31">
        <v>10</v>
      </c>
      <c r="I27" s="32" t="s">
        <v>55</v>
      </c>
      <c r="J27" s="20">
        <v>20</v>
      </c>
      <c r="K27" s="20">
        <v>60</v>
      </c>
      <c r="L27" s="20">
        <v>20</v>
      </c>
      <c r="M27" s="20">
        <v>2</v>
      </c>
      <c r="N27" s="31">
        <v>3</v>
      </c>
      <c r="O27" s="23">
        <v>20</v>
      </c>
      <c r="P27" s="20">
        <v>80</v>
      </c>
      <c r="Q27" s="7">
        <v>3</v>
      </c>
      <c r="R27" s="7">
        <v>4</v>
      </c>
      <c r="S27" s="20">
        <v>0</v>
      </c>
      <c r="T27" s="20">
        <v>10</v>
      </c>
      <c r="U27" s="25">
        <v>0.5</v>
      </c>
      <c r="V27" s="26">
        <v>1</v>
      </c>
      <c r="W27" s="19">
        <v>6.1</v>
      </c>
      <c r="X27" s="19">
        <v>1</v>
      </c>
      <c r="Y27" s="19">
        <v>7.5</v>
      </c>
      <c r="Z27" s="19">
        <f t="shared" si="0"/>
        <v>2</v>
      </c>
      <c r="AA27" s="19">
        <v>1</v>
      </c>
      <c r="AB27" s="19">
        <f t="shared" si="1"/>
        <v>2</v>
      </c>
      <c r="AC27" s="19">
        <v>4.8</v>
      </c>
      <c r="AD27" s="19">
        <v>0.8</v>
      </c>
      <c r="AE27" s="132">
        <f t="shared" si="2"/>
        <v>4</v>
      </c>
      <c r="AF27" s="132"/>
      <c r="AG27" s="120">
        <f>ROUNDUP(AE27*VLOOKUP($AF$8,PEARL!$C$2:$K$8,8,0)*Z27,0)</f>
        <v>157</v>
      </c>
      <c r="AH27" s="120">
        <f>ROUNDUP(AE27*VLOOKUP($AF$8,PEARL!$C$2:$K$8,9,0)*Z27,0)</f>
        <v>1176</v>
      </c>
    </row>
    <row r="28" spans="1:34" x14ac:dyDescent="0.25">
      <c r="A28" s="29" t="s">
        <v>52</v>
      </c>
      <c r="B28" s="18">
        <v>26</v>
      </c>
      <c r="C28" s="31">
        <v>4</v>
      </c>
      <c r="D28" s="3">
        <v>8</v>
      </c>
      <c r="E28" s="20">
        <v>1200</v>
      </c>
      <c r="F28" s="31">
        <v>3</v>
      </c>
      <c r="G28" s="31">
        <v>6</v>
      </c>
      <c r="H28" s="31">
        <v>10</v>
      </c>
      <c r="I28" s="32" t="s">
        <v>55</v>
      </c>
      <c r="J28" s="20">
        <v>20</v>
      </c>
      <c r="K28" s="20">
        <v>60</v>
      </c>
      <c r="L28" s="20">
        <v>25</v>
      </c>
      <c r="M28" s="20">
        <v>3</v>
      </c>
      <c r="N28" s="31">
        <v>4</v>
      </c>
      <c r="O28" s="23">
        <v>20</v>
      </c>
      <c r="P28" s="20">
        <v>80</v>
      </c>
      <c r="Q28" s="7">
        <v>3</v>
      </c>
      <c r="R28" s="7">
        <v>5</v>
      </c>
      <c r="S28" s="20">
        <v>0</v>
      </c>
      <c r="T28" s="20">
        <v>10</v>
      </c>
      <c r="U28" s="25">
        <v>0.5</v>
      </c>
      <c r="V28" s="26">
        <v>1</v>
      </c>
      <c r="W28" s="19">
        <v>6.2</v>
      </c>
      <c r="X28" s="19">
        <v>1</v>
      </c>
      <c r="Y28" s="19">
        <v>7.6</v>
      </c>
      <c r="Z28" s="19">
        <f t="shared" si="0"/>
        <v>2</v>
      </c>
      <c r="AA28" s="19">
        <v>1</v>
      </c>
      <c r="AB28" s="19">
        <f t="shared" si="1"/>
        <v>2</v>
      </c>
      <c r="AC28" s="19">
        <v>4.7</v>
      </c>
      <c r="AD28" s="19">
        <v>0.8</v>
      </c>
      <c r="AE28" s="132">
        <f t="shared" si="2"/>
        <v>4</v>
      </c>
      <c r="AF28" s="132"/>
      <c r="AG28" s="120">
        <f>ROUNDUP(AE28*VLOOKUP($AF$8,PEARL!$C$2:$K$8,8,0)*Z28,0)</f>
        <v>157</v>
      </c>
      <c r="AH28" s="120">
        <f>ROUNDUP(AE28*VLOOKUP($AF$8,PEARL!$C$2:$K$8,9,0)*Z28,0)</f>
        <v>1176</v>
      </c>
    </row>
    <row r="29" spans="1:34" x14ac:dyDescent="0.25">
      <c r="A29" s="29" t="s">
        <v>52</v>
      </c>
      <c r="B29" s="30">
        <v>27</v>
      </c>
      <c r="C29" s="31">
        <v>4</v>
      </c>
      <c r="D29" s="3">
        <v>8</v>
      </c>
      <c r="E29" s="20">
        <v>1200</v>
      </c>
      <c r="F29" s="31">
        <v>3</v>
      </c>
      <c r="G29" s="31">
        <v>6</v>
      </c>
      <c r="H29" s="31">
        <v>10</v>
      </c>
      <c r="I29" s="32" t="s">
        <v>55</v>
      </c>
      <c r="J29" s="20">
        <v>20</v>
      </c>
      <c r="K29" s="20">
        <v>60</v>
      </c>
      <c r="L29" s="20">
        <v>25</v>
      </c>
      <c r="M29" s="20">
        <v>3</v>
      </c>
      <c r="N29" s="31">
        <v>4</v>
      </c>
      <c r="O29" s="23">
        <v>20</v>
      </c>
      <c r="P29" s="20">
        <v>80</v>
      </c>
      <c r="Q29" s="7">
        <v>3</v>
      </c>
      <c r="R29" s="7">
        <v>5</v>
      </c>
      <c r="S29" s="20">
        <v>0</v>
      </c>
      <c r="T29" s="20">
        <v>10</v>
      </c>
      <c r="U29" s="25">
        <v>0.5</v>
      </c>
      <c r="V29" s="26">
        <v>1</v>
      </c>
      <c r="W29" s="19">
        <v>6.3</v>
      </c>
      <c r="X29" s="19">
        <v>1</v>
      </c>
      <c r="Y29" s="19">
        <v>7.7</v>
      </c>
      <c r="Z29" s="19">
        <f t="shared" si="0"/>
        <v>2</v>
      </c>
      <c r="AA29" s="19">
        <v>1</v>
      </c>
      <c r="AB29" s="19">
        <f t="shared" si="1"/>
        <v>2</v>
      </c>
      <c r="AC29" s="19">
        <v>4.7</v>
      </c>
      <c r="AD29" s="19">
        <v>0.8</v>
      </c>
      <c r="AE29" s="132">
        <f t="shared" si="2"/>
        <v>4</v>
      </c>
      <c r="AF29" s="132"/>
      <c r="AG29" s="120">
        <f>ROUNDUP(AE29*VLOOKUP($AF$8,PEARL!$C$2:$K$8,8,0)*Z29,0)</f>
        <v>157</v>
      </c>
      <c r="AH29" s="120">
        <f>ROUNDUP(AE29*VLOOKUP($AF$8,PEARL!$C$2:$K$8,9,0)*Z29,0)</f>
        <v>1176</v>
      </c>
    </row>
    <row r="30" spans="1:34" x14ac:dyDescent="0.25">
      <c r="A30" s="29" t="s">
        <v>52</v>
      </c>
      <c r="B30" s="18">
        <v>28</v>
      </c>
      <c r="C30" s="31">
        <v>4</v>
      </c>
      <c r="D30" s="3">
        <v>8</v>
      </c>
      <c r="E30" s="20">
        <v>1200</v>
      </c>
      <c r="F30" s="31">
        <v>3</v>
      </c>
      <c r="G30" s="31">
        <v>6</v>
      </c>
      <c r="H30" s="31">
        <v>10</v>
      </c>
      <c r="I30" s="32" t="s">
        <v>55</v>
      </c>
      <c r="J30" s="20">
        <v>20</v>
      </c>
      <c r="K30" s="20">
        <v>60</v>
      </c>
      <c r="L30" s="20">
        <v>25</v>
      </c>
      <c r="M30" s="20">
        <v>3</v>
      </c>
      <c r="N30" s="31">
        <v>4</v>
      </c>
      <c r="O30" s="23">
        <v>20</v>
      </c>
      <c r="P30" s="20">
        <v>80</v>
      </c>
      <c r="Q30" s="7">
        <v>3</v>
      </c>
      <c r="R30" s="7">
        <v>5</v>
      </c>
      <c r="S30" s="20">
        <v>0</v>
      </c>
      <c r="T30" s="20">
        <v>10</v>
      </c>
      <c r="U30" s="25">
        <v>0.5</v>
      </c>
      <c r="V30" s="26">
        <v>1</v>
      </c>
      <c r="W30" s="19">
        <v>6.4</v>
      </c>
      <c r="X30" s="19">
        <v>1</v>
      </c>
      <c r="Y30" s="19">
        <v>7.8</v>
      </c>
      <c r="Z30" s="19">
        <f t="shared" si="0"/>
        <v>2</v>
      </c>
      <c r="AA30" s="19">
        <v>1</v>
      </c>
      <c r="AB30" s="19">
        <f t="shared" si="1"/>
        <v>2</v>
      </c>
      <c r="AC30" s="26">
        <v>4.5999999999999996</v>
      </c>
      <c r="AD30" s="26">
        <v>0.7</v>
      </c>
      <c r="AE30" s="132">
        <f t="shared" si="2"/>
        <v>4</v>
      </c>
      <c r="AF30" s="132"/>
      <c r="AG30" s="120">
        <f>ROUNDUP(AE30*VLOOKUP($AF$8,PEARL!$C$2:$K$8,8,0)*Z30,0)</f>
        <v>157</v>
      </c>
      <c r="AH30" s="120">
        <f>ROUNDUP(AE30*VLOOKUP($AF$8,PEARL!$C$2:$K$8,9,0)*Z30,0)</f>
        <v>1176</v>
      </c>
    </row>
    <row r="31" spans="1:34" x14ac:dyDescent="0.25">
      <c r="A31" s="29" t="s">
        <v>52</v>
      </c>
      <c r="B31" s="30">
        <v>29</v>
      </c>
      <c r="C31" s="31">
        <v>4</v>
      </c>
      <c r="D31" s="3">
        <v>8</v>
      </c>
      <c r="E31" s="20">
        <v>1200</v>
      </c>
      <c r="F31" s="31">
        <v>3</v>
      </c>
      <c r="G31" s="31">
        <v>6</v>
      </c>
      <c r="H31" s="31">
        <v>10</v>
      </c>
      <c r="I31" s="32" t="s">
        <v>55</v>
      </c>
      <c r="J31" s="20">
        <v>20</v>
      </c>
      <c r="K31" s="20">
        <v>60</v>
      </c>
      <c r="L31" s="20">
        <v>25</v>
      </c>
      <c r="M31" s="20">
        <v>3</v>
      </c>
      <c r="N31" s="31">
        <v>4</v>
      </c>
      <c r="O31" s="23">
        <v>20</v>
      </c>
      <c r="P31" s="20">
        <v>80</v>
      </c>
      <c r="Q31" s="7">
        <v>3</v>
      </c>
      <c r="R31" s="7">
        <v>5</v>
      </c>
      <c r="S31" s="20">
        <v>0</v>
      </c>
      <c r="T31" s="20">
        <v>10</v>
      </c>
      <c r="U31" s="25">
        <v>0.5</v>
      </c>
      <c r="V31" s="26">
        <v>1</v>
      </c>
      <c r="W31" s="19">
        <v>6.5</v>
      </c>
      <c r="X31" s="19">
        <v>1</v>
      </c>
      <c r="Y31" s="19">
        <v>7.9</v>
      </c>
      <c r="Z31" s="19">
        <f t="shared" si="0"/>
        <v>2</v>
      </c>
      <c r="AA31" s="19">
        <v>1</v>
      </c>
      <c r="AB31" s="19">
        <f t="shared" si="1"/>
        <v>2</v>
      </c>
      <c r="AC31" s="19">
        <v>4.5999999999999996</v>
      </c>
      <c r="AD31" s="19">
        <v>0.7</v>
      </c>
      <c r="AE31" s="132">
        <f t="shared" si="2"/>
        <v>4</v>
      </c>
      <c r="AF31" s="132"/>
      <c r="AG31" s="120">
        <f>ROUNDUP(AE31*VLOOKUP($AF$8,PEARL!$C$2:$K$8,8,0)*Z31,0)</f>
        <v>157</v>
      </c>
      <c r="AH31" s="120">
        <f>ROUNDUP(AE31*VLOOKUP($AF$8,PEARL!$C$2:$K$8,9,0)*Z31,0)</f>
        <v>1176</v>
      </c>
    </row>
    <row r="32" spans="1:34" x14ac:dyDescent="0.25">
      <c r="A32" s="29" t="s">
        <v>52</v>
      </c>
      <c r="B32" s="18">
        <v>30</v>
      </c>
      <c r="C32" s="31">
        <v>4</v>
      </c>
      <c r="D32" s="3">
        <v>9</v>
      </c>
      <c r="E32" s="20">
        <v>1500</v>
      </c>
      <c r="F32" s="31">
        <v>3</v>
      </c>
      <c r="G32" s="31">
        <v>8</v>
      </c>
      <c r="H32" s="31">
        <v>10</v>
      </c>
      <c r="I32" s="32" t="s">
        <v>55</v>
      </c>
      <c r="J32" s="20">
        <v>20</v>
      </c>
      <c r="K32" s="20">
        <v>60</v>
      </c>
      <c r="L32" s="20">
        <v>25</v>
      </c>
      <c r="M32" s="20">
        <v>3</v>
      </c>
      <c r="N32" s="31">
        <v>4</v>
      </c>
      <c r="O32" s="23">
        <v>20</v>
      </c>
      <c r="P32" s="20">
        <v>80</v>
      </c>
      <c r="Q32" s="7">
        <v>4</v>
      </c>
      <c r="R32" s="7">
        <v>6</v>
      </c>
      <c r="S32" s="20">
        <v>0</v>
      </c>
      <c r="T32" s="20">
        <v>10</v>
      </c>
      <c r="U32" s="25">
        <v>0.5</v>
      </c>
      <c r="V32" s="26">
        <v>1</v>
      </c>
      <c r="W32" s="19">
        <v>6.6</v>
      </c>
      <c r="X32" s="19">
        <v>1</v>
      </c>
      <c r="Y32" s="19">
        <v>8</v>
      </c>
      <c r="Z32" s="19">
        <f t="shared" si="0"/>
        <v>2</v>
      </c>
      <c r="AA32" s="19">
        <v>1</v>
      </c>
      <c r="AB32" s="19">
        <f t="shared" si="1"/>
        <v>2</v>
      </c>
      <c r="AC32" s="19">
        <v>4.5</v>
      </c>
      <c r="AD32" s="19">
        <v>0.7</v>
      </c>
      <c r="AE32" s="132">
        <f t="shared" si="2"/>
        <v>4</v>
      </c>
      <c r="AF32" s="132"/>
      <c r="AG32" s="120">
        <f>ROUNDUP(AE32*VLOOKUP($AF$8,PEARL!$C$2:$K$8,8,0)*Z32,0)</f>
        <v>157</v>
      </c>
      <c r="AH32" s="120">
        <f>ROUNDUP(AE32*VLOOKUP($AF$8,PEARL!$C$2:$K$8,9,0)*Z32,0)</f>
        <v>1176</v>
      </c>
    </row>
    <row r="33" spans="1:34" x14ac:dyDescent="0.25">
      <c r="A33" s="29" t="s">
        <v>52</v>
      </c>
      <c r="B33" s="30">
        <v>31</v>
      </c>
      <c r="C33" s="31">
        <v>5</v>
      </c>
      <c r="D33" s="3">
        <v>9</v>
      </c>
      <c r="E33" s="20">
        <v>1500</v>
      </c>
      <c r="F33" s="31">
        <v>3</v>
      </c>
      <c r="G33" s="31">
        <v>8</v>
      </c>
      <c r="H33" s="31">
        <v>10</v>
      </c>
      <c r="I33" s="32" t="s">
        <v>55</v>
      </c>
      <c r="J33" s="20">
        <v>20</v>
      </c>
      <c r="K33" s="20">
        <v>60</v>
      </c>
      <c r="L33" s="20">
        <v>25</v>
      </c>
      <c r="M33" s="20">
        <v>3</v>
      </c>
      <c r="N33" s="31">
        <v>5</v>
      </c>
      <c r="O33" s="23">
        <v>20</v>
      </c>
      <c r="P33" s="20">
        <v>80</v>
      </c>
      <c r="Q33" s="7">
        <v>4</v>
      </c>
      <c r="R33" s="7">
        <v>6</v>
      </c>
      <c r="S33" s="20">
        <v>0</v>
      </c>
      <c r="T33" s="20">
        <v>10</v>
      </c>
      <c r="U33" s="25">
        <v>0.5</v>
      </c>
      <c r="V33" s="26">
        <v>1</v>
      </c>
      <c r="W33" s="19">
        <v>6.7</v>
      </c>
      <c r="X33" s="19">
        <v>1</v>
      </c>
      <c r="Y33" s="19">
        <v>8.1</v>
      </c>
      <c r="Z33" s="19">
        <f t="shared" si="0"/>
        <v>2</v>
      </c>
      <c r="AA33" s="19">
        <v>1</v>
      </c>
      <c r="AB33" s="19">
        <f t="shared" si="1"/>
        <v>2</v>
      </c>
      <c r="AC33" s="19">
        <v>4.4000000000000004</v>
      </c>
      <c r="AD33" s="19">
        <v>0.7</v>
      </c>
      <c r="AE33" s="132">
        <f t="shared" si="2"/>
        <v>4</v>
      </c>
      <c r="AF33" s="132"/>
      <c r="AG33" s="120">
        <f>ROUNDUP(AE33*VLOOKUP($AF$8,PEARL!$C$2:$K$8,8,0)*Z33,0)</f>
        <v>157</v>
      </c>
      <c r="AH33" s="120">
        <f>ROUNDUP(AE33*VLOOKUP($AF$8,PEARL!$C$2:$K$8,9,0)*Z33,0)</f>
        <v>1176</v>
      </c>
    </row>
    <row r="34" spans="1:34" x14ac:dyDescent="0.25">
      <c r="A34" s="29" t="s">
        <v>52</v>
      </c>
      <c r="B34" s="18">
        <v>32</v>
      </c>
      <c r="C34" s="31">
        <v>5</v>
      </c>
      <c r="D34" s="3">
        <v>9</v>
      </c>
      <c r="E34" s="20">
        <v>1500</v>
      </c>
      <c r="F34" s="31">
        <v>3</v>
      </c>
      <c r="G34" s="31">
        <v>8</v>
      </c>
      <c r="H34" s="31">
        <v>10</v>
      </c>
      <c r="I34" s="32" t="s">
        <v>55</v>
      </c>
      <c r="J34" s="20">
        <v>20</v>
      </c>
      <c r="K34" s="20">
        <v>50</v>
      </c>
      <c r="L34" s="20">
        <v>25</v>
      </c>
      <c r="M34" s="20">
        <v>3</v>
      </c>
      <c r="N34" s="31">
        <v>5</v>
      </c>
      <c r="O34" s="23">
        <v>20</v>
      </c>
      <c r="P34" s="20">
        <v>80</v>
      </c>
      <c r="Q34" s="7">
        <v>4</v>
      </c>
      <c r="R34" s="7">
        <v>6</v>
      </c>
      <c r="S34" s="20">
        <v>0</v>
      </c>
      <c r="T34" s="20">
        <v>10</v>
      </c>
      <c r="U34" s="25">
        <v>0.5</v>
      </c>
      <c r="V34" s="26">
        <v>1</v>
      </c>
      <c r="W34" s="19">
        <v>6.8</v>
      </c>
      <c r="X34" s="19">
        <v>1</v>
      </c>
      <c r="Y34" s="19">
        <v>8.1999999999999993</v>
      </c>
      <c r="Z34" s="19">
        <f t="shared" si="0"/>
        <v>2</v>
      </c>
      <c r="AA34" s="19">
        <v>1</v>
      </c>
      <c r="AB34" s="19">
        <f t="shared" si="1"/>
        <v>2</v>
      </c>
      <c r="AC34" s="26">
        <v>4.3</v>
      </c>
      <c r="AD34" s="26">
        <v>0.6</v>
      </c>
      <c r="AE34" s="132">
        <f t="shared" si="2"/>
        <v>4</v>
      </c>
      <c r="AF34" s="132"/>
      <c r="AG34" s="120">
        <f>ROUNDUP(AE34*VLOOKUP($AF$8,PEARL!$C$2:$K$8,8,0)*Z34,0)</f>
        <v>157</v>
      </c>
      <c r="AH34" s="120">
        <f>ROUNDUP(AE34*VLOOKUP($AF$8,PEARL!$C$2:$K$8,9,0)*Z34,0)</f>
        <v>1176</v>
      </c>
    </row>
    <row r="35" spans="1:34" x14ac:dyDescent="0.25">
      <c r="A35" s="29" t="s">
        <v>52</v>
      </c>
      <c r="B35" s="30">
        <v>33</v>
      </c>
      <c r="C35" s="31">
        <v>5</v>
      </c>
      <c r="D35" s="3">
        <v>9</v>
      </c>
      <c r="E35" s="20">
        <v>1500</v>
      </c>
      <c r="F35" s="31">
        <v>3</v>
      </c>
      <c r="G35" s="31">
        <v>8</v>
      </c>
      <c r="H35" s="31">
        <v>10</v>
      </c>
      <c r="I35" s="32" t="s">
        <v>55</v>
      </c>
      <c r="J35" s="20">
        <v>20</v>
      </c>
      <c r="K35" s="20">
        <v>50</v>
      </c>
      <c r="L35" s="20">
        <v>25</v>
      </c>
      <c r="M35" s="20">
        <v>3</v>
      </c>
      <c r="N35" s="31">
        <v>5</v>
      </c>
      <c r="O35" s="23">
        <v>20</v>
      </c>
      <c r="P35" s="20">
        <v>80</v>
      </c>
      <c r="Q35" s="7">
        <v>4</v>
      </c>
      <c r="R35" s="7">
        <v>6</v>
      </c>
      <c r="S35" s="20">
        <v>0</v>
      </c>
      <c r="T35" s="20">
        <v>10</v>
      </c>
      <c r="U35" s="25">
        <v>0.5</v>
      </c>
      <c r="V35" s="26">
        <v>1</v>
      </c>
      <c r="W35" s="19">
        <v>6.9</v>
      </c>
      <c r="X35" s="19">
        <v>1</v>
      </c>
      <c r="Y35" s="19">
        <v>8.3000000000000007</v>
      </c>
      <c r="Z35" s="19">
        <f t="shared" si="0"/>
        <v>2</v>
      </c>
      <c r="AA35" s="19">
        <v>1</v>
      </c>
      <c r="AB35" s="19">
        <f t="shared" si="1"/>
        <v>2</v>
      </c>
      <c r="AC35" s="19">
        <v>4.3</v>
      </c>
      <c r="AD35" s="19">
        <v>0.6</v>
      </c>
      <c r="AE35" s="132">
        <f t="shared" si="2"/>
        <v>4</v>
      </c>
      <c r="AF35" s="132"/>
      <c r="AG35" s="120">
        <f>ROUNDUP(AE35*VLOOKUP($AF$8,PEARL!$C$2:$K$8,8,0)*Z35,0)</f>
        <v>157</v>
      </c>
      <c r="AH35" s="120">
        <f>ROUNDUP(AE35*VLOOKUP($AF$8,PEARL!$C$2:$K$8,9,0)*Z35,0)</f>
        <v>1176</v>
      </c>
    </row>
    <row r="36" spans="1:34" x14ac:dyDescent="0.25">
      <c r="A36" s="29" t="s">
        <v>52</v>
      </c>
      <c r="B36" s="18">
        <v>34</v>
      </c>
      <c r="C36" s="31">
        <v>5</v>
      </c>
      <c r="D36" s="3">
        <v>9</v>
      </c>
      <c r="E36" s="20">
        <v>1500</v>
      </c>
      <c r="F36" s="31">
        <v>3</v>
      </c>
      <c r="G36" s="31">
        <v>8</v>
      </c>
      <c r="H36" s="31">
        <v>10</v>
      </c>
      <c r="I36" s="32" t="s">
        <v>55</v>
      </c>
      <c r="J36" s="20">
        <v>20</v>
      </c>
      <c r="K36" s="20">
        <v>50</v>
      </c>
      <c r="L36" s="20">
        <v>25</v>
      </c>
      <c r="M36" s="20">
        <v>3</v>
      </c>
      <c r="N36" s="31">
        <v>5</v>
      </c>
      <c r="O36" s="23">
        <v>20</v>
      </c>
      <c r="P36" s="20">
        <v>80</v>
      </c>
      <c r="Q36" s="7">
        <v>4</v>
      </c>
      <c r="R36" s="7">
        <v>6</v>
      </c>
      <c r="S36" s="20">
        <v>0</v>
      </c>
      <c r="T36" s="20">
        <v>10</v>
      </c>
      <c r="U36" s="25">
        <v>0.5</v>
      </c>
      <c r="V36" s="26">
        <v>1</v>
      </c>
      <c r="W36" s="19">
        <v>7</v>
      </c>
      <c r="X36" s="19">
        <v>1</v>
      </c>
      <c r="Y36" s="19">
        <v>8.4</v>
      </c>
      <c r="Z36" s="19">
        <f t="shared" si="0"/>
        <v>2</v>
      </c>
      <c r="AA36" s="19">
        <v>1</v>
      </c>
      <c r="AB36" s="19">
        <f t="shared" si="1"/>
        <v>2</v>
      </c>
      <c r="AC36" s="19">
        <v>4.3</v>
      </c>
      <c r="AD36" s="19">
        <v>0.6</v>
      </c>
      <c r="AE36" s="132">
        <f t="shared" si="2"/>
        <v>4</v>
      </c>
      <c r="AF36" s="132"/>
      <c r="AG36" s="120">
        <f>ROUNDUP(AE36*VLOOKUP($AF$8,PEARL!$C$2:$K$8,8,0)*Z36,0)</f>
        <v>157</v>
      </c>
      <c r="AH36" s="120">
        <f>ROUNDUP(AE36*VLOOKUP($AF$8,PEARL!$C$2:$K$8,9,0)*Z36,0)</f>
        <v>1176</v>
      </c>
    </row>
    <row r="37" spans="1:34" x14ac:dyDescent="0.25">
      <c r="A37" s="29" t="s">
        <v>52</v>
      </c>
      <c r="B37" s="30">
        <v>35</v>
      </c>
      <c r="C37" s="31">
        <v>5</v>
      </c>
      <c r="D37" s="3">
        <v>10</v>
      </c>
      <c r="E37" s="20">
        <v>1500</v>
      </c>
      <c r="F37" s="31">
        <v>3</v>
      </c>
      <c r="G37" s="31">
        <v>10</v>
      </c>
      <c r="H37" s="31">
        <v>10</v>
      </c>
      <c r="I37" s="32" t="s">
        <v>55</v>
      </c>
      <c r="J37" s="20">
        <v>20</v>
      </c>
      <c r="K37" s="20">
        <v>50</v>
      </c>
      <c r="L37" s="20">
        <v>25</v>
      </c>
      <c r="M37" s="20">
        <v>3</v>
      </c>
      <c r="N37" s="31">
        <v>5</v>
      </c>
      <c r="O37" s="23">
        <v>20</v>
      </c>
      <c r="P37" s="20">
        <v>80</v>
      </c>
      <c r="Q37" s="7">
        <v>4</v>
      </c>
      <c r="R37" s="7">
        <v>7</v>
      </c>
      <c r="S37" s="20">
        <v>0</v>
      </c>
      <c r="T37" s="20">
        <v>10</v>
      </c>
      <c r="U37" s="25">
        <v>0.5</v>
      </c>
      <c r="V37" s="26">
        <v>1</v>
      </c>
      <c r="W37" s="19">
        <v>7.1</v>
      </c>
      <c r="X37" s="19">
        <v>1</v>
      </c>
      <c r="Y37" s="19">
        <v>8.5</v>
      </c>
      <c r="Z37" s="19">
        <f t="shared" si="0"/>
        <v>2</v>
      </c>
      <c r="AA37" s="19">
        <v>1</v>
      </c>
      <c r="AB37" s="19">
        <f t="shared" si="1"/>
        <v>2</v>
      </c>
      <c r="AC37" s="19">
        <v>4.2</v>
      </c>
      <c r="AD37" s="19">
        <v>0.6</v>
      </c>
      <c r="AE37" s="132">
        <f t="shared" si="2"/>
        <v>4</v>
      </c>
      <c r="AF37" s="132"/>
      <c r="AG37" s="120">
        <f>ROUNDUP(AE37*VLOOKUP($AF$8,PEARL!$C$2:$K$8,8,0)*Z37,0)</f>
        <v>157</v>
      </c>
      <c r="AH37" s="120">
        <f>ROUNDUP(AE37*VLOOKUP($AF$8,PEARL!$C$2:$K$8,9,0)*Z37,0)</f>
        <v>1176</v>
      </c>
    </row>
    <row r="38" spans="1:34" x14ac:dyDescent="0.25">
      <c r="A38" s="29" t="s">
        <v>52</v>
      </c>
      <c r="B38" s="18">
        <v>36</v>
      </c>
      <c r="C38" s="31">
        <v>5</v>
      </c>
      <c r="D38" s="3">
        <v>10</v>
      </c>
      <c r="E38" s="20">
        <v>1500</v>
      </c>
      <c r="F38" s="31">
        <v>3</v>
      </c>
      <c r="G38" s="31">
        <v>10</v>
      </c>
      <c r="H38" s="31">
        <v>10</v>
      </c>
      <c r="I38" s="32" t="s">
        <v>55</v>
      </c>
      <c r="J38" s="20">
        <v>20</v>
      </c>
      <c r="K38" s="20">
        <v>50</v>
      </c>
      <c r="L38" s="20">
        <v>25</v>
      </c>
      <c r="M38" s="20">
        <v>3</v>
      </c>
      <c r="N38" s="31">
        <v>6</v>
      </c>
      <c r="O38" s="23">
        <v>20</v>
      </c>
      <c r="P38" s="20">
        <v>80</v>
      </c>
      <c r="Q38" s="7">
        <v>4</v>
      </c>
      <c r="R38" s="7">
        <v>7</v>
      </c>
      <c r="S38" s="20">
        <v>0</v>
      </c>
      <c r="T38" s="20">
        <v>10</v>
      </c>
      <c r="U38" s="25">
        <v>0.5</v>
      </c>
      <c r="V38" s="26">
        <v>1</v>
      </c>
      <c r="W38" s="19">
        <v>7.2</v>
      </c>
      <c r="X38" s="19">
        <v>1</v>
      </c>
      <c r="Y38" s="19">
        <v>8.6</v>
      </c>
      <c r="Z38" s="19">
        <f t="shared" si="0"/>
        <v>2</v>
      </c>
      <c r="AA38" s="19">
        <v>1</v>
      </c>
      <c r="AB38" s="19">
        <f t="shared" si="1"/>
        <v>2</v>
      </c>
      <c r="AC38" s="26">
        <v>4.0999999999999996</v>
      </c>
      <c r="AD38" s="26">
        <v>0.5</v>
      </c>
      <c r="AE38" s="132">
        <f t="shared" si="2"/>
        <v>4</v>
      </c>
      <c r="AF38" s="132"/>
      <c r="AG38" s="120">
        <f>ROUNDUP(AE38*VLOOKUP($AF$8,PEARL!$C$2:$K$8,8,0)*Z38,0)</f>
        <v>157</v>
      </c>
      <c r="AH38" s="120">
        <f>ROUNDUP(AE38*VLOOKUP($AF$8,PEARL!$C$2:$K$8,9,0)*Z38,0)</f>
        <v>1176</v>
      </c>
    </row>
    <row r="39" spans="1:34" x14ac:dyDescent="0.25">
      <c r="A39" s="29" t="s">
        <v>52</v>
      </c>
      <c r="B39" s="30">
        <v>37</v>
      </c>
      <c r="C39" s="31">
        <v>5</v>
      </c>
      <c r="D39" s="3">
        <v>10</v>
      </c>
      <c r="E39" s="20">
        <v>1500</v>
      </c>
      <c r="F39" s="31">
        <v>4</v>
      </c>
      <c r="G39" s="31">
        <v>10</v>
      </c>
      <c r="H39" s="31">
        <v>10</v>
      </c>
      <c r="I39" s="32" t="s">
        <v>56</v>
      </c>
      <c r="J39" s="20">
        <v>20</v>
      </c>
      <c r="K39" s="20">
        <v>50</v>
      </c>
      <c r="L39" s="20">
        <v>25</v>
      </c>
      <c r="M39" s="20">
        <v>3</v>
      </c>
      <c r="N39" s="31">
        <v>6</v>
      </c>
      <c r="O39" s="23">
        <v>20</v>
      </c>
      <c r="P39" s="20">
        <v>80</v>
      </c>
      <c r="Q39" s="7">
        <v>4</v>
      </c>
      <c r="R39" s="7">
        <v>7</v>
      </c>
      <c r="S39" s="20">
        <v>0</v>
      </c>
      <c r="T39" s="20">
        <v>10</v>
      </c>
      <c r="U39" s="25">
        <v>0.5</v>
      </c>
      <c r="V39" s="26">
        <v>1</v>
      </c>
      <c r="W39" s="19">
        <v>7.3</v>
      </c>
      <c r="X39" s="19">
        <v>1</v>
      </c>
      <c r="Y39" s="19">
        <v>8.6999999999999993</v>
      </c>
      <c r="Z39" s="19">
        <f t="shared" si="0"/>
        <v>2</v>
      </c>
      <c r="AA39" s="19">
        <v>1</v>
      </c>
      <c r="AB39" s="19">
        <f t="shared" si="1"/>
        <v>2</v>
      </c>
      <c r="AC39" s="19">
        <v>4.0999999999999996</v>
      </c>
      <c r="AD39" s="19">
        <v>0.5</v>
      </c>
      <c r="AE39" s="132">
        <f t="shared" si="2"/>
        <v>4</v>
      </c>
      <c r="AF39" s="132"/>
      <c r="AG39" s="120">
        <f>ROUNDUP(AE39*VLOOKUP($AF$8,PEARL!$C$2:$K$8,8,0)*Z39,0)</f>
        <v>157</v>
      </c>
      <c r="AH39" s="120">
        <f>ROUNDUP(AE39*VLOOKUP($AF$8,PEARL!$C$2:$K$8,9,0)*Z39,0)</f>
        <v>1176</v>
      </c>
    </row>
    <row r="40" spans="1:34" x14ac:dyDescent="0.25">
      <c r="A40" s="29" t="s">
        <v>52</v>
      </c>
      <c r="B40" s="18">
        <v>38</v>
      </c>
      <c r="C40" s="31">
        <v>5</v>
      </c>
      <c r="D40" s="3">
        <v>10</v>
      </c>
      <c r="E40" s="20">
        <v>1500</v>
      </c>
      <c r="F40" s="31">
        <v>4</v>
      </c>
      <c r="G40" s="31">
        <v>10</v>
      </c>
      <c r="H40" s="31">
        <v>10</v>
      </c>
      <c r="I40" s="32" t="s">
        <v>56</v>
      </c>
      <c r="J40" s="20">
        <v>20</v>
      </c>
      <c r="K40" s="20">
        <v>50</v>
      </c>
      <c r="L40" s="20">
        <v>25</v>
      </c>
      <c r="M40" s="20">
        <v>3</v>
      </c>
      <c r="N40" s="31">
        <v>6</v>
      </c>
      <c r="O40" s="23">
        <v>20</v>
      </c>
      <c r="P40" s="20">
        <v>80</v>
      </c>
      <c r="Q40" s="7">
        <v>4</v>
      </c>
      <c r="R40" s="7">
        <v>7</v>
      </c>
      <c r="S40" s="20">
        <v>0</v>
      </c>
      <c r="T40" s="20">
        <v>10</v>
      </c>
      <c r="U40" s="25">
        <v>0.5</v>
      </c>
      <c r="V40" s="26">
        <v>1</v>
      </c>
      <c r="W40" s="19">
        <v>7.4</v>
      </c>
      <c r="X40" s="19">
        <v>1</v>
      </c>
      <c r="Y40" s="19">
        <v>8.8000000000000007</v>
      </c>
      <c r="Z40" s="19">
        <f t="shared" si="0"/>
        <v>2</v>
      </c>
      <c r="AA40" s="19">
        <v>1</v>
      </c>
      <c r="AB40" s="19">
        <f t="shared" si="1"/>
        <v>2</v>
      </c>
      <c r="AC40" s="19">
        <v>4.0999999999999996</v>
      </c>
      <c r="AD40" s="19">
        <v>0.5</v>
      </c>
      <c r="AE40" s="132">
        <f t="shared" si="2"/>
        <v>4</v>
      </c>
      <c r="AF40" s="132"/>
      <c r="AG40" s="120">
        <f>ROUNDUP(AE40*VLOOKUP($AF$8,PEARL!$C$2:$K$8,8,0)*Z40,0)</f>
        <v>157</v>
      </c>
      <c r="AH40" s="120">
        <f>ROUNDUP(AE40*VLOOKUP($AF$8,PEARL!$C$2:$K$8,9,0)*Z40,0)</f>
        <v>1176</v>
      </c>
    </row>
    <row r="41" spans="1:34" x14ac:dyDescent="0.25">
      <c r="A41" s="29" t="s">
        <v>52</v>
      </c>
      <c r="B41" s="30">
        <v>39</v>
      </c>
      <c r="C41" s="31">
        <v>5</v>
      </c>
      <c r="D41" s="3">
        <v>10</v>
      </c>
      <c r="E41" s="20">
        <v>1500</v>
      </c>
      <c r="F41" s="31">
        <v>4</v>
      </c>
      <c r="G41" s="31">
        <v>10</v>
      </c>
      <c r="H41" s="31">
        <v>10</v>
      </c>
      <c r="I41" s="32" t="s">
        <v>56</v>
      </c>
      <c r="J41" s="20">
        <v>20</v>
      </c>
      <c r="K41" s="20">
        <v>50</v>
      </c>
      <c r="L41" s="20">
        <v>25</v>
      </c>
      <c r="M41" s="20">
        <v>3</v>
      </c>
      <c r="N41" s="31">
        <v>6</v>
      </c>
      <c r="O41" s="23">
        <v>20</v>
      </c>
      <c r="P41" s="20">
        <v>80</v>
      </c>
      <c r="Q41" s="7">
        <v>4</v>
      </c>
      <c r="R41" s="7">
        <v>8</v>
      </c>
      <c r="S41" s="20">
        <v>0</v>
      </c>
      <c r="T41" s="20">
        <v>10</v>
      </c>
      <c r="U41" s="25">
        <v>0.5</v>
      </c>
      <c r="V41" s="26">
        <v>1</v>
      </c>
      <c r="W41" s="19">
        <v>7.5</v>
      </c>
      <c r="X41" s="19">
        <v>1</v>
      </c>
      <c r="Y41" s="19">
        <v>8.9</v>
      </c>
      <c r="Z41" s="19">
        <f t="shared" si="0"/>
        <v>2</v>
      </c>
      <c r="AA41" s="19">
        <v>1</v>
      </c>
      <c r="AB41" s="19">
        <f t="shared" si="1"/>
        <v>2</v>
      </c>
      <c r="AC41" s="19">
        <v>4.0999999999999996</v>
      </c>
      <c r="AD41" s="19">
        <v>0.5</v>
      </c>
      <c r="AE41" s="132">
        <f t="shared" si="2"/>
        <v>4</v>
      </c>
      <c r="AF41" s="132"/>
      <c r="AG41" s="120">
        <f>ROUNDUP(AE41*VLOOKUP($AF$8,PEARL!$C$2:$K$8,8,0)*Z41,0)</f>
        <v>157</v>
      </c>
      <c r="AH41" s="120">
        <f>ROUNDUP(AE41*VLOOKUP($AF$8,PEARL!$C$2:$K$8,9,0)*Z41,0)</f>
        <v>1176</v>
      </c>
    </row>
    <row r="42" spans="1:34" x14ac:dyDescent="0.25">
      <c r="A42" s="29" t="s">
        <v>52</v>
      </c>
      <c r="B42" s="18">
        <v>40</v>
      </c>
      <c r="C42" s="31">
        <v>5</v>
      </c>
      <c r="D42" s="3">
        <v>11</v>
      </c>
      <c r="E42" s="20">
        <v>1800</v>
      </c>
      <c r="F42" s="31">
        <v>4</v>
      </c>
      <c r="G42" s="31">
        <v>10</v>
      </c>
      <c r="H42" s="31">
        <v>10</v>
      </c>
      <c r="I42" s="32" t="s">
        <v>56</v>
      </c>
      <c r="J42" s="20">
        <v>20</v>
      </c>
      <c r="K42" s="20">
        <v>50</v>
      </c>
      <c r="L42" s="20">
        <v>30</v>
      </c>
      <c r="M42" s="20">
        <v>3</v>
      </c>
      <c r="N42" s="31">
        <v>6</v>
      </c>
      <c r="O42" s="23">
        <v>20</v>
      </c>
      <c r="P42" s="20">
        <v>80</v>
      </c>
      <c r="Q42" s="7">
        <v>5</v>
      </c>
      <c r="R42" s="7">
        <v>8</v>
      </c>
      <c r="S42" s="20">
        <v>0</v>
      </c>
      <c r="T42" s="20">
        <v>10</v>
      </c>
      <c r="U42" s="25">
        <v>0.5</v>
      </c>
      <c r="V42" s="26">
        <v>1</v>
      </c>
      <c r="W42" s="19">
        <v>7.6</v>
      </c>
      <c r="X42" s="19">
        <v>1</v>
      </c>
      <c r="Y42" s="19">
        <v>9</v>
      </c>
      <c r="Z42" s="19">
        <f t="shared" si="0"/>
        <v>2</v>
      </c>
      <c r="AA42" s="19">
        <v>1</v>
      </c>
      <c r="AB42" s="19">
        <f t="shared" si="1"/>
        <v>2</v>
      </c>
      <c r="AC42" s="19">
        <v>4.0999999999999996</v>
      </c>
      <c r="AD42" s="19">
        <v>0.5</v>
      </c>
      <c r="AE42" s="132">
        <f t="shared" si="2"/>
        <v>4</v>
      </c>
      <c r="AF42" s="132"/>
      <c r="AG42" s="120">
        <f>ROUNDUP(AE42*VLOOKUP($AF$8,PEARL!$C$2:$K$8,8,0)*Z42,0)</f>
        <v>157</v>
      </c>
      <c r="AH42" s="120">
        <f>ROUNDUP(AE42*VLOOKUP($AF$8,PEARL!$C$2:$K$8,9,0)*Z42,0)</f>
        <v>1176</v>
      </c>
    </row>
    <row r="43" spans="1:34" x14ac:dyDescent="0.25">
      <c r="A43" s="29" t="s">
        <v>52</v>
      </c>
      <c r="B43" s="30">
        <v>41</v>
      </c>
      <c r="C43" s="31">
        <v>5</v>
      </c>
      <c r="D43" s="3">
        <v>11</v>
      </c>
      <c r="E43" s="20">
        <v>1800</v>
      </c>
      <c r="F43" s="20">
        <v>4</v>
      </c>
      <c r="G43" s="31">
        <v>10</v>
      </c>
      <c r="H43" s="31">
        <v>10</v>
      </c>
      <c r="I43" s="32" t="s">
        <v>56</v>
      </c>
      <c r="J43" s="20">
        <v>20</v>
      </c>
      <c r="K43" s="20">
        <v>50</v>
      </c>
      <c r="L43" s="20">
        <v>30</v>
      </c>
      <c r="M43" s="20">
        <v>3</v>
      </c>
      <c r="N43" s="31">
        <v>7</v>
      </c>
      <c r="O43" s="23">
        <v>20</v>
      </c>
      <c r="P43" s="20">
        <v>80</v>
      </c>
      <c r="Q43" s="24">
        <v>5</v>
      </c>
      <c r="R43" s="7">
        <v>8</v>
      </c>
      <c r="S43" s="20">
        <v>0</v>
      </c>
      <c r="T43" s="20">
        <v>10</v>
      </c>
      <c r="U43" s="25">
        <v>0.5</v>
      </c>
      <c r="V43" s="26">
        <v>1</v>
      </c>
      <c r="W43" s="19">
        <v>7.7</v>
      </c>
      <c r="X43" s="19">
        <v>1</v>
      </c>
      <c r="Y43" s="19">
        <v>9.1</v>
      </c>
      <c r="Z43" s="19">
        <f t="shared" si="0"/>
        <v>2</v>
      </c>
      <c r="AA43" s="19">
        <v>1</v>
      </c>
      <c r="AB43" s="19">
        <f t="shared" si="1"/>
        <v>2</v>
      </c>
      <c r="AC43" s="19">
        <v>4.0999999999999996</v>
      </c>
      <c r="AD43" s="19">
        <v>0.5</v>
      </c>
      <c r="AE43" s="132">
        <f t="shared" si="2"/>
        <v>4</v>
      </c>
      <c r="AF43" s="132"/>
      <c r="AG43" s="120">
        <f>ROUNDUP(AE43*VLOOKUP($AF$8,PEARL!$C$2:$K$8,8,0)*Z43,0)</f>
        <v>157</v>
      </c>
      <c r="AH43" s="120">
        <f>ROUNDUP(AE43*VLOOKUP($AF$8,PEARL!$C$2:$K$8,9,0)*Z43,0)</f>
        <v>1176</v>
      </c>
    </row>
    <row r="44" spans="1:34" x14ac:dyDescent="0.25">
      <c r="A44" s="29" t="s">
        <v>52</v>
      </c>
      <c r="B44" s="18">
        <v>42</v>
      </c>
      <c r="C44" s="31">
        <v>5</v>
      </c>
      <c r="D44" s="3">
        <v>11</v>
      </c>
      <c r="E44" s="20">
        <v>1800</v>
      </c>
      <c r="F44" s="20">
        <v>4</v>
      </c>
      <c r="G44" s="31">
        <v>10</v>
      </c>
      <c r="H44" s="31">
        <v>10</v>
      </c>
      <c r="I44" s="32" t="s">
        <v>56</v>
      </c>
      <c r="J44" s="20">
        <v>20</v>
      </c>
      <c r="K44" s="20">
        <v>50</v>
      </c>
      <c r="L44" s="20">
        <v>30</v>
      </c>
      <c r="M44" s="20">
        <v>3</v>
      </c>
      <c r="N44" s="31">
        <v>7</v>
      </c>
      <c r="O44" s="23">
        <v>20</v>
      </c>
      <c r="P44" s="20">
        <v>80</v>
      </c>
      <c r="Q44" s="24">
        <v>5</v>
      </c>
      <c r="R44" s="7">
        <v>8</v>
      </c>
      <c r="S44" s="20">
        <v>0</v>
      </c>
      <c r="T44" s="20">
        <v>10</v>
      </c>
      <c r="U44" s="25">
        <v>0.5</v>
      </c>
      <c r="V44" s="26">
        <v>1</v>
      </c>
      <c r="W44" s="19">
        <v>7.8</v>
      </c>
      <c r="X44" s="19">
        <v>1</v>
      </c>
      <c r="Y44" s="19">
        <v>9.1999999999999993</v>
      </c>
      <c r="Z44" s="19">
        <f t="shared" si="0"/>
        <v>2</v>
      </c>
      <c r="AA44" s="19">
        <v>1</v>
      </c>
      <c r="AB44" s="19">
        <f t="shared" si="1"/>
        <v>2</v>
      </c>
      <c r="AC44" s="19">
        <v>4.0999999999999996</v>
      </c>
      <c r="AD44" s="19">
        <v>0.5</v>
      </c>
      <c r="AE44" s="132">
        <f t="shared" si="2"/>
        <v>4</v>
      </c>
      <c r="AF44" s="132"/>
      <c r="AG44" s="120">
        <f>ROUNDUP(AE44*VLOOKUP($AF$8,PEARL!$C$2:$K$8,8,0)*Z44,0)</f>
        <v>157</v>
      </c>
      <c r="AH44" s="120">
        <f>ROUNDUP(AE44*VLOOKUP($AF$8,PEARL!$C$2:$K$8,9,0)*Z44,0)</f>
        <v>1176</v>
      </c>
    </row>
    <row r="45" spans="1:34" x14ac:dyDescent="0.25">
      <c r="A45" s="29" t="s">
        <v>52</v>
      </c>
      <c r="B45" s="30">
        <v>43</v>
      </c>
      <c r="C45" s="31">
        <v>5</v>
      </c>
      <c r="D45" s="3">
        <v>11</v>
      </c>
      <c r="E45" s="20">
        <v>1800</v>
      </c>
      <c r="F45" s="20">
        <v>4</v>
      </c>
      <c r="G45" s="31">
        <v>10</v>
      </c>
      <c r="H45" s="31">
        <v>10</v>
      </c>
      <c r="I45" s="32" t="s">
        <v>56</v>
      </c>
      <c r="J45" s="20">
        <v>20</v>
      </c>
      <c r="K45" s="20">
        <v>50</v>
      </c>
      <c r="L45" s="20">
        <v>30</v>
      </c>
      <c r="M45" s="20">
        <v>3</v>
      </c>
      <c r="N45" s="31">
        <v>7</v>
      </c>
      <c r="O45" s="23">
        <v>20</v>
      </c>
      <c r="P45" s="20">
        <v>80</v>
      </c>
      <c r="Q45" s="24">
        <v>5</v>
      </c>
      <c r="R45" s="7">
        <v>8</v>
      </c>
      <c r="S45" s="20">
        <v>0</v>
      </c>
      <c r="T45" s="20">
        <v>10</v>
      </c>
      <c r="U45" s="25">
        <v>0.5</v>
      </c>
      <c r="V45" s="26">
        <v>1</v>
      </c>
      <c r="W45" s="19">
        <v>7.9</v>
      </c>
      <c r="X45" s="19">
        <v>1</v>
      </c>
      <c r="Y45" s="19">
        <v>9.3000000000000007</v>
      </c>
      <c r="Z45" s="19">
        <f t="shared" si="0"/>
        <v>2</v>
      </c>
      <c r="AA45" s="19">
        <v>1</v>
      </c>
      <c r="AB45" s="19">
        <f t="shared" si="1"/>
        <v>2</v>
      </c>
      <c r="AC45" s="26">
        <v>4</v>
      </c>
      <c r="AD45" s="19">
        <v>0.5</v>
      </c>
      <c r="AE45" s="132">
        <f t="shared" si="2"/>
        <v>4</v>
      </c>
      <c r="AF45" s="132"/>
      <c r="AG45" s="120">
        <f>ROUNDUP(AE45*VLOOKUP($AF$8,PEARL!$C$2:$K$8,8,0)*Z45,0)</f>
        <v>157</v>
      </c>
      <c r="AH45" s="120">
        <f>ROUNDUP(AE45*VLOOKUP($AF$8,PEARL!$C$2:$K$8,9,0)*Z45,0)</f>
        <v>1176</v>
      </c>
    </row>
    <row r="46" spans="1:34" x14ac:dyDescent="0.25">
      <c r="A46" s="29" t="s">
        <v>52</v>
      </c>
      <c r="B46" s="18">
        <v>44</v>
      </c>
      <c r="C46" s="31">
        <v>5</v>
      </c>
      <c r="D46" s="3">
        <v>11</v>
      </c>
      <c r="E46" s="20">
        <v>1800</v>
      </c>
      <c r="F46" s="20">
        <v>4</v>
      </c>
      <c r="G46" s="31">
        <v>10</v>
      </c>
      <c r="H46" s="31">
        <v>10</v>
      </c>
      <c r="I46" s="32" t="s">
        <v>56</v>
      </c>
      <c r="J46" s="20">
        <v>20</v>
      </c>
      <c r="K46" s="20">
        <v>50</v>
      </c>
      <c r="L46" s="20">
        <v>30</v>
      </c>
      <c r="M46" s="20">
        <v>3</v>
      </c>
      <c r="N46" s="31">
        <v>7</v>
      </c>
      <c r="O46" s="23">
        <v>20</v>
      </c>
      <c r="P46" s="20">
        <v>80</v>
      </c>
      <c r="Q46" s="24">
        <v>5</v>
      </c>
      <c r="R46" s="7">
        <v>9</v>
      </c>
      <c r="S46" s="20">
        <v>0</v>
      </c>
      <c r="T46" s="20">
        <v>10</v>
      </c>
      <c r="U46" s="25">
        <v>0.5</v>
      </c>
      <c r="V46" s="26">
        <v>1</v>
      </c>
      <c r="W46" s="19">
        <v>8</v>
      </c>
      <c r="X46" s="19">
        <v>1</v>
      </c>
      <c r="Y46" s="19">
        <v>9.4</v>
      </c>
      <c r="Z46" s="19">
        <f t="shared" si="0"/>
        <v>2</v>
      </c>
      <c r="AA46" s="19">
        <v>1</v>
      </c>
      <c r="AB46" s="19">
        <f t="shared" si="1"/>
        <v>2</v>
      </c>
      <c r="AC46" s="19">
        <v>4</v>
      </c>
      <c r="AD46" s="19">
        <v>0.5</v>
      </c>
      <c r="AE46" s="132">
        <f t="shared" si="2"/>
        <v>4</v>
      </c>
      <c r="AF46" s="132"/>
      <c r="AG46" s="120">
        <f>ROUNDUP(AE46*VLOOKUP($AF$8,PEARL!$C$2:$K$8,8,0)*Z46,0)</f>
        <v>157</v>
      </c>
      <c r="AH46" s="120">
        <f>ROUNDUP(AE46*VLOOKUP($AF$8,PEARL!$C$2:$K$8,9,0)*Z46,0)</f>
        <v>1176</v>
      </c>
    </row>
    <row r="47" spans="1:34" x14ac:dyDescent="0.25">
      <c r="A47" s="29" t="s">
        <v>52</v>
      </c>
      <c r="B47" s="30">
        <v>45</v>
      </c>
      <c r="C47" s="31">
        <v>5</v>
      </c>
      <c r="D47" s="3">
        <v>12</v>
      </c>
      <c r="E47" s="20">
        <v>1800</v>
      </c>
      <c r="F47" s="20">
        <v>4</v>
      </c>
      <c r="G47" s="31">
        <v>10</v>
      </c>
      <c r="H47" s="31">
        <v>10</v>
      </c>
      <c r="I47" s="32" t="s">
        <v>56</v>
      </c>
      <c r="J47" s="20">
        <v>20</v>
      </c>
      <c r="K47" s="20">
        <v>50</v>
      </c>
      <c r="L47" s="20">
        <v>30</v>
      </c>
      <c r="M47" s="20">
        <v>3</v>
      </c>
      <c r="N47" s="31">
        <v>7</v>
      </c>
      <c r="O47" s="23">
        <v>20</v>
      </c>
      <c r="P47" s="20">
        <v>80</v>
      </c>
      <c r="Q47" s="24">
        <v>5</v>
      </c>
      <c r="R47" s="7">
        <v>9</v>
      </c>
      <c r="S47" s="20">
        <v>0</v>
      </c>
      <c r="T47" s="20">
        <v>10</v>
      </c>
      <c r="U47" s="25">
        <v>0.5</v>
      </c>
      <c r="V47" s="26">
        <v>1</v>
      </c>
      <c r="W47" s="19">
        <v>8.1</v>
      </c>
      <c r="X47" s="19">
        <v>1</v>
      </c>
      <c r="Y47" s="19">
        <v>9.5</v>
      </c>
      <c r="Z47" s="19">
        <f t="shared" si="0"/>
        <v>2</v>
      </c>
      <c r="AA47" s="19">
        <v>1</v>
      </c>
      <c r="AB47" s="19">
        <f t="shared" si="1"/>
        <v>2</v>
      </c>
      <c r="AC47" s="19">
        <v>3.8</v>
      </c>
      <c r="AD47" s="19">
        <v>0.5</v>
      </c>
      <c r="AE47" s="132">
        <f t="shared" si="2"/>
        <v>4</v>
      </c>
      <c r="AF47" s="132"/>
      <c r="AG47" s="120">
        <f>ROUNDUP(AE47*VLOOKUP($AF$8,PEARL!$C$2:$K$8,8,0)*Z47,0)</f>
        <v>157</v>
      </c>
      <c r="AH47" s="120">
        <f>ROUNDUP(AE47*VLOOKUP($AF$8,PEARL!$C$2:$K$8,9,0)*Z47,0)</f>
        <v>1176</v>
      </c>
    </row>
    <row r="48" spans="1:34" x14ac:dyDescent="0.25">
      <c r="A48" s="29" t="s">
        <v>52</v>
      </c>
      <c r="B48" s="18">
        <v>46</v>
      </c>
      <c r="C48" s="31">
        <v>5</v>
      </c>
      <c r="D48" s="3">
        <v>12</v>
      </c>
      <c r="E48" s="20">
        <v>1800</v>
      </c>
      <c r="F48" s="20">
        <v>4</v>
      </c>
      <c r="G48" s="31">
        <v>10</v>
      </c>
      <c r="H48" s="31">
        <v>10</v>
      </c>
      <c r="I48" s="32" t="s">
        <v>56</v>
      </c>
      <c r="J48" s="20">
        <v>20</v>
      </c>
      <c r="K48" s="20">
        <v>50</v>
      </c>
      <c r="L48" s="20">
        <v>30</v>
      </c>
      <c r="M48" s="20">
        <v>3</v>
      </c>
      <c r="N48" s="31">
        <v>9</v>
      </c>
      <c r="O48" s="23">
        <v>20</v>
      </c>
      <c r="P48" s="20">
        <v>80</v>
      </c>
      <c r="Q48" s="24">
        <v>5</v>
      </c>
      <c r="R48" s="7">
        <v>9</v>
      </c>
      <c r="S48" s="20">
        <v>0</v>
      </c>
      <c r="T48" s="20">
        <v>10</v>
      </c>
      <c r="U48" s="25">
        <v>0.5</v>
      </c>
      <c r="V48" s="26">
        <v>1</v>
      </c>
      <c r="W48" s="19">
        <v>8.1999999999999993</v>
      </c>
      <c r="X48" s="19">
        <v>1</v>
      </c>
      <c r="Y48" s="19">
        <v>9.6</v>
      </c>
      <c r="Z48" s="19">
        <f t="shared" si="0"/>
        <v>2</v>
      </c>
      <c r="AA48" s="19">
        <v>1</v>
      </c>
      <c r="AB48" s="19">
        <f t="shared" si="1"/>
        <v>2</v>
      </c>
      <c r="AC48" s="19">
        <v>3.7</v>
      </c>
      <c r="AD48" s="19">
        <v>0.5</v>
      </c>
      <c r="AE48" s="132">
        <f t="shared" si="2"/>
        <v>4</v>
      </c>
      <c r="AF48" s="132"/>
      <c r="AG48" s="120">
        <f>ROUNDUP(AE48*VLOOKUP($AF$8,PEARL!$C$2:$K$8,8,0)*Z48,0)</f>
        <v>157</v>
      </c>
      <c r="AH48" s="120">
        <f>ROUNDUP(AE48*VLOOKUP($AF$8,PEARL!$C$2:$K$8,9,0)*Z48,0)</f>
        <v>1176</v>
      </c>
    </row>
    <row r="49" spans="1:34" x14ac:dyDescent="0.25">
      <c r="A49" s="29" t="s">
        <v>52</v>
      </c>
      <c r="B49" s="30">
        <v>47</v>
      </c>
      <c r="C49" s="31">
        <v>5</v>
      </c>
      <c r="D49" s="3">
        <v>12</v>
      </c>
      <c r="E49" s="20">
        <v>1800</v>
      </c>
      <c r="F49" s="20">
        <v>4</v>
      </c>
      <c r="G49" s="31">
        <v>10</v>
      </c>
      <c r="H49" s="31">
        <v>10</v>
      </c>
      <c r="I49" s="32" t="s">
        <v>56</v>
      </c>
      <c r="J49" s="20">
        <v>20</v>
      </c>
      <c r="K49" s="20">
        <v>50</v>
      </c>
      <c r="L49" s="20">
        <v>30</v>
      </c>
      <c r="M49" s="20">
        <v>3</v>
      </c>
      <c r="N49" s="31">
        <v>9</v>
      </c>
      <c r="O49" s="23">
        <v>20</v>
      </c>
      <c r="P49" s="20">
        <v>80</v>
      </c>
      <c r="Q49" s="24">
        <v>5</v>
      </c>
      <c r="R49" s="7">
        <v>9</v>
      </c>
      <c r="S49" s="20">
        <v>0</v>
      </c>
      <c r="T49" s="20">
        <v>10</v>
      </c>
      <c r="U49" s="25">
        <v>0.5</v>
      </c>
      <c r="V49" s="26">
        <v>1</v>
      </c>
      <c r="W49" s="19">
        <v>8.3000000000000007</v>
      </c>
      <c r="X49" s="19">
        <v>1</v>
      </c>
      <c r="Y49" s="19">
        <v>9.6999999999999993</v>
      </c>
      <c r="Z49" s="19">
        <f t="shared" si="0"/>
        <v>2</v>
      </c>
      <c r="AA49" s="19">
        <v>1</v>
      </c>
      <c r="AB49" s="19">
        <f t="shared" si="1"/>
        <v>2</v>
      </c>
      <c r="AC49" s="26">
        <v>3.5</v>
      </c>
      <c r="AD49" s="19">
        <v>0.5</v>
      </c>
      <c r="AE49" s="132">
        <f t="shared" si="2"/>
        <v>4</v>
      </c>
      <c r="AF49" s="132"/>
      <c r="AG49" s="120">
        <f>ROUNDUP(AE49*VLOOKUP($AF$8,PEARL!$C$2:$K$8,8,0)*Z49,0)</f>
        <v>157</v>
      </c>
      <c r="AH49" s="120">
        <f>ROUNDUP(AE49*VLOOKUP($AF$8,PEARL!$C$2:$K$8,9,0)*Z49,0)</f>
        <v>1176</v>
      </c>
    </row>
    <row r="50" spans="1:34" x14ac:dyDescent="0.25">
      <c r="A50" s="29" t="s">
        <v>52</v>
      </c>
      <c r="B50" s="18">
        <v>48</v>
      </c>
      <c r="C50" s="31">
        <v>5</v>
      </c>
      <c r="D50" s="3">
        <v>12</v>
      </c>
      <c r="E50" s="20">
        <v>1800</v>
      </c>
      <c r="F50" s="20">
        <v>4</v>
      </c>
      <c r="G50" s="31">
        <v>10</v>
      </c>
      <c r="H50" s="31">
        <v>10</v>
      </c>
      <c r="I50" s="32" t="s">
        <v>56</v>
      </c>
      <c r="J50" s="20">
        <v>20</v>
      </c>
      <c r="K50" s="20">
        <v>50</v>
      </c>
      <c r="L50" s="20">
        <v>30</v>
      </c>
      <c r="M50" s="20">
        <v>3</v>
      </c>
      <c r="N50" s="31">
        <v>9</v>
      </c>
      <c r="O50" s="23">
        <v>20</v>
      </c>
      <c r="P50" s="20">
        <v>80</v>
      </c>
      <c r="Q50" s="24">
        <v>5</v>
      </c>
      <c r="R50" s="7">
        <v>10</v>
      </c>
      <c r="S50" s="20">
        <v>0</v>
      </c>
      <c r="T50" s="20">
        <v>10</v>
      </c>
      <c r="U50" s="25">
        <v>0.5</v>
      </c>
      <c r="V50" s="26">
        <v>1</v>
      </c>
      <c r="W50" s="19">
        <v>8.4</v>
      </c>
      <c r="X50" s="19">
        <v>1</v>
      </c>
      <c r="Y50" s="19">
        <v>9.8000000000000007</v>
      </c>
      <c r="Z50" s="19">
        <f t="shared" si="0"/>
        <v>2</v>
      </c>
      <c r="AA50" s="19">
        <v>1</v>
      </c>
      <c r="AB50" s="19">
        <f t="shared" si="1"/>
        <v>2</v>
      </c>
      <c r="AC50" s="19">
        <v>3.5</v>
      </c>
      <c r="AD50" s="19">
        <v>0.5</v>
      </c>
      <c r="AE50" s="132">
        <f t="shared" si="2"/>
        <v>4</v>
      </c>
      <c r="AF50" s="132"/>
      <c r="AG50" s="120">
        <f>ROUNDUP(AE50*VLOOKUP($AF$8,PEARL!$C$2:$K$8,8,0)*Z50,0)</f>
        <v>157</v>
      </c>
      <c r="AH50" s="120">
        <f>ROUNDUP(AE50*VLOOKUP($AF$8,PEARL!$C$2:$K$8,9,0)*Z50,0)</f>
        <v>1176</v>
      </c>
    </row>
    <row r="51" spans="1:34" x14ac:dyDescent="0.25">
      <c r="A51" s="29" t="s">
        <v>52</v>
      </c>
      <c r="B51" s="30">
        <v>49</v>
      </c>
      <c r="C51" s="31">
        <v>5</v>
      </c>
      <c r="D51" s="3">
        <v>12</v>
      </c>
      <c r="E51" s="20">
        <v>1800</v>
      </c>
      <c r="F51" s="20">
        <v>4</v>
      </c>
      <c r="G51" s="31">
        <v>10</v>
      </c>
      <c r="H51" s="31">
        <v>10</v>
      </c>
      <c r="I51" s="32" t="s">
        <v>56</v>
      </c>
      <c r="J51" s="20">
        <v>20</v>
      </c>
      <c r="K51" s="20">
        <v>50</v>
      </c>
      <c r="L51" s="20">
        <v>30</v>
      </c>
      <c r="M51" s="20">
        <v>3</v>
      </c>
      <c r="N51" s="31">
        <v>9</v>
      </c>
      <c r="O51" s="23">
        <v>20</v>
      </c>
      <c r="P51" s="20">
        <v>80</v>
      </c>
      <c r="Q51" s="24">
        <v>5</v>
      </c>
      <c r="R51" s="7">
        <v>10</v>
      </c>
      <c r="S51" s="20">
        <v>0</v>
      </c>
      <c r="T51" s="20">
        <v>10</v>
      </c>
      <c r="U51" s="25">
        <v>0.5</v>
      </c>
      <c r="V51" s="26">
        <v>1</v>
      </c>
      <c r="W51" s="19">
        <v>8.5</v>
      </c>
      <c r="X51" s="19">
        <v>1</v>
      </c>
      <c r="Y51" s="19">
        <v>9.9</v>
      </c>
      <c r="Z51" s="19">
        <f t="shared" si="0"/>
        <v>2</v>
      </c>
      <c r="AA51" s="19">
        <v>1</v>
      </c>
      <c r="AB51" s="19">
        <f t="shared" si="1"/>
        <v>2</v>
      </c>
      <c r="AC51" s="19">
        <v>3.5</v>
      </c>
      <c r="AD51" s="19">
        <v>0.5</v>
      </c>
      <c r="AE51" s="132">
        <f t="shared" si="2"/>
        <v>4</v>
      </c>
      <c r="AF51" s="132"/>
      <c r="AG51" s="120">
        <f>ROUNDUP(AE51*VLOOKUP($AF$8,PEARL!$C$2:$K$8,8,0)*Z51,0)</f>
        <v>157</v>
      </c>
      <c r="AH51" s="120">
        <f>ROUNDUP(AE51*VLOOKUP($AF$8,PEARL!$C$2:$K$8,9,0)*Z51,0)</f>
        <v>1176</v>
      </c>
    </row>
    <row r="52" spans="1:34" x14ac:dyDescent="0.25">
      <c r="A52" s="29" t="s">
        <v>52</v>
      </c>
      <c r="B52" s="18">
        <v>50</v>
      </c>
      <c r="C52" s="31">
        <v>5</v>
      </c>
      <c r="D52" s="3">
        <v>13</v>
      </c>
      <c r="E52" s="20">
        <v>1800</v>
      </c>
      <c r="F52" s="20">
        <v>4</v>
      </c>
      <c r="G52" s="31">
        <v>10</v>
      </c>
      <c r="H52" s="31">
        <v>12</v>
      </c>
      <c r="I52" s="32" t="s">
        <v>56</v>
      </c>
      <c r="J52" s="20">
        <v>20</v>
      </c>
      <c r="K52" s="20">
        <v>50</v>
      </c>
      <c r="L52" s="20">
        <v>30</v>
      </c>
      <c r="M52" s="20">
        <v>4</v>
      </c>
      <c r="N52" s="31">
        <v>10</v>
      </c>
      <c r="O52" s="23">
        <v>20</v>
      </c>
      <c r="P52" s="20">
        <v>80</v>
      </c>
      <c r="Q52" s="24">
        <v>5</v>
      </c>
      <c r="R52" s="7">
        <v>10</v>
      </c>
      <c r="S52" s="20">
        <v>0</v>
      </c>
      <c r="T52" s="20">
        <v>10</v>
      </c>
      <c r="U52" s="25">
        <v>0.5</v>
      </c>
      <c r="V52" s="26">
        <v>1</v>
      </c>
      <c r="W52" s="19">
        <v>8.6</v>
      </c>
      <c r="X52" s="19">
        <v>1</v>
      </c>
      <c r="Y52" s="19">
        <v>10</v>
      </c>
      <c r="Z52" s="19">
        <f t="shared" si="0"/>
        <v>2</v>
      </c>
      <c r="AA52" s="19">
        <v>1</v>
      </c>
      <c r="AB52" s="19">
        <f t="shared" si="1"/>
        <v>2</v>
      </c>
      <c r="AC52" s="19">
        <v>3.5</v>
      </c>
      <c r="AD52" s="19">
        <v>0.5</v>
      </c>
      <c r="AE52" s="132">
        <f t="shared" si="2"/>
        <v>4</v>
      </c>
      <c r="AF52" s="132"/>
      <c r="AG52" s="120">
        <f>ROUNDUP(AE52*VLOOKUP($AF$8,PEARL!$C$2:$K$8,8,0)*Z52,0)</f>
        <v>157</v>
      </c>
      <c r="AH52" s="120">
        <f>ROUNDUP(AE52*VLOOKUP($AF$8,PEARL!$C$2:$K$8,9,0)*Z52,0)</f>
        <v>1176</v>
      </c>
    </row>
    <row r="53" spans="1:34" x14ac:dyDescent="0.25">
      <c r="A53" s="29" t="s">
        <v>52</v>
      </c>
      <c r="B53" s="30">
        <v>51</v>
      </c>
      <c r="C53" s="31">
        <v>6</v>
      </c>
      <c r="D53" s="3">
        <v>13</v>
      </c>
      <c r="E53" s="20">
        <v>1800</v>
      </c>
      <c r="F53" s="20">
        <v>4</v>
      </c>
      <c r="G53" s="31">
        <v>10</v>
      </c>
      <c r="H53" s="31">
        <v>12</v>
      </c>
      <c r="I53" s="32" t="s">
        <v>56</v>
      </c>
      <c r="J53" s="20">
        <v>20</v>
      </c>
      <c r="K53" s="20">
        <v>50</v>
      </c>
      <c r="L53" s="20">
        <v>30</v>
      </c>
      <c r="M53" s="20">
        <v>4</v>
      </c>
      <c r="N53" s="31">
        <v>10</v>
      </c>
      <c r="O53" s="23">
        <v>20</v>
      </c>
      <c r="P53" s="20">
        <v>80</v>
      </c>
      <c r="Q53" s="24">
        <v>5</v>
      </c>
      <c r="R53" s="7">
        <v>10</v>
      </c>
      <c r="S53" s="20">
        <v>0</v>
      </c>
      <c r="T53" s="20">
        <v>10</v>
      </c>
      <c r="U53" s="25">
        <v>0.5</v>
      </c>
      <c r="V53" s="26">
        <v>1</v>
      </c>
      <c r="W53" s="19">
        <v>8.6999999999999993</v>
      </c>
      <c r="X53" s="19">
        <v>1</v>
      </c>
      <c r="Y53" s="19">
        <v>10.1</v>
      </c>
      <c r="Z53" s="19">
        <f t="shared" si="0"/>
        <v>2</v>
      </c>
      <c r="AA53" s="19">
        <v>1</v>
      </c>
      <c r="AB53" s="19">
        <f t="shared" si="1"/>
        <v>2</v>
      </c>
      <c r="AC53" s="19">
        <v>3.5</v>
      </c>
      <c r="AD53" s="26">
        <v>0.4</v>
      </c>
      <c r="AE53" s="132">
        <f t="shared" si="2"/>
        <v>4</v>
      </c>
      <c r="AF53" s="132"/>
      <c r="AG53" s="120">
        <f>ROUNDUP(AE53*VLOOKUP($AF$8,PEARL!$C$2:$K$8,8,0)*Z53,0)</f>
        <v>157</v>
      </c>
      <c r="AH53" s="120">
        <f>ROUNDUP(AE53*VLOOKUP($AF$8,PEARL!$C$2:$K$8,9,0)*Z53,0)</f>
        <v>1176</v>
      </c>
    </row>
    <row r="54" spans="1:34" x14ac:dyDescent="0.25">
      <c r="A54" s="29" t="s">
        <v>52</v>
      </c>
      <c r="B54" s="18">
        <v>52</v>
      </c>
      <c r="C54" s="31">
        <v>6</v>
      </c>
      <c r="D54" s="3">
        <v>13</v>
      </c>
      <c r="E54" s="20">
        <v>1800</v>
      </c>
      <c r="F54" s="20">
        <v>5</v>
      </c>
      <c r="G54" s="31">
        <v>10</v>
      </c>
      <c r="H54" s="31">
        <v>12</v>
      </c>
      <c r="I54" s="32" t="s">
        <v>57</v>
      </c>
      <c r="J54" s="20">
        <v>20</v>
      </c>
      <c r="K54" s="20">
        <v>50</v>
      </c>
      <c r="L54" s="20">
        <v>30</v>
      </c>
      <c r="M54" s="20">
        <v>4</v>
      </c>
      <c r="N54" s="31">
        <v>10</v>
      </c>
      <c r="O54" s="23">
        <v>20</v>
      </c>
      <c r="P54" s="20">
        <v>80</v>
      </c>
      <c r="Q54" s="24">
        <v>5</v>
      </c>
      <c r="R54" s="7">
        <v>11</v>
      </c>
      <c r="S54" s="20">
        <v>0</v>
      </c>
      <c r="T54" s="20">
        <v>10</v>
      </c>
      <c r="U54" s="25">
        <v>0.5</v>
      </c>
      <c r="V54" s="26">
        <v>1</v>
      </c>
      <c r="W54" s="19">
        <v>8.8000000000000007</v>
      </c>
      <c r="X54" s="19">
        <v>1</v>
      </c>
      <c r="Y54" s="19">
        <v>10.199999999999999</v>
      </c>
      <c r="Z54" s="19">
        <f t="shared" si="0"/>
        <v>2</v>
      </c>
      <c r="AA54" s="19">
        <v>1</v>
      </c>
      <c r="AB54" s="19">
        <f t="shared" si="1"/>
        <v>2</v>
      </c>
      <c r="AC54" s="19">
        <v>3.5</v>
      </c>
      <c r="AD54" s="19">
        <v>0.4</v>
      </c>
      <c r="AE54" s="132">
        <f t="shared" si="2"/>
        <v>4</v>
      </c>
      <c r="AF54" s="132"/>
      <c r="AG54" s="120">
        <f>ROUNDUP(AE54*VLOOKUP($AF$8,PEARL!$C$2:$K$8,8,0)*Z54,0)</f>
        <v>157</v>
      </c>
      <c r="AH54" s="120">
        <f>ROUNDUP(AE54*VLOOKUP($AF$8,PEARL!$C$2:$K$8,9,0)*Z54,0)</f>
        <v>1176</v>
      </c>
    </row>
    <row r="55" spans="1:34" x14ac:dyDescent="0.25">
      <c r="A55" s="29" t="s">
        <v>52</v>
      </c>
      <c r="B55" s="30">
        <v>53</v>
      </c>
      <c r="C55" s="31">
        <v>6</v>
      </c>
      <c r="D55" s="3">
        <v>13</v>
      </c>
      <c r="E55" s="20">
        <v>1800</v>
      </c>
      <c r="F55" s="20">
        <v>5</v>
      </c>
      <c r="G55" s="31">
        <v>10</v>
      </c>
      <c r="H55" s="31">
        <v>12</v>
      </c>
      <c r="I55" s="32" t="s">
        <v>57</v>
      </c>
      <c r="J55" s="20">
        <v>20</v>
      </c>
      <c r="K55" s="20">
        <v>50</v>
      </c>
      <c r="L55" s="20">
        <v>30</v>
      </c>
      <c r="M55" s="20">
        <v>4</v>
      </c>
      <c r="N55" s="31">
        <v>10</v>
      </c>
      <c r="O55" s="23">
        <v>20</v>
      </c>
      <c r="P55" s="20">
        <v>80</v>
      </c>
      <c r="Q55" s="24">
        <v>6</v>
      </c>
      <c r="R55" s="7">
        <v>11</v>
      </c>
      <c r="S55" s="20">
        <v>0</v>
      </c>
      <c r="T55" s="20">
        <v>10</v>
      </c>
      <c r="U55" s="25">
        <v>0.5</v>
      </c>
      <c r="V55" s="26">
        <v>1</v>
      </c>
      <c r="W55" s="19">
        <v>8.9</v>
      </c>
      <c r="X55" s="19">
        <v>1</v>
      </c>
      <c r="Y55" s="19">
        <v>10.3</v>
      </c>
      <c r="Z55" s="19">
        <f t="shared" si="0"/>
        <v>2</v>
      </c>
      <c r="AA55" s="19">
        <v>1</v>
      </c>
      <c r="AB55" s="19">
        <f t="shared" si="1"/>
        <v>2</v>
      </c>
      <c r="AC55" s="19">
        <v>3.5</v>
      </c>
      <c r="AD55" s="19">
        <v>0.4</v>
      </c>
      <c r="AE55" s="132">
        <f t="shared" si="2"/>
        <v>4</v>
      </c>
      <c r="AF55" s="132"/>
      <c r="AG55" s="120">
        <f>ROUNDUP(AE55*VLOOKUP($AF$8,PEARL!$C$2:$K$8,8,0)*Z55,0)</f>
        <v>157</v>
      </c>
      <c r="AH55" s="120">
        <f>ROUNDUP(AE55*VLOOKUP($AF$8,PEARL!$C$2:$K$8,9,0)*Z55,0)</f>
        <v>1176</v>
      </c>
    </row>
    <row r="56" spans="1:34" x14ac:dyDescent="0.25">
      <c r="A56" s="29" t="s">
        <v>52</v>
      </c>
      <c r="B56" s="18">
        <v>54</v>
      </c>
      <c r="C56" s="31">
        <v>6</v>
      </c>
      <c r="D56" s="3">
        <v>13</v>
      </c>
      <c r="E56" s="20">
        <v>1800</v>
      </c>
      <c r="F56" s="20">
        <v>5</v>
      </c>
      <c r="G56" s="31">
        <v>10</v>
      </c>
      <c r="H56" s="31">
        <v>12</v>
      </c>
      <c r="I56" s="32" t="s">
        <v>57</v>
      </c>
      <c r="J56" s="20">
        <v>20</v>
      </c>
      <c r="K56" s="20">
        <v>50</v>
      </c>
      <c r="L56" s="20">
        <v>30</v>
      </c>
      <c r="M56" s="20">
        <v>4</v>
      </c>
      <c r="N56" s="31">
        <v>10</v>
      </c>
      <c r="O56" s="23">
        <v>20</v>
      </c>
      <c r="P56" s="20">
        <v>80</v>
      </c>
      <c r="Q56" s="24">
        <v>6</v>
      </c>
      <c r="R56" s="7">
        <v>11</v>
      </c>
      <c r="S56" s="20">
        <v>0</v>
      </c>
      <c r="T56" s="20">
        <v>10</v>
      </c>
      <c r="U56" s="25">
        <v>0.5</v>
      </c>
      <c r="V56" s="26">
        <v>1</v>
      </c>
      <c r="W56" s="19">
        <v>9</v>
      </c>
      <c r="X56" s="19">
        <v>1</v>
      </c>
      <c r="Y56" s="19">
        <v>10.4</v>
      </c>
      <c r="Z56" s="19">
        <f t="shared" si="0"/>
        <v>2</v>
      </c>
      <c r="AA56" s="19">
        <v>1</v>
      </c>
      <c r="AB56" s="19">
        <f t="shared" si="1"/>
        <v>2</v>
      </c>
      <c r="AC56" s="19">
        <v>3.5</v>
      </c>
      <c r="AD56" s="19">
        <v>0.4</v>
      </c>
      <c r="AE56" s="132">
        <f t="shared" si="2"/>
        <v>4</v>
      </c>
      <c r="AF56" s="132"/>
      <c r="AG56" s="120">
        <f>ROUNDUP(AE56*VLOOKUP($AF$8,PEARL!$C$2:$K$8,8,0)*Z56,0)</f>
        <v>157</v>
      </c>
      <c r="AH56" s="120">
        <f>ROUNDUP(AE56*VLOOKUP($AF$8,PEARL!$C$2:$K$8,9,0)*Z56,0)</f>
        <v>1176</v>
      </c>
    </row>
    <row r="57" spans="1:34" x14ac:dyDescent="0.25">
      <c r="A57" s="29" t="s">
        <v>52</v>
      </c>
      <c r="B57" s="30">
        <v>55</v>
      </c>
      <c r="C57" s="31">
        <v>6</v>
      </c>
      <c r="D57" s="3">
        <v>14</v>
      </c>
      <c r="E57" s="20">
        <v>1800</v>
      </c>
      <c r="F57" s="20">
        <v>5</v>
      </c>
      <c r="G57" s="31">
        <v>10</v>
      </c>
      <c r="H57" s="31">
        <v>12</v>
      </c>
      <c r="I57" s="32" t="s">
        <v>57</v>
      </c>
      <c r="J57" s="20">
        <v>20</v>
      </c>
      <c r="K57" s="20">
        <v>50</v>
      </c>
      <c r="L57" s="20">
        <v>30</v>
      </c>
      <c r="M57" s="20">
        <v>4</v>
      </c>
      <c r="N57" s="31">
        <v>11</v>
      </c>
      <c r="O57" s="23">
        <v>20</v>
      </c>
      <c r="P57" s="20">
        <v>80</v>
      </c>
      <c r="Q57" s="24">
        <v>6</v>
      </c>
      <c r="R57" s="7">
        <v>12</v>
      </c>
      <c r="S57" s="20">
        <v>0</v>
      </c>
      <c r="T57" s="20">
        <v>10</v>
      </c>
      <c r="U57" s="25">
        <v>0.5</v>
      </c>
      <c r="V57" s="26">
        <v>1</v>
      </c>
      <c r="W57" s="19">
        <v>9.1</v>
      </c>
      <c r="X57" s="19">
        <v>1</v>
      </c>
      <c r="Y57" s="19">
        <v>10.5</v>
      </c>
      <c r="Z57" s="19">
        <f t="shared" si="0"/>
        <v>2</v>
      </c>
      <c r="AA57" s="19">
        <v>1</v>
      </c>
      <c r="AB57" s="19">
        <f t="shared" si="1"/>
        <v>2</v>
      </c>
      <c r="AC57" s="26">
        <v>3.4</v>
      </c>
      <c r="AD57" s="19">
        <v>0.4</v>
      </c>
      <c r="AE57" s="132">
        <f t="shared" si="2"/>
        <v>4</v>
      </c>
      <c r="AF57" s="132"/>
      <c r="AG57" s="120">
        <f>ROUNDUP(AE57*VLOOKUP($AF$8,PEARL!$C$2:$K$8,8,0)*Z57,0)</f>
        <v>157</v>
      </c>
      <c r="AH57" s="120">
        <f>ROUNDUP(AE57*VLOOKUP($AF$8,PEARL!$C$2:$K$8,9,0)*Z57,0)</f>
        <v>1176</v>
      </c>
    </row>
    <row r="58" spans="1:34" x14ac:dyDescent="0.25">
      <c r="A58" s="29" t="s">
        <v>52</v>
      </c>
      <c r="B58" s="18">
        <v>56</v>
      </c>
      <c r="C58" s="31">
        <v>6</v>
      </c>
      <c r="D58" s="3">
        <v>14</v>
      </c>
      <c r="E58" s="20">
        <v>1800</v>
      </c>
      <c r="F58" s="20">
        <v>5</v>
      </c>
      <c r="G58" s="31">
        <v>10</v>
      </c>
      <c r="H58" s="31">
        <v>12</v>
      </c>
      <c r="I58" s="32" t="s">
        <v>57</v>
      </c>
      <c r="J58" s="20">
        <v>20</v>
      </c>
      <c r="K58" s="20">
        <v>50</v>
      </c>
      <c r="L58" s="20">
        <v>30</v>
      </c>
      <c r="M58" s="20">
        <v>4</v>
      </c>
      <c r="N58" s="31">
        <v>11</v>
      </c>
      <c r="O58" s="23">
        <v>20</v>
      </c>
      <c r="P58" s="20">
        <v>80</v>
      </c>
      <c r="Q58" s="24">
        <v>6</v>
      </c>
      <c r="R58" s="7">
        <v>12</v>
      </c>
      <c r="S58" s="20">
        <v>0</v>
      </c>
      <c r="T58" s="20">
        <v>10</v>
      </c>
      <c r="U58" s="25">
        <v>0.5</v>
      </c>
      <c r="V58" s="26">
        <v>1</v>
      </c>
      <c r="W58" s="19">
        <v>9.1999999999999993</v>
      </c>
      <c r="X58" s="19">
        <v>1</v>
      </c>
      <c r="Y58" s="19">
        <v>10.6</v>
      </c>
      <c r="Z58" s="19">
        <f t="shared" si="0"/>
        <v>2</v>
      </c>
      <c r="AA58" s="19">
        <v>1</v>
      </c>
      <c r="AB58" s="19">
        <f t="shared" si="1"/>
        <v>2</v>
      </c>
      <c r="AC58" s="19">
        <v>3.4</v>
      </c>
      <c r="AD58" s="19">
        <v>0.4</v>
      </c>
      <c r="AE58" s="132">
        <f t="shared" si="2"/>
        <v>4</v>
      </c>
      <c r="AF58" s="132"/>
      <c r="AG58" s="120">
        <f>ROUNDUP(AE58*VLOOKUP($AF$8,PEARL!$C$2:$K$8,8,0)*Z58,0)</f>
        <v>157</v>
      </c>
      <c r="AH58" s="120">
        <f>ROUNDUP(AE58*VLOOKUP($AF$8,PEARL!$C$2:$K$8,9,0)*Z58,0)</f>
        <v>1176</v>
      </c>
    </row>
    <row r="59" spans="1:34" x14ac:dyDescent="0.25">
      <c r="A59" s="29" t="s">
        <v>52</v>
      </c>
      <c r="B59" s="30">
        <v>57</v>
      </c>
      <c r="C59" s="31">
        <v>6</v>
      </c>
      <c r="D59" s="3">
        <v>14</v>
      </c>
      <c r="E59" s="20">
        <v>1800</v>
      </c>
      <c r="F59" s="20">
        <v>5</v>
      </c>
      <c r="G59" s="31">
        <v>10</v>
      </c>
      <c r="H59" s="31">
        <v>12</v>
      </c>
      <c r="I59" s="32" t="s">
        <v>57</v>
      </c>
      <c r="J59" s="20">
        <v>20</v>
      </c>
      <c r="K59" s="20">
        <v>50</v>
      </c>
      <c r="L59" s="20">
        <v>30</v>
      </c>
      <c r="M59" s="20">
        <v>4</v>
      </c>
      <c r="N59" s="31">
        <v>11</v>
      </c>
      <c r="O59" s="23">
        <v>20</v>
      </c>
      <c r="P59" s="20">
        <v>80</v>
      </c>
      <c r="Q59" s="24">
        <v>6</v>
      </c>
      <c r="R59" s="7">
        <v>12</v>
      </c>
      <c r="S59" s="20">
        <v>0</v>
      </c>
      <c r="T59" s="20">
        <v>10</v>
      </c>
      <c r="U59" s="25">
        <v>0.5</v>
      </c>
      <c r="V59" s="26">
        <v>1</v>
      </c>
      <c r="W59" s="19">
        <v>9.3000000000000007</v>
      </c>
      <c r="X59" s="19">
        <v>1</v>
      </c>
      <c r="Y59" s="19">
        <v>10.7</v>
      </c>
      <c r="Z59" s="19">
        <f t="shared" si="0"/>
        <v>2</v>
      </c>
      <c r="AA59" s="19">
        <v>1</v>
      </c>
      <c r="AB59" s="19">
        <f t="shared" si="1"/>
        <v>2</v>
      </c>
      <c r="AC59" s="19">
        <v>3.4</v>
      </c>
      <c r="AD59" s="19">
        <v>0.4</v>
      </c>
      <c r="AE59" s="132">
        <f t="shared" si="2"/>
        <v>4</v>
      </c>
      <c r="AF59" s="132"/>
      <c r="AG59" s="120">
        <f>ROUNDUP(AE59*VLOOKUP($AF$8,PEARL!$C$2:$K$8,8,0)*Z59,0)</f>
        <v>157</v>
      </c>
      <c r="AH59" s="120">
        <f>ROUNDUP(AE59*VLOOKUP($AF$8,PEARL!$C$2:$K$8,9,0)*Z59,0)</f>
        <v>1176</v>
      </c>
    </row>
    <row r="60" spans="1:34" x14ac:dyDescent="0.25">
      <c r="A60" s="29" t="s">
        <v>52</v>
      </c>
      <c r="B60" s="18">
        <v>58</v>
      </c>
      <c r="C60" s="31">
        <v>6</v>
      </c>
      <c r="D60" s="3">
        <v>14</v>
      </c>
      <c r="E60" s="20">
        <v>1800</v>
      </c>
      <c r="F60" s="20">
        <v>5</v>
      </c>
      <c r="G60" s="31">
        <v>10</v>
      </c>
      <c r="H60" s="31">
        <v>12</v>
      </c>
      <c r="I60" s="32" t="s">
        <v>57</v>
      </c>
      <c r="J60" s="20">
        <v>20</v>
      </c>
      <c r="K60" s="20">
        <v>50</v>
      </c>
      <c r="L60" s="20">
        <v>30</v>
      </c>
      <c r="M60" s="20">
        <v>4</v>
      </c>
      <c r="N60" s="31">
        <v>11</v>
      </c>
      <c r="O60" s="23">
        <v>20</v>
      </c>
      <c r="P60" s="20">
        <v>80</v>
      </c>
      <c r="Q60" s="24">
        <v>6</v>
      </c>
      <c r="R60" s="7">
        <v>12</v>
      </c>
      <c r="S60" s="20">
        <v>0</v>
      </c>
      <c r="T60" s="20">
        <v>10</v>
      </c>
      <c r="U60" s="25">
        <v>0.5</v>
      </c>
      <c r="V60" s="26">
        <v>1</v>
      </c>
      <c r="W60" s="19">
        <v>9.4</v>
      </c>
      <c r="X60" s="19">
        <v>1</v>
      </c>
      <c r="Y60" s="19">
        <v>10.8</v>
      </c>
      <c r="Z60" s="19">
        <f t="shared" si="0"/>
        <v>2</v>
      </c>
      <c r="AA60" s="19">
        <v>1</v>
      </c>
      <c r="AB60" s="19">
        <f t="shared" si="1"/>
        <v>2</v>
      </c>
      <c r="AC60" s="19">
        <v>3.4</v>
      </c>
      <c r="AD60" s="19">
        <v>0.4</v>
      </c>
      <c r="AE60" s="132">
        <f t="shared" si="2"/>
        <v>4</v>
      </c>
      <c r="AF60" s="132"/>
      <c r="AG60" s="120">
        <f>ROUNDUP(AE60*VLOOKUP($AF$8,PEARL!$C$2:$K$8,8,0)*Z60,0)</f>
        <v>157</v>
      </c>
      <c r="AH60" s="120">
        <f>ROUNDUP(AE60*VLOOKUP($AF$8,PEARL!$C$2:$K$8,9,0)*Z60,0)</f>
        <v>1176</v>
      </c>
    </row>
    <row r="61" spans="1:34" x14ac:dyDescent="0.25">
      <c r="A61" s="29" t="s">
        <v>52</v>
      </c>
      <c r="B61" s="30">
        <v>59</v>
      </c>
      <c r="C61" s="31">
        <v>6</v>
      </c>
      <c r="D61" s="3">
        <v>14</v>
      </c>
      <c r="E61" s="20">
        <v>1800</v>
      </c>
      <c r="F61" s="20">
        <v>5</v>
      </c>
      <c r="G61" s="31">
        <v>10</v>
      </c>
      <c r="H61" s="31">
        <v>12</v>
      </c>
      <c r="I61" s="32" t="s">
        <v>57</v>
      </c>
      <c r="J61" s="20">
        <v>20</v>
      </c>
      <c r="K61" s="20">
        <v>50</v>
      </c>
      <c r="L61" s="20">
        <v>30</v>
      </c>
      <c r="M61" s="20">
        <v>4</v>
      </c>
      <c r="N61" s="31">
        <v>11</v>
      </c>
      <c r="O61" s="23">
        <v>20</v>
      </c>
      <c r="P61" s="20">
        <v>80</v>
      </c>
      <c r="Q61" s="24">
        <v>6</v>
      </c>
      <c r="R61" s="7">
        <v>12</v>
      </c>
      <c r="S61" s="20">
        <v>0</v>
      </c>
      <c r="T61" s="20">
        <v>10</v>
      </c>
      <c r="U61" s="25">
        <v>0.5</v>
      </c>
      <c r="V61" s="26">
        <v>1</v>
      </c>
      <c r="W61" s="19">
        <v>9.5</v>
      </c>
      <c r="X61" s="19">
        <v>1</v>
      </c>
      <c r="Y61" s="19">
        <v>10.9</v>
      </c>
      <c r="Z61" s="19">
        <f t="shared" si="0"/>
        <v>2</v>
      </c>
      <c r="AA61" s="19">
        <v>1</v>
      </c>
      <c r="AB61" s="19">
        <f t="shared" si="1"/>
        <v>2</v>
      </c>
      <c r="AC61" s="19">
        <v>3.3</v>
      </c>
      <c r="AD61" s="19">
        <v>0.4</v>
      </c>
      <c r="AE61" s="132">
        <f t="shared" si="2"/>
        <v>4</v>
      </c>
      <c r="AF61" s="132"/>
      <c r="AG61" s="120">
        <f>ROUNDUP(AE61*VLOOKUP($AF$8,PEARL!$C$2:$K$8,8,0)*Z61,0)</f>
        <v>157</v>
      </c>
      <c r="AH61" s="120">
        <f>ROUNDUP(AE61*VLOOKUP($AF$8,PEARL!$C$2:$K$8,9,0)*Z61,0)</f>
        <v>1176</v>
      </c>
    </row>
    <row r="62" spans="1:34" x14ac:dyDescent="0.25">
      <c r="A62" s="29" t="s">
        <v>52</v>
      </c>
      <c r="B62" s="18">
        <v>60</v>
      </c>
      <c r="C62" s="31">
        <v>6</v>
      </c>
      <c r="D62" s="3">
        <v>15</v>
      </c>
      <c r="E62" s="20">
        <v>2100</v>
      </c>
      <c r="F62" s="20">
        <v>5</v>
      </c>
      <c r="G62" s="31">
        <v>10</v>
      </c>
      <c r="H62" s="31">
        <v>12</v>
      </c>
      <c r="I62" s="32" t="s">
        <v>57</v>
      </c>
      <c r="J62" s="20">
        <v>20</v>
      </c>
      <c r="K62" s="20">
        <v>50</v>
      </c>
      <c r="L62" s="20">
        <v>30</v>
      </c>
      <c r="M62" s="20">
        <v>4</v>
      </c>
      <c r="N62" s="31">
        <v>12</v>
      </c>
      <c r="O62" s="23">
        <v>20</v>
      </c>
      <c r="P62" s="20">
        <v>80</v>
      </c>
      <c r="Q62" s="24">
        <v>6</v>
      </c>
      <c r="R62" s="7">
        <v>12</v>
      </c>
      <c r="S62" s="20">
        <v>0</v>
      </c>
      <c r="T62" s="20">
        <v>10</v>
      </c>
      <c r="U62" s="25">
        <v>0.5</v>
      </c>
      <c r="V62" s="26">
        <v>1</v>
      </c>
      <c r="W62" s="19">
        <v>9.6</v>
      </c>
      <c r="X62" s="19">
        <v>1</v>
      </c>
      <c r="Y62" s="19">
        <v>11</v>
      </c>
      <c r="Z62" s="19">
        <f t="shared" si="0"/>
        <v>2</v>
      </c>
      <c r="AA62" s="19">
        <v>1</v>
      </c>
      <c r="AB62" s="19">
        <f t="shared" si="1"/>
        <v>2</v>
      </c>
      <c r="AC62" s="26">
        <v>3.2</v>
      </c>
      <c r="AD62" s="26">
        <v>0.3</v>
      </c>
      <c r="AE62" s="132">
        <f t="shared" si="2"/>
        <v>4</v>
      </c>
      <c r="AF62" s="132"/>
      <c r="AG62" s="120">
        <f>ROUNDUP(AE62*VLOOKUP($AF$8,PEARL!$C$2:$K$8,8,0)*Z62,0)</f>
        <v>157</v>
      </c>
      <c r="AH62" s="120">
        <f>ROUNDUP(AE62*VLOOKUP($AF$8,PEARL!$C$2:$K$8,9,0)*Z62,0)</f>
        <v>1176</v>
      </c>
    </row>
    <row r="63" spans="1:34" x14ac:dyDescent="0.25">
      <c r="A63" s="29" t="s">
        <v>52</v>
      </c>
      <c r="B63" s="30">
        <v>61</v>
      </c>
      <c r="C63" s="31">
        <v>6</v>
      </c>
      <c r="D63" s="3">
        <v>15</v>
      </c>
      <c r="E63" s="20">
        <v>2100</v>
      </c>
      <c r="F63" s="20">
        <v>5</v>
      </c>
      <c r="G63" s="31">
        <v>10</v>
      </c>
      <c r="H63" s="31">
        <v>12</v>
      </c>
      <c r="I63" s="32" t="s">
        <v>57</v>
      </c>
      <c r="J63" s="20">
        <v>20</v>
      </c>
      <c r="K63" s="20">
        <v>50</v>
      </c>
      <c r="L63" s="20">
        <v>30</v>
      </c>
      <c r="M63" s="20">
        <v>4</v>
      </c>
      <c r="N63" s="31">
        <v>12</v>
      </c>
      <c r="O63" s="23">
        <v>20</v>
      </c>
      <c r="P63" s="20">
        <v>80</v>
      </c>
      <c r="Q63" s="24">
        <v>6</v>
      </c>
      <c r="R63" s="7">
        <v>12</v>
      </c>
      <c r="S63" s="20">
        <v>0</v>
      </c>
      <c r="T63" s="20">
        <v>10</v>
      </c>
      <c r="U63" s="25">
        <v>0.5</v>
      </c>
      <c r="V63" s="26">
        <v>1</v>
      </c>
      <c r="W63" s="19">
        <v>9.6999999999999993</v>
      </c>
      <c r="X63" s="19">
        <v>1</v>
      </c>
      <c r="Y63" s="19">
        <v>11.1</v>
      </c>
      <c r="Z63" s="19">
        <f t="shared" si="0"/>
        <v>2</v>
      </c>
      <c r="AA63" s="19">
        <v>1</v>
      </c>
      <c r="AB63" s="19">
        <f t="shared" si="1"/>
        <v>2</v>
      </c>
      <c r="AC63" s="19">
        <v>3.2</v>
      </c>
      <c r="AD63" s="19">
        <v>0.3</v>
      </c>
      <c r="AE63" s="132">
        <f t="shared" si="2"/>
        <v>4</v>
      </c>
      <c r="AF63" s="132"/>
      <c r="AG63" s="120">
        <f>ROUNDUP(AE63*VLOOKUP($AF$8,PEARL!$C$2:$K$8,8,0)*Z63,0)</f>
        <v>157</v>
      </c>
      <c r="AH63" s="120">
        <f>ROUNDUP(AE63*VLOOKUP($AF$8,PEARL!$C$2:$K$8,9,0)*Z63,0)</f>
        <v>1176</v>
      </c>
    </row>
    <row r="64" spans="1:34" x14ac:dyDescent="0.25">
      <c r="A64" s="29" t="s">
        <v>52</v>
      </c>
      <c r="B64" s="18">
        <v>62</v>
      </c>
      <c r="C64" s="31">
        <v>6</v>
      </c>
      <c r="D64" s="3">
        <v>15</v>
      </c>
      <c r="E64" s="20">
        <v>2100</v>
      </c>
      <c r="F64" s="20">
        <v>5</v>
      </c>
      <c r="G64" s="31">
        <v>10</v>
      </c>
      <c r="H64" s="31">
        <v>12</v>
      </c>
      <c r="I64" s="32" t="s">
        <v>57</v>
      </c>
      <c r="J64" s="20">
        <v>20</v>
      </c>
      <c r="K64" s="20">
        <v>50</v>
      </c>
      <c r="L64" s="20">
        <v>30</v>
      </c>
      <c r="M64" s="20">
        <v>4</v>
      </c>
      <c r="N64" s="31">
        <v>12</v>
      </c>
      <c r="O64" s="23">
        <v>20</v>
      </c>
      <c r="P64" s="20">
        <v>80</v>
      </c>
      <c r="Q64" s="24">
        <v>6</v>
      </c>
      <c r="R64" s="7">
        <v>12</v>
      </c>
      <c r="S64" s="20">
        <v>0</v>
      </c>
      <c r="T64" s="20">
        <v>10</v>
      </c>
      <c r="U64" s="25">
        <v>0.5</v>
      </c>
      <c r="V64" s="26">
        <v>1</v>
      </c>
      <c r="W64" s="19">
        <v>9.8000000000000007</v>
      </c>
      <c r="X64" s="19">
        <v>1</v>
      </c>
      <c r="Y64" s="19">
        <v>11.2</v>
      </c>
      <c r="Z64" s="19">
        <f t="shared" si="0"/>
        <v>2</v>
      </c>
      <c r="AA64" s="19">
        <v>1</v>
      </c>
      <c r="AB64" s="19">
        <f t="shared" si="1"/>
        <v>2</v>
      </c>
      <c r="AC64" s="19">
        <v>3.2</v>
      </c>
      <c r="AD64" s="19">
        <v>0.3</v>
      </c>
      <c r="AE64" s="132">
        <f t="shared" si="2"/>
        <v>4</v>
      </c>
      <c r="AF64" s="132"/>
      <c r="AG64" s="120">
        <f>ROUNDUP(AE64*VLOOKUP($AF$8,PEARL!$C$2:$K$8,8,0)*Z64,0)</f>
        <v>157</v>
      </c>
      <c r="AH64" s="120">
        <f>ROUNDUP(AE64*VLOOKUP($AF$8,PEARL!$C$2:$K$8,9,0)*Z64,0)</f>
        <v>1176</v>
      </c>
    </row>
    <row r="65" spans="1:34" x14ac:dyDescent="0.25">
      <c r="A65" s="29" t="s">
        <v>52</v>
      </c>
      <c r="B65" s="30">
        <v>63</v>
      </c>
      <c r="C65" s="31">
        <v>6</v>
      </c>
      <c r="D65" s="3">
        <v>15</v>
      </c>
      <c r="E65" s="20">
        <v>2100</v>
      </c>
      <c r="F65" s="20">
        <v>5</v>
      </c>
      <c r="G65" s="31">
        <v>10</v>
      </c>
      <c r="H65" s="31">
        <v>12</v>
      </c>
      <c r="I65" s="32" t="s">
        <v>57</v>
      </c>
      <c r="J65" s="20">
        <v>20</v>
      </c>
      <c r="K65" s="20">
        <v>50</v>
      </c>
      <c r="L65" s="20">
        <v>30</v>
      </c>
      <c r="M65" s="20">
        <v>4</v>
      </c>
      <c r="N65" s="31">
        <v>12</v>
      </c>
      <c r="O65" s="23">
        <v>20</v>
      </c>
      <c r="P65" s="20">
        <v>80</v>
      </c>
      <c r="Q65" s="24">
        <v>6</v>
      </c>
      <c r="R65" s="7">
        <v>12</v>
      </c>
      <c r="S65" s="20">
        <v>0</v>
      </c>
      <c r="T65" s="20">
        <v>10</v>
      </c>
      <c r="U65" s="25">
        <v>0.5</v>
      </c>
      <c r="V65" s="26">
        <v>1</v>
      </c>
      <c r="W65" s="19">
        <v>9.9</v>
      </c>
      <c r="X65" s="19">
        <v>1</v>
      </c>
      <c r="Y65" s="19">
        <v>11.3</v>
      </c>
      <c r="Z65" s="19">
        <f t="shared" si="0"/>
        <v>2</v>
      </c>
      <c r="AA65" s="19">
        <v>1</v>
      </c>
      <c r="AB65" s="19">
        <f t="shared" si="1"/>
        <v>2</v>
      </c>
      <c r="AC65" s="19">
        <v>3.2</v>
      </c>
      <c r="AD65" s="19">
        <v>0.3</v>
      </c>
      <c r="AE65" s="132">
        <f t="shared" si="2"/>
        <v>4</v>
      </c>
      <c r="AF65" s="132"/>
      <c r="AG65" s="120">
        <f>ROUNDUP(AE65*VLOOKUP($AF$8,PEARL!$C$2:$K$8,8,0)*Z65,0)</f>
        <v>157</v>
      </c>
      <c r="AH65" s="120">
        <f>ROUNDUP(AE65*VLOOKUP($AF$8,PEARL!$C$2:$K$8,9,0)*Z65,0)</f>
        <v>1176</v>
      </c>
    </row>
    <row r="66" spans="1:34" x14ac:dyDescent="0.25">
      <c r="A66" s="29" t="s">
        <v>52</v>
      </c>
      <c r="B66" s="18">
        <v>64</v>
      </c>
      <c r="C66" s="31">
        <v>6</v>
      </c>
      <c r="D66" s="3">
        <v>15</v>
      </c>
      <c r="E66" s="20">
        <v>2100</v>
      </c>
      <c r="F66" s="20">
        <v>5</v>
      </c>
      <c r="G66" s="31">
        <v>10</v>
      </c>
      <c r="H66" s="31">
        <v>12</v>
      </c>
      <c r="I66" s="32" t="s">
        <v>57</v>
      </c>
      <c r="J66" s="20">
        <v>20</v>
      </c>
      <c r="K66" s="20">
        <v>50</v>
      </c>
      <c r="L66" s="20">
        <v>30</v>
      </c>
      <c r="M66" s="20">
        <v>4</v>
      </c>
      <c r="N66" s="31">
        <v>12</v>
      </c>
      <c r="O66" s="23">
        <v>20</v>
      </c>
      <c r="P66" s="20">
        <v>80</v>
      </c>
      <c r="Q66" s="24">
        <v>6</v>
      </c>
      <c r="R66" s="7">
        <v>12</v>
      </c>
      <c r="S66" s="20">
        <v>0</v>
      </c>
      <c r="T66" s="20">
        <v>10</v>
      </c>
      <c r="U66" s="25">
        <v>0.5</v>
      </c>
      <c r="V66" s="26">
        <v>1</v>
      </c>
      <c r="W66" s="19">
        <v>9.9</v>
      </c>
      <c r="X66" s="19">
        <v>1</v>
      </c>
      <c r="Y66" s="19">
        <v>11.4</v>
      </c>
      <c r="Z66" s="19">
        <f t="shared" si="0"/>
        <v>2</v>
      </c>
      <c r="AA66" s="19">
        <v>1</v>
      </c>
      <c r="AB66" s="19">
        <f t="shared" si="1"/>
        <v>2</v>
      </c>
      <c r="AC66" s="26">
        <v>3.1</v>
      </c>
      <c r="AD66" s="19">
        <v>0.3</v>
      </c>
      <c r="AE66" s="132">
        <f t="shared" si="2"/>
        <v>4</v>
      </c>
      <c r="AF66" s="132"/>
      <c r="AG66" s="120">
        <f>ROUNDUP(AE66*VLOOKUP($AF$8,PEARL!$C$2:$K$8,8,0)*Z66,0)</f>
        <v>157</v>
      </c>
      <c r="AH66" s="120">
        <f>ROUNDUP(AE66*VLOOKUP($AF$8,PEARL!$C$2:$K$8,9,0)*Z66,0)</f>
        <v>1176</v>
      </c>
    </row>
    <row r="67" spans="1:34" x14ac:dyDescent="0.25">
      <c r="A67" s="29" t="s">
        <v>52</v>
      </c>
      <c r="B67" s="30">
        <v>65</v>
      </c>
      <c r="C67" s="31">
        <v>6</v>
      </c>
      <c r="D67" s="3">
        <v>16</v>
      </c>
      <c r="E67" s="20">
        <v>2100</v>
      </c>
      <c r="F67" s="20">
        <v>5</v>
      </c>
      <c r="G67" s="31">
        <v>10</v>
      </c>
      <c r="H67" s="31">
        <v>12</v>
      </c>
      <c r="I67" s="32" t="s">
        <v>57</v>
      </c>
      <c r="J67" s="20">
        <v>20</v>
      </c>
      <c r="K67" s="20">
        <v>50</v>
      </c>
      <c r="L67" s="20">
        <v>30</v>
      </c>
      <c r="M67" s="20">
        <v>4</v>
      </c>
      <c r="N67" s="31">
        <v>13</v>
      </c>
      <c r="O67" s="23">
        <v>20</v>
      </c>
      <c r="P67" s="20">
        <v>80</v>
      </c>
      <c r="Q67" s="24">
        <v>6</v>
      </c>
      <c r="R67" s="7">
        <v>12</v>
      </c>
      <c r="S67" s="20">
        <v>0</v>
      </c>
      <c r="T67" s="20">
        <v>10</v>
      </c>
      <c r="U67" s="25">
        <v>0.5</v>
      </c>
      <c r="V67" s="26">
        <v>1</v>
      </c>
      <c r="W67" s="19">
        <v>9.9</v>
      </c>
      <c r="X67" s="19">
        <v>1</v>
      </c>
      <c r="Y67" s="19">
        <v>11.5</v>
      </c>
      <c r="Z67" s="19">
        <f t="shared" ref="Z67:Z130" si="3">AB67</f>
        <v>2</v>
      </c>
      <c r="AA67" s="19">
        <v>1</v>
      </c>
      <c r="AB67" s="19">
        <f t="shared" ref="AB67:AB130" si="4">AA67*2</f>
        <v>2</v>
      </c>
      <c r="AC67" s="19">
        <v>3.1</v>
      </c>
      <c r="AD67" s="19">
        <v>0.3</v>
      </c>
      <c r="AE67" s="132">
        <f t="shared" si="2"/>
        <v>4</v>
      </c>
      <c r="AF67" s="132"/>
      <c r="AG67" s="120">
        <f>ROUNDUP(AE67*VLOOKUP($AF$8,PEARL!$C$2:$K$8,8,0)*Z67,0)</f>
        <v>157</v>
      </c>
      <c r="AH67" s="120">
        <f>ROUNDUP(AE67*VLOOKUP($AF$8,PEARL!$C$2:$K$8,9,0)*Z67,0)</f>
        <v>1176</v>
      </c>
    </row>
    <row r="68" spans="1:34" x14ac:dyDescent="0.25">
      <c r="A68" s="29" t="s">
        <v>52</v>
      </c>
      <c r="B68" s="18">
        <v>66</v>
      </c>
      <c r="C68" s="31">
        <v>6</v>
      </c>
      <c r="D68" s="3">
        <v>16</v>
      </c>
      <c r="E68" s="20">
        <v>2100</v>
      </c>
      <c r="F68" s="20">
        <v>5</v>
      </c>
      <c r="G68" s="31">
        <v>10</v>
      </c>
      <c r="H68" s="31">
        <v>12</v>
      </c>
      <c r="I68" s="32" t="s">
        <v>57</v>
      </c>
      <c r="J68" s="20">
        <v>20</v>
      </c>
      <c r="K68" s="20">
        <v>50</v>
      </c>
      <c r="L68" s="20">
        <v>30</v>
      </c>
      <c r="M68" s="20">
        <v>4</v>
      </c>
      <c r="N68" s="31">
        <v>13</v>
      </c>
      <c r="O68" s="23">
        <v>20</v>
      </c>
      <c r="P68" s="20">
        <v>80</v>
      </c>
      <c r="Q68" s="24">
        <v>6</v>
      </c>
      <c r="R68" s="7">
        <v>12</v>
      </c>
      <c r="S68" s="20">
        <v>0</v>
      </c>
      <c r="T68" s="20">
        <v>10</v>
      </c>
      <c r="U68" s="25">
        <v>0.5</v>
      </c>
      <c r="V68" s="26">
        <v>1</v>
      </c>
      <c r="W68" s="19">
        <v>9.9</v>
      </c>
      <c r="X68" s="19">
        <v>1</v>
      </c>
      <c r="Y68" s="19">
        <v>11.6</v>
      </c>
      <c r="Z68" s="19">
        <f t="shared" si="3"/>
        <v>2</v>
      </c>
      <c r="AA68" s="19">
        <v>1</v>
      </c>
      <c r="AB68" s="19">
        <f t="shared" si="4"/>
        <v>2</v>
      </c>
      <c r="AC68" s="19">
        <v>3.1</v>
      </c>
      <c r="AD68" s="19">
        <v>0.3</v>
      </c>
      <c r="AE68" s="132">
        <f t="shared" si="2"/>
        <v>4</v>
      </c>
      <c r="AF68" s="132"/>
      <c r="AG68" s="120">
        <f>ROUNDUP(AE68*VLOOKUP($AF$8,PEARL!$C$2:$K$8,8,0)*Z68,0)</f>
        <v>157</v>
      </c>
      <c r="AH68" s="120">
        <f>ROUNDUP(AE68*VLOOKUP($AF$8,PEARL!$C$2:$K$8,9,0)*Z68,0)</f>
        <v>1176</v>
      </c>
    </row>
    <row r="69" spans="1:34" x14ac:dyDescent="0.25">
      <c r="A69" s="29" t="s">
        <v>52</v>
      </c>
      <c r="B69" s="30">
        <v>67</v>
      </c>
      <c r="C69" s="31">
        <v>6</v>
      </c>
      <c r="D69" s="3">
        <v>16</v>
      </c>
      <c r="E69" s="20">
        <v>2100</v>
      </c>
      <c r="F69" s="20">
        <v>5</v>
      </c>
      <c r="G69" s="31">
        <v>10</v>
      </c>
      <c r="H69" s="31">
        <v>12</v>
      </c>
      <c r="I69" s="32" t="s">
        <v>57</v>
      </c>
      <c r="J69" s="20">
        <v>20</v>
      </c>
      <c r="K69" s="20">
        <v>50</v>
      </c>
      <c r="L69" s="20">
        <v>30</v>
      </c>
      <c r="M69" s="20">
        <v>4</v>
      </c>
      <c r="N69" s="31">
        <v>13</v>
      </c>
      <c r="O69" s="23">
        <v>20</v>
      </c>
      <c r="P69" s="20">
        <v>80</v>
      </c>
      <c r="Q69" s="24">
        <v>6</v>
      </c>
      <c r="R69" s="7">
        <v>12</v>
      </c>
      <c r="S69" s="20">
        <v>0</v>
      </c>
      <c r="T69" s="20">
        <v>10</v>
      </c>
      <c r="U69" s="25">
        <v>0.5</v>
      </c>
      <c r="V69" s="26">
        <v>1</v>
      </c>
      <c r="W69" s="19">
        <v>9.9</v>
      </c>
      <c r="X69" s="19">
        <v>1</v>
      </c>
      <c r="Y69" s="19">
        <v>11.7</v>
      </c>
      <c r="Z69" s="19">
        <f t="shared" si="3"/>
        <v>2</v>
      </c>
      <c r="AA69" s="19">
        <v>1</v>
      </c>
      <c r="AB69" s="19">
        <f t="shared" si="4"/>
        <v>2</v>
      </c>
      <c r="AC69" s="19">
        <v>3</v>
      </c>
      <c r="AD69" s="19">
        <v>0.3</v>
      </c>
      <c r="AE69" s="132">
        <f t="shared" si="2"/>
        <v>4</v>
      </c>
      <c r="AF69" s="132"/>
      <c r="AG69" s="120">
        <f>ROUNDUP(AE69*VLOOKUP($AF$8,PEARL!$C$2:$K$8,8,0)*Z69,0)</f>
        <v>157</v>
      </c>
      <c r="AH69" s="120">
        <f>ROUNDUP(AE69*VLOOKUP($AF$8,PEARL!$C$2:$K$8,9,0)*Z69,0)</f>
        <v>1176</v>
      </c>
    </row>
    <row r="70" spans="1:34" x14ac:dyDescent="0.25">
      <c r="A70" s="29" t="s">
        <v>52</v>
      </c>
      <c r="B70" s="18">
        <v>68</v>
      </c>
      <c r="C70" s="31">
        <v>6</v>
      </c>
      <c r="D70" s="3">
        <v>16</v>
      </c>
      <c r="E70" s="20">
        <v>2100</v>
      </c>
      <c r="F70" s="20">
        <v>5</v>
      </c>
      <c r="G70" s="31">
        <v>10</v>
      </c>
      <c r="H70" s="31">
        <v>12</v>
      </c>
      <c r="I70" s="32" t="s">
        <v>57</v>
      </c>
      <c r="J70" s="20">
        <v>20</v>
      </c>
      <c r="K70" s="20">
        <v>50</v>
      </c>
      <c r="L70" s="20">
        <v>30</v>
      </c>
      <c r="M70" s="20">
        <v>4</v>
      </c>
      <c r="N70" s="31">
        <v>13</v>
      </c>
      <c r="O70" s="23">
        <v>20</v>
      </c>
      <c r="P70" s="20">
        <v>80</v>
      </c>
      <c r="Q70" s="24">
        <v>6</v>
      </c>
      <c r="R70" s="7">
        <v>12</v>
      </c>
      <c r="S70" s="20">
        <v>0</v>
      </c>
      <c r="T70" s="20">
        <v>10</v>
      </c>
      <c r="U70" s="25">
        <v>0.5</v>
      </c>
      <c r="V70" s="26">
        <v>1</v>
      </c>
      <c r="W70" s="19">
        <v>9.9</v>
      </c>
      <c r="X70" s="19">
        <v>1</v>
      </c>
      <c r="Y70" s="19">
        <v>11.8</v>
      </c>
      <c r="Z70" s="19">
        <f t="shared" si="3"/>
        <v>2</v>
      </c>
      <c r="AA70" s="19">
        <v>1</v>
      </c>
      <c r="AB70" s="19">
        <f t="shared" si="4"/>
        <v>2</v>
      </c>
      <c r="AC70" s="26">
        <v>2.9</v>
      </c>
      <c r="AD70" s="19">
        <v>0.3</v>
      </c>
      <c r="AE70" s="132">
        <f t="shared" si="2"/>
        <v>4</v>
      </c>
      <c r="AF70" s="132"/>
      <c r="AG70" s="120">
        <f>ROUNDUP(AE70*VLOOKUP($AF$8,PEARL!$C$2:$K$8,8,0)*Z70,0)</f>
        <v>157</v>
      </c>
      <c r="AH70" s="120">
        <f>ROUNDUP(AE70*VLOOKUP($AF$8,PEARL!$C$2:$K$8,9,0)*Z70,0)</f>
        <v>1176</v>
      </c>
    </row>
    <row r="71" spans="1:34" x14ac:dyDescent="0.25">
      <c r="A71" s="29" t="s">
        <v>52</v>
      </c>
      <c r="B71" s="30">
        <v>69</v>
      </c>
      <c r="C71" s="31">
        <v>6</v>
      </c>
      <c r="D71" s="3">
        <v>16</v>
      </c>
      <c r="E71" s="20">
        <v>2100</v>
      </c>
      <c r="F71" s="20">
        <v>5</v>
      </c>
      <c r="G71" s="31">
        <v>10</v>
      </c>
      <c r="H71" s="31">
        <v>12</v>
      </c>
      <c r="I71" s="32" t="s">
        <v>57</v>
      </c>
      <c r="J71" s="20">
        <v>20</v>
      </c>
      <c r="K71" s="20">
        <v>50</v>
      </c>
      <c r="L71" s="20">
        <v>30</v>
      </c>
      <c r="M71" s="20">
        <v>4</v>
      </c>
      <c r="N71" s="31">
        <v>13</v>
      </c>
      <c r="O71" s="23">
        <v>20</v>
      </c>
      <c r="P71" s="20">
        <v>80</v>
      </c>
      <c r="Q71" s="24">
        <v>6</v>
      </c>
      <c r="R71" s="7">
        <v>12</v>
      </c>
      <c r="S71" s="20">
        <v>0</v>
      </c>
      <c r="T71" s="20">
        <v>10</v>
      </c>
      <c r="U71" s="25">
        <v>0.5</v>
      </c>
      <c r="V71" s="26">
        <v>1</v>
      </c>
      <c r="W71" s="19">
        <v>9.9</v>
      </c>
      <c r="X71" s="19">
        <v>1</v>
      </c>
      <c r="Y71" s="19">
        <v>11.9</v>
      </c>
      <c r="Z71" s="19">
        <f t="shared" si="3"/>
        <v>2</v>
      </c>
      <c r="AA71" s="19">
        <v>1</v>
      </c>
      <c r="AB71" s="19">
        <f t="shared" si="4"/>
        <v>2</v>
      </c>
      <c r="AC71" s="19">
        <v>2.8</v>
      </c>
      <c r="AD71" s="19">
        <v>0.3</v>
      </c>
      <c r="AE71" s="132">
        <f t="shared" si="2"/>
        <v>4</v>
      </c>
      <c r="AF71" s="132"/>
      <c r="AG71" s="120">
        <f>ROUNDUP(AE71*VLOOKUP($AF$8,PEARL!$C$2:$K$8,8,0)*Z71,0)</f>
        <v>157</v>
      </c>
      <c r="AH71" s="120">
        <f>ROUNDUP(AE71*VLOOKUP($AF$8,PEARL!$C$2:$K$8,9,0)*Z71,0)</f>
        <v>1176</v>
      </c>
    </row>
    <row r="72" spans="1:34" x14ac:dyDescent="0.25">
      <c r="A72" s="29" t="s">
        <v>52</v>
      </c>
      <c r="B72" s="18">
        <v>70</v>
      </c>
      <c r="C72" s="31">
        <v>6</v>
      </c>
      <c r="D72" s="3">
        <v>17</v>
      </c>
      <c r="E72" s="20">
        <v>2400</v>
      </c>
      <c r="F72" s="20">
        <v>5</v>
      </c>
      <c r="G72" s="31">
        <v>10</v>
      </c>
      <c r="H72" s="31">
        <v>12</v>
      </c>
      <c r="I72" s="32" t="s">
        <v>57</v>
      </c>
      <c r="J72" s="20">
        <v>5</v>
      </c>
      <c r="K72" s="20">
        <v>50</v>
      </c>
      <c r="L72" s="20">
        <v>30</v>
      </c>
      <c r="M72" s="20">
        <v>4</v>
      </c>
      <c r="N72" s="31">
        <v>14</v>
      </c>
      <c r="O72" s="23">
        <v>20</v>
      </c>
      <c r="P72" s="20">
        <v>80</v>
      </c>
      <c r="Q72" s="24">
        <v>6</v>
      </c>
      <c r="R72" s="7">
        <v>12</v>
      </c>
      <c r="S72" s="20">
        <v>0</v>
      </c>
      <c r="T72" s="20">
        <v>10</v>
      </c>
      <c r="U72" s="25">
        <v>0.5</v>
      </c>
      <c r="V72" s="26">
        <v>1</v>
      </c>
      <c r="W72" s="19">
        <v>9.9</v>
      </c>
      <c r="X72" s="19">
        <v>1</v>
      </c>
      <c r="Y72" s="19">
        <v>11.9</v>
      </c>
      <c r="Z72" s="19">
        <f t="shared" si="3"/>
        <v>1.6</v>
      </c>
      <c r="AA72" s="19">
        <v>0.8</v>
      </c>
      <c r="AB72" s="19">
        <f t="shared" si="4"/>
        <v>1.6</v>
      </c>
      <c r="AC72" s="19">
        <v>2.7</v>
      </c>
      <c r="AD72" s="19">
        <v>0.3</v>
      </c>
      <c r="AE72" s="132">
        <f t="shared" si="2"/>
        <v>4</v>
      </c>
      <c r="AF72" s="132"/>
      <c r="AG72" s="120">
        <f>ROUNDUP(AE72*VLOOKUP($AF$8,PEARL!$C$2:$K$8,8,0)*Z72,0)</f>
        <v>126</v>
      </c>
      <c r="AH72" s="120">
        <f>ROUNDUP(AE72*VLOOKUP($AF$8,PEARL!$C$2:$K$8,9,0)*Z72,0)</f>
        <v>941</v>
      </c>
    </row>
    <row r="73" spans="1:34" x14ac:dyDescent="0.25">
      <c r="A73" s="29" t="s">
        <v>52</v>
      </c>
      <c r="B73" s="30">
        <v>71</v>
      </c>
      <c r="C73" s="31">
        <v>6</v>
      </c>
      <c r="D73" s="3">
        <v>17</v>
      </c>
      <c r="E73" s="20">
        <v>2400</v>
      </c>
      <c r="F73" s="20">
        <v>5</v>
      </c>
      <c r="G73" s="31">
        <v>12</v>
      </c>
      <c r="H73" s="31">
        <v>12</v>
      </c>
      <c r="I73" s="32" t="s">
        <v>57</v>
      </c>
      <c r="J73" s="20">
        <v>5</v>
      </c>
      <c r="K73" s="20">
        <v>50</v>
      </c>
      <c r="L73" s="20">
        <v>30</v>
      </c>
      <c r="M73" s="20">
        <v>4</v>
      </c>
      <c r="N73" s="31">
        <v>14</v>
      </c>
      <c r="O73" s="23">
        <v>20</v>
      </c>
      <c r="P73" s="20">
        <v>80</v>
      </c>
      <c r="Q73" s="24">
        <v>6</v>
      </c>
      <c r="R73" s="7">
        <v>12</v>
      </c>
      <c r="S73" s="20">
        <v>0</v>
      </c>
      <c r="T73" s="20">
        <v>10</v>
      </c>
      <c r="U73" s="25">
        <v>0.5</v>
      </c>
      <c r="V73" s="26">
        <v>1</v>
      </c>
      <c r="W73" s="19">
        <v>9.9</v>
      </c>
      <c r="X73" s="19">
        <v>1</v>
      </c>
      <c r="Y73" s="19">
        <v>11.9</v>
      </c>
      <c r="Z73" s="19">
        <f t="shared" si="3"/>
        <v>1.6</v>
      </c>
      <c r="AA73" s="19">
        <v>0.8</v>
      </c>
      <c r="AB73" s="19">
        <f t="shared" si="4"/>
        <v>1.6</v>
      </c>
      <c r="AC73" s="26">
        <v>2.6</v>
      </c>
      <c r="AD73" s="19">
        <v>0.3</v>
      </c>
      <c r="AE73" s="132">
        <f t="shared" si="2"/>
        <v>4</v>
      </c>
      <c r="AF73" s="132"/>
      <c r="AG73" s="120">
        <f>ROUNDUP(AE73*VLOOKUP($AF$8,PEARL!$C$2:$K$8,8,0)*Z73,0)</f>
        <v>126</v>
      </c>
      <c r="AH73" s="120">
        <f>ROUNDUP(AE73*VLOOKUP($AF$8,PEARL!$C$2:$K$8,9,0)*Z73,0)</f>
        <v>941</v>
      </c>
    </row>
    <row r="74" spans="1:34" x14ac:dyDescent="0.25">
      <c r="A74" s="29" t="s">
        <v>52</v>
      </c>
      <c r="B74" s="18">
        <v>72</v>
      </c>
      <c r="C74" s="31">
        <v>6</v>
      </c>
      <c r="D74" s="3">
        <v>17</v>
      </c>
      <c r="E74" s="20">
        <v>2400</v>
      </c>
      <c r="F74" s="20">
        <v>5</v>
      </c>
      <c r="G74" s="31">
        <v>12</v>
      </c>
      <c r="H74" s="31">
        <v>12</v>
      </c>
      <c r="I74" s="32" t="s">
        <v>57</v>
      </c>
      <c r="J74" s="20">
        <v>5</v>
      </c>
      <c r="K74" s="20">
        <v>50</v>
      </c>
      <c r="L74" s="20">
        <v>30</v>
      </c>
      <c r="M74" s="20">
        <v>4</v>
      </c>
      <c r="N74" s="31">
        <v>14</v>
      </c>
      <c r="O74" s="23">
        <v>20</v>
      </c>
      <c r="P74" s="20">
        <v>80</v>
      </c>
      <c r="Q74" s="24">
        <v>6</v>
      </c>
      <c r="R74" s="7">
        <v>12</v>
      </c>
      <c r="S74" s="20">
        <v>0</v>
      </c>
      <c r="T74" s="20">
        <v>10</v>
      </c>
      <c r="U74" s="25">
        <v>0.5</v>
      </c>
      <c r="V74" s="26">
        <v>1</v>
      </c>
      <c r="W74" s="19">
        <v>9.9</v>
      </c>
      <c r="X74" s="19">
        <v>1</v>
      </c>
      <c r="Y74" s="19">
        <v>11.9</v>
      </c>
      <c r="Z74" s="19">
        <f t="shared" si="3"/>
        <v>1.6</v>
      </c>
      <c r="AA74" s="19">
        <v>0.8</v>
      </c>
      <c r="AB74" s="19">
        <f t="shared" si="4"/>
        <v>1.6</v>
      </c>
      <c r="AC74" s="19">
        <v>2.6</v>
      </c>
      <c r="AD74" s="19">
        <v>0.3</v>
      </c>
      <c r="AE74" s="132">
        <f t="shared" ref="AE74:AE137" si="5">AE73</f>
        <v>4</v>
      </c>
      <c r="AF74" s="132"/>
      <c r="AG74" s="120">
        <f>ROUNDUP(AE74*VLOOKUP($AF$8,PEARL!$C$2:$K$8,8,0)*Z74,0)</f>
        <v>126</v>
      </c>
      <c r="AH74" s="120">
        <f>ROUNDUP(AE74*VLOOKUP($AF$8,PEARL!$C$2:$K$8,9,0)*Z74,0)</f>
        <v>941</v>
      </c>
    </row>
    <row r="75" spans="1:34" x14ac:dyDescent="0.25">
      <c r="A75" s="29" t="s">
        <v>52</v>
      </c>
      <c r="B75" s="30">
        <v>73</v>
      </c>
      <c r="C75" s="31">
        <v>6</v>
      </c>
      <c r="D75" s="3">
        <v>17</v>
      </c>
      <c r="E75" s="20">
        <v>2400</v>
      </c>
      <c r="F75" s="20">
        <v>6</v>
      </c>
      <c r="G75" s="31">
        <v>12</v>
      </c>
      <c r="H75" s="31">
        <v>12</v>
      </c>
      <c r="I75" s="32" t="s">
        <v>58</v>
      </c>
      <c r="J75" s="20">
        <v>5</v>
      </c>
      <c r="K75" s="20">
        <v>50</v>
      </c>
      <c r="L75" s="20">
        <v>30</v>
      </c>
      <c r="M75" s="20">
        <v>4</v>
      </c>
      <c r="N75" s="31">
        <v>14</v>
      </c>
      <c r="O75" s="23">
        <v>20</v>
      </c>
      <c r="P75" s="20">
        <v>80</v>
      </c>
      <c r="Q75" s="24">
        <v>6</v>
      </c>
      <c r="R75" s="7">
        <v>12</v>
      </c>
      <c r="S75" s="20">
        <v>0</v>
      </c>
      <c r="T75" s="20">
        <v>10</v>
      </c>
      <c r="U75" s="25">
        <v>0.5</v>
      </c>
      <c r="V75" s="26">
        <v>1</v>
      </c>
      <c r="W75" s="19">
        <v>9.9</v>
      </c>
      <c r="X75" s="19">
        <v>1</v>
      </c>
      <c r="Y75" s="19">
        <v>11.9</v>
      </c>
      <c r="Z75" s="19">
        <f t="shared" si="3"/>
        <v>1.6</v>
      </c>
      <c r="AA75" s="19">
        <v>0.8</v>
      </c>
      <c r="AB75" s="19">
        <f t="shared" si="4"/>
        <v>1.6</v>
      </c>
      <c r="AC75" s="19">
        <v>2.6</v>
      </c>
      <c r="AD75" s="19">
        <v>0.3</v>
      </c>
      <c r="AE75" s="132">
        <f t="shared" si="5"/>
        <v>4</v>
      </c>
      <c r="AF75" s="132"/>
      <c r="AG75" s="120">
        <f>ROUNDUP(AE75*VLOOKUP($AF$8,PEARL!$C$2:$K$8,8,0)*Z75,0)</f>
        <v>126</v>
      </c>
      <c r="AH75" s="120">
        <f>ROUNDUP(AE75*VLOOKUP($AF$8,PEARL!$C$2:$K$8,9,0)*Z75,0)</f>
        <v>941</v>
      </c>
    </row>
    <row r="76" spans="1:34" x14ac:dyDescent="0.25">
      <c r="A76" s="29" t="s">
        <v>52</v>
      </c>
      <c r="B76" s="18">
        <v>74</v>
      </c>
      <c r="C76" s="31">
        <v>6</v>
      </c>
      <c r="D76" s="3">
        <v>17</v>
      </c>
      <c r="E76" s="20">
        <v>2400</v>
      </c>
      <c r="F76" s="20">
        <v>6</v>
      </c>
      <c r="G76" s="31">
        <v>12</v>
      </c>
      <c r="H76" s="31">
        <v>12</v>
      </c>
      <c r="I76" s="32" t="s">
        <v>58</v>
      </c>
      <c r="J76" s="20">
        <v>5</v>
      </c>
      <c r="K76" s="20">
        <v>50</v>
      </c>
      <c r="L76" s="20">
        <v>30</v>
      </c>
      <c r="M76" s="20">
        <v>4</v>
      </c>
      <c r="N76" s="31">
        <v>14</v>
      </c>
      <c r="O76" s="23">
        <v>20</v>
      </c>
      <c r="P76" s="20">
        <v>80</v>
      </c>
      <c r="Q76" s="24">
        <v>6</v>
      </c>
      <c r="R76" s="7">
        <v>12</v>
      </c>
      <c r="S76" s="20">
        <v>0</v>
      </c>
      <c r="T76" s="20">
        <v>10</v>
      </c>
      <c r="U76" s="25">
        <v>0.5</v>
      </c>
      <c r="V76" s="26">
        <v>1</v>
      </c>
      <c r="W76" s="19">
        <v>9.9</v>
      </c>
      <c r="X76" s="19">
        <v>1</v>
      </c>
      <c r="Y76" s="19">
        <v>11.9</v>
      </c>
      <c r="Z76" s="19">
        <f t="shared" si="3"/>
        <v>1.6</v>
      </c>
      <c r="AA76" s="19">
        <v>0.8</v>
      </c>
      <c r="AB76" s="19">
        <f t="shared" si="4"/>
        <v>1.6</v>
      </c>
      <c r="AC76" s="19">
        <v>2.5</v>
      </c>
      <c r="AD76" s="19">
        <v>0.3</v>
      </c>
      <c r="AE76" s="132">
        <f t="shared" si="5"/>
        <v>4</v>
      </c>
      <c r="AF76" s="132"/>
      <c r="AG76" s="120">
        <f>ROUNDUP(AE76*VLOOKUP($AF$8,PEARL!$C$2:$K$8,8,0)*Z76,0)</f>
        <v>126</v>
      </c>
      <c r="AH76" s="120">
        <f>ROUNDUP(AE76*VLOOKUP($AF$8,PEARL!$C$2:$K$8,9,0)*Z76,0)</f>
        <v>941</v>
      </c>
    </row>
    <row r="77" spans="1:34" x14ac:dyDescent="0.25">
      <c r="A77" s="29" t="s">
        <v>52</v>
      </c>
      <c r="B77" s="30">
        <v>75</v>
      </c>
      <c r="C77" s="31">
        <v>6</v>
      </c>
      <c r="D77" s="3">
        <v>18</v>
      </c>
      <c r="E77" s="20">
        <v>2400</v>
      </c>
      <c r="F77" s="20">
        <v>6</v>
      </c>
      <c r="G77" s="31">
        <v>12</v>
      </c>
      <c r="H77" s="31">
        <v>12</v>
      </c>
      <c r="I77" s="32" t="s">
        <v>58</v>
      </c>
      <c r="J77" s="20">
        <v>5</v>
      </c>
      <c r="K77" s="20">
        <v>50</v>
      </c>
      <c r="L77" s="20">
        <v>30</v>
      </c>
      <c r="M77" s="20">
        <v>4</v>
      </c>
      <c r="N77" s="31">
        <v>42</v>
      </c>
      <c r="O77" s="23">
        <v>20</v>
      </c>
      <c r="P77" s="20">
        <v>80</v>
      </c>
      <c r="Q77" s="24">
        <v>6</v>
      </c>
      <c r="R77" s="7">
        <v>12</v>
      </c>
      <c r="S77" s="20">
        <v>0</v>
      </c>
      <c r="T77" s="20">
        <v>10</v>
      </c>
      <c r="U77" s="25">
        <v>0.5</v>
      </c>
      <c r="V77" s="26">
        <v>1</v>
      </c>
      <c r="W77" s="19">
        <v>9.9</v>
      </c>
      <c r="X77" s="19">
        <v>1</v>
      </c>
      <c r="Y77" s="19">
        <v>11.9</v>
      </c>
      <c r="Z77" s="19">
        <f t="shared" si="3"/>
        <v>1.6</v>
      </c>
      <c r="AA77" s="19">
        <v>0.8</v>
      </c>
      <c r="AB77" s="19">
        <f t="shared" si="4"/>
        <v>1.6</v>
      </c>
      <c r="AC77" s="26">
        <v>2.4</v>
      </c>
      <c r="AD77" s="26">
        <v>0.2</v>
      </c>
      <c r="AE77" s="132">
        <f t="shared" si="5"/>
        <v>4</v>
      </c>
      <c r="AF77" s="132"/>
      <c r="AG77" s="120">
        <f>ROUNDUP(AE77*VLOOKUP($AF$8,PEARL!$C$2:$K$8,8,0)*Z77,0)</f>
        <v>126</v>
      </c>
      <c r="AH77" s="120">
        <f>ROUNDUP(AE77*VLOOKUP($AF$8,PEARL!$C$2:$K$8,9,0)*Z77,0)</f>
        <v>941</v>
      </c>
    </row>
    <row r="78" spans="1:34" x14ac:dyDescent="0.25">
      <c r="A78" s="29" t="s">
        <v>52</v>
      </c>
      <c r="B78" s="18">
        <v>76</v>
      </c>
      <c r="C78" s="31">
        <v>6</v>
      </c>
      <c r="D78" s="3">
        <v>18</v>
      </c>
      <c r="E78" s="20">
        <v>2400</v>
      </c>
      <c r="F78" s="20">
        <v>6</v>
      </c>
      <c r="G78" s="31">
        <v>12</v>
      </c>
      <c r="H78" s="31">
        <v>12</v>
      </c>
      <c r="I78" s="32" t="s">
        <v>58</v>
      </c>
      <c r="J78" s="20">
        <v>5</v>
      </c>
      <c r="K78" s="20">
        <v>50</v>
      </c>
      <c r="L78" s="20">
        <v>30</v>
      </c>
      <c r="M78" s="20">
        <v>4</v>
      </c>
      <c r="N78" s="31">
        <v>42</v>
      </c>
      <c r="O78" s="23">
        <v>20</v>
      </c>
      <c r="P78" s="20">
        <v>80</v>
      </c>
      <c r="Q78" s="24">
        <v>6</v>
      </c>
      <c r="R78" s="7">
        <v>12</v>
      </c>
      <c r="S78" s="20">
        <v>0</v>
      </c>
      <c r="T78" s="20">
        <v>10</v>
      </c>
      <c r="U78" s="25">
        <v>0.5</v>
      </c>
      <c r="V78" s="26">
        <v>1</v>
      </c>
      <c r="W78" s="19">
        <v>9.9</v>
      </c>
      <c r="X78" s="19">
        <v>1</v>
      </c>
      <c r="Y78" s="19">
        <v>11.9</v>
      </c>
      <c r="Z78" s="19">
        <f t="shared" si="3"/>
        <v>1.6</v>
      </c>
      <c r="AA78" s="19">
        <v>0.8</v>
      </c>
      <c r="AB78" s="19">
        <f t="shared" si="4"/>
        <v>1.6</v>
      </c>
      <c r="AC78" s="19">
        <v>2.4</v>
      </c>
      <c r="AD78" s="19">
        <v>0.2</v>
      </c>
      <c r="AE78" s="132">
        <f t="shared" si="5"/>
        <v>4</v>
      </c>
      <c r="AF78" s="132"/>
      <c r="AG78" s="120">
        <f>ROUNDUP(AE78*VLOOKUP($AF$8,PEARL!$C$2:$K$8,8,0)*Z78,0)</f>
        <v>126</v>
      </c>
      <c r="AH78" s="120">
        <f>ROUNDUP(AE78*VLOOKUP($AF$8,PEARL!$C$2:$K$8,9,0)*Z78,0)</f>
        <v>941</v>
      </c>
    </row>
    <row r="79" spans="1:34" x14ac:dyDescent="0.25">
      <c r="A79" s="29" t="s">
        <v>52</v>
      </c>
      <c r="B79" s="30">
        <v>77</v>
      </c>
      <c r="C79" s="31">
        <v>6</v>
      </c>
      <c r="D79" s="3">
        <v>18</v>
      </c>
      <c r="E79" s="20">
        <v>2400</v>
      </c>
      <c r="F79" s="20">
        <v>6</v>
      </c>
      <c r="G79" s="31">
        <v>12</v>
      </c>
      <c r="H79" s="31">
        <v>12</v>
      </c>
      <c r="I79" s="32" t="s">
        <v>58</v>
      </c>
      <c r="J79" s="20">
        <v>5</v>
      </c>
      <c r="K79" s="20">
        <v>50</v>
      </c>
      <c r="L79" s="20">
        <v>30</v>
      </c>
      <c r="M79" s="20">
        <v>4</v>
      </c>
      <c r="N79" s="31">
        <v>42</v>
      </c>
      <c r="O79" s="23">
        <v>20</v>
      </c>
      <c r="P79" s="20">
        <v>80</v>
      </c>
      <c r="Q79" s="24">
        <v>6</v>
      </c>
      <c r="R79" s="7">
        <v>12</v>
      </c>
      <c r="S79" s="20">
        <v>0</v>
      </c>
      <c r="T79" s="20">
        <v>10</v>
      </c>
      <c r="U79" s="25">
        <v>0.5</v>
      </c>
      <c r="V79" s="26">
        <v>1</v>
      </c>
      <c r="W79" s="19">
        <v>9.9</v>
      </c>
      <c r="X79" s="19">
        <v>1</v>
      </c>
      <c r="Y79" s="19">
        <v>11.9</v>
      </c>
      <c r="Z79" s="19">
        <f t="shared" si="3"/>
        <v>1.6</v>
      </c>
      <c r="AA79" s="19">
        <v>0.8</v>
      </c>
      <c r="AB79" s="19">
        <f t="shared" si="4"/>
        <v>1.6</v>
      </c>
      <c r="AC79" s="19">
        <v>2.4</v>
      </c>
      <c r="AD79" s="19">
        <v>0.2</v>
      </c>
      <c r="AE79" s="132">
        <f t="shared" si="5"/>
        <v>4</v>
      </c>
      <c r="AF79" s="132"/>
      <c r="AG79" s="120">
        <f>ROUNDUP(AE79*VLOOKUP($AF$8,PEARL!$C$2:$K$8,8,0)*Z79,0)</f>
        <v>126</v>
      </c>
      <c r="AH79" s="120">
        <f>ROUNDUP(AE79*VLOOKUP($AF$8,PEARL!$C$2:$K$8,9,0)*Z79,0)</f>
        <v>941</v>
      </c>
    </row>
    <row r="80" spans="1:34" x14ac:dyDescent="0.25">
      <c r="A80" s="29" t="s">
        <v>52</v>
      </c>
      <c r="B80" s="18">
        <v>78</v>
      </c>
      <c r="C80" s="31">
        <v>6</v>
      </c>
      <c r="D80" s="3">
        <v>18</v>
      </c>
      <c r="E80" s="20">
        <v>2400</v>
      </c>
      <c r="F80" s="20">
        <v>6</v>
      </c>
      <c r="G80" s="31">
        <v>12</v>
      </c>
      <c r="H80" s="31">
        <v>12</v>
      </c>
      <c r="I80" s="32" t="s">
        <v>58</v>
      </c>
      <c r="J80" s="20">
        <v>5</v>
      </c>
      <c r="K80" s="20">
        <v>50</v>
      </c>
      <c r="L80" s="20">
        <v>30</v>
      </c>
      <c r="M80" s="20">
        <v>4</v>
      </c>
      <c r="N80" s="31">
        <v>42</v>
      </c>
      <c r="O80" s="23">
        <v>20</v>
      </c>
      <c r="P80" s="20">
        <v>80</v>
      </c>
      <c r="Q80" s="24">
        <v>6</v>
      </c>
      <c r="R80" s="7">
        <v>12</v>
      </c>
      <c r="S80" s="20">
        <v>0</v>
      </c>
      <c r="T80" s="20">
        <v>10</v>
      </c>
      <c r="U80" s="25">
        <v>0.5</v>
      </c>
      <c r="V80" s="26">
        <v>1</v>
      </c>
      <c r="W80" s="19">
        <v>9.9</v>
      </c>
      <c r="X80" s="19">
        <v>1</v>
      </c>
      <c r="Y80" s="19">
        <v>11.9</v>
      </c>
      <c r="Z80" s="19">
        <f t="shared" si="3"/>
        <v>1.6</v>
      </c>
      <c r="AA80" s="19">
        <v>0.8</v>
      </c>
      <c r="AB80" s="19">
        <f t="shared" si="4"/>
        <v>1.6</v>
      </c>
      <c r="AC80" s="19">
        <v>2.4</v>
      </c>
      <c r="AD80" s="19">
        <v>0.2</v>
      </c>
      <c r="AE80" s="132">
        <f t="shared" si="5"/>
        <v>4</v>
      </c>
      <c r="AF80" s="132"/>
      <c r="AG80" s="120">
        <f>ROUNDUP(AE80*VLOOKUP($AF$8,PEARL!$C$2:$K$8,8,0)*Z80,0)</f>
        <v>126</v>
      </c>
      <c r="AH80" s="120">
        <f>ROUNDUP(AE80*VLOOKUP($AF$8,PEARL!$C$2:$K$8,9,0)*Z80,0)</f>
        <v>941</v>
      </c>
    </row>
    <row r="81" spans="1:34" x14ac:dyDescent="0.25">
      <c r="A81" s="29" t="s">
        <v>52</v>
      </c>
      <c r="B81" s="30">
        <v>79</v>
      </c>
      <c r="C81" s="31">
        <v>6</v>
      </c>
      <c r="D81" s="3">
        <v>18</v>
      </c>
      <c r="E81" s="20">
        <v>2400</v>
      </c>
      <c r="F81" s="20">
        <v>6</v>
      </c>
      <c r="G81" s="31">
        <v>12</v>
      </c>
      <c r="H81" s="31">
        <v>12</v>
      </c>
      <c r="I81" s="32" t="s">
        <v>58</v>
      </c>
      <c r="J81" s="20">
        <v>5</v>
      </c>
      <c r="K81" s="20">
        <v>50</v>
      </c>
      <c r="L81" s="20">
        <v>30</v>
      </c>
      <c r="M81" s="20">
        <v>4</v>
      </c>
      <c r="N81" s="31">
        <v>42</v>
      </c>
      <c r="O81" s="23">
        <v>20</v>
      </c>
      <c r="P81" s="20">
        <v>80</v>
      </c>
      <c r="Q81" s="24">
        <v>6</v>
      </c>
      <c r="R81" s="7">
        <v>12</v>
      </c>
      <c r="S81" s="20">
        <v>0</v>
      </c>
      <c r="T81" s="20">
        <v>10</v>
      </c>
      <c r="U81" s="25">
        <v>0.5</v>
      </c>
      <c r="V81" s="26">
        <v>1</v>
      </c>
      <c r="W81" s="19">
        <v>9.9</v>
      </c>
      <c r="X81" s="19">
        <v>1</v>
      </c>
      <c r="Y81" s="19">
        <v>11.9</v>
      </c>
      <c r="Z81" s="19">
        <f t="shared" si="3"/>
        <v>1.6</v>
      </c>
      <c r="AA81" s="19">
        <v>0.8</v>
      </c>
      <c r="AB81" s="19">
        <f t="shared" si="4"/>
        <v>1.6</v>
      </c>
      <c r="AC81" s="19">
        <v>2.4</v>
      </c>
      <c r="AD81" s="19">
        <v>0.2</v>
      </c>
      <c r="AE81" s="132">
        <f t="shared" si="5"/>
        <v>4</v>
      </c>
      <c r="AF81" s="132"/>
      <c r="AG81" s="120">
        <f>ROUNDUP(AE81*VLOOKUP($AF$8,PEARL!$C$2:$K$8,8,0)*Z81,0)</f>
        <v>126</v>
      </c>
      <c r="AH81" s="120">
        <f>ROUNDUP(AE81*VLOOKUP($AF$8,PEARL!$C$2:$K$8,9,0)*Z81,0)</f>
        <v>941</v>
      </c>
    </row>
    <row r="82" spans="1:34" x14ac:dyDescent="0.25">
      <c r="A82" s="29" t="s">
        <v>52</v>
      </c>
      <c r="B82" s="18">
        <v>80</v>
      </c>
      <c r="C82" s="31">
        <v>6</v>
      </c>
      <c r="D82" s="3">
        <v>18</v>
      </c>
      <c r="E82" s="20">
        <v>2700</v>
      </c>
      <c r="F82" s="20">
        <v>6</v>
      </c>
      <c r="G82" s="31">
        <v>12</v>
      </c>
      <c r="H82" s="31">
        <v>12</v>
      </c>
      <c r="I82" s="32" t="s">
        <v>58</v>
      </c>
      <c r="J82" s="20">
        <v>5</v>
      </c>
      <c r="K82" s="20">
        <v>50</v>
      </c>
      <c r="L82" s="20">
        <v>30</v>
      </c>
      <c r="M82" s="20">
        <v>4</v>
      </c>
      <c r="N82" s="31">
        <v>45</v>
      </c>
      <c r="O82" s="23">
        <v>20</v>
      </c>
      <c r="P82" s="20">
        <v>80</v>
      </c>
      <c r="Q82" s="24">
        <v>6</v>
      </c>
      <c r="R82" s="7">
        <v>12</v>
      </c>
      <c r="S82" s="20">
        <v>0</v>
      </c>
      <c r="T82" s="20">
        <v>10</v>
      </c>
      <c r="U82" s="25">
        <v>0.5</v>
      </c>
      <c r="V82" s="26">
        <v>1</v>
      </c>
      <c r="W82" s="19">
        <v>9.9</v>
      </c>
      <c r="X82" s="19">
        <v>1</v>
      </c>
      <c r="Y82" s="19">
        <v>11.9</v>
      </c>
      <c r="Z82" s="19">
        <f t="shared" si="3"/>
        <v>1.6</v>
      </c>
      <c r="AA82" s="19">
        <v>0.8</v>
      </c>
      <c r="AB82" s="19">
        <f t="shared" si="4"/>
        <v>1.6</v>
      </c>
      <c r="AC82" s="19">
        <v>2.4</v>
      </c>
      <c r="AD82" s="19">
        <v>0.2</v>
      </c>
      <c r="AE82" s="132">
        <f t="shared" si="5"/>
        <v>4</v>
      </c>
      <c r="AF82" s="132"/>
      <c r="AG82" s="120">
        <f>ROUNDUP(AE82*VLOOKUP($AF$8,PEARL!$C$2:$K$8,8,0)*Z82,0)</f>
        <v>126</v>
      </c>
      <c r="AH82" s="120">
        <f>ROUNDUP(AE82*VLOOKUP($AF$8,PEARL!$C$2:$K$8,9,0)*Z82,0)</f>
        <v>941</v>
      </c>
    </row>
    <row r="83" spans="1:34" x14ac:dyDescent="0.25">
      <c r="A83" s="29" t="s">
        <v>52</v>
      </c>
      <c r="B83" s="30">
        <v>81</v>
      </c>
      <c r="C83" s="31">
        <v>6</v>
      </c>
      <c r="D83" s="3">
        <v>18</v>
      </c>
      <c r="E83" s="20">
        <v>2700</v>
      </c>
      <c r="F83" s="20">
        <v>6</v>
      </c>
      <c r="G83" s="31">
        <v>12</v>
      </c>
      <c r="H83" s="31">
        <v>12</v>
      </c>
      <c r="I83" s="32" t="s">
        <v>58</v>
      </c>
      <c r="J83" s="20">
        <v>5</v>
      </c>
      <c r="K83" s="20">
        <v>50</v>
      </c>
      <c r="L83" s="20">
        <v>30</v>
      </c>
      <c r="M83" s="20">
        <v>4</v>
      </c>
      <c r="N83" s="31">
        <v>45</v>
      </c>
      <c r="O83" s="23">
        <v>20</v>
      </c>
      <c r="P83" s="20">
        <v>80</v>
      </c>
      <c r="Q83" s="24">
        <v>6</v>
      </c>
      <c r="R83" s="7">
        <v>12</v>
      </c>
      <c r="S83" s="20">
        <v>0</v>
      </c>
      <c r="T83" s="20">
        <v>10</v>
      </c>
      <c r="U83" s="25">
        <v>0.5</v>
      </c>
      <c r="V83" s="26">
        <v>1</v>
      </c>
      <c r="W83" s="19">
        <v>9.9</v>
      </c>
      <c r="X83" s="19">
        <v>1</v>
      </c>
      <c r="Y83" s="19">
        <v>11.9</v>
      </c>
      <c r="Z83" s="19">
        <f t="shared" si="3"/>
        <v>1.6</v>
      </c>
      <c r="AA83" s="19">
        <v>0.8</v>
      </c>
      <c r="AB83" s="19">
        <f t="shared" si="4"/>
        <v>1.6</v>
      </c>
      <c r="AC83" s="19">
        <v>2.2999999999999998</v>
      </c>
      <c r="AD83" s="19">
        <v>0.2</v>
      </c>
      <c r="AE83" s="132">
        <f t="shared" si="5"/>
        <v>4</v>
      </c>
      <c r="AF83" s="132"/>
      <c r="AG83" s="120">
        <f>ROUNDUP(AE83*VLOOKUP($AF$8,PEARL!$C$2:$K$8,8,0)*Z83,0)</f>
        <v>126</v>
      </c>
      <c r="AH83" s="120">
        <f>ROUNDUP(AE83*VLOOKUP($AF$8,PEARL!$C$2:$K$8,9,0)*Z83,0)</f>
        <v>941</v>
      </c>
    </row>
    <row r="84" spans="1:34" x14ac:dyDescent="0.25">
      <c r="A84" s="29" t="s">
        <v>52</v>
      </c>
      <c r="B84" s="18">
        <v>82</v>
      </c>
      <c r="C84" s="31">
        <v>6</v>
      </c>
      <c r="D84" s="3">
        <v>18</v>
      </c>
      <c r="E84" s="20">
        <v>2700</v>
      </c>
      <c r="F84" s="20">
        <v>6</v>
      </c>
      <c r="G84" s="31">
        <v>12</v>
      </c>
      <c r="H84" s="31">
        <v>12</v>
      </c>
      <c r="I84" s="32" t="s">
        <v>58</v>
      </c>
      <c r="J84" s="20">
        <v>5</v>
      </c>
      <c r="K84" s="20">
        <v>50</v>
      </c>
      <c r="L84" s="20">
        <v>30</v>
      </c>
      <c r="M84" s="20">
        <v>4</v>
      </c>
      <c r="N84" s="31">
        <v>45</v>
      </c>
      <c r="O84" s="23">
        <v>20</v>
      </c>
      <c r="P84" s="20">
        <v>80</v>
      </c>
      <c r="Q84" s="24">
        <v>6</v>
      </c>
      <c r="R84" s="7">
        <v>12</v>
      </c>
      <c r="S84" s="20">
        <v>0</v>
      </c>
      <c r="T84" s="20">
        <v>10</v>
      </c>
      <c r="U84" s="25">
        <v>0.5</v>
      </c>
      <c r="V84" s="26">
        <v>1</v>
      </c>
      <c r="W84" s="19">
        <v>9.9</v>
      </c>
      <c r="X84" s="19">
        <v>1</v>
      </c>
      <c r="Y84" s="19">
        <v>11.9</v>
      </c>
      <c r="Z84" s="19">
        <f t="shared" si="3"/>
        <v>1.6</v>
      </c>
      <c r="AA84" s="19">
        <v>0.8</v>
      </c>
      <c r="AB84" s="19">
        <f t="shared" si="4"/>
        <v>1.6</v>
      </c>
      <c r="AC84" s="26">
        <v>2.2000000000000002</v>
      </c>
      <c r="AD84" s="19">
        <v>0.2</v>
      </c>
      <c r="AE84" s="132">
        <f t="shared" si="5"/>
        <v>4</v>
      </c>
      <c r="AF84" s="132"/>
      <c r="AG84" s="120">
        <f>ROUNDUP(AE84*VLOOKUP($AF$8,PEARL!$C$2:$K$8,8,0)*Z84,0)</f>
        <v>126</v>
      </c>
      <c r="AH84" s="120">
        <f>ROUNDUP(AE84*VLOOKUP($AF$8,PEARL!$C$2:$K$8,9,0)*Z84,0)</f>
        <v>941</v>
      </c>
    </row>
    <row r="85" spans="1:34" x14ac:dyDescent="0.25">
      <c r="A85" s="29" t="s">
        <v>52</v>
      </c>
      <c r="B85" s="30">
        <v>83</v>
      </c>
      <c r="C85" s="31">
        <v>6</v>
      </c>
      <c r="D85" s="3">
        <v>18</v>
      </c>
      <c r="E85" s="20">
        <v>2700</v>
      </c>
      <c r="F85" s="20">
        <v>6</v>
      </c>
      <c r="G85" s="31">
        <v>12</v>
      </c>
      <c r="H85" s="31">
        <v>12</v>
      </c>
      <c r="I85" s="32" t="s">
        <v>58</v>
      </c>
      <c r="J85" s="20">
        <v>5</v>
      </c>
      <c r="K85" s="20">
        <v>50</v>
      </c>
      <c r="L85" s="20">
        <v>30</v>
      </c>
      <c r="M85" s="20">
        <v>4</v>
      </c>
      <c r="N85" s="31">
        <v>45</v>
      </c>
      <c r="O85" s="23">
        <v>20</v>
      </c>
      <c r="P85" s="20">
        <v>80</v>
      </c>
      <c r="Q85" s="24">
        <v>6</v>
      </c>
      <c r="R85" s="7">
        <v>12</v>
      </c>
      <c r="S85" s="20">
        <v>0</v>
      </c>
      <c r="T85" s="20">
        <v>10</v>
      </c>
      <c r="U85" s="25">
        <v>0.5</v>
      </c>
      <c r="V85" s="26">
        <v>1</v>
      </c>
      <c r="W85" s="19">
        <v>9.9</v>
      </c>
      <c r="X85" s="19">
        <v>1</v>
      </c>
      <c r="Y85" s="19">
        <v>11.9</v>
      </c>
      <c r="Z85" s="19">
        <f t="shared" si="3"/>
        <v>1.6</v>
      </c>
      <c r="AA85" s="19">
        <v>0.8</v>
      </c>
      <c r="AB85" s="19">
        <f t="shared" si="4"/>
        <v>1.6</v>
      </c>
      <c r="AC85" s="19">
        <v>2.2000000000000002</v>
      </c>
      <c r="AD85" s="19">
        <v>0.2</v>
      </c>
      <c r="AE85" s="132">
        <f t="shared" si="5"/>
        <v>4</v>
      </c>
      <c r="AF85" s="132"/>
      <c r="AG85" s="120">
        <f>ROUNDUP(AE85*VLOOKUP($AF$8,PEARL!$C$2:$K$8,8,0)*Z85,0)</f>
        <v>126</v>
      </c>
      <c r="AH85" s="120">
        <f>ROUNDUP(AE85*VLOOKUP($AF$8,PEARL!$C$2:$K$8,9,0)*Z85,0)</f>
        <v>941</v>
      </c>
    </row>
    <row r="86" spans="1:34" x14ac:dyDescent="0.25">
      <c r="A86" s="29" t="s">
        <v>52</v>
      </c>
      <c r="B86" s="18">
        <v>84</v>
      </c>
      <c r="C86" s="31">
        <v>6</v>
      </c>
      <c r="D86" s="3">
        <v>18</v>
      </c>
      <c r="E86" s="20">
        <v>2700</v>
      </c>
      <c r="F86" s="20">
        <v>6</v>
      </c>
      <c r="G86" s="31">
        <v>12</v>
      </c>
      <c r="H86" s="31">
        <v>12</v>
      </c>
      <c r="I86" s="32" t="s">
        <v>58</v>
      </c>
      <c r="J86" s="20">
        <v>5</v>
      </c>
      <c r="K86" s="20">
        <v>50</v>
      </c>
      <c r="L86" s="20">
        <v>30</v>
      </c>
      <c r="M86" s="20">
        <v>4</v>
      </c>
      <c r="N86" s="31">
        <v>45</v>
      </c>
      <c r="O86" s="23">
        <v>20</v>
      </c>
      <c r="P86" s="20">
        <v>80</v>
      </c>
      <c r="Q86" s="24">
        <v>6</v>
      </c>
      <c r="R86" s="7">
        <v>12</v>
      </c>
      <c r="S86" s="20">
        <v>0</v>
      </c>
      <c r="T86" s="20">
        <v>10</v>
      </c>
      <c r="U86" s="25">
        <v>0.5</v>
      </c>
      <c r="V86" s="26">
        <v>1</v>
      </c>
      <c r="W86" s="19">
        <v>9.9</v>
      </c>
      <c r="X86" s="19">
        <v>1</v>
      </c>
      <c r="Y86" s="19">
        <v>11.9</v>
      </c>
      <c r="Z86" s="19">
        <f t="shared" si="3"/>
        <v>1.6</v>
      </c>
      <c r="AA86" s="19">
        <v>0.8</v>
      </c>
      <c r="AB86" s="19">
        <f t="shared" si="4"/>
        <v>1.6</v>
      </c>
      <c r="AC86" s="19">
        <v>2.2000000000000002</v>
      </c>
      <c r="AD86" s="19">
        <v>0.2</v>
      </c>
      <c r="AE86" s="132">
        <f t="shared" si="5"/>
        <v>4</v>
      </c>
      <c r="AF86" s="132"/>
      <c r="AG86" s="120">
        <f>ROUNDUP(AE86*VLOOKUP($AF$8,PEARL!$C$2:$K$8,8,0)*Z86,0)</f>
        <v>126</v>
      </c>
      <c r="AH86" s="120">
        <f>ROUNDUP(AE86*VLOOKUP($AF$8,PEARL!$C$2:$K$8,9,0)*Z86,0)</f>
        <v>941</v>
      </c>
    </row>
    <row r="87" spans="1:34" x14ac:dyDescent="0.25">
      <c r="A87" s="29" t="s">
        <v>52</v>
      </c>
      <c r="B87" s="30">
        <v>85</v>
      </c>
      <c r="C87" s="31">
        <v>6</v>
      </c>
      <c r="D87" s="3">
        <v>18</v>
      </c>
      <c r="E87" s="20">
        <v>2700</v>
      </c>
      <c r="F87" s="20">
        <v>6</v>
      </c>
      <c r="G87" s="31">
        <v>12</v>
      </c>
      <c r="H87" s="31">
        <v>12</v>
      </c>
      <c r="I87" s="32" t="s">
        <v>58</v>
      </c>
      <c r="J87" s="20">
        <v>5</v>
      </c>
      <c r="K87" s="20">
        <v>50</v>
      </c>
      <c r="L87" s="20">
        <v>30</v>
      </c>
      <c r="M87" s="20">
        <v>4</v>
      </c>
      <c r="N87" s="31">
        <v>48</v>
      </c>
      <c r="O87" s="23">
        <v>20</v>
      </c>
      <c r="P87" s="20">
        <v>80</v>
      </c>
      <c r="Q87" s="24">
        <v>6</v>
      </c>
      <c r="R87" s="7">
        <v>12</v>
      </c>
      <c r="S87" s="20">
        <v>0</v>
      </c>
      <c r="T87" s="20">
        <v>10</v>
      </c>
      <c r="U87" s="25">
        <v>0.5</v>
      </c>
      <c r="V87" s="26">
        <v>1</v>
      </c>
      <c r="W87" s="19">
        <v>9.9</v>
      </c>
      <c r="X87" s="19">
        <v>1</v>
      </c>
      <c r="Y87" s="19">
        <v>11.9</v>
      </c>
      <c r="Z87" s="19">
        <f t="shared" si="3"/>
        <v>1.6</v>
      </c>
      <c r="AA87" s="19">
        <v>0.8</v>
      </c>
      <c r="AB87" s="19">
        <f t="shared" si="4"/>
        <v>1.6</v>
      </c>
      <c r="AC87" s="19">
        <v>2.2000000000000002</v>
      </c>
      <c r="AD87" s="19">
        <v>0.2</v>
      </c>
      <c r="AE87" s="132">
        <f t="shared" si="5"/>
        <v>4</v>
      </c>
      <c r="AF87" s="132"/>
      <c r="AG87" s="120">
        <f>ROUNDUP(AE87*VLOOKUP($AF$8,PEARL!$C$2:$K$8,8,0)*Z87,0)</f>
        <v>126</v>
      </c>
      <c r="AH87" s="120">
        <f>ROUNDUP(AE87*VLOOKUP($AF$8,PEARL!$C$2:$K$8,9,0)*Z87,0)</f>
        <v>941</v>
      </c>
    </row>
    <row r="88" spans="1:34" x14ac:dyDescent="0.25">
      <c r="A88" s="29" t="s">
        <v>52</v>
      </c>
      <c r="B88" s="18">
        <v>86</v>
      </c>
      <c r="C88" s="31">
        <v>6</v>
      </c>
      <c r="D88" s="3">
        <v>18</v>
      </c>
      <c r="E88" s="20">
        <v>2700</v>
      </c>
      <c r="F88" s="20">
        <v>6</v>
      </c>
      <c r="G88" s="31">
        <v>12</v>
      </c>
      <c r="H88" s="31">
        <v>12</v>
      </c>
      <c r="I88" s="32" t="s">
        <v>58</v>
      </c>
      <c r="J88" s="20">
        <v>5</v>
      </c>
      <c r="K88" s="20">
        <v>50</v>
      </c>
      <c r="L88" s="20">
        <v>30</v>
      </c>
      <c r="M88" s="20">
        <v>4</v>
      </c>
      <c r="N88" s="31">
        <v>48</v>
      </c>
      <c r="O88" s="23">
        <v>20</v>
      </c>
      <c r="P88" s="20">
        <v>80</v>
      </c>
      <c r="Q88" s="24">
        <v>6</v>
      </c>
      <c r="R88" s="7">
        <v>12</v>
      </c>
      <c r="S88" s="20">
        <v>0</v>
      </c>
      <c r="T88" s="20">
        <v>10</v>
      </c>
      <c r="U88" s="25">
        <v>0.5</v>
      </c>
      <c r="V88" s="26">
        <v>1</v>
      </c>
      <c r="W88" s="19">
        <v>9.9</v>
      </c>
      <c r="X88" s="19">
        <v>1</v>
      </c>
      <c r="Y88" s="19">
        <v>11.9</v>
      </c>
      <c r="Z88" s="19">
        <f t="shared" si="3"/>
        <v>1.6</v>
      </c>
      <c r="AA88" s="19">
        <v>0.8</v>
      </c>
      <c r="AB88" s="19">
        <f t="shared" si="4"/>
        <v>1.6</v>
      </c>
      <c r="AC88" s="26">
        <v>2.1</v>
      </c>
      <c r="AD88" s="19">
        <v>0.2</v>
      </c>
      <c r="AE88" s="132">
        <f t="shared" si="5"/>
        <v>4</v>
      </c>
      <c r="AF88" s="132"/>
      <c r="AG88" s="120">
        <f>ROUNDUP(AE88*VLOOKUP($AF$8,PEARL!$C$2:$K$8,8,0)*Z88,0)</f>
        <v>126</v>
      </c>
      <c r="AH88" s="120">
        <f>ROUNDUP(AE88*VLOOKUP($AF$8,PEARL!$C$2:$K$8,9,0)*Z88,0)</f>
        <v>941</v>
      </c>
    </row>
    <row r="89" spans="1:34" x14ac:dyDescent="0.25">
      <c r="A89" s="29" t="s">
        <v>52</v>
      </c>
      <c r="B89" s="30">
        <v>87</v>
      </c>
      <c r="C89" s="31">
        <v>6</v>
      </c>
      <c r="D89" s="3">
        <v>18</v>
      </c>
      <c r="E89" s="20">
        <v>2700</v>
      </c>
      <c r="F89" s="20">
        <v>6</v>
      </c>
      <c r="G89" s="31">
        <v>12</v>
      </c>
      <c r="H89" s="31">
        <v>12</v>
      </c>
      <c r="I89" s="32" t="s">
        <v>58</v>
      </c>
      <c r="J89" s="20">
        <v>5</v>
      </c>
      <c r="K89" s="20">
        <v>50</v>
      </c>
      <c r="L89" s="20">
        <v>30</v>
      </c>
      <c r="M89" s="20">
        <v>4</v>
      </c>
      <c r="N89" s="31">
        <v>48</v>
      </c>
      <c r="O89" s="23">
        <v>20</v>
      </c>
      <c r="P89" s="20">
        <v>80</v>
      </c>
      <c r="Q89" s="24">
        <v>6</v>
      </c>
      <c r="R89" s="7">
        <v>12</v>
      </c>
      <c r="S89" s="20">
        <v>0</v>
      </c>
      <c r="T89" s="20">
        <v>10</v>
      </c>
      <c r="U89" s="25">
        <v>0.5</v>
      </c>
      <c r="V89" s="26">
        <v>1</v>
      </c>
      <c r="W89" s="19">
        <v>9.9</v>
      </c>
      <c r="X89" s="19">
        <v>1</v>
      </c>
      <c r="Y89" s="19">
        <v>11.9</v>
      </c>
      <c r="Z89" s="19">
        <f t="shared" si="3"/>
        <v>1.6</v>
      </c>
      <c r="AA89" s="19">
        <v>0.8</v>
      </c>
      <c r="AB89" s="19">
        <f t="shared" si="4"/>
        <v>1.6</v>
      </c>
      <c r="AC89" s="19">
        <v>2</v>
      </c>
      <c r="AD89" s="19">
        <v>0.2</v>
      </c>
      <c r="AE89" s="132">
        <f t="shared" si="5"/>
        <v>4</v>
      </c>
      <c r="AF89" s="132"/>
      <c r="AG89" s="120">
        <f>ROUNDUP(AE89*VLOOKUP($AF$8,PEARL!$C$2:$K$8,8,0)*Z89,0)</f>
        <v>126</v>
      </c>
      <c r="AH89" s="120">
        <f>ROUNDUP(AE89*VLOOKUP($AF$8,PEARL!$C$2:$K$8,9,0)*Z89,0)</f>
        <v>941</v>
      </c>
    </row>
    <row r="90" spans="1:34" x14ac:dyDescent="0.25">
      <c r="A90" s="29" t="s">
        <v>52</v>
      </c>
      <c r="B90" s="18">
        <v>88</v>
      </c>
      <c r="C90" s="31">
        <v>6</v>
      </c>
      <c r="D90" s="3">
        <v>18</v>
      </c>
      <c r="E90" s="20">
        <v>2700</v>
      </c>
      <c r="F90" s="20">
        <v>6</v>
      </c>
      <c r="G90" s="31">
        <v>12</v>
      </c>
      <c r="H90" s="31">
        <v>12</v>
      </c>
      <c r="I90" s="32" t="s">
        <v>58</v>
      </c>
      <c r="J90" s="20">
        <v>5</v>
      </c>
      <c r="K90" s="20">
        <v>50</v>
      </c>
      <c r="L90" s="20">
        <v>30</v>
      </c>
      <c r="M90" s="20">
        <v>4</v>
      </c>
      <c r="N90" s="31">
        <v>48</v>
      </c>
      <c r="O90" s="23">
        <v>20</v>
      </c>
      <c r="P90" s="20">
        <v>80</v>
      </c>
      <c r="Q90" s="24">
        <v>6</v>
      </c>
      <c r="R90" s="7">
        <v>12</v>
      </c>
      <c r="S90" s="20">
        <v>0</v>
      </c>
      <c r="T90" s="20">
        <v>10</v>
      </c>
      <c r="U90" s="25">
        <v>0.5</v>
      </c>
      <c r="V90" s="26">
        <v>1</v>
      </c>
      <c r="W90" s="19">
        <v>9.9</v>
      </c>
      <c r="X90" s="19">
        <v>1</v>
      </c>
      <c r="Y90" s="19">
        <v>11.9</v>
      </c>
      <c r="Z90" s="19">
        <f t="shared" si="3"/>
        <v>1.6</v>
      </c>
      <c r="AA90" s="19">
        <v>0.8</v>
      </c>
      <c r="AB90" s="19">
        <f t="shared" si="4"/>
        <v>1.6</v>
      </c>
      <c r="AC90" s="19">
        <v>1.9</v>
      </c>
      <c r="AD90" s="19">
        <v>0.2</v>
      </c>
      <c r="AE90" s="132">
        <f t="shared" si="5"/>
        <v>4</v>
      </c>
      <c r="AF90" s="132"/>
      <c r="AG90" s="120">
        <f>ROUNDUP(AE90*VLOOKUP($AF$8,PEARL!$C$2:$K$8,8,0)*Z90,0)</f>
        <v>126</v>
      </c>
      <c r="AH90" s="120">
        <f>ROUNDUP(AE90*VLOOKUP($AF$8,PEARL!$C$2:$K$8,9,0)*Z90,0)</f>
        <v>941</v>
      </c>
    </row>
    <row r="91" spans="1:34" x14ac:dyDescent="0.25">
      <c r="A91" s="29" t="s">
        <v>52</v>
      </c>
      <c r="B91" s="30">
        <v>89</v>
      </c>
      <c r="C91" s="31">
        <v>6</v>
      </c>
      <c r="D91" s="3">
        <v>18</v>
      </c>
      <c r="E91" s="20">
        <v>2700</v>
      </c>
      <c r="F91" s="20">
        <v>6</v>
      </c>
      <c r="G91" s="31">
        <v>12</v>
      </c>
      <c r="H91" s="31">
        <v>12</v>
      </c>
      <c r="I91" s="32" t="s">
        <v>58</v>
      </c>
      <c r="J91" s="20">
        <v>5</v>
      </c>
      <c r="K91" s="20">
        <v>50</v>
      </c>
      <c r="L91" s="20">
        <v>30</v>
      </c>
      <c r="M91" s="20">
        <v>4</v>
      </c>
      <c r="N91" s="31">
        <v>48</v>
      </c>
      <c r="O91" s="23">
        <v>20</v>
      </c>
      <c r="P91" s="20">
        <v>80</v>
      </c>
      <c r="Q91" s="24">
        <v>6</v>
      </c>
      <c r="R91" s="7">
        <v>12</v>
      </c>
      <c r="S91" s="20">
        <v>0</v>
      </c>
      <c r="T91" s="20">
        <v>10</v>
      </c>
      <c r="U91" s="25">
        <v>0.5</v>
      </c>
      <c r="V91" s="26">
        <v>1</v>
      </c>
      <c r="W91" s="19">
        <v>9.9</v>
      </c>
      <c r="X91" s="19">
        <v>1</v>
      </c>
      <c r="Y91" s="19">
        <v>11.9</v>
      </c>
      <c r="Z91" s="19">
        <f t="shared" si="3"/>
        <v>1.6</v>
      </c>
      <c r="AA91" s="19">
        <v>0.8</v>
      </c>
      <c r="AB91" s="19">
        <f t="shared" si="4"/>
        <v>1.6</v>
      </c>
      <c r="AC91" s="26">
        <v>1.8</v>
      </c>
      <c r="AD91" s="19">
        <v>0.2</v>
      </c>
      <c r="AE91" s="132">
        <f t="shared" si="5"/>
        <v>4</v>
      </c>
      <c r="AF91" s="132"/>
      <c r="AG91" s="120">
        <f>ROUNDUP(AE91*VLOOKUP($AF$8,PEARL!$C$2:$K$8,8,0)*Z91,0)</f>
        <v>126</v>
      </c>
      <c r="AH91" s="120">
        <f>ROUNDUP(AE91*VLOOKUP($AF$8,PEARL!$C$2:$K$8,9,0)*Z91,0)</f>
        <v>941</v>
      </c>
    </row>
    <row r="92" spans="1:34" x14ac:dyDescent="0.25">
      <c r="A92" s="29" t="s">
        <v>52</v>
      </c>
      <c r="B92" s="18">
        <v>90</v>
      </c>
      <c r="C92" s="31">
        <v>6</v>
      </c>
      <c r="D92" s="3">
        <v>18</v>
      </c>
      <c r="E92" s="20">
        <v>3000</v>
      </c>
      <c r="F92" s="20">
        <v>6</v>
      </c>
      <c r="G92" s="31">
        <v>12</v>
      </c>
      <c r="H92" s="31">
        <v>12</v>
      </c>
      <c r="I92" s="32" t="s">
        <v>58</v>
      </c>
      <c r="J92" s="20">
        <v>5</v>
      </c>
      <c r="K92" s="20">
        <v>50</v>
      </c>
      <c r="L92" s="20">
        <v>30</v>
      </c>
      <c r="M92" s="20">
        <v>4</v>
      </c>
      <c r="N92" s="31">
        <v>51</v>
      </c>
      <c r="O92" s="23">
        <v>20</v>
      </c>
      <c r="P92" s="20">
        <v>80</v>
      </c>
      <c r="Q92" s="24">
        <v>6</v>
      </c>
      <c r="R92" s="7">
        <v>12</v>
      </c>
      <c r="S92" s="20">
        <v>0</v>
      </c>
      <c r="T92" s="20">
        <v>10</v>
      </c>
      <c r="U92" s="25">
        <v>0.5</v>
      </c>
      <c r="V92" s="26">
        <v>1</v>
      </c>
      <c r="W92" s="19">
        <v>9.9</v>
      </c>
      <c r="X92" s="19">
        <v>1</v>
      </c>
      <c r="Y92" s="19">
        <v>11.9</v>
      </c>
      <c r="Z92" s="19">
        <f t="shared" si="3"/>
        <v>1.6</v>
      </c>
      <c r="AA92" s="19">
        <v>0.8</v>
      </c>
      <c r="AB92" s="19">
        <f t="shared" si="4"/>
        <v>1.6</v>
      </c>
      <c r="AC92" s="19">
        <v>1.8</v>
      </c>
      <c r="AD92" s="19">
        <v>0.2</v>
      </c>
      <c r="AE92" s="132">
        <f t="shared" si="5"/>
        <v>4</v>
      </c>
      <c r="AF92" s="132"/>
      <c r="AG92" s="120">
        <f>ROUNDUP(AE92*VLOOKUP($AF$8,PEARL!$C$2:$K$8,8,0)*Z92,0)</f>
        <v>126</v>
      </c>
      <c r="AH92" s="120">
        <f>ROUNDUP(AE92*VLOOKUP($AF$8,PEARL!$C$2:$K$8,9,0)*Z92,0)</f>
        <v>941</v>
      </c>
    </row>
    <row r="93" spans="1:34" x14ac:dyDescent="0.25">
      <c r="A93" s="29" t="s">
        <v>52</v>
      </c>
      <c r="B93" s="30">
        <v>91</v>
      </c>
      <c r="C93" s="31">
        <v>6</v>
      </c>
      <c r="D93" s="3">
        <v>18</v>
      </c>
      <c r="E93" s="20">
        <v>3000</v>
      </c>
      <c r="F93" s="20">
        <v>6</v>
      </c>
      <c r="G93" s="31">
        <v>12</v>
      </c>
      <c r="H93" s="31">
        <v>12</v>
      </c>
      <c r="I93" s="32" t="s">
        <v>58</v>
      </c>
      <c r="J93" s="20">
        <v>5</v>
      </c>
      <c r="K93" s="20">
        <v>50</v>
      </c>
      <c r="L93" s="20">
        <v>30</v>
      </c>
      <c r="M93" s="20">
        <v>4</v>
      </c>
      <c r="N93" s="31">
        <v>51</v>
      </c>
      <c r="O93" s="23">
        <v>20</v>
      </c>
      <c r="P93" s="20">
        <v>80</v>
      </c>
      <c r="Q93" s="24">
        <v>6</v>
      </c>
      <c r="R93" s="7">
        <v>12</v>
      </c>
      <c r="S93" s="20">
        <v>0</v>
      </c>
      <c r="T93" s="20">
        <v>10</v>
      </c>
      <c r="U93" s="25">
        <v>0.5</v>
      </c>
      <c r="V93" s="26">
        <v>1</v>
      </c>
      <c r="W93" s="19">
        <v>9.9</v>
      </c>
      <c r="X93" s="19">
        <v>1</v>
      </c>
      <c r="Y93" s="19">
        <v>11.9</v>
      </c>
      <c r="Z93" s="19">
        <f t="shared" si="3"/>
        <v>1.6</v>
      </c>
      <c r="AA93" s="19">
        <v>0.8</v>
      </c>
      <c r="AB93" s="19">
        <f t="shared" si="4"/>
        <v>1.6</v>
      </c>
      <c r="AC93" s="19">
        <v>1.8</v>
      </c>
      <c r="AD93" s="19">
        <v>0.2</v>
      </c>
      <c r="AE93" s="132">
        <f t="shared" si="5"/>
        <v>4</v>
      </c>
      <c r="AF93" s="132"/>
      <c r="AG93" s="120">
        <f>ROUNDUP(AE93*VLOOKUP($AF$8,PEARL!$C$2:$K$8,8,0)*Z93,0)</f>
        <v>126</v>
      </c>
      <c r="AH93" s="120">
        <f>ROUNDUP(AE93*VLOOKUP($AF$8,PEARL!$C$2:$K$8,9,0)*Z93,0)</f>
        <v>941</v>
      </c>
    </row>
    <row r="94" spans="1:34" x14ac:dyDescent="0.25">
      <c r="A94" s="29" t="s">
        <v>52</v>
      </c>
      <c r="B94" s="18">
        <v>92</v>
      </c>
      <c r="C94" s="31">
        <v>6</v>
      </c>
      <c r="D94" s="3">
        <v>18</v>
      </c>
      <c r="E94" s="20">
        <v>3000</v>
      </c>
      <c r="F94" s="20">
        <v>6</v>
      </c>
      <c r="G94" s="31">
        <v>12</v>
      </c>
      <c r="H94" s="31">
        <v>12</v>
      </c>
      <c r="I94" s="32" t="s">
        <v>58</v>
      </c>
      <c r="J94" s="20">
        <v>5</v>
      </c>
      <c r="K94" s="20">
        <v>50</v>
      </c>
      <c r="L94" s="20">
        <v>30</v>
      </c>
      <c r="M94" s="20">
        <v>4</v>
      </c>
      <c r="N94" s="31">
        <v>51</v>
      </c>
      <c r="O94" s="23">
        <v>20</v>
      </c>
      <c r="P94" s="20">
        <v>80</v>
      </c>
      <c r="Q94" s="24">
        <v>6</v>
      </c>
      <c r="R94" s="7">
        <v>12</v>
      </c>
      <c r="S94" s="20">
        <v>0</v>
      </c>
      <c r="T94" s="20">
        <v>10</v>
      </c>
      <c r="U94" s="25">
        <v>0.5</v>
      </c>
      <c r="V94" s="26">
        <v>1</v>
      </c>
      <c r="W94" s="19">
        <v>9.9</v>
      </c>
      <c r="X94" s="19">
        <v>1</v>
      </c>
      <c r="Y94" s="19">
        <v>11.9</v>
      </c>
      <c r="Z94" s="19">
        <f t="shared" si="3"/>
        <v>1.6</v>
      </c>
      <c r="AA94" s="19">
        <v>0.8</v>
      </c>
      <c r="AB94" s="19">
        <f t="shared" si="4"/>
        <v>1.6</v>
      </c>
      <c r="AC94" s="19">
        <v>1.8</v>
      </c>
      <c r="AD94" s="19">
        <v>0.2</v>
      </c>
      <c r="AE94" s="132">
        <f t="shared" si="5"/>
        <v>4</v>
      </c>
      <c r="AF94" s="132"/>
      <c r="AG94" s="120">
        <f>ROUNDUP(AE94*VLOOKUP($AF$8,PEARL!$C$2:$K$8,8,0)*Z94,0)</f>
        <v>126</v>
      </c>
      <c r="AH94" s="120">
        <f>ROUNDUP(AE94*VLOOKUP($AF$8,PEARL!$C$2:$K$8,9,0)*Z94,0)</f>
        <v>941</v>
      </c>
    </row>
    <row r="95" spans="1:34" x14ac:dyDescent="0.25">
      <c r="A95" s="29" t="s">
        <v>52</v>
      </c>
      <c r="B95" s="30">
        <v>93</v>
      </c>
      <c r="C95" s="31">
        <v>6</v>
      </c>
      <c r="D95" s="3">
        <v>18</v>
      </c>
      <c r="E95" s="20">
        <v>3000</v>
      </c>
      <c r="F95" s="20">
        <v>6</v>
      </c>
      <c r="G95" s="31">
        <v>12</v>
      </c>
      <c r="H95" s="31">
        <v>12</v>
      </c>
      <c r="I95" s="32" t="s">
        <v>58</v>
      </c>
      <c r="J95" s="20">
        <v>5</v>
      </c>
      <c r="K95" s="20">
        <v>50</v>
      </c>
      <c r="L95" s="20">
        <v>30</v>
      </c>
      <c r="M95" s="20">
        <v>4</v>
      </c>
      <c r="N95" s="31">
        <v>51</v>
      </c>
      <c r="O95" s="23">
        <v>20</v>
      </c>
      <c r="P95" s="20">
        <v>80</v>
      </c>
      <c r="Q95" s="24">
        <v>6</v>
      </c>
      <c r="R95" s="7">
        <v>12</v>
      </c>
      <c r="S95" s="20">
        <v>0</v>
      </c>
      <c r="T95" s="20">
        <v>10</v>
      </c>
      <c r="U95" s="25">
        <v>0.5</v>
      </c>
      <c r="V95" s="26">
        <v>1</v>
      </c>
      <c r="W95" s="19">
        <v>9.9</v>
      </c>
      <c r="X95" s="19">
        <v>1</v>
      </c>
      <c r="Y95" s="19">
        <v>11.9</v>
      </c>
      <c r="Z95" s="19">
        <f t="shared" si="3"/>
        <v>1.6</v>
      </c>
      <c r="AA95" s="19">
        <v>0.8</v>
      </c>
      <c r="AB95" s="19">
        <f t="shared" si="4"/>
        <v>1.6</v>
      </c>
      <c r="AC95" s="26">
        <v>1.7</v>
      </c>
      <c r="AD95" s="19">
        <v>0.2</v>
      </c>
      <c r="AE95" s="132">
        <f t="shared" si="5"/>
        <v>4</v>
      </c>
      <c r="AF95" s="132"/>
      <c r="AG95" s="120">
        <f>ROUNDUP(AE95*VLOOKUP($AF$8,PEARL!$C$2:$K$8,8,0)*Z95,0)</f>
        <v>126</v>
      </c>
      <c r="AH95" s="120">
        <f>ROUNDUP(AE95*VLOOKUP($AF$8,PEARL!$C$2:$K$8,9,0)*Z95,0)</f>
        <v>941</v>
      </c>
    </row>
    <row r="96" spans="1:34" x14ac:dyDescent="0.25">
      <c r="A96" s="29" t="s">
        <v>52</v>
      </c>
      <c r="B96" s="18">
        <v>94</v>
      </c>
      <c r="C96" s="31">
        <v>6</v>
      </c>
      <c r="D96" s="3">
        <v>18</v>
      </c>
      <c r="E96" s="20">
        <v>3000</v>
      </c>
      <c r="F96" s="20">
        <v>6</v>
      </c>
      <c r="G96" s="31">
        <v>12</v>
      </c>
      <c r="H96" s="31">
        <v>12</v>
      </c>
      <c r="I96" s="32" t="s">
        <v>58</v>
      </c>
      <c r="J96" s="20">
        <v>5</v>
      </c>
      <c r="K96" s="20">
        <v>50</v>
      </c>
      <c r="L96" s="20">
        <v>30</v>
      </c>
      <c r="M96" s="20">
        <v>4</v>
      </c>
      <c r="N96" s="31">
        <v>51</v>
      </c>
      <c r="O96" s="23">
        <v>20</v>
      </c>
      <c r="P96" s="20">
        <v>80</v>
      </c>
      <c r="Q96" s="24">
        <v>6</v>
      </c>
      <c r="R96" s="7">
        <v>12</v>
      </c>
      <c r="S96" s="20">
        <v>0</v>
      </c>
      <c r="T96" s="20">
        <v>10</v>
      </c>
      <c r="U96" s="25">
        <v>0.5</v>
      </c>
      <c r="V96" s="26">
        <v>1</v>
      </c>
      <c r="W96" s="19">
        <v>9.9</v>
      </c>
      <c r="X96" s="19">
        <v>1</v>
      </c>
      <c r="Y96" s="19">
        <v>11.9</v>
      </c>
      <c r="Z96" s="19">
        <f t="shared" si="3"/>
        <v>1.6</v>
      </c>
      <c r="AA96" s="19">
        <v>0.8</v>
      </c>
      <c r="AB96" s="19">
        <f t="shared" si="4"/>
        <v>1.6</v>
      </c>
      <c r="AC96" s="19">
        <v>1.7</v>
      </c>
      <c r="AD96" s="19">
        <v>0.2</v>
      </c>
      <c r="AE96" s="132">
        <f t="shared" si="5"/>
        <v>4</v>
      </c>
      <c r="AF96" s="132"/>
      <c r="AG96" s="120">
        <f>ROUNDUP(AE96*VLOOKUP($AF$8,PEARL!$C$2:$K$8,8,0)*Z96,0)</f>
        <v>126</v>
      </c>
      <c r="AH96" s="120">
        <f>ROUNDUP(AE96*VLOOKUP($AF$8,PEARL!$C$2:$K$8,9,0)*Z96,0)</f>
        <v>941</v>
      </c>
    </row>
    <row r="97" spans="1:34" x14ac:dyDescent="0.25">
      <c r="A97" s="29" t="s">
        <v>52</v>
      </c>
      <c r="B97" s="30">
        <v>95</v>
      </c>
      <c r="C97" s="31">
        <v>6</v>
      </c>
      <c r="D97" s="3">
        <v>18</v>
      </c>
      <c r="E97" s="20">
        <v>3000</v>
      </c>
      <c r="F97" s="20">
        <v>6</v>
      </c>
      <c r="G97" s="31">
        <v>12</v>
      </c>
      <c r="H97" s="31">
        <v>12</v>
      </c>
      <c r="I97" s="32" t="s">
        <v>58</v>
      </c>
      <c r="J97" s="20">
        <v>5</v>
      </c>
      <c r="K97" s="20">
        <v>50</v>
      </c>
      <c r="L97" s="20">
        <v>30</v>
      </c>
      <c r="M97" s="20">
        <v>4</v>
      </c>
      <c r="N97" s="31">
        <v>54</v>
      </c>
      <c r="O97" s="23">
        <v>20</v>
      </c>
      <c r="P97" s="20">
        <v>80</v>
      </c>
      <c r="Q97" s="24">
        <v>6</v>
      </c>
      <c r="R97" s="7">
        <v>12</v>
      </c>
      <c r="S97" s="20">
        <v>0</v>
      </c>
      <c r="T97" s="20">
        <v>10</v>
      </c>
      <c r="U97" s="25">
        <v>0.5</v>
      </c>
      <c r="V97" s="26">
        <v>1</v>
      </c>
      <c r="W97" s="19">
        <v>9.9</v>
      </c>
      <c r="X97" s="19">
        <v>1</v>
      </c>
      <c r="Y97" s="19">
        <v>11.9</v>
      </c>
      <c r="Z97" s="19">
        <f t="shared" si="3"/>
        <v>1.6</v>
      </c>
      <c r="AA97" s="19">
        <v>0.8</v>
      </c>
      <c r="AB97" s="19">
        <f t="shared" si="4"/>
        <v>1.6</v>
      </c>
      <c r="AC97" s="19">
        <v>1.7</v>
      </c>
      <c r="AD97" s="19">
        <v>0.2</v>
      </c>
      <c r="AE97" s="132">
        <f t="shared" si="5"/>
        <v>4</v>
      </c>
      <c r="AF97" s="132"/>
      <c r="AG97" s="120">
        <f>ROUNDUP(AE97*VLOOKUP($AF$8,PEARL!$C$2:$K$8,8,0)*Z97,0)</f>
        <v>126</v>
      </c>
      <c r="AH97" s="120">
        <f>ROUNDUP(AE97*VLOOKUP($AF$8,PEARL!$C$2:$K$8,9,0)*Z97,0)</f>
        <v>941</v>
      </c>
    </row>
    <row r="98" spans="1:34" x14ac:dyDescent="0.25">
      <c r="A98" s="29" t="s">
        <v>52</v>
      </c>
      <c r="B98" s="18">
        <v>96</v>
      </c>
      <c r="C98" s="31">
        <v>6</v>
      </c>
      <c r="D98" s="3">
        <v>18</v>
      </c>
      <c r="E98" s="20">
        <v>3000</v>
      </c>
      <c r="F98" s="20">
        <v>6</v>
      </c>
      <c r="G98" s="31">
        <v>12</v>
      </c>
      <c r="H98" s="31">
        <v>12</v>
      </c>
      <c r="I98" s="32" t="s">
        <v>58</v>
      </c>
      <c r="J98" s="20">
        <v>5</v>
      </c>
      <c r="K98" s="20">
        <v>50</v>
      </c>
      <c r="L98" s="20">
        <v>30</v>
      </c>
      <c r="M98" s="20">
        <v>4</v>
      </c>
      <c r="N98" s="31">
        <v>54</v>
      </c>
      <c r="O98" s="23">
        <v>20</v>
      </c>
      <c r="P98" s="20">
        <v>80</v>
      </c>
      <c r="Q98" s="24">
        <v>6</v>
      </c>
      <c r="R98" s="7">
        <v>12</v>
      </c>
      <c r="S98" s="20">
        <v>0</v>
      </c>
      <c r="T98" s="20">
        <v>10</v>
      </c>
      <c r="U98" s="25">
        <v>0.5</v>
      </c>
      <c r="V98" s="26">
        <v>1</v>
      </c>
      <c r="W98" s="19">
        <v>9.9</v>
      </c>
      <c r="X98" s="19">
        <v>1</v>
      </c>
      <c r="Y98" s="19">
        <v>11.9</v>
      </c>
      <c r="Z98" s="19">
        <f t="shared" si="3"/>
        <v>1.6</v>
      </c>
      <c r="AA98" s="19">
        <v>0.8</v>
      </c>
      <c r="AB98" s="19">
        <f t="shared" si="4"/>
        <v>1.6</v>
      </c>
      <c r="AC98" s="26">
        <v>1.6</v>
      </c>
      <c r="AD98" s="19">
        <v>0.2</v>
      </c>
      <c r="AE98" s="132">
        <f t="shared" si="5"/>
        <v>4</v>
      </c>
      <c r="AF98" s="132"/>
      <c r="AG98" s="120">
        <f>ROUNDUP(AE98*VLOOKUP($AF$8,PEARL!$C$2:$K$8,8,0)*Z98,0)</f>
        <v>126</v>
      </c>
      <c r="AH98" s="120">
        <f>ROUNDUP(AE98*VLOOKUP($AF$8,PEARL!$C$2:$K$8,9,0)*Z98,0)</f>
        <v>941</v>
      </c>
    </row>
    <row r="99" spans="1:34" x14ac:dyDescent="0.25">
      <c r="A99" s="29" t="s">
        <v>52</v>
      </c>
      <c r="B99" s="30">
        <v>97</v>
      </c>
      <c r="C99" s="31">
        <v>6</v>
      </c>
      <c r="D99" s="3">
        <v>18</v>
      </c>
      <c r="E99" s="20">
        <v>3000</v>
      </c>
      <c r="F99" s="20">
        <v>6</v>
      </c>
      <c r="G99" s="31">
        <v>12</v>
      </c>
      <c r="H99" s="31">
        <v>12</v>
      </c>
      <c r="I99" s="32" t="s">
        <v>58</v>
      </c>
      <c r="J99" s="20">
        <v>5</v>
      </c>
      <c r="K99" s="20">
        <v>50</v>
      </c>
      <c r="L99" s="20">
        <v>30</v>
      </c>
      <c r="M99" s="20">
        <v>4</v>
      </c>
      <c r="N99" s="31">
        <v>54</v>
      </c>
      <c r="O99" s="23">
        <v>20</v>
      </c>
      <c r="P99" s="20">
        <v>80</v>
      </c>
      <c r="Q99" s="24">
        <v>6</v>
      </c>
      <c r="R99" s="7">
        <v>12</v>
      </c>
      <c r="S99" s="20">
        <v>0</v>
      </c>
      <c r="T99" s="20">
        <v>10</v>
      </c>
      <c r="U99" s="25">
        <v>0.5</v>
      </c>
      <c r="V99" s="26">
        <v>1</v>
      </c>
      <c r="W99" s="19">
        <v>9.9</v>
      </c>
      <c r="X99" s="19">
        <v>1</v>
      </c>
      <c r="Y99" s="19">
        <v>11.9</v>
      </c>
      <c r="Z99" s="19">
        <f t="shared" si="3"/>
        <v>1.6</v>
      </c>
      <c r="AA99" s="19">
        <v>0.8</v>
      </c>
      <c r="AB99" s="19">
        <f t="shared" si="4"/>
        <v>1.6</v>
      </c>
      <c r="AC99" s="19">
        <v>1.6</v>
      </c>
      <c r="AD99" s="19">
        <v>0.2</v>
      </c>
      <c r="AE99" s="132">
        <f t="shared" si="5"/>
        <v>4</v>
      </c>
      <c r="AF99" s="132"/>
      <c r="AG99" s="120">
        <f>ROUNDUP(AE99*VLOOKUP($AF$8,PEARL!$C$2:$K$8,8,0)*Z99,0)</f>
        <v>126</v>
      </c>
      <c r="AH99" s="120">
        <f>ROUNDUP(AE99*VLOOKUP($AF$8,PEARL!$C$2:$K$8,9,0)*Z99,0)</f>
        <v>941</v>
      </c>
    </row>
    <row r="100" spans="1:34" x14ac:dyDescent="0.25">
      <c r="A100" s="29" t="s">
        <v>52</v>
      </c>
      <c r="B100" s="18">
        <v>98</v>
      </c>
      <c r="C100" s="31">
        <v>6</v>
      </c>
      <c r="D100" s="3">
        <v>18</v>
      </c>
      <c r="E100" s="20">
        <v>3000</v>
      </c>
      <c r="F100" s="20">
        <v>6</v>
      </c>
      <c r="G100" s="31">
        <v>12</v>
      </c>
      <c r="H100" s="31">
        <v>12</v>
      </c>
      <c r="I100" s="32" t="s">
        <v>58</v>
      </c>
      <c r="J100" s="20">
        <v>5</v>
      </c>
      <c r="K100" s="20">
        <v>50</v>
      </c>
      <c r="L100" s="20">
        <v>30</v>
      </c>
      <c r="M100" s="20">
        <v>4</v>
      </c>
      <c r="N100" s="31">
        <v>54</v>
      </c>
      <c r="O100" s="23">
        <v>20</v>
      </c>
      <c r="P100" s="20">
        <v>80</v>
      </c>
      <c r="Q100" s="24">
        <v>6</v>
      </c>
      <c r="R100" s="7">
        <v>12</v>
      </c>
      <c r="S100" s="20">
        <v>0</v>
      </c>
      <c r="T100" s="20">
        <v>10</v>
      </c>
      <c r="U100" s="25">
        <v>0.5</v>
      </c>
      <c r="V100" s="26">
        <v>1</v>
      </c>
      <c r="W100" s="19">
        <v>9.9</v>
      </c>
      <c r="X100" s="19">
        <v>1</v>
      </c>
      <c r="Y100" s="19">
        <v>11.9</v>
      </c>
      <c r="Z100" s="19">
        <f t="shared" si="3"/>
        <v>1.6</v>
      </c>
      <c r="AA100" s="19">
        <v>0.8</v>
      </c>
      <c r="AB100" s="19">
        <f t="shared" si="4"/>
        <v>1.6</v>
      </c>
      <c r="AC100" s="19">
        <v>1.6</v>
      </c>
      <c r="AD100" s="19">
        <v>0.2</v>
      </c>
      <c r="AE100" s="132">
        <f t="shared" si="5"/>
        <v>4</v>
      </c>
      <c r="AF100" s="132"/>
      <c r="AG100" s="120">
        <f>ROUNDUP(AE100*VLOOKUP($AF$8,PEARL!$C$2:$K$8,8,0)*Z100,0)</f>
        <v>126</v>
      </c>
      <c r="AH100" s="120">
        <f>ROUNDUP(AE100*VLOOKUP($AF$8,PEARL!$C$2:$K$8,9,0)*Z100,0)</f>
        <v>941</v>
      </c>
    </row>
    <row r="101" spans="1:34" x14ac:dyDescent="0.25">
      <c r="A101" s="29" t="s">
        <v>52</v>
      </c>
      <c r="B101" s="30">
        <v>99</v>
      </c>
      <c r="C101" s="31">
        <v>6</v>
      </c>
      <c r="D101" s="3">
        <v>18</v>
      </c>
      <c r="E101" s="20">
        <v>3000</v>
      </c>
      <c r="F101" s="20">
        <v>6</v>
      </c>
      <c r="G101" s="31">
        <v>12</v>
      </c>
      <c r="H101" s="31">
        <v>12</v>
      </c>
      <c r="I101" s="32" t="s">
        <v>58</v>
      </c>
      <c r="J101" s="20">
        <v>5</v>
      </c>
      <c r="K101" s="20">
        <v>50</v>
      </c>
      <c r="L101" s="20">
        <v>30</v>
      </c>
      <c r="M101" s="20">
        <v>4</v>
      </c>
      <c r="N101" s="31">
        <v>54</v>
      </c>
      <c r="O101" s="23">
        <v>20</v>
      </c>
      <c r="P101" s="20">
        <v>80</v>
      </c>
      <c r="Q101" s="24">
        <v>6</v>
      </c>
      <c r="R101" s="7">
        <v>12</v>
      </c>
      <c r="S101" s="20">
        <v>0</v>
      </c>
      <c r="T101" s="20">
        <v>10</v>
      </c>
      <c r="U101" s="25">
        <v>0.5</v>
      </c>
      <c r="V101" s="26">
        <v>1</v>
      </c>
      <c r="W101" s="19">
        <v>9.9</v>
      </c>
      <c r="X101" s="19">
        <v>1</v>
      </c>
      <c r="Y101" s="19">
        <v>11.9</v>
      </c>
      <c r="Z101" s="19">
        <f t="shared" si="3"/>
        <v>1.6</v>
      </c>
      <c r="AA101" s="19">
        <v>0.8</v>
      </c>
      <c r="AB101" s="19">
        <f t="shared" si="4"/>
        <v>1.6</v>
      </c>
      <c r="AC101" s="19">
        <v>1.6</v>
      </c>
      <c r="AD101" s="19">
        <v>0.2</v>
      </c>
      <c r="AE101" s="132">
        <f t="shared" si="5"/>
        <v>4</v>
      </c>
      <c r="AF101" s="132"/>
      <c r="AG101" s="120">
        <f>ROUNDUP(AE101*VLOOKUP($AF$8,PEARL!$C$2:$K$8,8,0)*Z101,0)</f>
        <v>126</v>
      </c>
      <c r="AH101" s="120">
        <f>ROUNDUP(AE101*VLOOKUP($AF$8,PEARL!$C$2:$K$8,9,0)*Z101,0)</f>
        <v>941</v>
      </c>
    </row>
    <row r="102" spans="1:34" x14ac:dyDescent="0.25">
      <c r="A102" s="29" t="s">
        <v>52</v>
      </c>
      <c r="B102" s="18">
        <v>100</v>
      </c>
      <c r="C102" s="31">
        <v>6</v>
      </c>
      <c r="D102" s="3">
        <v>18</v>
      </c>
      <c r="E102" s="20">
        <v>3300</v>
      </c>
      <c r="F102" s="20">
        <v>6</v>
      </c>
      <c r="G102" s="31">
        <v>12</v>
      </c>
      <c r="H102" s="31">
        <v>12</v>
      </c>
      <c r="I102" s="32" t="s">
        <v>58</v>
      </c>
      <c r="J102" s="20">
        <v>5</v>
      </c>
      <c r="K102" s="20">
        <v>50</v>
      </c>
      <c r="L102" s="20">
        <v>30</v>
      </c>
      <c r="M102" s="20">
        <v>4</v>
      </c>
      <c r="N102" s="31">
        <v>54</v>
      </c>
      <c r="O102" s="23">
        <v>20</v>
      </c>
      <c r="P102" s="20">
        <v>80</v>
      </c>
      <c r="Q102" s="24">
        <v>6</v>
      </c>
      <c r="R102" s="7">
        <v>12</v>
      </c>
      <c r="S102" s="20">
        <v>0</v>
      </c>
      <c r="T102" s="20">
        <v>10</v>
      </c>
      <c r="U102" s="25">
        <v>0.5</v>
      </c>
      <c r="V102" s="26">
        <v>1</v>
      </c>
      <c r="W102" s="19">
        <v>9.9</v>
      </c>
      <c r="X102" s="19">
        <v>1</v>
      </c>
      <c r="Y102" s="19">
        <v>11.9</v>
      </c>
      <c r="Z102" s="19">
        <f t="shared" si="3"/>
        <v>1.6</v>
      </c>
      <c r="AA102" s="19">
        <v>0.8</v>
      </c>
      <c r="AB102" s="19">
        <f t="shared" si="4"/>
        <v>1.6</v>
      </c>
      <c r="AC102" s="19">
        <v>1.6</v>
      </c>
      <c r="AD102" s="19">
        <v>0.2</v>
      </c>
      <c r="AE102" s="132">
        <f t="shared" si="5"/>
        <v>4</v>
      </c>
      <c r="AF102" s="132"/>
      <c r="AG102" s="120">
        <f>ROUNDUP(AE102*VLOOKUP($AF$8,PEARL!$C$2:$K$8,8,0)*Z102,0)</f>
        <v>126</v>
      </c>
      <c r="AH102" s="120">
        <f>ROUNDUP(AE102*VLOOKUP($AF$8,PEARL!$C$2:$K$8,9,0)*Z102,0)</f>
        <v>941</v>
      </c>
    </row>
    <row r="103" spans="1:34" x14ac:dyDescent="0.25">
      <c r="A103" s="29" t="s">
        <v>52</v>
      </c>
      <c r="B103" s="30">
        <v>101</v>
      </c>
      <c r="C103" s="31">
        <v>6</v>
      </c>
      <c r="D103" s="3">
        <v>18</v>
      </c>
      <c r="E103" s="20">
        <v>3300</v>
      </c>
      <c r="F103" s="20">
        <v>6</v>
      </c>
      <c r="G103" s="31">
        <v>12</v>
      </c>
      <c r="H103" s="31">
        <v>12</v>
      </c>
      <c r="I103" s="32" t="s">
        <v>58</v>
      </c>
      <c r="J103" s="20">
        <v>5</v>
      </c>
      <c r="K103" s="20">
        <v>50</v>
      </c>
      <c r="L103" s="20">
        <v>30</v>
      </c>
      <c r="M103" s="20">
        <v>4</v>
      </c>
      <c r="N103" s="31">
        <v>54</v>
      </c>
      <c r="O103" s="23">
        <v>20</v>
      </c>
      <c r="P103" s="20">
        <v>80</v>
      </c>
      <c r="Q103" s="24">
        <v>6</v>
      </c>
      <c r="R103" s="7">
        <v>12</v>
      </c>
      <c r="S103" s="20">
        <v>0</v>
      </c>
      <c r="T103" s="20">
        <v>10</v>
      </c>
      <c r="U103" s="25">
        <v>0.5</v>
      </c>
      <c r="V103" s="26">
        <v>1</v>
      </c>
      <c r="W103" s="19">
        <v>9.9</v>
      </c>
      <c r="X103" s="19">
        <v>1</v>
      </c>
      <c r="Y103" s="19">
        <v>11.9</v>
      </c>
      <c r="Z103" s="19">
        <f t="shared" si="3"/>
        <v>1.6</v>
      </c>
      <c r="AA103" s="19">
        <v>0.8</v>
      </c>
      <c r="AB103" s="19">
        <f t="shared" si="4"/>
        <v>1.6</v>
      </c>
      <c r="AC103" s="19">
        <v>1.6</v>
      </c>
      <c r="AD103" s="19">
        <v>0.2</v>
      </c>
      <c r="AE103" s="132">
        <f t="shared" si="5"/>
        <v>4</v>
      </c>
      <c r="AF103" s="132"/>
      <c r="AG103" s="120">
        <f>ROUNDUP(AE103*VLOOKUP($AF$8,PEARL!$C$2:$K$8,8,0)*Z103,0)</f>
        <v>126</v>
      </c>
      <c r="AH103" s="120">
        <f>ROUNDUP(AE103*VLOOKUP($AF$8,PEARL!$C$2:$K$8,9,0)*Z103,0)</f>
        <v>941</v>
      </c>
    </row>
    <row r="104" spans="1:34" x14ac:dyDescent="0.25">
      <c r="A104" s="29" t="s">
        <v>52</v>
      </c>
      <c r="B104" s="18">
        <v>102</v>
      </c>
      <c r="C104" s="31">
        <v>6</v>
      </c>
      <c r="D104" s="3">
        <v>18</v>
      </c>
      <c r="E104" s="20">
        <v>3300</v>
      </c>
      <c r="F104" s="20">
        <v>6</v>
      </c>
      <c r="G104" s="31">
        <v>12</v>
      </c>
      <c r="H104" s="31">
        <v>14</v>
      </c>
      <c r="I104" s="32" t="s">
        <v>58</v>
      </c>
      <c r="J104" s="20">
        <v>5</v>
      </c>
      <c r="K104" s="20">
        <v>50</v>
      </c>
      <c r="L104" s="20">
        <v>30</v>
      </c>
      <c r="M104" s="20">
        <v>4</v>
      </c>
      <c r="N104" s="31">
        <v>54</v>
      </c>
      <c r="O104" s="23">
        <v>20</v>
      </c>
      <c r="P104" s="20">
        <v>80</v>
      </c>
      <c r="Q104" s="24">
        <v>6</v>
      </c>
      <c r="R104" s="7">
        <v>12</v>
      </c>
      <c r="S104" s="20">
        <v>0</v>
      </c>
      <c r="T104" s="20">
        <v>10</v>
      </c>
      <c r="U104" s="25">
        <v>0.5</v>
      </c>
      <c r="V104" s="26">
        <v>1</v>
      </c>
      <c r="W104" s="19">
        <v>9.9</v>
      </c>
      <c r="X104" s="19">
        <v>1</v>
      </c>
      <c r="Y104" s="19">
        <v>11.9</v>
      </c>
      <c r="Z104" s="19">
        <f t="shared" si="3"/>
        <v>1.6</v>
      </c>
      <c r="AA104" s="19">
        <v>0.8</v>
      </c>
      <c r="AB104" s="19">
        <f t="shared" si="4"/>
        <v>1.6</v>
      </c>
      <c r="AC104" s="19">
        <v>1.6</v>
      </c>
      <c r="AD104" s="19">
        <v>0.2</v>
      </c>
      <c r="AE104" s="132">
        <f t="shared" si="5"/>
        <v>4</v>
      </c>
      <c r="AF104" s="132"/>
      <c r="AG104" s="120">
        <f>ROUNDUP(AE104*VLOOKUP($AF$8,PEARL!$C$2:$K$8,8,0)*Z104,0)</f>
        <v>126</v>
      </c>
      <c r="AH104" s="120">
        <f>ROUNDUP(AE104*VLOOKUP($AF$8,PEARL!$C$2:$K$8,9,0)*Z104,0)</f>
        <v>941</v>
      </c>
    </row>
    <row r="105" spans="1:34" x14ac:dyDescent="0.25">
      <c r="A105" s="29" t="s">
        <v>52</v>
      </c>
      <c r="B105" s="30">
        <v>103</v>
      </c>
      <c r="C105" s="31">
        <v>6</v>
      </c>
      <c r="D105" s="3">
        <v>18</v>
      </c>
      <c r="E105" s="20">
        <v>3300</v>
      </c>
      <c r="F105" s="20">
        <v>6</v>
      </c>
      <c r="G105" s="31">
        <v>12</v>
      </c>
      <c r="H105" s="31">
        <v>14</v>
      </c>
      <c r="I105" s="32" t="s">
        <v>58</v>
      </c>
      <c r="J105" s="20">
        <v>5</v>
      </c>
      <c r="K105" s="20">
        <v>50</v>
      </c>
      <c r="L105" s="20">
        <v>30</v>
      </c>
      <c r="M105" s="20">
        <v>4</v>
      </c>
      <c r="N105" s="31">
        <v>54</v>
      </c>
      <c r="O105" s="23">
        <v>20</v>
      </c>
      <c r="P105" s="20">
        <v>80</v>
      </c>
      <c r="Q105" s="24">
        <v>6</v>
      </c>
      <c r="R105" s="7">
        <v>12</v>
      </c>
      <c r="S105" s="20">
        <v>0</v>
      </c>
      <c r="T105" s="20">
        <v>10</v>
      </c>
      <c r="U105" s="25">
        <v>0.5</v>
      </c>
      <c r="V105" s="26">
        <v>1</v>
      </c>
      <c r="W105" s="19">
        <v>9.9</v>
      </c>
      <c r="X105" s="19">
        <v>1</v>
      </c>
      <c r="Y105" s="19">
        <v>11.9</v>
      </c>
      <c r="Z105" s="19">
        <f t="shared" si="3"/>
        <v>1.6</v>
      </c>
      <c r="AA105" s="19">
        <v>0.8</v>
      </c>
      <c r="AB105" s="19">
        <f t="shared" si="4"/>
        <v>1.6</v>
      </c>
      <c r="AC105" s="19">
        <v>1.6</v>
      </c>
      <c r="AD105" s="19">
        <v>0.2</v>
      </c>
      <c r="AE105" s="132">
        <f t="shared" si="5"/>
        <v>4</v>
      </c>
      <c r="AF105" s="132"/>
      <c r="AG105" s="120">
        <f>ROUNDUP(AE105*VLOOKUP($AF$8,PEARL!$C$2:$K$8,8,0)*Z105,0)</f>
        <v>126</v>
      </c>
      <c r="AH105" s="120">
        <f>ROUNDUP(AE105*VLOOKUP($AF$8,PEARL!$C$2:$K$8,9,0)*Z105,0)</f>
        <v>941</v>
      </c>
    </row>
    <row r="106" spans="1:34" x14ac:dyDescent="0.25">
      <c r="A106" s="29" t="s">
        <v>52</v>
      </c>
      <c r="B106" s="18">
        <v>104</v>
      </c>
      <c r="C106" s="31">
        <v>6</v>
      </c>
      <c r="D106" s="3">
        <v>18</v>
      </c>
      <c r="E106" s="20">
        <v>3300</v>
      </c>
      <c r="F106" s="20">
        <v>6</v>
      </c>
      <c r="G106" s="31">
        <v>12</v>
      </c>
      <c r="H106" s="31">
        <v>14</v>
      </c>
      <c r="I106" s="32" t="s">
        <v>58</v>
      </c>
      <c r="J106" s="20">
        <v>5</v>
      </c>
      <c r="K106" s="20">
        <v>50</v>
      </c>
      <c r="L106" s="20">
        <v>30</v>
      </c>
      <c r="M106" s="20">
        <v>4</v>
      </c>
      <c r="N106" s="31">
        <v>54</v>
      </c>
      <c r="O106" s="23">
        <v>20</v>
      </c>
      <c r="P106" s="20">
        <v>80</v>
      </c>
      <c r="Q106" s="24">
        <v>6</v>
      </c>
      <c r="R106" s="7">
        <v>12</v>
      </c>
      <c r="S106" s="20">
        <v>0</v>
      </c>
      <c r="T106" s="20">
        <v>10</v>
      </c>
      <c r="U106" s="25">
        <v>0.5</v>
      </c>
      <c r="V106" s="26">
        <v>1</v>
      </c>
      <c r="W106" s="19">
        <v>9.9</v>
      </c>
      <c r="X106" s="19">
        <v>1</v>
      </c>
      <c r="Y106" s="19">
        <v>11.9</v>
      </c>
      <c r="Z106" s="19">
        <f t="shared" si="3"/>
        <v>1.6</v>
      </c>
      <c r="AA106" s="19">
        <v>0.8</v>
      </c>
      <c r="AB106" s="19">
        <f t="shared" si="4"/>
        <v>1.6</v>
      </c>
      <c r="AC106" s="19">
        <v>1.6</v>
      </c>
      <c r="AD106" s="19">
        <v>0.2</v>
      </c>
      <c r="AE106" s="132">
        <f t="shared" si="5"/>
        <v>4</v>
      </c>
      <c r="AF106" s="132"/>
      <c r="AG106" s="120">
        <f>ROUNDUP(AE106*VLOOKUP($AF$8,PEARL!$C$2:$K$8,8,0)*Z106,0)</f>
        <v>126</v>
      </c>
      <c r="AH106" s="120">
        <f>ROUNDUP(AE106*VLOOKUP($AF$8,PEARL!$C$2:$K$8,9,0)*Z106,0)</f>
        <v>941</v>
      </c>
    </row>
    <row r="107" spans="1:34" x14ac:dyDescent="0.25">
      <c r="A107" s="29" t="s">
        <v>52</v>
      </c>
      <c r="B107" s="30">
        <v>105</v>
      </c>
      <c r="C107" s="31">
        <v>6</v>
      </c>
      <c r="D107" s="3">
        <v>18</v>
      </c>
      <c r="E107" s="20">
        <v>3300</v>
      </c>
      <c r="F107" s="20">
        <v>6</v>
      </c>
      <c r="G107" s="31">
        <v>12</v>
      </c>
      <c r="H107" s="31">
        <v>14</v>
      </c>
      <c r="I107" s="32" t="s">
        <v>58</v>
      </c>
      <c r="J107" s="20">
        <v>5</v>
      </c>
      <c r="K107" s="20">
        <v>50</v>
      </c>
      <c r="L107" s="20">
        <v>30</v>
      </c>
      <c r="M107" s="20">
        <v>4</v>
      </c>
      <c r="N107" s="31">
        <v>54</v>
      </c>
      <c r="O107" s="23">
        <v>20</v>
      </c>
      <c r="P107" s="20">
        <v>80</v>
      </c>
      <c r="Q107" s="24">
        <v>6</v>
      </c>
      <c r="R107" s="7">
        <v>12</v>
      </c>
      <c r="S107" s="20">
        <v>0</v>
      </c>
      <c r="T107" s="20">
        <v>10</v>
      </c>
      <c r="U107" s="25">
        <v>0.5</v>
      </c>
      <c r="V107" s="26">
        <v>1</v>
      </c>
      <c r="W107" s="19">
        <v>9.9</v>
      </c>
      <c r="X107" s="19">
        <v>1</v>
      </c>
      <c r="Y107" s="19">
        <v>11.9</v>
      </c>
      <c r="Z107" s="19">
        <f t="shared" si="3"/>
        <v>1.6</v>
      </c>
      <c r="AA107" s="19">
        <v>0.8</v>
      </c>
      <c r="AB107" s="19">
        <f t="shared" si="4"/>
        <v>1.6</v>
      </c>
      <c r="AC107" s="19">
        <v>1.6</v>
      </c>
      <c r="AD107" s="19">
        <v>0.2</v>
      </c>
      <c r="AE107" s="132">
        <f t="shared" si="5"/>
        <v>4</v>
      </c>
      <c r="AF107" s="132"/>
      <c r="AG107" s="120">
        <f>ROUNDUP(AE107*VLOOKUP($AF$8,PEARL!$C$2:$K$8,8,0)*Z107,0)</f>
        <v>126</v>
      </c>
      <c r="AH107" s="120">
        <f>ROUNDUP(AE107*VLOOKUP($AF$8,PEARL!$C$2:$K$8,9,0)*Z107,0)</f>
        <v>941</v>
      </c>
    </row>
    <row r="108" spans="1:34" x14ac:dyDescent="0.25">
      <c r="A108" s="29" t="s">
        <v>52</v>
      </c>
      <c r="B108" s="18">
        <v>106</v>
      </c>
      <c r="C108" s="31">
        <v>6</v>
      </c>
      <c r="D108" s="3">
        <v>18</v>
      </c>
      <c r="E108" s="20">
        <v>3300</v>
      </c>
      <c r="F108" s="20">
        <v>6</v>
      </c>
      <c r="G108" s="31">
        <v>12</v>
      </c>
      <c r="H108" s="31">
        <v>14</v>
      </c>
      <c r="I108" s="32" t="s">
        <v>58</v>
      </c>
      <c r="J108" s="20">
        <v>5</v>
      </c>
      <c r="K108" s="20">
        <v>50</v>
      </c>
      <c r="L108" s="20">
        <v>30</v>
      </c>
      <c r="M108" s="20">
        <v>4</v>
      </c>
      <c r="N108" s="31">
        <v>54</v>
      </c>
      <c r="O108" s="23">
        <v>20</v>
      </c>
      <c r="P108" s="20">
        <v>80</v>
      </c>
      <c r="Q108" s="24">
        <v>6</v>
      </c>
      <c r="R108" s="7">
        <v>12</v>
      </c>
      <c r="S108" s="20">
        <v>0</v>
      </c>
      <c r="T108" s="20">
        <v>10</v>
      </c>
      <c r="U108" s="25">
        <v>0.5</v>
      </c>
      <c r="V108" s="26">
        <v>1</v>
      </c>
      <c r="W108" s="19">
        <v>9.9</v>
      </c>
      <c r="X108" s="19">
        <v>1</v>
      </c>
      <c r="Y108" s="19">
        <v>11.9</v>
      </c>
      <c r="Z108" s="19">
        <f t="shared" si="3"/>
        <v>1.6</v>
      </c>
      <c r="AA108" s="19">
        <v>0.8</v>
      </c>
      <c r="AB108" s="19">
        <f t="shared" si="4"/>
        <v>1.6</v>
      </c>
      <c r="AC108" s="19">
        <v>1.6</v>
      </c>
      <c r="AD108" s="19">
        <v>0.2</v>
      </c>
      <c r="AE108" s="132">
        <f t="shared" si="5"/>
        <v>4</v>
      </c>
      <c r="AF108" s="132"/>
      <c r="AG108" s="120">
        <f>ROUNDUP(AE108*VLOOKUP($AF$8,PEARL!$C$2:$K$8,8,0)*Z108,0)</f>
        <v>126</v>
      </c>
      <c r="AH108" s="120">
        <f>ROUNDUP(AE108*VLOOKUP($AF$8,PEARL!$C$2:$K$8,9,0)*Z108,0)</f>
        <v>941</v>
      </c>
    </row>
    <row r="109" spans="1:34" x14ac:dyDescent="0.25">
      <c r="A109" s="29" t="s">
        <v>52</v>
      </c>
      <c r="B109" s="30">
        <v>107</v>
      </c>
      <c r="C109" s="31">
        <v>6</v>
      </c>
      <c r="D109" s="3">
        <v>18</v>
      </c>
      <c r="E109" s="20">
        <v>3300</v>
      </c>
      <c r="F109" s="20">
        <v>6</v>
      </c>
      <c r="G109" s="31">
        <v>12</v>
      </c>
      <c r="H109" s="31">
        <v>14</v>
      </c>
      <c r="I109" s="32" t="s">
        <v>58</v>
      </c>
      <c r="J109" s="20">
        <v>5</v>
      </c>
      <c r="K109" s="20">
        <v>50</v>
      </c>
      <c r="L109" s="20">
        <v>30</v>
      </c>
      <c r="M109" s="20">
        <v>4</v>
      </c>
      <c r="N109" s="31">
        <v>54</v>
      </c>
      <c r="O109" s="23">
        <v>20</v>
      </c>
      <c r="P109" s="20">
        <v>80</v>
      </c>
      <c r="Q109" s="24">
        <v>6</v>
      </c>
      <c r="R109" s="7">
        <v>12</v>
      </c>
      <c r="S109" s="20">
        <v>0</v>
      </c>
      <c r="T109" s="20">
        <v>10</v>
      </c>
      <c r="U109" s="25">
        <v>0.5</v>
      </c>
      <c r="V109" s="26">
        <v>1</v>
      </c>
      <c r="W109" s="19">
        <v>9.9</v>
      </c>
      <c r="X109" s="19">
        <v>1</v>
      </c>
      <c r="Y109" s="19">
        <v>11.9</v>
      </c>
      <c r="Z109" s="19">
        <f t="shared" si="3"/>
        <v>1.6</v>
      </c>
      <c r="AA109" s="19">
        <v>0.8</v>
      </c>
      <c r="AB109" s="19">
        <f t="shared" si="4"/>
        <v>1.6</v>
      </c>
      <c r="AC109" s="26">
        <v>1.5</v>
      </c>
      <c r="AD109" s="19">
        <v>0.2</v>
      </c>
      <c r="AE109" s="132">
        <f t="shared" si="5"/>
        <v>4</v>
      </c>
      <c r="AF109" s="132"/>
      <c r="AG109" s="120">
        <f>ROUNDUP(AE109*VLOOKUP($AF$8,PEARL!$C$2:$K$8,8,0)*Z109,0)</f>
        <v>126</v>
      </c>
      <c r="AH109" s="120">
        <f>ROUNDUP(AE109*VLOOKUP($AF$8,PEARL!$C$2:$K$8,9,0)*Z109,0)</f>
        <v>941</v>
      </c>
    </row>
    <row r="110" spans="1:34" x14ac:dyDescent="0.25">
      <c r="A110" s="29" t="s">
        <v>52</v>
      </c>
      <c r="B110" s="18">
        <v>108</v>
      </c>
      <c r="C110" s="31">
        <v>6</v>
      </c>
      <c r="D110" s="3">
        <v>18</v>
      </c>
      <c r="E110" s="20">
        <v>3300</v>
      </c>
      <c r="F110" s="20">
        <v>6</v>
      </c>
      <c r="G110" s="31">
        <v>12</v>
      </c>
      <c r="H110" s="31">
        <v>14</v>
      </c>
      <c r="I110" s="32" t="s">
        <v>58</v>
      </c>
      <c r="J110" s="20">
        <v>5</v>
      </c>
      <c r="K110" s="20">
        <v>50</v>
      </c>
      <c r="L110" s="20">
        <v>30</v>
      </c>
      <c r="M110" s="20">
        <v>4</v>
      </c>
      <c r="N110" s="31">
        <v>54</v>
      </c>
      <c r="O110" s="23">
        <v>20</v>
      </c>
      <c r="P110" s="20">
        <v>80</v>
      </c>
      <c r="Q110" s="24">
        <v>6</v>
      </c>
      <c r="R110" s="7">
        <v>12</v>
      </c>
      <c r="S110" s="20">
        <v>0</v>
      </c>
      <c r="T110" s="20">
        <v>10</v>
      </c>
      <c r="U110" s="25">
        <v>0.5</v>
      </c>
      <c r="V110" s="26">
        <v>1</v>
      </c>
      <c r="W110" s="19">
        <v>9.9</v>
      </c>
      <c r="X110" s="19">
        <v>1</v>
      </c>
      <c r="Y110" s="19">
        <v>11.9</v>
      </c>
      <c r="Z110" s="19">
        <f t="shared" si="3"/>
        <v>1.6</v>
      </c>
      <c r="AA110" s="19">
        <v>0.8</v>
      </c>
      <c r="AB110" s="19">
        <f t="shared" si="4"/>
        <v>1.6</v>
      </c>
      <c r="AC110" s="19">
        <v>1.5</v>
      </c>
      <c r="AD110" s="19">
        <v>0.2</v>
      </c>
      <c r="AE110" s="132">
        <f t="shared" si="5"/>
        <v>4</v>
      </c>
      <c r="AF110" s="132"/>
      <c r="AG110" s="120">
        <f>ROUNDUP(AE110*VLOOKUP($AF$8,PEARL!$C$2:$K$8,8,0)*Z110,0)</f>
        <v>126</v>
      </c>
      <c r="AH110" s="120">
        <f>ROUNDUP(AE110*VLOOKUP($AF$8,PEARL!$C$2:$K$8,9,0)*Z110,0)</f>
        <v>941</v>
      </c>
    </row>
    <row r="111" spans="1:34" x14ac:dyDescent="0.25">
      <c r="A111" s="29" t="s">
        <v>52</v>
      </c>
      <c r="B111" s="30">
        <v>109</v>
      </c>
      <c r="C111" s="31">
        <v>6</v>
      </c>
      <c r="D111" s="3">
        <v>18</v>
      </c>
      <c r="E111" s="20">
        <v>3300</v>
      </c>
      <c r="F111" s="20">
        <v>6</v>
      </c>
      <c r="G111" s="31">
        <v>12</v>
      </c>
      <c r="H111" s="31">
        <v>14</v>
      </c>
      <c r="I111" s="32" t="s">
        <v>58</v>
      </c>
      <c r="J111" s="20">
        <v>5</v>
      </c>
      <c r="K111" s="20">
        <v>50</v>
      </c>
      <c r="L111" s="20">
        <v>30</v>
      </c>
      <c r="M111" s="20">
        <v>4</v>
      </c>
      <c r="N111" s="31">
        <v>54</v>
      </c>
      <c r="O111" s="23">
        <v>20</v>
      </c>
      <c r="P111" s="20">
        <v>80</v>
      </c>
      <c r="Q111" s="24">
        <v>6</v>
      </c>
      <c r="R111" s="7">
        <v>12</v>
      </c>
      <c r="S111" s="20">
        <v>0</v>
      </c>
      <c r="T111" s="20">
        <v>10</v>
      </c>
      <c r="U111" s="25">
        <v>0.5</v>
      </c>
      <c r="V111" s="26">
        <v>1</v>
      </c>
      <c r="W111" s="19">
        <v>9.9</v>
      </c>
      <c r="X111" s="19">
        <v>1</v>
      </c>
      <c r="Y111" s="19">
        <v>11.9</v>
      </c>
      <c r="Z111" s="19">
        <f t="shared" si="3"/>
        <v>1.6</v>
      </c>
      <c r="AA111" s="19">
        <v>0.8</v>
      </c>
      <c r="AB111" s="19">
        <f t="shared" si="4"/>
        <v>1.6</v>
      </c>
      <c r="AC111" s="19">
        <v>1.5</v>
      </c>
      <c r="AD111" s="19">
        <v>0.2</v>
      </c>
      <c r="AE111" s="132">
        <f t="shared" si="5"/>
        <v>4</v>
      </c>
      <c r="AF111" s="132"/>
      <c r="AG111" s="120">
        <f>ROUNDUP(AE111*VLOOKUP($AF$8,PEARL!$C$2:$K$8,8,0)*Z111,0)</f>
        <v>126</v>
      </c>
      <c r="AH111" s="120">
        <f>ROUNDUP(AE111*VLOOKUP($AF$8,PEARL!$C$2:$K$8,9,0)*Z111,0)</f>
        <v>941</v>
      </c>
    </row>
    <row r="112" spans="1:34" x14ac:dyDescent="0.25">
      <c r="A112" s="29" t="s">
        <v>52</v>
      </c>
      <c r="B112" s="18">
        <v>110</v>
      </c>
      <c r="C112" s="31">
        <v>6</v>
      </c>
      <c r="D112" s="3">
        <v>18</v>
      </c>
      <c r="E112" s="20">
        <v>3600</v>
      </c>
      <c r="F112" s="20">
        <v>6</v>
      </c>
      <c r="G112" s="31">
        <v>12</v>
      </c>
      <c r="H112" s="31">
        <v>14</v>
      </c>
      <c r="I112" s="32" t="s">
        <v>58</v>
      </c>
      <c r="J112" s="20">
        <v>5</v>
      </c>
      <c r="K112" s="20">
        <v>50</v>
      </c>
      <c r="L112" s="20">
        <v>30</v>
      </c>
      <c r="M112" s="20">
        <v>5</v>
      </c>
      <c r="N112" s="31">
        <v>54</v>
      </c>
      <c r="O112" s="23">
        <v>20</v>
      </c>
      <c r="P112" s="20">
        <v>80</v>
      </c>
      <c r="Q112" s="24">
        <v>6</v>
      </c>
      <c r="R112" s="7">
        <v>12</v>
      </c>
      <c r="S112" s="20">
        <v>0</v>
      </c>
      <c r="T112" s="20">
        <v>10</v>
      </c>
      <c r="U112" s="25">
        <v>0.5</v>
      </c>
      <c r="V112" s="26">
        <v>1</v>
      </c>
      <c r="W112" s="19">
        <v>9.9</v>
      </c>
      <c r="X112" s="19">
        <v>1</v>
      </c>
      <c r="Y112" s="19">
        <v>11.9</v>
      </c>
      <c r="Z112" s="19">
        <f t="shared" si="3"/>
        <v>1.6</v>
      </c>
      <c r="AA112" s="19">
        <v>0.8</v>
      </c>
      <c r="AB112" s="19">
        <f t="shared" si="4"/>
        <v>1.6</v>
      </c>
      <c r="AC112" s="19">
        <v>1.5</v>
      </c>
      <c r="AD112" s="19">
        <v>0.2</v>
      </c>
      <c r="AE112" s="132">
        <f t="shared" si="5"/>
        <v>4</v>
      </c>
      <c r="AF112" s="132"/>
      <c r="AG112" s="120">
        <f>ROUNDUP(AE112*VLOOKUP($AF$8,PEARL!$C$2:$K$8,8,0)*Z112,0)</f>
        <v>126</v>
      </c>
      <c r="AH112" s="120">
        <f>ROUNDUP(AE112*VLOOKUP($AF$8,PEARL!$C$2:$K$8,9,0)*Z112,0)</f>
        <v>941</v>
      </c>
    </row>
    <row r="113" spans="1:34" x14ac:dyDescent="0.25">
      <c r="A113" s="29" t="s">
        <v>52</v>
      </c>
      <c r="B113" s="30">
        <v>111</v>
      </c>
      <c r="C113" s="31">
        <v>6</v>
      </c>
      <c r="D113" s="3">
        <v>18</v>
      </c>
      <c r="E113" s="20">
        <v>3600</v>
      </c>
      <c r="F113" s="20">
        <v>6</v>
      </c>
      <c r="G113" s="31">
        <v>12</v>
      </c>
      <c r="H113" s="31">
        <v>14</v>
      </c>
      <c r="I113" s="32" t="s">
        <v>58</v>
      </c>
      <c r="J113" s="20">
        <v>5</v>
      </c>
      <c r="K113" s="20">
        <v>50</v>
      </c>
      <c r="L113" s="20">
        <v>30</v>
      </c>
      <c r="M113" s="20">
        <v>5</v>
      </c>
      <c r="N113" s="31">
        <v>54</v>
      </c>
      <c r="O113" s="23">
        <v>20</v>
      </c>
      <c r="P113" s="20">
        <v>80</v>
      </c>
      <c r="Q113" s="24">
        <v>6</v>
      </c>
      <c r="R113" s="7">
        <v>12</v>
      </c>
      <c r="S113" s="20">
        <v>0</v>
      </c>
      <c r="T113" s="20">
        <v>10</v>
      </c>
      <c r="U113" s="25">
        <v>0.5</v>
      </c>
      <c r="V113" s="26">
        <v>1</v>
      </c>
      <c r="W113" s="19">
        <v>9.9</v>
      </c>
      <c r="X113" s="19">
        <v>1</v>
      </c>
      <c r="Y113" s="19">
        <v>11.9</v>
      </c>
      <c r="Z113" s="19">
        <f t="shared" si="3"/>
        <v>1.6</v>
      </c>
      <c r="AA113" s="19">
        <v>0.8</v>
      </c>
      <c r="AB113" s="19">
        <f t="shared" si="4"/>
        <v>1.6</v>
      </c>
      <c r="AC113" s="19">
        <v>1.5</v>
      </c>
      <c r="AD113" s="19">
        <v>0.2</v>
      </c>
      <c r="AE113" s="132">
        <f t="shared" si="5"/>
        <v>4</v>
      </c>
      <c r="AF113" s="132"/>
      <c r="AG113" s="120">
        <f>ROUNDUP(AE113*VLOOKUP($AF$8,PEARL!$C$2:$K$8,8,0)*Z113,0)</f>
        <v>126</v>
      </c>
      <c r="AH113" s="120">
        <f>ROUNDUP(AE113*VLOOKUP($AF$8,PEARL!$C$2:$K$8,9,0)*Z113,0)</f>
        <v>941</v>
      </c>
    </row>
    <row r="114" spans="1:34" x14ac:dyDescent="0.25">
      <c r="A114" s="29" t="s">
        <v>52</v>
      </c>
      <c r="B114" s="18">
        <v>112</v>
      </c>
      <c r="C114" s="31">
        <v>6</v>
      </c>
      <c r="D114" s="3">
        <v>18</v>
      </c>
      <c r="E114" s="20">
        <v>3600</v>
      </c>
      <c r="F114" s="20">
        <v>6</v>
      </c>
      <c r="G114" s="31">
        <v>12</v>
      </c>
      <c r="H114" s="31">
        <v>14</v>
      </c>
      <c r="I114" s="32" t="s">
        <v>58</v>
      </c>
      <c r="J114" s="20">
        <v>5</v>
      </c>
      <c r="K114" s="20">
        <v>50</v>
      </c>
      <c r="L114" s="20">
        <v>30</v>
      </c>
      <c r="M114" s="20">
        <v>5</v>
      </c>
      <c r="N114" s="31">
        <v>54</v>
      </c>
      <c r="O114" s="23">
        <v>20</v>
      </c>
      <c r="P114" s="20">
        <v>80</v>
      </c>
      <c r="Q114" s="24">
        <v>6</v>
      </c>
      <c r="R114" s="7">
        <v>12</v>
      </c>
      <c r="S114" s="20">
        <v>0</v>
      </c>
      <c r="T114" s="20">
        <v>10</v>
      </c>
      <c r="U114" s="25">
        <v>0.5</v>
      </c>
      <c r="V114" s="26">
        <v>1</v>
      </c>
      <c r="W114" s="19">
        <v>9.9</v>
      </c>
      <c r="X114" s="19">
        <v>1</v>
      </c>
      <c r="Y114" s="19">
        <v>11.9</v>
      </c>
      <c r="Z114" s="19">
        <f t="shared" si="3"/>
        <v>1.6</v>
      </c>
      <c r="AA114" s="19">
        <v>0.8</v>
      </c>
      <c r="AB114" s="19">
        <f t="shared" si="4"/>
        <v>1.6</v>
      </c>
      <c r="AC114" s="19">
        <v>1.5</v>
      </c>
      <c r="AD114" s="19">
        <v>0.2</v>
      </c>
      <c r="AE114" s="132">
        <f t="shared" si="5"/>
        <v>4</v>
      </c>
      <c r="AF114" s="132"/>
      <c r="AG114" s="120">
        <f>ROUNDUP(AE114*VLOOKUP($AF$8,PEARL!$C$2:$K$8,8,0)*Z114,0)</f>
        <v>126</v>
      </c>
      <c r="AH114" s="120">
        <f>ROUNDUP(AE114*VLOOKUP($AF$8,PEARL!$C$2:$K$8,9,0)*Z114,0)</f>
        <v>941</v>
      </c>
    </row>
    <row r="115" spans="1:34" x14ac:dyDescent="0.25">
      <c r="A115" s="29" t="s">
        <v>52</v>
      </c>
      <c r="B115" s="30">
        <v>113</v>
      </c>
      <c r="C115" s="31">
        <v>6</v>
      </c>
      <c r="D115" s="3">
        <v>18</v>
      </c>
      <c r="E115" s="20">
        <v>3600</v>
      </c>
      <c r="F115" s="20">
        <v>6</v>
      </c>
      <c r="G115" s="31">
        <v>12</v>
      </c>
      <c r="H115" s="31">
        <v>14</v>
      </c>
      <c r="I115" s="32" t="s">
        <v>58</v>
      </c>
      <c r="J115" s="20">
        <v>5</v>
      </c>
      <c r="K115" s="20">
        <v>50</v>
      </c>
      <c r="L115" s="20">
        <v>30</v>
      </c>
      <c r="M115" s="20">
        <v>5</v>
      </c>
      <c r="N115" s="31">
        <v>54</v>
      </c>
      <c r="O115" s="23">
        <v>20</v>
      </c>
      <c r="P115" s="20">
        <v>80</v>
      </c>
      <c r="Q115" s="24">
        <v>6</v>
      </c>
      <c r="R115" s="7">
        <v>12</v>
      </c>
      <c r="S115" s="20">
        <v>0</v>
      </c>
      <c r="T115" s="20">
        <v>10</v>
      </c>
      <c r="U115" s="25">
        <v>0.5</v>
      </c>
      <c r="V115" s="26">
        <v>1</v>
      </c>
      <c r="W115" s="19">
        <v>9.9</v>
      </c>
      <c r="X115" s="19">
        <v>1</v>
      </c>
      <c r="Y115" s="19">
        <v>11.9</v>
      </c>
      <c r="Z115" s="19">
        <f t="shared" si="3"/>
        <v>1.6</v>
      </c>
      <c r="AA115" s="19">
        <v>0.8</v>
      </c>
      <c r="AB115" s="19">
        <f t="shared" si="4"/>
        <v>1.6</v>
      </c>
      <c r="AC115" s="19">
        <v>1.5</v>
      </c>
      <c r="AD115" s="19">
        <v>0.2</v>
      </c>
      <c r="AE115" s="132">
        <f t="shared" si="5"/>
        <v>4</v>
      </c>
      <c r="AF115" s="132"/>
      <c r="AG115" s="120">
        <f>ROUNDUP(AE115*VLOOKUP($AF$8,PEARL!$C$2:$K$8,8,0)*Z115,0)</f>
        <v>126</v>
      </c>
      <c r="AH115" s="120">
        <f>ROUNDUP(AE115*VLOOKUP($AF$8,PEARL!$C$2:$K$8,9,0)*Z115,0)</f>
        <v>941</v>
      </c>
    </row>
    <row r="116" spans="1:34" x14ac:dyDescent="0.25">
      <c r="A116" s="29" t="s">
        <v>52</v>
      </c>
      <c r="B116" s="18">
        <v>114</v>
      </c>
      <c r="C116" s="31">
        <v>6</v>
      </c>
      <c r="D116" s="3">
        <v>18</v>
      </c>
      <c r="E116" s="20">
        <v>3600</v>
      </c>
      <c r="F116" s="20">
        <v>6</v>
      </c>
      <c r="G116" s="31">
        <v>12</v>
      </c>
      <c r="H116" s="31">
        <v>14</v>
      </c>
      <c r="I116" s="32" t="s">
        <v>58</v>
      </c>
      <c r="J116" s="20">
        <v>5</v>
      </c>
      <c r="K116" s="20">
        <v>50</v>
      </c>
      <c r="L116" s="20">
        <v>30</v>
      </c>
      <c r="M116" s="20">
        <v>5</v>
      </c>
      <c r="N116" s="31">
        <v>54</v>
      </c>
      <c r="O116" s="23">
        <v>20</v>
      </c>
      <c r="P116" s="20">
        <v>80</v>
      </c>
      <c r="Q116" s="24">
        <v>6</v>
      </c>
      <c r="R116" s="7">
        <v>12</v>
      </c>
      <c r="S116" s="20">
        <v>0</v>
      </c>
      <c r="T116" s="20">
        <v>10</v>
      </c>
      <c r="U116" s="25">
        <v>0.5</v>
      </c>
      <c r="V116" s="26">
        <v>1</v>
      </c>
      <c r="W116" s="19">
        <v>9.9</v>
      </c>
      <c r="X116" s="19">
        <v>1</v>
      </c>
      <c r="Y116" s="19">
        <v>11.9</v>
      </c>
      <c r="Z116" s="19">
        <f t="shared" si="3"/>
        <v>1.6</v>
      </c>
      <c r="AA116" s="19">
        <v>0.8</v>
      </c>
      <c r="AB116" s="19">
        <f t="shared" si="4"/>
        <v>1.6</v>
      </c>
      <c r="AC116" s="19">
        <v>1.5</v>
      </c>
      <c r="AD116" s="19">
        <v>0.2</v>
      </c>
      <c r="AE116" s="132">
        <f t="shared" si="5"/>
        <v>4</v>
      </c>
      <c r="AF116" s="132"/>
      <c r="AG116" s="120">
        <f>ROUNDUP(AE116*VLOOKUP($AF$8,PEARL!$C$2:$K$8,8,0)*Z116,0)</f>
        <v>126</v>
      </c>
      <c r="AH116" s="120">
        <f>ROUNDUP(AE116*VLOOKUP($AF$8,PEARL!$C$2:$K$8,9,0)*Z116,0)</f>
        <v>941</v>
      </c>
    </row>
    <row r="117" spans="1:34" x14ac:dyDescent="0.25">
      <c r="A117" s="29" t="s">
        <v>52</v>
      </c>
      <c r="B117" s="30">
        <v>115</v>
      </c>
      <c r="C117" s="31">
        <v>6</v>
      </c>
      <c r="D117" s="3">
        <v>18</v>
      </c>
      <c r="E117" s="20">
        <v>3600</v>
      </c>
      <c r="F117" s="20">
        <v>6</v>
      </c>
      <c r="G117" s="31">
        <v>12</v>
      </c>
      <c r="H117" s="31">
        <v>14</v>
      </c>
      <c r="I117" s="32" t="s">
        <v>58</v>
      </c>
      <c r="J117" s="20">
        <v>5</v>
      </c>
      <c r="K117" s="20">
        <v>50</v>
      </c>
      <c r="L117" s="20">
        <v>30</v>
      </c>
      <c r="M117" s="20">
        <v>5</v>
      </c>
      <c r="N117" s="31">
        <v>54</v>
      </c>
      <c r="O117" s="23">
        <v>20</v>
      </c>
      <c r="P117" s="20">
        <v>80</v>
      </c>
      <c r="Q117" s="24">
        <v>6</v>
      </c>
      <c r="R117" s="7">
        <v>12</v>
      </c>
      <c r="S117" s="20">
        <v>0</v>
      </c>
      <c r="T117" s="20">
        <v>10</v>
      </c>
      <c r="U117" s="25">
        <v>0.5</v>
      </c>
      <c r="V117" s="26">
        <v>1</v>
      </c>
      <c r="W117" s="19">
        <v>9.9</v>
      </c>
      <c r="X117" s="19">
        <v>1</v>
      </c>
      <c r="Y117" s="19">
        <v>11.9</v>
      </c>
      <c r="Z117" s="19">
        <f t="shared" si="3"/>
        <v>1.6</v>
      </c>
      <c r="AA117" s="19">
        <v>0.8</v>
      </c>
      <c r="AB117" s="19">
        <f t="shared" si="4"/>
        <v>1.6</v>
      </c>
      <c r="AC117" s="19">
        <v>1.5</v>
      </c>
      <c r="AD117" s="19">
        <v>0.2</v>
      </c>
      <c r="AE117" s="132">
        <f t="shared" si="5"/>
        <v>4</v>
      </c>
      <c r="AF117" s="132"/>
      <c r="AG117" s="120">
        <f>ROUNDUP(AE117*VLOOKUP($AF$8,PEARL!$C$2:$K$8,8,0)*Z117,0)</f>
        <v>126</v>
      </c>
      <c r="AH117" s="120">
        <f>ROUNDUP(AE117*VLOOKUP($AF$8,PEARL!$C$2:$K$8,9,0)*Z117,0)</f>
        <v>941</v>
      </c>
    </row>
    <row r="118" spans="1:34" x14ac:dyDescent="0.25">
      <c r="A118" s="29" t="s">
        <v>52</v>
      </c>
      <c r="B118" s="18">
        <v>116</v>
      </c>
      <c r="C118" s="31">
        <v>6</v>
      </c>
      <c r="D118" s="3">
        <v>18</v>
      </c>
      <c r="E118" s="20">
        <v>3600</v>
      </c>
      <c r="F118" s="20">
        <v>6</v>
      </c>
      <c r="G118" s="31">
        <v>12</v>
      </c>
      <c r="H118" s="31">
        <v>14</v>
      </c>
      <c r="I118" s="32" t="s">
        <v>58</v>
      </c>
      <c r="J118" s="20">
        <v>5</v>
      </c>
      <c r="K118" s="20">
        <v>50</v>
      </c>
      <c r="L118" s="20">
        <v>30</v>
      </c>
      <c r="M118" s="20">
        <v>5</v>
      </c>
      <c r="N118" s="31">
        <v>54</v>
      </c>
      <c r="O118" s="23">
        <v>20</v>
      </c>
      <c r="P118" s="20">
        <v>80</v>
      </c>
      <c r="Q118" s="24">
        <v>6</v>
      </c>
      <c r="R118" s="7">
        <v>12</v>
      </c>
      <c r="S118" s="20">
        <v>0</v>
      </c>
      <c r="T118" s="20">
        <v>10</v>
      </c>
      <c r="U118" s="25">
        <v>0.5</v>
      </c>
      <c r="V118" s="26">
        <v>1</v>
      </c>
      <c r="W118" s="19">
        <v>9.9</v>
      </c>
      <c r="X118" s="19">
        <v>1</v>
      </c>
      <c r="Y118" s="19">
        <v>11.9</v>
      </c>
      <c r="Z118" s="19">
        <f t="shared" si="3"/>
        <v>1.6</v>
      </c>
      <c r="AA118" s="19">
        <v>0.8</v>
      </c>
      <c r="AB118" s="19">
        <f t="shared" si="4"/>
        <v>1.6</v>
      </c>
      <c r="AC118" s="19">
        <v>1.5</v>
      </c>
      <c r="AD118" s="19">
        <v>0.2</v>
      </c>
      <c r="AE118" s="132">
        <f t="shared" si="5"/>
        <v>4</v>
      </c>
      <c r="AF118" s="132"/>
      <c r="AG118" s="120">
        <f>ROUNDUP(AE118*VLOOKUP($AF$8,PEARL!$C$2:$K$8,8,0)*Z118,0)</f>
        <v>126</v>
      </c>
      <c r="AH118" s="120">
        <f>ROUNDUP(AE118*VLOOKUP($AF$8,PEARL!$C$2:$K$8,9,0)*Z118,0)</f>
        <v>941</v>
      </c>
    </row>
    <row r="119" spans="1:34" x14ac:dyDescent="0.25">
      <c r="A119" s="29" t="s">
        <v>52</v>
      </c>
      <c r="B119" s="30">
        <v>117</v>
      </c>
      <c r="C119" s="31">
        <v>6</v>
      </c>
      <c r="D119" s="3">
        <v>18</v>
      </c>
      <c r="E119" s="20">
        <v>3600</v>
      </c>
      <c r="F119" s="20">
        <v>6</v>
      </c>
      <c r="G119" s="31">
        <v>12</v>
      </c>
      <c r="H119" s="31">
        <v>14</v>
      </c>
      <c r="I119" s="32" t="s">
        <v>58</v>
      </c>
      <c r="J119" s="20">
        <v>5</v>
      </c>
      <c r="K119" s="20">
        <v>50</v>
      </c>
      <c r="L119" s="20">
        <v>30</v>
      </c>
      <c r="M119" s="20">
        <v>5</v>
      </c>
      <c r="N119" s="31">
        <v>54</v>
      </c>
      <c r="O119" s="23">
        <v>20</v>
      </c>
      <c r="P119" s="20">
        <v>80</v>
      </c>
      <c r="Q119" s="24">
        <v>6</v>
      </c>
      <c r="R119" s="7">
        <v>12</v>
      </c>
      <c r="S119" s="20">
        <v>0</v>
      </c>
      <c r="T119" s="20">
        <v>10</v>
      </c>
      <c r="U119" s="25">
        <v>0.5</v>
      </c>
      <c r="V119" s="26">
        <v>1</v>
      </c>
      <c r="W119" s="19">
        <v>9.9</v>
      </c>
      <c r="X119" s="19">
        <v>1</v>
      </c>
      <c r="Y119" s="19">
        <v>11.9</v>
      </c>
      <c r="Z119" s="19">
        <f t="shared" si="3"/>
        <v>1.6</v>
      </c>
      <c r="AA119" s="19">
        <v>0.8</v>
      </c>
      <c r="AB119" s="19">
        <f t="shared" si="4"/>
        <v>1.6</v>
      </c>
      <c r="AC119" s="19">
        <v>1.5</v>
      </c>
      <c r="AD119" s="19">
        <v>0.2</v>
      </c>
      <c r="AE119" s="132">
        <f t="shared" si="5"/>
        <v>4</v>
      </c>
      <c r="AF119" s="132"/>
      <c r="AG119" s="120">
        <f>ROUNDUP(AE119*VLOOKUP($AF$8,PEARL!$C$2:$K$8,8,0)*Z119,0)</f>
        <v>126</v>
      </c>
      <c r="AH119" s="120">
        <f>ROUNDUP(AE119*VLOOKUP($AF$8,PEARL!$C$2:$K$8,9,0)*Z119,0)</f>
        <v>941</v>
      </c>
    </row>
    <row r="120" spans="1:34" x14ac:dyDescent="0.25">
      <c r="A120" s="29" t="s">
        <v>52</v>
      </c>
      <c r="B120" s="18">
        <v>118</v>
      </c>
      <c r="C120" s="31">
        <v>6</v>
      </c>
      <c r="D120" s="3">
        <v>18</v>
      </c>
      <c r="E120" s="20">
        <v>3600</v>
      </c>
      <c r="F120" s="20">
        <v>6</v>
      </c>
      <c r="G120" s="31">
        <v>12</v>
      </c>
      <c r="H120" s="31">
        <v>14</v>
      </c>
      <c r="I120" s="32" t="s">
        <v>58</v>
      </c>
      <c r="J120" s="20">
        <v>5</v>
      </c>
      <c r="K120" s="20">
        <v>50</v>
      </c>
      <c r="L120" s="20">
        <v>30</v>
      </c>
      <c r="M120" s="20">
        <v>5</v>
      </c>
      <c r="N120" s="31">
        <v>54</v>
      </c>
      <c r="O120" s="23">
        <v>20</v>
      </c>
      <c r="P120" s="20">
        <v>80</v>
      </c>
      <c r="Q120" s="24">
        <v>6</v>
      </c>
      <c r="R120" s="7">
        <v>12</v>
      </c>
      <c r="S120" s="20">
        <v>0</v>
      </c>
      <c r="T120" s="20">
        <v>10</v>
      </c>
      <c r="U120" s="25">
        <v>0.5</v>
      </c>
      <c r="V120" s="26">
        <v>1</v>
      </c>
      <c r="W120" s="19">
        <v>9.9</v>
      </c>
      <c r="X120" s="19">
        <v>1</v>
      </c>
      <c r="Y120" s="19">
        <v>11.9</v>
      </c>
      <c r="Z120" s="19">
        <f t="shared" si="3"/>
        <v>1.6</v>
      </c>
      <c r="AA120" s="19">
        <v>0.8</v>
      </c>
      <c r="AB120" s="19">
        <f t="shared" si="4"/>
        <v>1.6</v>
      </c>
      <c r="AC120" s="26">
        <v>1.4</v>
      </c>
      <c r="AD120" s="19">
        <v>0.2</v>
      </c>
      <c r="AE120" s="132">
        <f t="shared" si="5"/>
        <v>4</v>
      </c>
      <c r="AF120" s="132"/>
      <c r="AG120" s="120">
        <f>ROUNDUP(AE120*VLOOKUP($AF$8,PEARL!$C$2:$K$8,8,0)*Z120,0)</f>
        <v>126</v>
      </c>
      <c r="AH120" s="120">
        <f>ROUNDUP(AE120*VLOOKUP($AF$8,PEARL!$C$2:$K$8,9,0)*Z120,0)</f>
        <v>941</v>
      </c>
    </row>
    <row r="121" spans="1:34" x14ac:dyDescent="0.25">
      <c r="A121" s="29" t="s">
        <v>52</v>
      </c>
      <c r="B121" s="30">
        <v>119</v>
      </c>
      <c r="C121" s="31">
        <v>6</v>
      </c>
      <c r="D121" s="3">
        <v>18</v>
      </c>
      <c r="E121" s="20">
        <v>3600</v>
      </c>
      <c r="F121" s="20">
        <v>6</v>
      </c>
      <c r="G121" s="31">
        <v>12</v>
      </c>
      <c r="H121" s="31">
        <v>14</v>
      </c>
      <c r="I121" s="32" t="s">
        <v>58</v>
      </c>
      <c r="J121" s="20">
        <v>5</v>
      </c>
      <c r="K121" s="20">
        <v>50</v>
      </c>
      <c r="L121" s="20">
        <v>30</v>
      </c>
      <c r="M121" s="20">
        <v>5</v>
      </c>
      <c r="N121" s="31">
        <v>54</v>
      </c>
      <c r="O121" s="23">
        <v>20</v>
      </c>
      <c r="P121" s="20">
        <v>80</v>
      </c>
      <c r="Q121" s="24">
        <v>6</v>
      </c>
      <c r="R121" s="7">
        <v>12</v>
      </c>
      <c r="S121" s="20">
        <v>0</v>
      </c>
      <c r="T121" s="20">
        <v>10</v>
      </c>
      <c r="U121" s="25">
        <v>0.5</v>
      </c>
      <c r="V121" s="26">
        <v>1</v>
      </c>
      <c r="W121" s="19">
        <v>9.9</v>
      </c>
      <c r="X121" s="19">
        <v>1</v>
      </c>
      <c r="Y121" s="19">
        <v>11.9</v>
      </c>
      <c r="Z121" s="19">
        <f t="shared" si="3"/>
        <v>1.6</v>
      </c>
      <c r="AA121" s="19">
        <v>0.8</v>
      </c>
      <c r="AB121" s="19">
        <f t="shared" si="4"/>
        <v>1.6</v>
      </c>
      <c r="AC121" s="19">
        <v>1.4</v>
      </c>
      <c r="AD121" s="19">
        <v>0.2</v>
      </c>
      <c r="AE121" s="132">
        <f t="shared" si="5"/>
        <v>4</v>
      </c>
      <c r="AF121" s="132"/>
      <c r="AG121" s="120">
        <f>ROUNDUP(AE121*VLOOKUP($AF$8,PEARL!$C$2:$K$8,8,0)*Z121,0)</f>
        <v>126</v>
      </c>
      <c r="AH121" s="120">
        <f>ROUNDUP(AE121*VLOOKUP($AF$8,PEARL!$C$2:$K$8,9,0)*Z121,0)</f>
        <v>941</v>
      </c>
    </row>
    <row r="122" spans="1:34" x14ac:dyDescent="0.25">
      <c r="A122" s="29" t="s">
        <v>52</v>
      </c>
      <c r="B122" s="18">
        <v>120</v>
      </c>
      <c r="C122" s="31">
        <v>6</v>
      </c>
      <c r="D122" s="3">
        <v>18</v>
      </c>
      <c r="E122" s="20">
        <v>3900</v>
      </c>
      <c r="F122" s="20">
        <v>6</v>
      </c>
      <c r="G122" s="31">
        <v>12</v>
      </c>
      <c r="H122" s="31">
        <v>14</v>
      </c>
      <c r="I122" s="32" t="s">
        <v>58</v>
      </c>
      <c r="J122" s="20">
        <v>5</v>
      </c>
      <c r="K122" s="20">
        <v>50</v>
      </c>
      <c r="L122" s="20">
        <v>30</v>
      </c>
      <c r="M122" s="20">
        <v>5</v>
      </c>
      <c r="N122" s="31">
        <v>54</v>
      </c>
      <c r="O122" s="23">
        <v>20</v>
      </c>
      <c r="P122" s="20">
        <v>80</v>
      </c>
      <c r="Q122" s="24">
        <v>6</v>
      </c>
      <c r="R122" s="7">
        <v>12</v>
      </c>
      <c r="S122" s="20">
        <v>0</v>
      </c>
      <c r="T122" s="20">
        <v>10</v>
      </c>
      <c r="U122" s="25">
        <v>0.5</v>
      </c>
      <c r="V122" s="26">
        <v>1</v>
      </c>
      <c r="W122" s="19">
        <v>9.9</v>
      </c>
      <c r="X122" s="19">
        <v>1</v>
      </c>
      <c r="Y122" s="19">
        <v>11.9</v>
      </c>
      <c r="Z122" s="19">
        <f t="shared" si="3"/>
        <v>1.6</v>
      </c>
      <c r="AA122" s="19">
        <v>0.8</v>
      </c>
      <c r="AB122" s="19">
        <f t="shared" si="4"/>
        <v>1.6</v>
      </c>
      <c r="AC122" s="19">
        <v>1.4</v>
      </c>
      <c r="AD122" s="19">
        <v>0.2</v>
      </c>
      <c r="AE122" s="132">
        <f t="shared" si="5"/>
        <v>4</v>
      </c>
      <c r="AF122" s="132"/>
      <c r="AG122" s="120">
        <f>ROUNDUP(AE122*VLOOKUP($AF$8,PEARL!$C$2:$K$8,8,0)*Z122,0)</f>
        <v>126</v>
      </c>
      <c r="AH122" s="120">
        <f>ROUNDUP(AE122*VLOOKUP($AF$8,PEARL!$C$2:$K$8,9,0)*Z122,0)</f>
        <v>941</v>
      </c>
    </row>
    <row r="123" spans="1:34" x14ac:dyDescent="0.25">
      <c r="A123" s="29" t="s">
        <v>52</v>
      </c>
      <c r="B123" s="30">
        <v>121</v>
      </c>
      <c r="C123" s="31">
        <v>6</v>
      </c>
      <c r="D123" s="3">
        <v>18</v>
      </c>
      <c r="E123" s="20">
        <v>3900</v>
      </c>
      <c r="F123" s="20">
        <v>6</v>
      </c>
      <c r="G123" s="31">
        <v>12</v>
      </c>
      <c r="H123" s="31">
        <v>14</v>
      </c>
      <c r="I123" s="32" t="s">
        <v>58</v>
      </c>
      <c r="J123" s="20">
        <v>5</v>
      </c>
      <c r="K123" s="20">
        <v>50</v>
      </c>
      <c r="L123" s="20">
        <v>30</v>
      </c>
      <c r="M123" s="20">
        <v>5</v>
      </c>
      <c r="N123" s="31">
        <v>54</v>
      </c>
      <c r="O123" s="23">
        <v>20</v>
      </c>
      <c r="P123" s="20">
        <v>80</v>
      </c>
      <c r="Q123" s="24">
        <v>6</v>
      </c>
      <c r="R123" s="7">
        <v>12</v>
      </c>
      <c r="S123" s="20">
        <v>0</v>
      </c>
      <c r="T123" s="20">
        <v>10</v>
      </c>
      <c r="U123" s="25">
        <v>0.5</v>
      </c>
      <c r="V123" s="26">
        <v>1</v>
      </c>
      <c r="W123" s="19">
        <v>9.9</v>
      </c>
      <c r="X123" s="19">
        <v>1</v>
      </c>
      <c r="Y123" s="19">
        <v>11.9</v>
      </c>
      <c r="Z123" s="19">
        <f t="shared" si="3"/>
        <v>1.6</v>
      </c>
      <c r="AA123" s="19">
        <v>0.8</v>
      </c>
      <c r="AB123" s="19">
        <f t="shared" si="4"/>
        <v>1.6</v>
      </c>
      <c r="AC123" s="19">
        <v>1.4</v>
      </c>
      <c r="AD123" s="19">
        <v>0.2</v>
      </c>
      <c r="AE123" s="132">
        <f t="shared" si="5"/>
        <v>4</v>
      </c>
      <c r="AF123" s="132"/>
      <c r="AG123" s="120">
        <f>ROUNDUP(AE123*VLOOKUP($AF$8,PEARL!$C$2:$K$8,8,0)*Z123,0)</f>
        <v>126</v>
      </c>
      <c r="AH123" s="120">
        <f>ROUNDUP(AE123*VLOOKUP($AF$8,PEARL!$C$2:$K$8,9,0)*Z123,0)</f>
        <v>941</v>
      </c>
    </row>
    <row r="124" spans="1:34" x14ac:dyDescent="0.25">
      <c r="A124" s="29" t="s">
        <v>52</v>
      </c>
      <c r="B124" s="18">
        <v>122</v>
      </c>
      <c r="C124" s="31">
        <v>6</v>
      </c>
      <c r="D124" s="3">
        <v>18</v>
      </c>
      <c r="E124" s="20">
        <v>3900</v>
      </c>
      <c r="F124" s="20">
        <v>6</v>
      </c>
      <c r="G124" s="31">
        <v>12</v>
      </c>
      <c r="H124" s="31">
        <v>14</v>
      </c>
      <c r="I124" s="32" t="s">
        <v>58</v>
      </c>
      <c r="J124" s="20">
        <v>5</v>
      </c>
      <c r="K124" s="20">
        <v>50</v>
      </c>
      <c r="L124" s="20">
        <v>30</v>
      </c>
      <c r="M124" s="20">
        <v>5</v>
      </c>
      <c r="N124" s="31">
        <v>54</v>
      </c>
      <c r="O124" s="23">
        <v>20</v>
      </c>
      <c r="P124" s="20">
        <v>80</v>
      </c>
      <c r="Q124" s="24">
        <v>6</v>
      </c>
      <c r="R124" s="7">
        <v>12</v>
      </c>
      <c r="S124" s="20">
        <v>0</v>
      </c>
      <c r="T124" s="20">
        <v>10</v>
      </c>
      <c r="U124" s="25">
        <v>0.5</v>
      </c>
      <c r="V124" s="26">
        <v>1</v>
      </c>
      <c r="W124" s="19">
        <v>9.9</v>
      </c>
      <c r="X124" s="19">
        <v>1</v>
      </c>
      <c r="Y124" s="19">
        <v>11.9</v>
      </c>
      <c r="Z124" s="19">
        <f t="shared" si="3"/>
        <v>1.6</v>
      </c>
      <c r="AA124" s="19">
        <v>0.8</v>
      </c>
      <c r="AB124" s="19">
        <f t="shared" si="4"/>
        <v>1.6</v>
      </c>
      <c r="AC124" s="19">
        <v>1.4</v>
      </c>
      <c r="AD124" s="19">
        <v>0.2</v>
      </c>
      <c r="AE124" s="132">
        <f t="shared" si="5"/>
        <v>4</v>
      </c>
      <c r="AF124" s="132"/>
      <c r="AG124" s="120">
        <f>ROUNDUP(AE124*VLOOKUP($AF$8,PEARL!$C$2:$K$8,8,0)*Z124,0)</f>
        <v>126</v>
      </c>
      <c r="AH124" s="120">
        <f>ROUNDUP(AE124*VLOOKUP($AF$8,PEARL!$C$2:$K$8,9,0)*Z124,0)</f>
        <v>941</v>
      </c>
    </row>
    <row r="125" spans="1:34" x14ac:dyDescent="0.25">
      <c r="A125" s="29" t="s">
        <v>52</v>
      </c>
      <c r="B125" s="30">
        <v>123</v>
      </c>
      <c r="C125" s="31">
        <v>6</v>
      </c>
      <c r="D125" s="3">
        <v>18</v>
      </c>
      <c r="E125" s="20">
        <v>3900</v>
      </c>
      <c r="F125" s="20">
        <v>6</v>
      </c>
      <c r="G125" s="31">
        <v>12</v>
      </c>
      <c r="H125" s="31">
        <v>14</v>
      </c>
      <c r="I125" s="32" t="s">
        <v>58</v>
      </c>
      <c r="J125" s="20">
        <v>5</v>
      </c>
      <c r="K125" s="20">
        <v>50</v>
      </c>
      <c r="L125" s="20">
        <v>30</v>
      </c>
      <c r="M125" s="20">
        <v>5</v>
      </c>
      <c r="N125" s="31">
        <v>54</v>
      </c>
      <c r="O125" s="23">
        <v>20</v>
      </c>
      <c r="P125" s="20">
        <v>80</v>
      </c>
      <c r="Q125" s="24">
        <v>6</v>
      </c>
      <c r="R125" s="7">
        <v>12</v>
      </c>
      <c r="S125" s="20">
        <v>0</v>
      </c>
      <c r="T125" s="20">
        <v>10</v>
      </c>
      <c r="U125" s="25">
        <v>0.5</v>
      </c>
      <c r="V125" s="26">
        <v>1</v>
      </c>
      <c r="W125" s="19">
        <v>9.9</v>
      </c>
      <c r="X125" s="19">
        <v>1</v>
      </c>
      <c r="Y125" s="19">
        <v>11.9</v>
      </c>
      <c r="Z125" s="19">
        <f t="shared" si="3"/>
        <v>1.6</v>
      </c>
      <c r="AA125" s="19">
        <v>0.8</v>
      </c>
      <c r="AB125" s="19">
        <f t="shared" si="4"/>
        <v>1.6</v>
      </c>
      <c r="AC125" s="19">
        <v>1.4</v>
      </c>
      <c r="AD125" s="19">
        <v>0.2</v>
      </c>
      <c r="AE125" s="132">
        <f t="shared" si="5"/>
        <v>4</v>
      </c>
      <c r="AF125" s="132"/>
      <c r="AG125" s="120">
        <f>ROUNDUP(AE125*VLOOKUP($AF$8,PEARL!$C$2:$K$8,8,0)*Z125,0)</f>
        <v>126</v>
      </c>
      <c r="AH125" s="120">
        <f>ROUNDUP(AE125*VLOOKUP($AF$8,PEARL!$C$2:$K$8,9,0)*Z125,0)</f>
        <v>941</v>
      </c>
    </row>
    <row r="126" spans="1:34" x14ac:dyDescent="0.25">
      <c r="A126" s="29" t="s">
        <v>52</v>
      </c>
      <c r="B126" s="18">
        <v>124</v>
      </c>
      <c r="C126" s="31">
        <v>6</v>
      </c>
      <c r="D126" s="3">
        <v>18</v>
      </c>
      <c r="E126" s="20">
        <v>3900</v>
      </c>
      <c r="F126" s="20">
        <v>6</v>
      </c>
      <c r="G126" s="31">
        <v>12</v>
      </c>
      <c r="H126" s="31">
        <v>14</v>
      </c>
      <c r="I126" s="32" t="s">
        <v>58</v>
      </c>
      <c r="J126" s="20">
        <v>5</v>
      </c>
      <c r="K126" s="20">
        <v>50</v>
      </c>
      <c r="L126" s="20">
        <v>30</v>
      </c>
      <c r="M126" s="20">
        <v>5</v>
      </c>
      <c r="N126" s="31">
        <v>54</v>
      </c>
      <c r="O126" s="23">
        <v>20</v>
      </c>
      <c r="P126" s="20">
        <v>80</v>
      </c>
      <c r="Q126" s="24">
        <v>6</v>
      </c>
      <c r="R126" s="7">
        <v>12</v>
      </c>
      <c r="S126" s="20">
        <v>0</v>
      </c>
      <c r="T126" s="20">
        <v>10</v>
      </c>
      <c r="U126" s="25">
        <v>0.5</v>
      </c>
      <c r="V126" s="26">
        <v>1</v>
      </c>
      <c r="W126" s="19">
        <v>9.9</v>
      </c>
      <c r="X126" s="19">
        <v>1</v>
      </c>
      <c r="Y126" s="19">
        <v>11.9</v>
      </c>
      <c r="Z126" s="19">
        <f t="shared" si="3"/>
        <v>1.6</v>
      </c>
      <c r="AA126" s="19">
        <v>0.8</v>
      </c>
      <c r="AB126" s="19">
        <f t="shared" si="4"/>
        <v>1.6</v>
      </c>
      <c r="AC126" s="19">
        <v>1.4</v>
      </c>
      <c r="AD126" s="19">
        <v>0.2</v>
      </c>
      <c r="AE126" s="132">
        <f t="shared" si="5"/>
        <v>4</v>
      </c>
      <c r="AF126" s="132"/>
      <c r="AG126" s="120">
        <f>ROUNDUP(AE126*VLOOKUP($AF$8,PEARL!$C$2:$K$8,8,0)*Z126,0)</f>
        <v>126</v>
      </c>
      <c r="AH126" s="120">
        <f>ROUNDUP(AE126*VLOOKUP($AF$8,PEARL!$C$2:$K$8,9,0)*Z126,0)</f>
        <v>941</v>
      </c>
    </row>
    <row r="127" spans="1:34" x14ac:dyDescent="0.25">
      <c r="A127" s="29" t="s">
        <v>52</v>
      </c>
      <c r="B127" s="30">
        <v>125</v>
      </c>
      <c r="C127" s="31">
        <v>6</v>
      </c>
      <c r="D127" s="3">
        <v>18</v>
      </c>
      <c r="E127" s="20">
        <v>3900</v>
      </c>
      <c r="F127" s="20">
        <v>6</v>
      </c>
      <c r="G127" s="31">
        <v>12</v>
      </c>
      <c r="H127" s="31">
        <v>14</v>
      </c>
      <c r="I127" s="32" t="s">
        <v>58</v>
      </c>
      <c r="J127" s="20">
        <v>5</v>
      </c>
      <c r="K127" s="20">
        <v>50</v>
      </c>
      <c r="L127" s="20">
        <v>30</v>
      </c>
      <c r="M127" s="20">
        <v>5</v>
      </c>
      <c r="N127" s="31">
        <v>54</v>
      </c>
      <c r="O127" s="23">
        <v>20</v>
      </c>
      <c r="P127" s="20">
        <v>80</v>
      </c>
      <c r="Q127" s="24">
        <v>6</v>
      </c>
      <c r="R127" s="7">
        <v>12</v>
      </c>
      <c r="S127" s="20">
        <v>0</v>
      </c>
      <c r="T127" s="20">
        <v>10</v>
      </c>
      <c r="U127" s="25">
        <v>0.5</v>
      </c>
      <c r="V127" s="26">
        <v>1</v>
      </c>
      <c r="W127" s="19">
        <v>9.9</v>
      </c>
      <c r="X127" s="19">
        <v>1</v>
      </c>
      <c r="Y127" s="19">
        <v>11.9</v>
      </c>
      <c r="Z127" s="19">
        <f t="shared" si="3"/>
        <v>1.6</v>
      </c>
      <c r="AA127" s="19">
        <v>0.8</v>
      </c>
      <c r="AB127" s="19">
        <f t="shared" si="4"/>
        <v>1.6</v>
      </c>
      <c r="AC127" s="19">
        <v>1.4</v>
      </c>
      <c r="AD127" s="19">
        <v>0.2</v>
      </c>
      <c r="AE127" s="132">
        <f t="shared" si="5"/>
        <v>4</v>
      </c>
      <c r="AF127" s="132"/>
      <c r="AG127" s="120">
        <f>ROUNDUP(AE127*VLOOKUP($AF$8,PEARL!$C$2:$K$8,8,0)*Z127,0)</f>
        <v>126</v>
      </c>
      <c r="AH127" s="120">
        <f>ROUNDUP(AE127*VLOOKUP($AF$8,PEARL!$C$2:$K$8,9,0)*Z127,0)</f>
        <v>941</v>
      </c>
    </row>
    <row r="128" spans="1:34" x14ac:dyDescent="0.25">
      <c r="A128" s="29" t="s">
        <v>52</v>
      </c>
      <c r="B128" s="18">
        <v>126</v>
      </c>
      <c r="C128" s="31">
        <v>6</v>
      </c>
      <c r="D128" s="3">
        <v>18</v>
      </c>
      <c r="E128" s="20">
        <v>3900</v>
      </c>
      <c r="F128" s="20">
        <v>6</v>
      </c>
      <c r="G128" s="31">
        <v>12</v>
      </c>
      <c r="H128" s="31">
        <v>14</v>
      </c>
      <c r="I128" s="32" t="s">
        <v>58</v>
      </c>
      <c r="J128" s="20">
        <v>5</v>
      </c>
      <c r="K128" s="20">
        <v>50</v>
      </c>
      <c r="L128" s="20">
        <v>30</v>
      </c>
      <c r="M128" s="20">
        <v>5</v>
      </c>
      <c r="N128" s="31">
        <v>54</v>
      </c>
      <c r="O128" s="23">
        <v>20</v>
      </c>
      <c r="P128" s="20">
        <v>80</v>
      </c>
      <c r="Q128" s="24">
        <v>6</v>
      </c>
      <c r="R128" s="7">
        <v>12</v>
      </c>
      <c r="S128" s="20">
        <v>0</v>
      </c>
      <c r="T128" s="20">
        <v>10</v>
      </c>
      <c r="U128" s="25">
        <v>0.5</v>
      </c>
      <c r="V128" s="26">
        <v>1</v>
      </c>
      <c r="W128" s="19">
        <v>9.9</v>
      </c>
      <c r="X128" s="19">
        <v>1</v>
      </c>
      <c r="Y128" s="19">
        <v>11.9</v>
      </c>
      <c r="Z128" s="19">
        <f t="shared" si="3"/>
        <v>1.6</v>
      </c>
      <c r="AA128" s="19">
        <v>0.8</v>
      </c>
      <c r="AB128" s="19">
        <f t="shared" si="4"/>
        <v>1.6</v>
      </c>
      <c r="AC128" s="19">
        <v>1.4</v>
      </c>
      <c r="AD128" s="19">
        <v>0.2</v>
      </c>
      <c r="AE128" s="132">
        <f t="shared" si="5"/>
        <v>4</v>
      </c>
      <c r="AF128" s="132"/>
      <c r="AG128" s="120">
        <f>ROUNDUP(AE128*VLOOKUP($AF$8,PEARL!$C$2:$K$8,8,0)*Z128,0)</f>
        <v>126</v>
      </c>
      <c r="AH128" s="120">
        <f>ROUNDUP(AE128*VLOOKUP($AF$8,PEARL!$C$2:$K$8,9,0)*Z128,0)</f>
        <v>941</v>
      </c>
    </row>
    <row r="129" spans="1:34" x14ac:dyDescent="0.25">
      <c r="A129" s="29" t="s">
        <v>52</v>
      </c>
      <c r="B129" s="30">
        <v>127</v>
      </c>
      <c r="C129" s="31">
        <v>6</v>
      </c>
      <c r="D129" s="3">
        <v>18</v>
      </c>
      <c r="E129" s="20">
        <v>3900</v>
      </c>
      <c r="F129" s="20">
        <v>6</v>
      </c>
      <c r="G129" s="31">
        <v>12</v>
      </c>
      <c r="H129" s="31">
        <v>14</v>
      </c>
      <c r="I129" s="32" t="s">
        <v>58</v>
      </c>
      <c r="J129" s="20">
        <v>5</v>
      </c>
      <c r="K129" s="20">
        <v>50</v>
      </c>
      <c r="L129" s="20">
        <v>30</v>
      </c>
      <c r="M129" s="20">
        <v>5</v>
      </c>
      <c r="N129" s="31">
        <v>54</v>
      </c>
      <c r="O129" s="23">
        <v>20</v>
      </c>
      <c r="P129" s="20">
        <v>80</v>
      </c>
      <c r="Q129" s="24">
        <v>6</v>
      </c>
      <c r="R129" s="7">
        <v>12</v>
      </c>
      <c r="S129" s="20">
        <v>0</v>
      </c>
      <c r="T129" s="20">
        <v>10</v>
      </c>
      <c r="U129" s="25">
        <v>0.5</v>
      </c>
      <c r="V129" s="26">
        <v>1</v>
      </c>
      <c r="W129" s="19">
        <v>9.9</v>
      </c>
      <c r="X129" s="19">
        <v>1</v>
      </c>
      <c r="Y129" s="19">
        <v>11.9</v>
      </c>
      <c r="Z129" s="19">
        <f t="shared" si="3"/>
        <v>1.6</v>
      </c>
      <c r="AA129" s="19">
        <v>0.8</v>
      </c>
      <c r="AB129" s="19">
        <f t="shared" si="4"/>
        <v>1.6</v>
      </c>
      <c r="AC129" s="19">
        <v>1.4</v>
      </c>
      <c r="AD129" s="19">
        <v>0.2</v>
      </c>
      <c r="AE129" s="132">
        <f t="shared" si="5"/>
        <v>4</v>
      </c>
      <c r="AF129" s="132"/>
      <c r="AG129" s="120">
        <f>ROUNDUP(AE129*VLOOKUP($AF$8,PEARL!$C$2:$K$8,8,0)*Z129,0)</f>
        <v>126</v>
      </c>
      <c r="AH129" s="120">
        <f>ROUNDUP(AE129*VLOOKUP($AF$8,PEARL!$C$2:$K$8,9,0)*Z129,0)</f>
        <v>941</v>
      </c>
    </row>
    <row r="130" spans="1:34" x14ac:dyDescent="0.25">
      <c r="A130" s="29" t="s">
        <v>52</v>
      </c>
      <c r="B130" s="18">
        <v>128</v>
      </c>
      <c r="C130" s="31">
        <v>6</v>
      </c>
      <c r="D130" s="3">
        <v>18</v>
      </c>
      <c r="E130" s="20">
        <v>3900</v>
      </c>
      <c r="F130" s="20">
        <v>6</v>
      </c>
      <c r="G130" s="31">
        <v>12</v>
      </c>
      <c r="H130" s="31">
        <v>14</v>
      </c>
      <c r="I130" s="32" t="s">
        <v>58</v>
      </c>
      <c r="J130" s="20">
        <v>5</v>
      </c>
      <c r="K130" s="20">
        <v>50</v>
      </c>
      <c r="L130" s="20">
        <v>30</v>
      </c>
      <c r="M130" s="20">
        <v>5</v>
      </c>
      <c r="N130" s="31">
        <v>54</v>
      </c>
      <c r="O130" s="23">
        <v>20</v>
      </c>
      <c r="P130" s="20">
        <v>80</v>
      </c>
      <c r="Q130" s="24">
        <v>6</v>
      </c>
      <c r="R130" s="7">
        <v>12</v>
      </c>
      <c r="S130" s="20">
        <v>0</v>
      </c>
      <c r="T130" s="20">
        <v>10</v>
      </c>
      <c r="U130" s="25">
        <v>0.5</v>
      </c>
      <c r="V130" s="26">
        <v>1</v>
      </c>
      <c r="W130" s="19">
        <v>9.9</v>
      </c>
      <c r="X130" s="19">
        <v>1</v>
      </c>
      <c r="Y130" s="19">
        <v>11.9</v>
      </c>
      <c r="Z130" s="19">
        <f t="shared" si="3"/>
        <v>1.6</v>
      </c>
      <c r="AA130" s="19">
        <v>0.8</v>
      </c>
      <c r="AB130" s="19">
        <f t="shared" si="4"/>
        <v>1.6</v>
      </c>
      <c r="AC130" s="19">
        <v>1.4</v>
      </c>
      <c r="AD130" s="26">
        <v>0.1</v>
      </c>
      <c r="AE130" s="132">
        <f t="shared" si="5"/>
        <v>4</v>
      </c>
      <c r="AF130" s="132"/>
      <c r="AG130" s="120">
        <f>ROUNDUP(AE130*VLOOKUP($AF$8,PEARL!$C$2:$K$8,8,0)*Z130,0)</f>
        <v>126</v>
      </c>
      <c r="AH130" s="120">
        <f>ROUNDUP(AE130*VLOOKUP($AF$8,PEARL!$C$2:$K$8,9,0)*Z130,0)</f>
        <v>941</v>
      </c>
    </row>
    <row r="131" spans="1:34" x14ac:dyDescent="0.25">
      <c r="A131" s="29" t="s">
        <v>52</v>
      </c>
      <c r="B131" s="30">
        <v>129</v>
      </c>
      <c r="C131" s="31">
        <v>6</v>
      </c>
      <c r="D131" s="3">
        <v>18</v>
      </c>
      <c r="E131" s="20">
        <v>3900</v>
      </c>
      <c r="F131" s="20">
        <v>6</v>
      </c>
      <c r="G131" s="31">
        <v>12</v>
      </c>
      <c r="H131" s="31">
        <v>14</v>
      </c>
      <c r="I131" s="32" t="s">
        <v>58</v>
      </c>
      <c r="J131" s="20">
        <v>5</v>
      </c>
      <c r="K131" s="20">
        <v>50</v>
      </c>
      <c r="L131" s="20">
        <v>30</v>
      </c>
      <c r="M131" s="20">
        <v>5</v>
      </c>
      <c r="N131" s="31">
        <v>54</v>
      </c>
      <c r="O131" s="23">
        <v>20</v>
      </c>
      <c r="P131" s="20">
        <v>80</v>
      </c>
      <c r="Q131" s="24">
        <v>6</v>
      </c>
      <c r="R131" s="7">
        <v>12</v>
      </c>
      <c r="S131" s="20">
        <v>0</v>
      </c>
      <c r="T131" s="20">
        <v>10</v>
      </c>
      <c r="U131" s="25">
        <v>0.5</v>
      </c>
      <c r="V131" s="26">
        <v>1</v>
      </c>
      <c r="W131" s="19">
        <v>9.9</v>
      </c>
      <c r="X131" s="19">
        <v>1</v>
      </c>
      <c r="Y131" s="19">
        <v>11.9</v>
      </c>
      <c r="Z131" s="19">
        <f t="shared" ref="Z131:Z194" si="6">AB131</f>
        <v>1.6</v>
      </c>
      <c r="AA131" s="19">
        <v>0.8</v>
      </c>
      <c r="AB131" s="19">
        <f t="shared" ref="AB131:AB194" si="7">AA131*2</f>
        <v>1.6</v>
      </c>
      <c r="AC131" s="19">
        <v>1.4</v>
      </c>
      <c r="AD131" s="19">
        <v>0.1</v>
      </c>
      <c r="AE131" s="132">
        <f t="shared" si="5"/>
        <v>4</v>
      </c>
      <c r="AF131" s="132"/>
      <c r="AG131" s="120">
        <f>ROUNDUP(AE131*VLOOKUP($AF$8,PEARL!$C$2:$K$8,8,0)*Z131,0)</f>
        <v>126</v>
      </c>
      <c r="AH131" s="120">
        <f>ROUNDUP(AE131*VLOOKUP($AF$8,PEARL!$C$2:$K$8,9,0)*Z131,0)</f>
        <v>941</v>
      </c>
    </row>
    <row r="132" spans="1:34" x14ac:dyDescent="0.25">
      <c r="A132" s="29" t="s">
        <v>52</v>
      </c>
      <c r="B132" s="18">
        <v>130</v>
      </c>
      <c r="C132" s="31">
        <v>6</v>
      </c>
      <c r="D132" s="3">
        <v>18</v>
      </c>
      <c r="E132" s="20">
        <v>4200</v>
      </c>
      <c r="F132" s="20">
        <v>6</v>
      </c>
      <c r="G132" s="31">
        <v>12</v>
      </c>
      <c r="H132" s="31">
        <v>14</v>
      </c>
      <c r="I132" s="32" t="s">
        <v>58</v>
      </c>
      <c r="J132" s="20">
        <v>5</v>
      </c>
      <c r="K132" s="20">
        <v>50</v>
      </c>
      <c r="L132" s="20">
        <v>30</v>
      </c>
      <c r="M132" s="20">
        <v>5</v>
      </c>
      <c r="N132" s="31">
        <v>54</v>
      </c>
      <c r="O132" s="23">
        <v>20</v>
      </c>
      <c r="P132" s="20">
        <v>80</v>
      </c>
      <c r="Q132" s="24">
        <v>6</v>
      </c>
      <c r="R132" s="7">
        <v>12</v>
      </c>
      <c r="S132" s="20">
        <v>0</v>
      </c>
      <c r="T132" s="20">
        <v>10</v>
      </c>
      <c r="U132" s="25">
        <v>0.5</v>
      </c>
      <c r="V132" s="26">
        <v>1</v>
      </c>
      <c r="W132" s="19">
        <v>9.9</v>
      </c>
      <c r="X132" s="19">
        <v>1</v>
      </c>
      <c r="Y132" s="19">
        <v>11.9</v>
      </c>
      <c r="Z132" s="19">
        <f t="shared" si="6"/>
        <v>1.6</v>
      </c>
      <c r="AA132" s="19">
        <v>0.8</v>
      </c>
      <c r="AB132" s="19">
        <f t="shared" si="7"/>
        <v>1.6</v>
      </c>
      <c r="AC132" s="19">
        <v>1.4</v>
      </c>
      <c r="AD132" s="19">
        <v>0.1</v>
      </c>
      <c r="AE132" s="132">
        <f t="shared" si="5"/>
        <v>4</v>
      </c>
      <c r="AF132" s="132"/>
      <c r="AG132" s="120">
        <f>ROUNDUP(AE132*VLOOKUP($AF$8,PEARL!$C$2:$K$8,8,0)*Z132,0)</f>
        <v>126</v>
      </c>
      <c r="AH132" s="120">
        <f>ROUNDUP(AE132*VLOOKUP($AF$8,PEARL!$C$2:$K$8,9,0)*Z132,0)</f>
        <v>941</v>
      </c>
    </row>
    <row r="133" spans="1:34" x14ac:dyDescent="0.25">
      <c r="A133" s="29" t="s">
        <v>52</v>
      </c>
      <c r="B133" s="30">
        <v>131</v>
      </c>
      <c r="C133" s="31">
        <v>6</v>
      </c>
      <c r="D133" s="3">
        <v>18</v>
      </c>
      <c r="E133" s="20">
        <v>4200</v>
      </c>
      <c r="F133" s="20">
        <v>6</v>
      </c>
      <c r="G133" s="31">
        <v>12</v>
      </c>
      <c r="H133" s="31">
        <v>14</v>
      </c>
      <c r="I133" s="32" t="s">
        <v>58</v>
      </c>
      <c r="J133" s="20">
        <v>5</v>
      </c>
      <c r="K133" s="20">
        <v>50</v>
      </c>
      <c r="L133" s="20">
        <v>30</v>
      </c>
      <c r="M133" s="20">
        <v>5</v>
      </c>
      <c r="N133" s="31">
        <v>54</v>
      </c>
      <c r="O133" s="23">
        <v>20</v>
      </c>
      <c r="P133" s="20">
        <v>80</v>
      </c>
      <c r="Q133" s="24">
        <v>6</v>
      </c>
      <c r="R133" s="7">
        <v>12</v>
      </c>
      <c r="S133" s="20">
        <v>0</v>
      </c>
      <c r="T133" s="20">
        <v>10</v>
      </c>
      <c r="U133" s="25">
        <v>0.5</v>
      </c>
      <c r="V133" s="26">
        <v>1</v>
      </c>
      <c r="W133" s="19">
        <v>9.9</v>
      </c>
      <c r="X133" s="19">
        <v>1</v>
      </c>
      <c r="Y133" s="19">
        <v>11.9</v>
      </c>
      <c r="Z133" s="19">
        <f t="shared" si="6"/>
        <v>1.6</v>
      </c>
      <c r="AA133" s="19">
        <v>0.8</v>
      </c>
      <c r="AB133" s="19">
        <f t="shared" si="7"/>
        <v>1.6</v>
      </c>
      <c r="AC133" s="19">
        <v>1.4</v>
      </c>
      <c r="AD133" s="19">
        <v>0.1</v>
      </c>
      <c r="AE133" s="132">
        <f t="shared" si="5"/>
        <v>4</v>
      </c>
      <c r="AF133" s="132"/>
      <c r="AG133" s="120">
        <f>ROUNDUP(AE133*VLOOKUP($AF$8,PEARL!$C$2:$K$8,8,0)*Z133,0)</f>
        <v>126</v>
      </c>
      <c r="AH133" s="120">
        <f>ROUNDUP(AE133*VLOOKUP($AF$8,PEARL!$C$2:$K$8,9,0)*Z133,0)</f>
        <v>941</v>
      </c>
    </row>
    <row r="134" spans="1:34" x14ac:dyDescent="0.25">
      <c r="A134" s="29" t="s">
        <v>52</v>
      </c>
      <c r="B134" s="18">
        <v>132</v>
      </c>
      <c r="C134" s="31">
        <v>6</v>
      </c>
      <c r="D134" s="3">
        <v>18</v>
      </c>
      <c r="E134" s="20">
        <v>4200</v>
      </c>
      <c r="F134" s="20">
        <v>6</v>
      </c>
      <c r="G134" s="31">
        <v>12</v>
      </c>
      <c r="H134" s="31">
        <v>14</v>
      </c>
      <c r="I134" s="32" t="s">
        <v>58</v>
      </c>
      <c r="J134" s="20">
        <v>5</v>
      </c>
      <c r="K134" s="20">
        <v>50</v>
      </c>
      <c r="L134" s="20">
        <v>30</v>
      </c>
      <c r="M134" s="20">
        <v>5</v>
      </c>
      <c r="N134" s="31">
        <v>54</v>
      </c>
      <c r="O134" s="23">
        <v>20</v>
      </c>
      <c r="P134" s="20">
        <v>80</v>
      </c>
      <c r="Q134" s="24">
        <v>6</v>
      </c>
      <c r="R134" s="7">
        <v>12</v>
      </c>
      <c r="S134" s="20">
        <v>0</v>
      </c>
      <c r="T134" s="20">
        <v>10</v>
      </c>
      <c r="U134" s="25">
        <v>0.5</v>
      </c>
      <c r="V134" s="26">
        <v>1</v>
      </c>
      <c r="W134" s="19">
        <v>9.9</v>
      </c>
      <c r="X134" s="19">
        <v>1</v>
      </c>
      <c r="Y134" s="19">
        <v>11.9</v>
      </c>
      <c r="Z134" s="19">
        <f t="shared" si="6"/>
        <v>1.6</v>
      </c>
      <c r="AA134" s="19">
        <v>0.8</v>
      </c>
      <c r="AB134" s="19">
        <f t="shared" si="7"/>
        <v>1.6</v>
      </c>
      <c r="AC134" s="19">
        <v>1.4</v>
      </c>
      <c r="AD134" s="19">
        <v>0.1</v>
      </c>
      <c r="AE134" s="132">
        <f t="shared" si="5"/>
        <v>4</v>
      </c>
      <c r="AF134" s="132"/>
      <c r="AG134" s="120">
        <f>ROUNDUP(AE134*VLOOKUP($AF$8,PEARL!$C$2:$K$8,8,0)*Z134,0)</f>
        <v>126</v>
      </c>
      <c r="AH134" s="120">
        <f>ROUNDUP(AE134*VLOOKUP($AF$8,PEARL!$C$2:$K$8,9,0)*Z134,0)</f>
        <v>941</v>
      </c>
    </row>
    <row r="135" spans="1:34" x14ac:dyDescent="0.25">
      <c r="A135" s="29" t="s">
        <v>52</v>
      </c>
      <c r="B135" s="30">
        <v>133</v>
      </c>
      <c r="C135" s="31">
        <v>6</v>
      </c>
      <c r="D135" s="3">
        <v>18</v>
      </c>
      <c r="E135" s="20">
        <v>4200</v>
      </c>
      <c r="F135" s="20">
        <v>6</v>
      </c>
      <c r="G135" s="31">
        <v>12</v>
      </c>
      <c r="H135" s="31">
        <v>14</v>
      </c>
      <c r="I135" s="32" t="s">
        <v>58</v>
      </c>
      <c r="J135" s="20">
        <v>5</v>
      </c>
      <c r="K135" s="20">
        <v>50</v>
      </c>
      <c r="L135" s="20">
        <v>30</v>
      </c>
      <c r="M135" s="20">
        <v>5</v>
      </c>
      <c r="N135" s="31">
        <v>54</v>
      </c>
      <c r="O135" s="23">
        <v>20</v>
      </c>
      <c r="P135" s="20">
        <v>80</v>
      </c>
      <c r="Q135" s="24">
        <v>6</v>
      </c>
      <c r="R135" s="7">
        <v>12</v>
      </c>
      <c r="S135" s="20">
        <v>0</v>
      </c>
      <c r="T135" s="20">
        <v>10</v>
      </c>
      <c r="U135" s="25">
        <v>0.5</v>
      </c>
      <c r="V135" s="26">
        <v>1</v>
      </c>
      <c r="W135" s="19">
        <v>9.9</v>
      </c>
      <c r="X135" s="19">
        <v>1</v>
      </c>
      <c r="Y135" s="19">
        <v>11.9</v>
      </c>
      <c r="Z135" s="19">
        <f t="shared" si="6"/>
        <v>1.6</v>
      </c>
      <c r="AA135" s="19">
        <v>0.8</v>
      </c>
      <c r="AB135" s="19">
        <f t="shared" si="7"/>
        <v>1.6</v>
      </c>
      <c r="AC135" s="19">
        <v>1.4</v>
      </c>
      <c r="AD135" s="19">
        <v>0.1</v>
      </c>
      <c r="AE135" s="132">
        <f t="shared" si="5"/>
        <v>4</v>
      </c>
      <c r="AF135" s="132"/>
      <c r="AG135" s="120">
        <f>ROUNDUP(AE135*VLOOKUP($AF$8,PEARL!$C$2:$K$8,8,0)*Z135,0)</f>
        <v>126</v>
      </c>
      <c r="AH135" s="120">
        <f>ROUNDUP(AE135*VLOOKUP($AF$8,PEARL!$C$2:$K$8,9,0)*Z135,0)</f>
        <v>941</v>
      </c>
    </row>
    <row r="136" spans="1:34" x14ac:dyDescent="0.25">
      <c r="A136" s="29" t="s">
        <v>52</v>
      </c>
      <c r="B136" s="18">
        <v>134</v>
      </c>
      <c r="C136" s="31">
        <v>6</v>
      </c>
      <c r="D136" s="3">
        <v>18</v>
      </c>
      <c r="E136" s="20">
        <v>4200</v>
      </c>
      <c r="F136" s="20">
        <v>6</v>
      </c>
      <c r="G136" s="31">
        <v>12</v>
      </c>
      <c r="H136" s="31">
        <v>14</v>
      </c>
      <c r="I136" s="32" t="s">
        <v>58</v>
      </c>
      <c r="J136" s="20">
        <v>5</v>
      </c>
      <c r="K136" s="20">
        <v>50</v>
      </c>
      <c r="L136" s="20">
        <v>30</v>
      </c>
      <c r="M136" s="20">
        <v>5</v>
      </c>
      <c r="N136" s="31">
        <v>54</v>
      </c>
      <c r="O136" s="23">
        <v>20</v>
      </c>
      <c r="P136" s="20">
        <v>80</v>
      </c>
      <c r="Q136" s="24">
        <v>6</v>
      </c>
      <c r="R136" s="7">
        <v>12</v>
      </c>
      <c r="S136" s="20">
        <v>0</v>
      </c>
      <c r="T136" s="20">
        <v>10</v>
      </c>
      <c r="U136" s="25">
        <v>0.5</v>
      </c>
      <c r="V136" s="26">
        <v>1</v>
      </c>
      <c r="W136" s="19">
        <v>9.9</v>
      </c>
      <c r="X136" s="19">
        <v>1</v>
      </c>
      <c r="Y136" s="19">
        <v>11.9</v>
      </c>
      <c r="Z136" s="19">
        <f t="shared" si="6"/>
        <v>1.6</v>
      </c>
      <c r="AA136" s="19">
        <v>0.8</v>
      </c>
      <c r="AB136" s="19">
        <f t="shared" si="7"/>
        <v>1.6</v>
      </c>
      <c r="AC136" s="19">
        <v>1.4</v>
      </c>
      <c r="AD136" s="19">
        <v>0.1</v>
      </c>
      <c r="AE136" s="132">
        <f t="shared" si="5"/>
        <v>4</v>
      </c>
      <c r="AF136" s="132"/>
      <c r="AG136" s="120">
        <f>ROUNDUP(AE136*VLOOKUP($AF$8,PEARL!$C$2:$K$8,8,0)*Z136,0)</f>
        <v>126</v>
      </c>
      <c r="AH136" s="120">
        <f>ROUNDUP(AE136*VLOOKUP($AF$8,PEARL!$C$2:$K$8,9,0)*Z136,0)</f>
        <v>941</v>
      </c>
    </row>
    <row r="137" spans="1:34" x14ac:dyDescent="0.25">
      <c r="A137" s="29" t="s">
        <v>52</v>
      </c>
      <c r="B137" s="30">
        <v>135</v>
      </c>
      <c r="C137" s="31">
        <v>6</v>
      </c>
      <c r="D137" s="3">
        <v>18</v>
      </c>
      <c r="E137" s="20">
        <v>4200</v>
      </c>
      <c r="F137" s="20">
        <v>6</v>
      </c>
      <c r="G137" s="31">
        <v>12</v>
      </c>
      <c r="H137" s="31">
        <v>14</v>
      </c>
      <c r="I137" s="32" t="s">
        <v>58</v>
      </c>
      <c r="J137" s="20">
        <v>5</v>
      </c>
      <c r="K137" s="20">
        <v>50</v>
      </c>
      <c r="L137" s="20">
        <v>30</v>
      </c>
      <c r="M137" s="20">
        <v>5</v>
      </c>
      <c r="N137" s="31">
        <v>54</v>
      </c>
      <c r="O137" s="23">
        <v>20</v>
      </c>
      <c r="P137" s="20">
        <v>80</v>
      </c>
      <c r="Q137" s="24">
        <v>6</v>
      </c>
      <c r="R137" s="7">
        <v>12</v>
      </c>
      <c r="S137" s="20">
        <v>0</v>
      </c>
      <c r="T137" s="20">
        <v>10</v>
      </c>
      <c r="U137" s="25">
        <v>0.5</v>
      </c>
      <c r="V137" s="26">
        <v>1</v>
      </c>
      <c r="W137" s="19">
        <v>9.9</v>
      </c>
      <c r="X137" s="19">
        <v>1</v>
      </c>
      <c r="Y137" s="19">
        <v>11.9</v>
      </c>
      <c r="Z137" s="19">
        <f t="shared" si="6"/>
        <v>1.6</v>
      </c>
      <c r="AA137" s="19">
        <v>0.8</v>
      </c>
      <c r="AB137" s="19">
        <f t="shared" si="7"/>
        <v>1.6</v>
      </c>
      <c r="AC137" s="19">
        <v>1.4</v>
      </c>
      <c r="AD137" s="19">
        <v>0.1</v>
      </c>
      <c r="AE137" s="132">
        <f t="shared" si="5"/>
        <v>4</v>
      </c>
      <c r="AF137" s="132"/>
      <c r="AG137" s="120">
        <f>ROUNDUP(AE137*VLOOKUP($AF$8,PEARL!$C$2:$K$8,8,0)*Z137,0)</f>
        <v>126</v>
      </c>
      <c r="AH137" s="120">
        <f>ROUNDUP(AE137*VLOOKUP($AF$8,PEARL!$C$2:$K$8,9,0)*Z137,0)</f>
        <v>941</v>
      </c>
    </row>
    <row r="138" spans="1:34" x14ac:dyDescent="0.25">
      <c r="A138" s="29" t="s">
        <v>52</v>
      </c>
      <c r="B138" s="18">
        <v>136</v>
      </c>
      <c r="C138" s="31">
        <v>6</v>
      </c>
      <c r="D138" s="3">
        <v>18</v>
      </c>
      <c r="E138" s="20">
        <v>4200</v>
      </c>
      <c r="F138" s="20">
        <v>6</v>
      </c>
      <c r="G138" s="31">
        <v>12</v>
      </c>
      <c r="H138" s="31">
        <v>14</v>
      </c>
      <c r="I138" s="32" t="s">
        <v>58</v>
      </c>
      <c r="J138" s="20">
        <v>5</v>
      </c>
      <c r="K138" s="20">
        <v>50</v>
      </c>
      <c r="L138" s="20">
        <v>30</v>
      </c>
      <c r="M138" s="20">
        <v>5</v>
      </c>
      <c r="N138" s="31">
        <v>54</v>
      </c>
      <c r="O138" s="23">
        <v>20</v>
      </c>
      <c r="P138" s="20">
        <v>80</v>
      </c>
      <c r="Q138" s="24">
        <v>6</v>
      </c>
      <c r="R138" s="7">
        <v>12</v>
      </c>
      <c r="S138" s="20">
        <v>0</v>
      </c>
      <c r="T138" s="20">
        <v>10</v>
      </c>
      <c r="U138" s="25">
        <v>0.5</v>
      </c>
      <c r="V138" s="26">
        <v>1</v>
      </c>
      <c r="W138" s="19">
        <v>9.9</v>
      </c>
      <c r="X138" s="19">
        <v>1</v>
      </c>
      <c r="Y138" s="19">
        <v>11.9</v>
      </c>
      <c r="Z138" s="19">
        <f t="shared" si="6"/>
        <v>1.6</v>
      </c>
      <c r="AA138" s="19">
        <v>0.8</v>
      </c>
      <c r="AB138" s="19">
        <f t="shared" si="7"/>
        <v>1.6</v>
      </c>
      <c r="AC138" s="19">
        <v>1.4</v>
      </c>
      <c r="AD138" s="19">
        <v>0.1</v>
      </c>
      <c r="AE138" s="132">
        <f t="shared" ref="AE138:AE201" si="8">AE137</f>
        <v>4</v>
      </c>
      <c r="AF138" s="132"/>
      <c r="AG138" s="120">
        <f>ROUNDUP(AE138*VLOOKUP($AF$8,PEARL!$C$2:$K$8,8,0)*Z138,0)</f>
        <v>126</v>
      </c>
      <c r="AH138" s="120">
        <f>ROUNDUP(AE138*VLOOKUP($AF$8,PEARL!$C$2:$K$8,9,0)*Z138,0)</f>
        <v>941</v>
      </c>
    </row>
    <row r="139" spans="1:34" x14ac:dyDescent="0.25">
      <c r="A139" s="29" t="s">
        <v>52</v>
      </c>
      <c r="B139" s="30">
        <v>137</v>
      </c>
      <c r="C139" s="31">
        <v>6</v>
      </c>
      <c r="D139" s="3">
        <v>18</v>
      </c>
      <c r="E139" s="20">
        <v>4200</v>
      </c>
      <c r="F139" s="20">
        <v>6</v>
      </c>
      <c r="G139" s="31">
        <v>12</v>
      </c>
      <c r="H139" s="31">
        <v>14</v>
      </c>
      <c r="I139" s="32" t="s">
        <v>58</v>
      </c>
      <c r="J139" s="20">
        <v>5</v>
      </c>
      <c r="K139" s="20">
        <v>50</v>
      </c>
      <c r="L139" s="20">
        <v>30</v>
      </c>
      <c r="M139" s="20">
        <v>5</v>
      </c>
      <c r="N139" s="31">
        <v>54</v>
      </c>
      <c r="O139" s="23">
        <v>20</v>
      </c>
      <c r="P139" s="20">
        <v>80</v>
      </c>
      <c r="Q139" s="24">
        <v>6</v>
      </c>
      <c r="R139" s="7">
        <v>12</v>
      </c>
      <c r="S139" s="20">
        <v>0</v>
      </c>
      <c r="T139" s="20">
        <v>10</v>
      </c>
      <c r="U139" s="25">
        <v>0.5</v>
      </c>
      <c r="V139" s="26">
        <v>1</v>
      </c>
      <c r="W139" s="19">
        <v>9.9</v>
      </c>
      <c r="X139" s="19">
        <v>1</v>
      </c>
      <c r="Y139" s="19">
        <v>11.9</v>
      </c>
      <c r="Z139" s="19">
        <f t="shared" si="6"/>
        <v>1.6</v>
      </c>
      <c r="AA139" s="19">
        <v>0.8</v>
      </c>
      <c r="AB139" s="19">
        <f t="shared" si="7"/>
        <v>1.6</v>
      </c>
      <c r="AC139" s="19">
        <v>1.4</v>
      </c>
      <c r="AD139" s="19">
        <v>0.1</v>
      </c>
      <c r="AE139" s="132">
        <f t="shared" si="8"/>
        <v>4</v>
      </c>
      <c r="AF139" s="132"/>
      <c r="AG139" s="120">
        <f>ROUNDUP(AE139*VLOOKUP($AF$8,PEARL!$C$2:$K$8,8,0)*Z139,0)</f>
        <v>126</v>
      </c>
      <c r="AH139" s="120">
        <f>ROUNDUP(AE139*VLOOKUP($AF$8,PEARL!$C$2:$K$8,9,0)*Z139,0)</f>
        <v>941</v>
      </c>
    </row>
    <row r="140" spans="1:34" x14ac:dyDescent="0.25">
      <c r="A140" s="29" t="s">
        <v>52</v>
      </c>
      <c r="B140" s="18">
        <v>138</v>
      </c>
      <c r="C140" s="31">
        <v>6</v>
      </c>
      <c r="D140" s="3">
        <v>18</v>
      </c>
      <c r="E140" s="20">
        <v>4200</v>
      </c>
      <c r="F140" s="20">
        <v>6</v>
      </c>
      <c r="G140" s="31">
        <v>12</v>
      </c>
      <c r="H140" s="31">
        <v>14</v>
      </c>
      <c r="I140" s="32" t="s">
        <v>58</v>
      </c>
      <c r="J140" s="20">
        <v>5</v>
      </c>
      <c r="K140" s="20">
        <v>50</v>
      </c>
      <c r="L140" s="20">
        <v>30</v>
      </c>
      <c r="M140" s="20">
        <v>5</v>
      </c>
      <c r="N140" s="31">
        <v>54</v>
      </c>
      <c r="O140" s="23">
        <v>20</v>
      </c>
      <c r="P140" s="20">
        <v>80</v>
      </c>
      <c r="Q140" s="24">
        <v>6</v>
      </c>
      <c r="R140" s="7">
        <v>12</v>
      </c>
      <c r="S140" s="20">
        <v>0</v>
      </c>
      <c r="T140" s="20">
        <v>10</v>
      </c>
      <c r="U140" s="25">
        <v>0.5</v>
      </c>
      <c r="V140" s="26">
        <v>1</v>
      </c>
      <c r="W140" s="19">
        <v>9.9</v>
      </c>
      <c r="X140" s="19">
        <v>1</v>
      </c>
      <c r="Y140" s="19">
        <v>11.9</v>
      </c>
      <c r="Z140" s="19">
        <f t="shared" si="6"/>
        <v>1.6</v>
      </c>
      <c r="AA140" s="19">
        <v>0.8</v>
      </c>
      <c r="AB140" s="19">
        <f t="shared" si="7"/>
        <v>1.6</v>
      </c>
      <c r="AC140" s="19">
        <v>1.4</v>
      </c>
      <c r="AD140" s="19">
        <v>0.1</v>
      </c>
      <c r="AE140" s="132">
        <f t="shared" si="8"/>
        <v>4</v>
      </c>
      <c r="AF140" s="132"/>
      <c r="AG140" s="120">
        <f>ROUNDUP(AE140*VLOOKUP($AF$8,PEARL!$C$2:$K$8,8,0)*Z140,0)</f>
        <v>126</v>
      </c>
      <c r="AH140" s="120">
        <f>ROUNDUP(AE140*VLOOKUP($AF$8,PEARL!$C$2:$K$8,9,0)*Z140,0)</f>
        <v>941</v>
      </c>
    </row>
    <row r="141" spans="1:34" x14ac:dyDescent="0.25">
      <c r="A141" s="29" t="s">
        <v>52</v>
      </c>
      <c r="B141" s="30">
        <v>139</v>
      </c>
      <c r="C141" s="31">
        <v>6</v>
      </c>
      <c r="D141" s="3">
        <v>18</v>
      </c>
      <c r="E141" s="20">
        <v>4200</v>
      </c>
      <c r="F141" s="20">
        <v>6</v>
      </c>
      <c r="G141" s="31">
        <v>12</v>
      </c>
      <c r="H141" s="31">
        <v>14</v>
      </c>
      <c r="I141" s="32" t="s">
        <v>58</v>
      </c>
      <c r="J141" s="20">
        <v>5</v>
      </c>
      <c r="K141" s="20">
        <v>50</v>
      </c>
      <c r="L141" s="20">
        <v>30</v>
      </c>
      <c r="M141" s="20">
        <v>5</v>
      </c>
      <c r="N141" s="31">
        <v>54</v>
      </c>
      <c r="O141" s="23">
        <v>20</v>
      </c>
      <c r="P141" s="20">
        <v>80</v>
      </c>
      <c r="Q141" s="24">
        <v>6</v>
      </c>
      <c r="R141" s="7">
        <v>12</v>
      </c>
      <c r="S141" s="20">
        <v>0</v>
      </c>
      <c r="T141" s="20">
        <v>10</v>
      </c>
      <c r="U141" s="25">
        <v>0.5</v>
      </c>
      <c r="V141" s="26">
        <v>1</v>
      </c>
      <c r="W141" s="19">
        <v>9.9</v>
      </c>
      <c r="X141" s="19">
        <v>1</v>
      </c>
      <c r="Y141" s="19">
        <v>11.9</v>
      </c>
      <c r="Z141" s="19">
        <f t="shared" si="6"/>
        <v>1.6</v>
      </c>
      <c r="AA141" s="19">
        <v>0.8</v>
      </c>
      <c r="AB141" s="19">
        <f t="shared" si="7"/>
        <v>1.6</v>
      </c>
      <c r="AC141" s="19">
        <v>1.4</v>
      </c>
      <c r="AD141" s="19">
        <v>0.1</v>
      </c>
      <c r="AE141" s="132">
        <f t="shared" si="8"/>
        <v>4</v>
      </c>
      <c r="AF141" s="132"/>
      <c r="AG141" s="120">
        <f>ROUNDUP(AE141*VLOOKUP($AF$8,PEARL!$C$2:$K$8,8,0)*Z141,0)</f>
        <v>126</v>
      </c>
      <c r="AH141" s="120">
        <f>ROUNDUP(AE141*VLOOKUP($AF$8,PEARL!$C$2:$K$8,9,0)*Z141,0)</f>
        <v>941</v>
      </c>
    </row>
    <row r="142" spans="1:34" x14ac:dyDescent="0.25">
      <c r="A142" s="29" t="s">
        <v>52</v>
      </c>
      <c r="B142" s="18">
        <v>140</v>
      </c>
      <c r="C142" s="31">
        <v>6</v>
      </c>
      <c r="D142" s="3">
        <v>18</v>
      </c>
      <c r="E142" s="20">
        <v>4500</v>
      </c>
      <c r="F142" s="20">
        <v>6</v>
      </c>
      <c r="G142" s="31">
        <v>12</v>
      </c>
      <c r="H142" s="31">
        <v>14</v>
      </c>
      <c r="I142" s="32" t="s">
        <v>58</v>
      </c>
      <c r="J142" s="20">
        <v>5</v>
      </c>
      <c r="K142" s="20">
        <v>50</v>
      </c>
      <c r="L142" s="20">
        <v>30</v>
      </c>
      <c r="M142" s="20">
        <v>5</v>
      </c>
      <c r="N142" s="31">
        <v>54</v>
      </c>
      <c r="O142" s="23">
        <v>20</v>
      </c>
      <c r="P142" s="20">
        <v>80</v>
      </c>
      <c r="Q142" s="24">
        <v>6</v>
      </c>
      <c r="R142" s="7">
        <v>12</v>
      </c>
      <c r="S142" s="20">
        <v>0</v>
      </c>
      <c r="T142" s="20">
        <v>10</v>
      </c>
      <c r="U142" s="25">
        <v>0.5</v>
      </c>
      <c r="V142" s="26">
        <v>1</v>
      </c>
      <c r="W142" s="19">
        <v>9.9</v>
      </c>
      <c r="X142" s="19">
        <v>1</v>
      </c>
      <c r="Y142" s="19">
        <v>11.9</v>
      </c>
      <c r="Z142" s="19">
        <f t="shared" si="6"/>
        <v>1.6</v>
      </c>
      <c r="AA142" s="19">
        <v>0.8</v>
      </c>
      <c r="AB142" s="19">
        <f t="shared" si="7"/>
        <v>1.6</v>
      </c>
      <c r="AC142" s="19">
        <v>1.4</v>
      </c>
      <c r="AD142" s="19">
        <v>0.1</v>
      </c>
      <c r="AE142" s="132">
        <f t="shared" si="8"/>
        <v>4</v>
      </c>
      <c r="AF142" s="132"/>
      <c r="AG142" s="120">
        <f>ROUNDUP(AE142*VLOOKUP($AF$8,PEARL!$C$2:$K$8,8,0)*Z142,0)</f>
        <v>126</v>
      </c>
      <c r="AH142" s="120">
        <f>ROUNDUP(AE142*VLOOKUP($AF$8,PEARL!$C$2:$K$8,9,0)*Z142,0)</f>
        <v>941</v>
      </c>
    </row>
    <row r="143" spans="1:34" x14ac:dyDescent="0.25">
      <c r="A143" s="29" t="s">
        <v>52</v>
      </c>
      <c r="B143" s="30">
        <v>141</v>
      </c>
      <c r="C143" s="31">
        <v>6</v>
      </c>
      <c r="D143" s="3">
        <v>18</v>
      </c>
      <c r="E143" s="20">
        <v>4500</v>
      </c>
      <c r="F143" s="20">
        <v>6</v>
      </c>
      <c r="G143" s="31">
        <v>12</v>
      </c>
      <c r="H143" s="31">
        <v>14</v>
      </c>
      <c r="I143" s="32" t="s">
        <v>58</v>
      </c>
      <c r="J143" s="20">
        <v>5</v>
      </c>
      <c r="K143" s="20">
        <v>50</v>
      </c>
      <c r="L143" s="20">
        <v>30</v>
      </c>
      <c r="M143" s="20">
        <v>5</v>
      </c>
      <c r="N143" s="31">
        <v>54</v>
      </c>
      <c r="O143" s="23">
        <v>20</v>
      </c>
      <c r="P143" s="20">
        <v>80</v>
      </c>
      <c r="Q143" s="24">
        <v>6</v>
      </c>
      <c r="R143" s="7">
        <v>12</v>
      </c>
      <c r="S143" s="20">
        <v>0</v>
      </c>
      <c r="T143" s="20">
        <v>10</v>
      </c>
      <c r="U143" s="25">
        <v>0.5</v>
      </c>
      <c r="V143" s="26">
        <v>1</v>
      </c>
      <c r="W143" s="19">
        <v>9.9</v>
      </c>
      <c r="X143" s="19">
        <v>1</v>
      </c>
      <c r="Y143" s="19">
        <v>11.9</v>
      </c>
      <c r="Z143" s="19">
        <f t="shared" si="6"/>
        <v>1.6</v>
      </c>
      <c r="AA143" s="19">
        <v>0.8</v>
      </c>
      <c r="AB143" s="19">
        <f t="shared" si="7"/>
        <v>1.6</v>
      </c>
      <c r="AC143" s="26">
        <v>1.3</v>
      </c>
      <c r="AD143" s="19">
        <v>0.1</v>
      </c>
      <c r="AE143" s="132">
        <f t="shared" si="8"/>
        <v>4</v>
      </c>
      <c r="AF143" s="132"/>
      <c r="AG143" s="120">
        <f>ROUNDUP(AE143*VLOOKUP($AF$8,PEARL!$C$2:$K$8,8,0)*Z143,0)</f>
        <v>126</v>
      </c>
      <c r="AH143" s="120">
        <f>ROUNDUP(AE143*VLOOKUP($AF$8,PEARL!$C$2:$K$8,9,0)*Z143,0)</f>
        <v>941</v>
      </c>
    </row>
    <row r="144" spans="1:34" x14ac:dyDescent="0.25">
      <c r="A144" s="29" t="s">
        <v>52</v>
      </c>
      <c r="B144" s="18">
        <v>142</v>
      </c>
      <c r="C144" s="31">
        <v>6</v>
      </c>
      <c r="D144" s="3">
        <v>18</v>
      </c>
      <c r="E144" s="20">
        <v>4500</v>
      </c>
      <c r="F144" s="20">
        <v>6</v>
      </c>
      <c r="G144" s="31">
        <v>12</v>
      </c>
      <c r="H144" s="31">
        <v>14</v>
      </c>
      <c r="I144" s="32" t="s">
        <v>58</v>
      </c>
      <c r="J144" s="20">
        <v>5</v>
      </c>
      <c r="K144" s="20">
        <v>50</v>
      </c>
      <c r="L144" s="20">
        <v>30</v>
      </c>
      <c r="M144" s="20">
        <v>5</v>
      </c>
      <c r="N144" s="31">
        <v>54</v>
      </c>
      <c r="O144" s="23">
        <v>20</v>
      </c>
      <c r="P144" s="20">
        <v>80</v>
      </c>
      <c r="Q144" s="24">
        <v>6</v>
      </c>
      <c r="R144" s="7">
        <v>12</v>
      </c>
      <c r="S144" s="20">
        <v>0</v>
      </c>
      <c r="T144" s="20">
        <v>10</v>
      </c>
      <c r="U144" s="25">
        <v>0.5</v>
      </c>
      <c r="V144" s="26">
        <v>1</v>
      </c>
      <c r="W144" s="19">
        <v>9.9</v>
      </c>
      <c r="X144" s="19">
        <v>1</v>
      </c>
      <c r="Y144" s="19">
        <v>11.9</v>
      </c>
      <c r="Z144" s="19">
        <f t="shared" si="6"/>
        <v>1.6</v>
      </c>
      <c r="AA144" s="19">
        <v>0.8</v>
      </c>
      <c r="AB144" s="19">
        <f t="shared" si="7"/>
        <v>1.6</v>
      </c>
      <c r="AC144" s="19">
        <v>1.3</v>
      </c>
      <c r="AD144" s="19">
        <v>0.1</v>
      </c>
      <c r="AE144" s="132">
        <f t="shared" si="8"/>
        <v>4</v>
      </c>
      <c r="AF144" s="132"/>
      <c r="AG144" s="120">
        <f>ROUNDUP(AE144*VLOOKUP($AF$8,PEARL!$C$2:$K$8,8,0)*Z144,0)</f>
        <v>126</v>
      </c>
      <c r="AH144" s="120">
        <f>ROUNDUP(AE144*VLOOKUP($AF$8,PEARL!$C$2:$K$8,9,0)*Z144,0)</f>
        <v>941</v>
      </c>
    </row>
    <row r="145" spans="1:34" x14ac:dyDescent="0.25">
      <c r="A145" s="29" t="s">
        <v>52</v>
      </c>
      <c r="B145" s="30">
        <v>143</v>
      </c>
      <c r="C145" s="31">
        <v>6</v>
      </c>
      <c r="D145" s="3">
        <v>18</v>
      </c>
      <c r="E145" s="20">
        <v>4500</v>
      </c>
      <c r="F145" s="20">
        <v>6</v>
      </c>
      <c r="G145" s="31">
        <v>12</v>
      </c>
      <c r="H145" s="31">
        <v>14</v>
      </c>
      <c r="I145" s="32" t="s">
        <v>58</v>
      </c>
      <c r="J145" s="20">
        <v>5</v>
      </c>
      <c r="K145" s="20">
        <v>50</v>
      </c>
      <c r="L145" s="20">
        <v>30</v>
      </c>
      <c r="M145" s="20">
        <v>5</v>
      </c>
      <c r="N145" s="31">
        <v>54</v>
      </c>
      <c r="O145" s="23">
        <v>20</v>
      </c>
      <c r="P145" s="20">
        <v>80</v>
      </c>
      <c r="Q145" s="24">
        <v>6</v>
      </c>
      <c r="R145" s="7">
        <v>12</v>
      </c>
      <c r="S145" s="20">
        <v>0</v>
      </c>
      <c r="T145" s="20">
        <v>10</v>
      </c>
      <c r="U145" s="25">
        <v>0.5</v>
      </c>
      <c r="V145" s="26">
        <v>1</v>
      </c>
      <c r="W145" s="19">
        <v>9.9</v>
      </c>
      <c r="X145" s="19">
        <v>1</v>
      </c>
      <c r="Y145" s="19">
        <v>11.9</v>
      </c>
      <c r="Z145" s="19">
        <f t="shared" si="6"/>
        <v>1.6</v>
      </c>
      <c r="AA145" s="19">
        <v>0.8</v>
      </c>
      <c r="AB145" s="19">
        <f t="shared" si="7"/>
        <v>1.6</v>
      </c>
      <c r="AC145" s="19">
        <v>1.3</v>
      </c>
      <c r="AD145" s="19">
        <v>0.1</v>
      </c>
      <c r="AE145" s="132">
        <f t="shared" si="8"/>
        <v>4</v>
      </c>
      <c r="AF145" s="132"/>
      <c r="AG145" s="120">
        <f>ROUNDUP(AE145*VLOOKUP($AF$8,PEARL!$C$2:$K$8,8,0)*Z145,0)</f>
        <v>126</v>
      </c>
      <c r="AH145" s="120">
        <f>ROUNDUP(AE145*VLOOKUP($AF$8,PEARL!$C$2:$K$8,9,0)*Z145,0)</f>
        <v>941</v>
      </c>
    </row>
    <row r="146" spans="1:34" x14ac:dyDescent="0.25">
      <c r="A146" s="29" t="s">
        <v>52</v>
      </c>
      <c r="B146" s="18">
        <v>144</v>
      </c>
      <c r="C146" s="31">
        <v>6</v>
      </c>
      <c r="D146" s="3">
        <v>18</v>
      </c>
      <c r="E146" s="20">
        <v>4500</v>
      </c>
      <c r="F146" s="20">
        <v>6</v>
      </c>
      <c r="G146" s="31">
        <v>12</v>
      </c>
      <c r="H146" s="31">
        <v>14</v>
      </c>
      <c r="I146" s="32" t="s">
        <v>58</v>
      </c>
      <c r="J146" s="20">
        <v>5</v>
      </c>
      <c r="K146" s="20">
        <v>50</v>
      </c>
      <c r="L146" s="20">
        <v>30</v>
      </c>
      <c r="M146" s="20">
        <v>5</v>
      </c>
      <c r="N146" s="31">
        <v>54</v>
      </c>
      <c r="O146" s="23">
        <v>20</v>
      </c>
      <c r="P146" s="20">
        <v>80</v>
      </c>
      <c r="Q146" s="24">
        <v>6</v>
      </c>
      <c r="R146" s="7">
        <v>12</v>
      </c>
      <c r="S146" s="20">
        <v>0</v>
      </c>
      <c r="T146" s="20">
        <v>10</v>
      </c>
      <c r="U146" s="25">
        <v>0.5</v>
      </c>
      <c r="V146" s="26">
        <v>1</v>
      </c>
      <c r="W146" s="19">
        <v>9.9</v>
      </c>
      <c r="X146" s="19">
        <v>1</v>
      </c>
      <c r="Y146" s="19">
        <v>11.9</v>
      </c>
      <c r="Z146" s="19">
        <f t="shared" si="6"/>
        <v>1.6</v>
      </c>
      <c r="AA146" s="19">
        <v>0.8</v>
      </c>
      <c r="AB146" s="19">
        <f t="shared" si="7"/>
        <v>1.6</v>
      </c>
      <c r="AC146" s="19">
        <v>1.3</v>
      </c>
      <c r="AD146" s="19">
        <v>0.1</v>
      </c>
      <c r="AE146" s="132">
        <f t="shared" si="8"/>
        <v>4</v>
      </c>
      <c r="AF146" s="132"/>
      <c r="AG146" s="120">
        <f>ROUNDUP(AE146*VLOOKUP($AF$8,PEARL!$C$2:$K$8,8,0)*Z146,0)</f>
        <v>126</v>
      </c>
      <c r="AH146" s="120">
        <f>ROUNDUP(AE146*VLOOKUP($AF$8,PEARL!$C$2:$K$8,9,0)*Z146,0)</f>
        <v>941</v>
      </c>
    </row>
    <row r="147" spans="1:34" x14ac:dyDescent="0.25">
      <c r="A147" s="29" t="s">
        <v>52</v>
      </c>
      <c r="B147" s="30">
        <v>145</v>
      </c>
      <c r="C147" s="31">
        <v>6</v>
      </c>
      <c r="D147" s="3">
        <v>18</v>
      </c>
      <c r="E147" s="20">
        <v>4500</v>
      </c>
      <c r="F147" s="20">
        <v>6</v>
      </c>
      <c r="G147" s="31">
        <v>12</v>
      </c>
      <c r="H147" s="31">
        <v>14</v>
      </c>
      <c r="I147" s="32" t="s">
        <v>58</v>
      </c>
      <c r="J147" s="20">
        <v>5</v>
      </c>
      <c r="K147" s="20">
        <v>50</v>
      </c>
      <c r="L147" s="20">
        <v>30</v>
      </c>
      <c r="M147" s="20">
        <v>5</v>
      </c>
      <c r="N147" s="31">
        <v>54</v>
      </c>
      <c r="O147" s="23">
        <v>20</v>
      </c>
      <c r="P147" s="20">
        <v>80</v>
      </c>
      <c r="Q147" s="24">
        <v>6</v>
      </c>
      <c r="R147" s="7">
        <v>12</v>
      </c>
      <c r="S147" s="20">
        <v>0</v>
      </c>
      <c r="T147" s="20">
        <v>10</v>
      </c>
      <c r="U147" s="25">
        <v>0.5</v>
      </c>
      <c r="V147" s="26">
        <v>1</v>
      </c>
      <c r="W147" s="19">
        <v>9.9</v>
      </c>
      <c r="X147" s="19">
        <v>1</v>
      </c>
      <c r="Y147" s="19">
        <v>11.9</v>
      </c>
      <c r="Z147" s="19">
        <f t="shared" si="6"/>
        <v>1.6</v>
      </c>
      <c r="AA147" s="19">
        <v>0.8</v>
      </c>
      <c r="AB147" s="19">
        <f t="shared" si="7"/>
        <v>1.6</v>
      </c>
      <c r="AC147" s="19">
        <v>1.3</v>
      </c>
      <c r="AD147" s="19">
        <v>0.1</v>
      </c>
      <c r="AE147" s="132">
        <f t="shared" si="8"/>
        <v>4</v>
      </c>
      <c r="AF147" s="132"/>
      <c r="AG147" s="120">
        <f>ROUNDUP(AE147*VLOOKUP($AF$8,PEARL!$C$2:$K$8,8,0)*Z147,0)</f>
        <v>126</v>
      </c>
      <c r="AH147" s="120">
        <f>ROUNDUP(AE147*VLOOKUP($AF$8,PEARL!$C$2:$K$8,9,0)*Z147,0)</f>
        <v>941</v>
      </c>
    </row>
    <row r="148" spans="1:34" x14ac:dyDescent="0.25">
      <c r="A148" s="29" t="s">
        <v>52</v>
      </c>
      <c r="B148" s="18">
        <v>146</v>
      </c>
      <c r="C148" s="31">
        <v>6</v>
      </c>
      <c r="D148" s="3">
        <v>18</v>
      </c>
      <c r="E148" s="20">
        <v>4500</v>
      </c>
      <c r="F148" s="20">
        <v>6</v>
      </c>
      <c r="G148" s="31">
        <v>12</v>
      </c>
      <c r="H148" s="31">
        <v>14</v>
      </c>
      <c r="I148" s="32" t="s">
        <v>58</v>
      </c>
      <c r="J148" s="20">
        <v>5</v>
      </c>
      <c r="K148" s="20">
        <v>50</v>
      </c>
      <c r="L148" s="20">
        <v>30</v>
      </c>
      <c r="M148" s="20">
        <v>5</v>
      </c>
      <c r="N148" s="31">
        <v>54</v>
      </c>
      <c r="O148" s="23">
        <v>20</v>
      </c>
      <c r="P148" s="20">
        <v>80</v>
      </c>
      <c r="Q148" s="24">
        <v>6</v>
      </c>
      <c r="R148" s="7">
        <v>12</v>
      </c>
      <c r="S148" s="20">
        <v>0</v>
      </c>
      <c r="T148" s="20">
        <v>10</v>
      </c>
      <c r="U148" s="25">
        <v>0.5</v>
      </c>
      <c r="V148" s="26">
        <v>1</v>
      </c>
      <c r="W148" s="19">
        <v>9.9</v>
      </c>
      <c r="X148" s="19">
        <v>1</v>
      </c>
      <c r="Y148" s="19">
        <v>11.9</v>
      </c>
      <c r="Z148" s="19">
        <f t="shared" si="6"/>
        <v>1.6</v>
      </c>
      <c r="AA148" s="19">
        <v>0.8</v>
      </c>
      <c r="AB148" s="19">
        <f t="shared" si="7"/>
        <v>1.6</v>
      </c>
      <c r="AC148" s="19">
        <v>1.3</v>
      </c>
      <c r="AD148" s="19">
        <v>0.1</v>
      </c>
      <c r="AE148" s="132">
        <f t="shared" si="8"/>
        <v>4</v>
      </c>
      <c r="AF148" s="132"/>
      <c r="AG148" s="120">
        <f>ROUNDUP(AE148*VLOOKUP($AF$8,PEARL!$C$2:$K$8,8,0)*Z148,0)</f>
        <v>126</v>
      </c>
      <c r="AH148" s="120">
        <f>ROUNDUP(AE148*VLOOKUP($AF$8,PEARL!$C$2:$K$8,9,0)*Z148,0)</f>
        <v>941</v>
      </c>
    </row>
    <row r="149" spans="1:34" x14ac:dyDescent="0.25">
      <c r="A149" s="29" t="s">
        <v>52</v>
      </c>
      <c r="B149" s="30">
        <v>147</v>
      </c>
      <c r="C149" s="31">
        <v>6</v>
      </c>
      <c r="D149" s="3">
        <v>18</v>
      </c>
      <c r="E149" s="20">
        <v>4500</v>
      </c>
      <c r="F149" s="20">
        <v>6</v>
      </c>
      <c r="G149" s="31">
        <v>12</v>
      </c>
      <c r="H149" s="31">
        <v>14</v>
      </c>
      <c r="I149" s="32" t="s">
        <v>58</v>
      </c>
      <c r="J149" s="20">
        <v>5</v>
      </c>
      <c r="K149" s="20">
        <v>50</v>
      </c>
      <c r="L149" s="20">
        <v>30</v>
      </c>
      <c r="M149" s="20">
        <v>5</v>
      </c>
      <c r="N149" s="31">
        <v>54</v>
      </c>
      <c r="O149" s="23">
        <v>20</v>
      </c>
      <c r="P149" s="20">
        <v>80</v>
      </c>
      <c r="Q149" s="24">
        <v>6</v>
      </c>
      <c r="R149" s="7">
        <v>12</v>
      </c>
      <c r="S149" s="20">
        <v>0</v>
      </c>
      <c r="T149" s="20">
        <v>10</v>
      </c>
      <c r="U149" s="25">
        <v>0.5</v>
      </c>
      <c r="V149" s="26">
        <v>1</v>
      </c>
      <c r="W149" s="19">
        <v>9.9</v>
      </c>
      <c r="X149" s="19">
        <v>1</v>
      </c>
      <c r="Y149" s="19">
        <v>11.9</v>
      </c>
      <c r="Z149" s="19">
        <f t="shared" si="6"/>
        <v>1.6</v>
      </c>
      <c r="AA149" s="19">
        <v>0.8</v>
      </c>
      <c r="AB149" s="19">
        <f t="shared" si="7"/>
        <v>1.6</v>
      </c>
      <c r="AC149" s="19">
        <v>1.3</v>
      </c>
      <c r="AD149" s="19">
        <v>0.1</v>
      </c>
      <c r="AE149" s="132">
        <f t="shared" si="8"/>
        <v>4</v>
      </c>
      <c r="AF149" s="132"/>
      <c r="AG149" s="120">
        <f>ROUNDUP(AE149*VLOOKUP($AF$8,PEARL!$C$2:$K$8,8,0)*Z149,0)</f>
        <v>126</v>
      </c>
      <c r="AH149" s="120">
        <f>ROUNDUP(AE149*VLOOKUP($AF$8,PEARL!$C$2:$K$8,9,0)*Z149,0)</f>
        <v>941</v>
      </c>
    </row>
    <row r="150" spans="1:34" x14ac:dyDescent="0.25">
      <c r="A150" s="29" t="s">
        <v>52</v>
      </c>
      <c r="B150" s="18">
        <v>148</v>
      </c>
      <c r="C150" s="31">
        <v>6</v>
      </c>
      <c r="D150" s="3">
        <v>18</v>
      </c>
      <c r="E150" s="20">
        <v>4500</v>
      </c>
      <c r="F150" s="20">
        <v>6</v>
      </c>
      <c r="G150" s="31">
        <v>12</v>
      </c>
      <c r="H150" s="31">
        <v>14</v>
      </c>
      <c r="I150" s="32" t="s">
        <v>58</v>
      </c>
      <c r="J150" s="20">
        <v>5</v>
      </c>
      <c r="K150" s="20">
        <v>50</v>
      </c>
      <c r="L150" s="20">
        <v>30</v>
      </c>
      <c r="M150" s="20">
        <v>5</v>
      </c>
      <c r="N150" s="31">
        <v>54</v>
      </c>
      <c r="O150" s="23">
        <v>20</v>
      </c>
      <c r="P150" s="20">
        <v>80</v>
      </c>
      <c r="Q150" s="24">
        <v>6</v>
      </c>
      <c r="R150" s="7">
        <v>12</v>
      </c>
      <c r="S150" s="20">
        <v>0</v>
      </c>
      <c r="T150" s="20">
        <v>10</v>
      </c>
      <c r="U150" s="25">
        <v>0.5</v>
      </c>
      <c r="V150" s="26">
        <v>1</v>
      </c>
      <c r="W150" s="19">
        <v>9.9</v>
      </c>
      <c r="X150" s="19">
        <v>1</v>
      </c>
      <c r="Y150" s="19">
        <v>11.9</v>
      </c>
      <c r="Z150" s="19">
        <f t="shared" si="6"/>
        <v>1.6</v>
      </c>
      <c r="AA150" s="19">
        <v>0.8</v>
      </c>
      <c r="AB150" s="19">
        <f t="shared" si="7"/>
        <v>1.6</v>
      </c>
      <c r="AC150" s="19">
        <v>1.3</v>
      </c>
      <c r="AD150" s="19">
        <v>0.1</v>
      </c>
      <c r="AE150" s="132">
        <f t="shared" si="8"/>
        <v>4</v>
      </c>
      <c r="AF150" s="132"/>
      <c r="AG150" s="120">
        <f>ROUNDUP(AE150*VLOOKUP($AF$8,PEARL!$C$2:$K$8,8,0)*Z150,0)</f>
        <v>126</v>
      </c>
      <c r="AH150" s="120">
        <f>ROUNDUP(AE150*VLOOKUP($AF$8,PEARL!$C$2:$K$8,9,0)*Z150,0)</f>
        <v>941</v>
      </c>
    </row>
    <row r="151" spans="1:34" x14ac:dyDescent="0.25">
      <c r="A151" s="29" t="s">
        <v>52</v>
      </c>
      <c r="B151" s="30">
        <v>149</v>
      </c>
      <c r="C151" s="31">
        <v>6</v>
      </c>
      <c r="D151" s="3">
        <v>18</v>
      </c>
      <c r="E151" s="20">
        <v>4500</v>
      </c>
      <c r="F151" s="20">
        <v>6</v>
      </c>
      <c r="G151" s="31">
        <v>12</v>
      </c>
      <c r="H151" s="31">
        <v>14</v>
      </c>
      <c r="I151" s="32" t="s">
        <v>58</v>
      </c>
      <c r="J151" s="20">
        <v>5</v>
      </c>
      <c r="K151" s="20">
        <v>50</v>
      </c>
      <c r="L151" s="20">
        <v>30</v>
      </c>
      <c r="M151" s="20">
        <v>5</v>
      </c>
      <c r="N151" s="31">
        <v>54</v>
      </c>
      <c r="O151" s="23">
        <v>20</v>
      </c>
      <c r="P151" s="20">
        <v>80</v>
      </c>
      <c r="Q151" s="24">
        <v>6</v>
      </c>
      <c r="R151" s="7">
        <v>12</v>
      </c>
      <c r="S151" s="20">
        <v>0</v>
      </c>
      <c r="T151" s="20">
        <v>10</v>
      </c>
      <c r="U151" s="25">
        <v>0.5</v>
      </c>
      <c r="V151" s="26">
        <v>1</v>
      </c>
      <c r="W151" s="19">
        <v>9.9</v>
      </c>
      <c r="X151" s="19">
        <v>1</v>
      </c>
      <c r="Y151" s="19">
        <v>11.9</v>
      </c>
      <c r="Z151" s="19">
        <f t="shared" si="6"/>
        <v>1.6</v>
      </c>
      <c r="AA151" s="19">
        <v>0.8</v>
      </c>
      <c r="AB151" s="19">
        <f t="shared" si="7"/>
        <v>1.6</v>
      </c>
      <c r="AC151" s="19">
        <v>1.3</v>
      </c>
      <c r="AD151" s="19">
        <v>0.1</v>
      </c>
      <c r="AE151" s="132">
        <f t="shared" si="8"/>
        <v>4</v>
      </c>
      <c r="AF151" s="132"/>
      <c r="AG151" s="120">
        <f>ROUNDUP(AE151*VLOOKUP($AF$8,PEARL!$C$2:$K$8,8,0)*Z151,0)</f>
        <v>126</v>
      </c>
      <c r="AH151" s="120">
        <f>ROUNDUP(AE151*VLOOKUP($AF$8,PEARL!$C$2:$K$8,9,0)*Z151,0)</f>
        <v>941</v>
      </c>
    </row>
    <row r="152" spans="1:34" x14ac:dyDescent="0.25">
      <c r="A152" s="29" t="s">
        <v>52</v>
      </c>
      <c r="B152" s="18">
        <v>150</v>
      </c>
      <c r="C152" s="31">
        <v>6</v>
      </c>
      <c r="D152" s="3">
        <v>19</v>
      </c>
      <c r="E152" s="20">
        <v>4800</v>
      </c>
      <c r="F152" s="20">
        <v>6</v>
      </c>
      <c r="G152" s="31">
        <v>12</v>
      </c>
      <c r="H152" s="31">
        <v>16</v>
      </c>
      <c r="I152" s="32" t="s">
        <v>58</v>
      </c>
      <c r="J152" s="20">
        <v>5</v>
      </c>
      <c r="K152" s="20">
        <v>50</v>
      </c>
      <c r="L152" s="20">
        <v>30</v>
      </c>
      <c r="M152" s="20">
        <v>5</v>
      </c>
      <c r="N152" s="31">
        <v>54</v>
      </c>
      <c r="O152" s="23">
        <v>20</v>
      </c>
      <c r="P152" s="20">
        <v>80</v>
      </c>
      <c r="Q152" s="24">
        <v>6</v>
      </c>
      <c r="R152" s="7">
        <v>12</v>
      </c>
      <c r="S152" s="20">
        <v>0</v>
      </c>
      <c r="T152" s="20">
        <v>10</v>
      </c>
      <c r="U152" s="25">
        <v>0.5</v>
      </c>
      <c r="V152" s="26">
        <v>1</v>
      </c>
      <c r="W152" s="19">
        <v>9.9</v>
      </c>
      <c r="X152" s="19">
        <v>1</v>
      </c>
      <c r="Y152" s="19">
        <v>11.9</v>
      </c>
      <c r="Z152" s="19">
        <f t="shared" si="6"/>
        <v>1.6</v>
      </c>
      <c r="AA152" s="19">
        <v>0.8</v>
      </c>
      <c r="AB152" s="19">
        <f t="shared" si="7"/>
        <v>1.6</v>
      </c>
      <c r="AC152" s="19">
        <v>1.3</v>
      </c>
      <c r="AD152" s="19">
        <v>0.1</v>
      </c>
      <c r="AE152" s="132">
        <f t="shared" si="8"/>
        <v>4</v>
      </c>
      <c r="AF152" s="132"/>
      <c r="AG152" s="120">
        <f>ROUNDUP(AE152*VLOOKUP($AF$8,PEARL!$C$2:$K$8,8,0)*Z152,0)</f>
        <v>126</v>
      </c>
      <c r="AH152" s="120">
        <f>ROUNDUP(AE152*VLOOKUP($AF$8,PEARL!$C$2:$K$8,9,0)*Z152,0)</f>
        <v>941</v>
      </c>
    </row>
    <row r="153" spans="1:34" x14ac:dyDescent="0.25">
      <c r="A153" s="29" t="s">
        <v>52</v>
      </c>
      <c r="B153" s="30">
        <v>151</v>
      </c>
      <c r="C153" s="31">
        <v>7</v>
      </c>
      <c r="D153" s="3">
        <v>19</v>
      </c>
      <c r="E153" s="20">
        <v>4800</v>
      </c>
      <c r="F153" s="20">
        <v>6</v>
      </c>
      <c r="G153" s="31">
        <v>14</v>
      </c>
      <c r="H153" s="31">
        <v>16</v>
      </c>
      <c r="I153" s="32" t="s">
        <v>58</v>
      </c>
      <c r="J153" s="20">
        <v>5</v>
      </c>
      <c r="K153" s="20">
        <v>50</v>
      </c>
      <c r="L153" s="20">
        <v>30</v>
      </c>
      <c r="M153" s="20">
        <v>5</v>
      </c>
      <c r="N153" s="31">
        <v>54</v>
      </c>
      <c r="O153" s="23">
        <v>20</v>
      </c>
      <c r="P153" s="20">
        <v>80</v>
      </c>
      <c r="Q153" s="24">
        <v>6</v>
      </c>
      <c r="R153" s="7">
        <v>12</v>
      </c>
      <c r="S153" s="20">
        <v>0</v>
      </c>
      <c r="T153" s="20">
        <v>10</v>
      </c>
      <c r="U153" s="25">
        <v>0.5</v>
      </c>
      <c r="V153" s="26">
        <v>1</v>
      </c>
      <c r="W153" s="19">
        <v>9.9</v>
      </c>
      <c r="X153" s="19">
        <v>1</v>
      </c>
      <c r="Y153" s="19">
        <v>11.9</v>
      </c>
      <c r="Z153" s="19">
        <f t="shared" si="6"/>
        <v>1.6</v>
      </c>
      <c r="AA153" s="19">
        <v>0.8</v>
      </c>
      <c r="AB153" s="19">
        <f t="shared" si="7"/>
        <v>1.6</v>
      </c>
      <c r="AC153" s="19">
        <v>1.3</v>
      </c>
      <c r="AD153" s="19">
        <v>0.1</v>
      </c>
      <c r="AE153" s="132">
        <f t="shared" si="8"/>
        <v>4</v>
      </c>
      <c r="AF153" s="132"/>
      <c r="AG153" s="120">
        <f>ROUNDUP(AE153*VLOOKUP($AF$8,PEARL!$C$2:$K$8,8,0)*Z153,0)</f>
        <v>126</v>
      </c>
      <c r="AH153" s="120">
        <f>ROUNDUP(AE153*VLOOKUP($AF$8,PEARL!$C$2:$K$8,9,0)*Z153,0)</f>
        <v>941</v>
      </c>
    </row>
    <row r="154" spans="1:34" x14ac:dyDescent="0.25">
      <c r="A154" s="29" t="s">
        <v>52</v>
      </c>
      <c r="B154" s="18">
        <v>152</v>
      </c>
      <c r="C154" s="31">
        <v>7</v>
      </c>
      <c r="D154" s="3">
        <v>19</v>
      </c>
      <c r="E154" s="20">
        <v>4800</v>
      </c>
      <c r="F154" s="20">
        <v>6</v>
      </c>
      <c r="G154" s="31">
        <v>14</v>
      </c>
      <c r="H154" s="31">
        <v>16</v>
      </c>
      <c r="I154" s="32" t="s">
        <v>58</v>
      </c>
      <c r="J154" s="20">
        <v>5</v>
      </c>
      <c r="K154" s="20">
        <v>50</v>
      </c>
      <c r="L154" s="20">
        <v>30</v>
      </c>
      <c r="M154" s="20">
        <v>5</v>
      </c>
      <c r="N154" s="31">
        <v>54</v>
      </c>
      <c r="O154" s="23">
        <v>20</v>
      </c>
      <c r="P154" s="20">
        <v>80</v>
      </c>
      <c r="Q154" s="24">
        <v>6</v>
      </c>
      <c r="R154" s="7">
        <v>12</v>
      </c>
      <c r="S154" s="20">
        <v>0</v>
      </c>
      <c r="T154" s="20">
        <v>10</v>
      </c>
      <c r="U154" s="25">
        <v>0.5</v>
      </c>
      <c r="V154" s="26">
        <v>1</v>
      </c>
      <c r="W154" s="19">
        <v>9.9</v>
      </c>
      <c r="X154" s="19">
        <v>1</v>
      </c>
      <c r="Y154" s="19">
        <v>11.9</v>
      </c>
      <c r="Z154" s="19">
        <f t="shared" si="6"/>
        <v>1.6</v>
      </c>
      <c r="AA154" s="19">
        <v>0.8</v>
      </c>
      <c r="AB154" s="19">
        <f t="shared" si="7"/>
        <v>1.6</v>
      </c>
      <c r="AC154" s="19">
        <v>1.2</v>
      </c>
      <c r="AD154" s="19">
        <v>0.1</v>
      </c>
      <c r="AE154" s="132">
        <f t="shared" si="8"/>
        <v>4</v>
      </c>
      <c r="AF154" s="132"/>
      <c r="AG154" s="120">
        <f>ROUNDUP(AE154*VLOOKUP($AF$8,PEARL!$C$2:$K$8,8,0)*Z154,0)</f>
        <v>126</v>
      </c>
      <c r="AH154" s="120">
        <f>ROUNDUP(AE154*VLOOKUP($AF$8,PEARL!$C$2:$K$8,9,0)*Z154,0)</f>
        <v>941</v>
      </c>
    </row>
    <row r="155" spans="1:34" x14ac:dyDescent="0.25">
      <c r="A155" s="29" t="s">
        <v>52</v>
      </c>
      <c r="B155" s="18">
        <v>153</v>
      </c>
      <c r="C155" s="31">
        <v>7</v>
      </c>
      <c r="D155" s="3">
        <v>19</v>
      </c>
      <c r="E155" s="20">
        <v>4800</v>
      </c>
      <c r="F155" s="20">
        <v>6</v>
      </c>
      <c r="G155" s="31">
        <v>14</v>
      </c>
      <c r="H155" s="31">
        <v>16</v>
      </c>
      <c r="I155" s="32" t="s">
        <v>58</v>
      </c>
      <c r="J155" s="20">
        <v>5</v>
      </c>
      <c r="K155" s="20">
        <v>50</v>
      </c>
      <c r="L155" s="20">
        <v>30</v>
      </c>
      <c r="M155" s="20">
        <v>5</v>
      </c>
      <c r="N155" s="31">
        <v>54</v>
      </c>
      <c r="O155" s="23">
        <v>20</v>
      </c>
      <c r="P155" s="20">
        <v>80</v>
      </c>
      <c r="Q155" s="24">
        <v>6</v>
      </c>
      <c r="R155" s="7">
        <v>12</v>
      </c>
      <c r="S155" s="20">
        <v>0</v>
      </c>
      <c r="T155" s="20">
        <v>10</v>
      </c>
      <c r="U155" s="25">
        <v>0.5</v>
      </c>
      <c r="V155" s="26">
        <v>1</v>
      </c>
      <c r="W155" s="19">
        <v>9.9</v>
      </c>
      <c r="X155" s="19">
        <v>1</v>
      </c>
      <c r="Y155" s="19">
        <v>11.9</v>
      </c>
      <c r="Z155" s="19">
        <f t="shared" si="6"/>
        <v>1.6</v>
      </c>
      <c r="AA155" s="19">
        <v>0.8</v>
      </c>
      <c r="AB155" s="19">
        <f t="shared" si="7"/>
        <v>1.6</v>
      </c>
      <c r="AC155" s="26">
        <v>1.1000000000000001</v>
      </c>
      <c r="AD155" s="19">
        <v>0.1</v>
      </c>
      <c r="AE155" s="132">
        <f t="shared" si="8"/>
        <v>4</v>
      </c>
      <c r="AF155" s="132"/>
      <c r="AG155" s="120">
        <f>ROUNDUP(AE155*VLOOKUP($AF$8,PEARL!$C$2:$K$8,8,0)*Z155,0)</f>
        <v>126</v>
      </c>
      <c r="AH155" s="120">
        <f>ROUNDUP(AE155*VLOOKUP($AF$8,PEARL!$C$2:$K$8,9,0)*Z155,0)</f>
        <v>941</v>
      </c>
    </row>
    <row r="156" spans="1:34" x14ac:dyDescent="0.25">
      <c r="A156" s="29" t="s">
        <v>52</v>
      </c>
      <c r="B156" s="30">
        <v>154</v>
      </c>
      <c r="C156" s="31">
        <v>7</v>
      </c>
      <c r="D156" s="3">
        <v>19</v>
      </c>
      <c r="E156" s="20">
        <v>4800</v>
      </c>
      <c r="F156" s="20">
        <v>6</v>
      </c>
      <c r="G156" s="31">
        <v>14</v>
      </c>
      <c r="H156" s="31">
        <v>16</v>
      </c>
      <c r="I156" s="32" t="s">
        <v>58</v>
      </c>
      <c r="J156" s="20">
        <v>5</v>
      </c>
      <c r="K156" s="20">
        <v>50</v>
      </c>
      <c r="L156" s="20">
        <v>30</v>
      </c>
      <c r="M156" s="20">
        <v>5</v>
      </c>
      <c r="N156" s="31">
        <v>54</v>
      </c>
      <c r="O156" s="23">
        <v>20</v>
      </c>
      <c r="P156" s="20">
        <v>80</v>
      </c>
      <c r="Q156" s="24">
        <v>6</v>
      </c>
      <c r="R156" s="7">
        <v>12</v>
      </c>
      <c r="S156" s="20">
        <v>0</v>
      </c>
      <c r="T156" s="20">
        <v>10</v>
      </c>
      <c r="U156" s="25">
        <v>0.5</v>
      </c>
      <c r="V156" s="26">
        <v>1</v>
      </c>
      <c r="W156" s="19">
        <v>9.9</v>
      </c>
      <c r="X156" s="19">
        <v>1</v>
      </c>
      <c r="Y156" s="19">
        <v>11.9</v>
      </c>
      <c r="Z156" s="19">
        <f t="shared" si="6"/>
        <v>1.6</v>
      </c>
      <c r="AA156" s="19">
        <v>0.8</v>
      </c>
      <c r="AB156" s="19">
        <f t="shared" si="7"/>
        <v>1.6</v>
      </c>
      <c r="AC156" s="19">
        <v>1.1000000000000001</v>
      </c>
      <c r="AD156" s="19">
        <v>0.1</v>
      </c>
      <c r="AE156" s="132">
        <f t="shared" si="8"/>
        <v>4</v>
      </c>
      <c r="AF156" s="132"/>
      <c r="AG156" s="120">
        <f>ROUNDUP(AE156*VLOOKUP($AF$8,PEARL!$C$2:$K$8,8,0)*Z156,0)</f>
        <v>126</v>
      </c>
      <c r="AH156" s="120">
        <f>ROUNDUP(AE156*VLOOKUP($AF$8,PEARL!$C$2:$K$8,9,0)*Z156,0)</f>
        <v>941</v>
      </c>
    </row>
    <row r="157" spans="1:34" x14ac:dyDescent="0.25">
      <c r="A157" s="29" t="s">
        <v>52</v>
      </c>
      <c r="B157" s="18">
        <v>155</v>
      </c>
      <c r="C157" s="31">
        <v>7</v>
      </c>
      <c r="D157" s="3">
        <v>19</v>
      </c>
      <c r="E157" s="20">
        <v>4800</v>
      </c>
      <c r="F157" s="20">
        <v>6</v>
      </c>
      <c r="G157" s="31">
        <v>14</v>
      </c>
      <c r="H157" s="31">
        <v>16</v>
      </c>
      <c r="I157" s="32" t="s">
        <v>58</v>
      </c>
      <c r="J157" s="20">
        <v>5</v>
      </c>
      <c r="K157" s="20">
        <v>50</v>
      </c>
      <c r="L157" s="20">
        <v>30</v>
      </c>
      <c r="M157" s="20">
        <v>5</v>
      </c>
      <c r="N157" s="31">
        <v>54</v>
      </c>
      <c r="O157" s="23">
        <v>20</v>
      </c>
      <c r="P157" s="20">
        <v>80</v>
      </c>
      <c r="Q157" s="24">
        <v>6</v>
      </c>
      <c r="R157" s="7">
        <v>12</v>
      </c>
      <c r="S157" s="20">
        <v>0</v>
      </c>
      <c r="T157" s="20">
        <v>10</v>
      </c>
      <c r="U157" s="25">
        <v>0.5</v>
      </c>
      <c r="V157" s="26">
        <v>1</v>
      </c>
      <c r="W157" s="19">
        <v>9.9</v>
      </c>
      <c r="X157" s="19">
        <v>1</v>
      </c>
      <c r="Y157" s="19">
        <v>11.9</v>
      </c>
      <c r="Z157" s="19">
        <f t="shared" si="6"/>
        <v>1.6</v>
      </c>
      <c r="AA157" s="19">
        <v>0.8</v>
      </c>
      <c r="AB157" s="19">
        <f t="shared" si="7"/>
        <v>1.6</v>
      </c>
      <c r="AC157" s="19">
        <v>1.1000000000000001</v>
      </c>
      <c r="AD157" s="19">
        <v>0.1</v>
      </c>
      <c r="AE157" s="132">
        <f t="shared" si="8"/>
        <v>4</v>
      </c>
      <c r="AF157" s="132"/>
      <c r="AG157" s="120">
        <f>ROUNDUP(AE157*VLOOKUP($AF$8,PEARL!$C$2:$K$8,8,0)*Z157,0)</f>
        <v>126</v>
      </c>
      <c r="AH157" s="120">
        <f>ROUNDUP(AE157*VLOOKUP($AF$8,PEARL!$C$2:$K$8,9,0)*Z157,0)</f>
        <v>941</v>
      </c>
    </row>
    <row r="158" spans="1:34" x14ac:dyDescent="0.25">
      <c r="A158" s="29" t="s">
        <v>52</v>
      </c>
      <c r="B158" s="30">
        <v>156</v>
      </c>
      <c r="C158" s="31">
        <v>7</v>
      </c>
      <c r="D158" s="3">
        <v>19</v>
      </c>
      <c r="E158" s="20">
        <v>4800</v>
      </c>
      <c r="F158" s="20">
        <v>6</v>
      </c>
      <c r="G158" s="31">
        <v>14</v>
      </c>
      <c r="H158" s="31">
        <v>16</v>
      </c>
      <c r="I158" s="32" t="s">
        <v>58</v>
      </c>
      <c r="J158" s="20">
        <v>5</v>
      </c>
      <c r="K158" s="20">
        <v>50</v>
      </c>
      <c r="L158" s="20">
        <v>30</v>
      </c>
      <c r="M158" s="20">
        <v>5</v>
      </c>
      <c r="N158" s="31">
        <v>54</v>
      </c>
      <c r="O158" s="23">
        <v>20</v>
      </c>
      <c r="P158" s="20">
        <v>80</v>
      </c>
      <c r="Q158" s="24">
        <v>6</v>
      </c>
      <c r="R158" s="7">
        <v>12</v>
      </c>
      <c r="S158" s="20">
        <v>0</v>
      </c>
      <c r="T158" s="20">
        <v>10</v>
      </c>
      <c r="U158" s="25">
        <v>0.5</v>
      </c>
      <c r="V158" s="26">
        <v>1</v>
      </c>
      <c r="W158" s="19">
        <v>9.9</v>
      </c>
      <c r="X158" s="19">
        <v>1</v>
      </c>
      <c r="Y158" s="19">
        <v>11.9</v>
      </c>
      <c r="Z158" s="19">
        <f t="shared" si="6"/>
        <v>1.6</v>
      </c>
      <c r="AA158" s="19">
        <v>0.8</v>
      </c>
      <c r="AB158" s="19">
        <f t="shared" si="7"/>
        <v>1.6</v>
      </c>
      <c r="AC158" s="19">
        <v>1.1000000000000001</v>
      </c>
      <c r="AD158" s="19">
        <v>0.1</v>
      </c>
      <c r="AE158" s="132">
        <f t="shared" si="8"/>
        <v>4</v>
      </c>
      <c r="AF158" s="132"/>
      <c r="AG158" s="120">
        <f>ROUNDUP(AE158*VLOOKUP($AF$8,PEARL!$C$2:$K$8,8,0)*Z158,0)</f>
        <v>126</v>
      </c>
      <c r="AH158" s="120">
        <f>ROUNDUP(AE158*VLOOKUP($AF$8,PEARL!$C$2:$K$8,9,0)*Z158,0)</f>
        <v>941</v>
      </c>
    </row>
    <row r="159" spans="1:34" x14ac:dyDescent="0.25">
      <c r="A159" s="29" t="s">
        <v>52</v>
      </c>
      <c r="B159" s="18">
        <v>157</v>
      </c>
      <c r="C159" s="31">
        <v>7</v>
      </c>
      <c r="D159" s="3">
        <v>19</v>
      </c>
      <c r="E159" s="20">
        <v>4800</v>
      </c>
      <c r="F159" s="20">
        <v>6</v>
      </c>
      <c r="G159" s="31">
        <v>14</v>
      </c>
      <c r="H159" s="31">
        <v>16</v>
      </c>
      <c r="I159" s="32" t="s">
        <v>58</v>
      </c>
      <c r="J159" s="20">
        <v>5</v>
      </c>
      <c r="K159" s="20">
        <v>50</v>
      </c>
      <c r="L159" s="20">
        <v>30</v>
      </c>
      <c r="M159" s="20">
        <v>5</v>
      </c>
      <c r="N159" s="31">
        <v>54</v>
      </c>
      <c r="O159" s="23">
        <v>20</v>
      </c>
      <c r="P159" s="20">
        <v>80</v>
      </c>
      <c r="Q159" s="24">
        <v>6</v>
      </c>
      <c r="R159" s="7">
        <v>12</v>
      </c>
      <c r="S159" s="20">
        <v>0</v>
      </c>
      <c r="T159" s="20">
        <v>10</v>
      </c>
      <c r="U159" s="25">
        <v>0.5</v>
      </c>
      <c r="V159" s="26">
        <v>1</v>
      </c>
      <c r="W159" s="19">
        <v>9.9</v>
      </c>
      <c r="X159" s="19">
        <v>1</v>
      </c>
      <c r="Y159" s="19">
        <v>11.9</v>
      </c>
      <c r="Z159" s="19">
        <f t="shared" si="6"/>
        <v>1.6</v>
      </c>
      <c r="AA159" s="19">
        <v>0.8</v>
      </c>
      <c r="AB159" s="19">
        <f t="shared" si="7"/>
        <v>1.6</v>
      </c>
      <c r="AC159" s="19">
        <v>1.1000000000000001</v>
      </c>
      <c r="AD159" s="19">
        <v>0.1</v>
      </c>
      <c r="AE159" s="132">
        <f t="shared" si="8"/>
        <v>4</v>
      </c>
      <c r="AF159" s="132"/>
      <c r="AG159" s="120">
        <f>ROUNDUP(AE159*VLOOKUP($AF$8,PEARL!$C$2:$K$8,8,0)*Z159,0)</f>
        <v>126</v>
      </c>
      <c r="AH159" s="120">
        <f>ROUNDUP(AE159*VLOOKUP($AF$8,PEARL!$C$2:$K$8,9,0)*Z159,0)</f>
        <v>941</v>
      </c>
    </row>
    <row r="160" spans="1:34" x14ac:dyDescent="0.25">
      <c r="A160" s="29" t="s">
        <v>52</v>
      </c>
      <c r="B160" s="30">
        <v>158</v>
      </c>
      <c r="C160" s="31">
        <v>7</v>
      </c>
      <c r="D160" s="3">
        <v>19</v>
      </c>
      <c r="E160" s="20">
        <v>4800</v>
      </c>
      <c r="F160" s="20">
        <v>6</v>
      </c>
      <c r="G160" s="31">
        <v>14</v>
      </c>
      <c r="H160" s="31">
        <v>16</v>
      </c>
      <c r="I160" s="32" t="s">
        <v>58</v>
      </c>
      <c r="J160" s="20">
        <v>5</v>
      </c>
      <c r="K160" s="20">
        <v>50</v>
      </c>
      <c r="L160" s="20">
        <v>30</v>
      </c>
      <c r="M160" s="20">
        <v>5</v>
      </c>
      <c r="N160" s="31">
        <v>54</v>
      </c>
      <c r="O160" s="23">
        <v>20</v>
      </c>
      <c r="P160" s="20">
        <v>80</v>
      </c>
      <c r="Q160" s="24">
        <v>6</v>
      </c>
      <c r="R160" s="7">
        <v>12</v>
      </c>
      <c r="S160" s="20">
        <v>0</v>
      </c>
      <c r="T160" s="20">
        <v>10</v>
      </c>
      <c r="U160" s="25">
        <v>0.5</v>
      </c>
      <c r="V160" s="26">
        <v>1</v>
      </c>
      <c r="W160" s="19">
        <v>9.9</v>
      </c>
      <c r="X160" s="19">
        <v>1</v>
      </c>
      <c r="Y160" s="19">
        <v>11.9</v>
      </c>
      <c r="Z160" s="19">
        <f t="shared" si="6"/>
        <v>1.6</v>
      </c>
      <c r="AA160" s="19">
        <v>0.8</v>
      </c>
      <c r="AB160" s="19">
        <f t="shared" si="7"/>
        <v>1.6</v>
      </c>
      <c r="AC160" s="19">
        <v>1.1000000000000001</v>
      </c>
      <c r="AD160" s="19">
        <v>0.1</v>
      </c>
      <c r="AE160" s="132">
        <f t="shared" si="8"/>
        <v>4</v>
      </c>
      <c r="AF160" s="132"/>
      <c r="AG160" s="120">
        <f>ROUNDUP(AE160*VLOOKUP($AF$8,PEARL!$C$2:$K$8,8,0)*Z160,0)</f>
        <v>126</v>
      </c>
      <c r="AH160" s="120">
        <f>ROUNDUP(AE160*VLOOKUP($AF$8,PEARL!$C$2:$K$8,9,0)*Z160,0)</f>
        <v>941</v>
      </c>
    </row>
    <row r="161" spans="1:34" x14ac:dyDescent="0.25">
      <c r="A161" s="29" t="s">
        <v>52</v>
      </c>
      <c r="B161" s="18">
        <v>159</v>
      </c>
      <c r="C161" s="31">
        <v>7</v>
      </c>
      <c r="D161" s="3">
        <v>19</v>
      </c>
      <c r="E161" s="20">
        <v>4800</v>
      </c>
      <c r="F161" s="20">
        <v>6</v>
      </c>
      <c r="G161" s="31">
        <v>14</v>
      </c>
      <c r="H161" s="31">
        <v>16</v>
      </c>
      <c r="I161" s="32" t="s">
        <v>58</v>
      </c>
      <c r="J161" s="20">
        <v>5</v>
      </c>
      <c r="K161" s="20">
        <v>50</v>
      </c>
      <c r="L161" s="20">
        <v>30</v>
      </c>
      <c r="M161" s="20">
        <v>5</v>
      </c>
      <c r="N161" s="31">
        <v>54</v>
      </c>
      <c r="O161" s="23">
        <v>20</v>
      </c>
      <c r="P161" s="20">
        <v>80</v>
      </c>
      <c r="Q161" s="24">
        <v>6</v>
      </c>
      <c r="R161" s="7">
        <v>12</v>
      </c>
      <c r="S161" s="20">
        <v>0</v>
      </c>
      <c r="T161" s="20">
        <v>10</v>
      </c>
      <c r="U161" s="25">
        <v>0.5</v>
      </c>
      <c r="V161" s="26">
        <v>1</v>
      </c>
      <c r="W161" s="19">
        <v>9.9</v>
      </c>
      <c r="X161" s="19">
        <v>1</v>
      </c>
      <c r="Y161" s="19">
        <v>11.9</v>
      </c>
      <c r="Z161" s="19">
        <f t="shared" si="6"/>
        <v>1.6</v>
      </c>
      <c r="AA161" s="19">
        <v>0.8</v>
      </c>
      <c r="AB161" s="19">
        <f t="shared" si="7"/>
        <v>1.6</v>
      </c>
      <c r="AC161" s="19">
        <v>1.1000000000000001</v>
      </c>
      <c r="AD161" s="19">
        <v>0.1</v>
      </c>
      <c r="AE161" s="132">
        <f t="shared" si="8"/>
        <v>4</v>
      </c>
      <c r="AF161" s="132"/>
      <c r="AG161" s="120">
        <f>ROUNDUP(AE161*VLOOKUP($AF$8,PEARL!$C$2:$K$8,8,0)*Z161,0)</f>
        <v>126</v>
      </c>
      <c r="AH161" s="120">
        <f>ROUNDUP(AE161*VLOOKUP($AF$8,PEARL!$C$2:$K$8,9,0)*Z161,0)</f>
        <v>941</v>
      </c>
    </row>
    <row r="162" spans="1:34" x14ac:dyDescent="0.25">
      <c r="A162" s="29" t="s">
        <v>52</v>
      </c>
      <c r="B162" s="30">
        <v>160</v>
      </c>
      <c r="C162" s="31">
        <v>7</v>
      </c>
      <c r="D162" s="3">
        <v>19</v>
      </c>
      <c r="E162" s="20">
        <v>5100</v>
      </c>
      <c r="F162" s="20">
        <v>6</v>
      </c>
      <c r="G162" s="31">
        <v>14</v>
      </c>
      <c r="H162" s="31">
        <v>16</v>
      </c>
      <c r="I162" s="32" t="s">
        <v>58</v>
      </c>
      <c r="J162" s="20">
        <v>5</v>
      </c>
      <c r="K162" s="20">
        <v>50</v>
      </c>
      <c r="L162" s="20">
        <v>30</v>
      </c>
      <c r="M162" s="20">
        <v>5</v>
      </c>
      <c r="N162" s="31">
        <v>54</v>
      </c>
      <c r="O162" s="23">
        <v>20</v>
      </c>
      <c r="P162" s="20">
        <v>80</v>
      </c>
      <c r="Q162" s="24">
        <v>6</v>
      </c>
      <c r="R162" s="7">
        <v>12</v>
      </c>
      <c r="S162" s="20">
        <v>0</v>
      </c>
      <c r="T162" s="20">
        <v>10</v>
      </c>
      <c r="U162" s="25">
        <v>0.5</v>
      </c>
      <c r="V162" s="26">
        <v>1</v>
      </c>
      <c r="W162" s="19">
        <v>9.9</v>
      </c>
      <c r="X162" s="19">
        <v>1</v>
      </c>
      <c r="Y162" s="19">
        <v>11.9</v>
      </c>
      <c r="Z162" s="19">
        <f t="shared" si="6"/>
        <v>1.6</v>
      </c>
      <c r="AA162" s="19">
        <v>0.8</v>
      </c>
      <c r="AB162" s="19">
        <f t="shared" si="7"/>
        <v>1.6</v>
      </c>
      <c r="AC162" s="19">
        <v>1.1000000000000001</v>
      </c>
      <c r="AD162" s="19">
        <v>0.1</v>
      </c>
      <c r="AE162" s="132">
        <f t="shared" si="8"/>
        <v>4</v>
      </c>
      <c r="AF162" s="132"/>
      <c r="AG162" s="120">
        <f>ROUNDUP(AE162*VLOOKUP($AF$8,PEARL!$C$2:$K$8,8,0)*Z162,0)</f>
        <v>126</v>
      </c>
      <c r="AH162" s="120">
        <f>ROUNDUP(AE162*VLOOKUP($AF$8,PEARL!$C$2:$K$8,9,0)*Z162,0)</f>
        <v>941</v>
      </c>
    </row>
    <row r="163" spans="1:34" x14ac:dyDescent="0.25">
      <c r="A163" s="29" t="s">
        <v>52</v>
      </c>
      <c r="B163" s="18">
        <v>161</v>
      </c>
      <c r="C163" s="31">
        <v>7</v>
      </c>
      <c r="D163" s="3">
        <v>19</v>
      </c>
      <c r="E163" s="20">
        <v>5100</v>
      </c>
      <c r="F163" s="20">
        <v>6</v>
      </c>
      <c r="G163" s="31">
        <v>14</v>
      </c>
      <c r="H163" s="31">
        <v>16</v>
      </c>
      <c r="I163" s="32" t="s">
        <v>58</v>
      </c>
      <c r="J163" s="20">
        <v>5</v>
      </c>
      <c r="K163" s="20">
        <v>50</v>
      </c>
      <c r="L163" s="20">
        <v>30</v>
      </c>
      <c r="M163" s="20">
        <v>5</v>
      </c>
      <c r="N163" s="31">
        <v>54</v>
      </c>
      <c r="O163" s="23">
        <v>20</v>
      </c>
      <c r="P163" s="20">
        <v>80</v>
      </c>
      <c r="Q163" s="24">
        <v>6</v>
      </c>
      <c r="R163" s="7">
        <v>12</v>
      </c>
      <c r="S163" s="20">
        <v>0</v>
      </c>
      <c r="T163" s="20">
        <v>10</v>
      </c>
      <c r="U163" s="25">
        <v>0.5</v>
      </c>
      <c r="V163" s="26">
        <v>1</v>
      </c>
      <c r="W163" s="19">
        <v>9.9</v>
      </c>
      <c r="X163" s="19">
        <v>1</v>
      </c>
      <c r="Y163" s="19">
        <v>11.9</v>
      </c>
      <c r="Z163" s="19">
        <f t="shared" si="6"/>
        <v>1.6</v>
      </c>
      <c r="AA163" s="19">
        <v>0.8</v>
      </c>
      <c r="AB163" s="19">
        <f t="shared" si="7"/>
        <v>1.6</v>
      </c>
      <c r="AC163" s="19">
        <v>1.1000000000000001</v>
      </c>
      <c r="AD163" s="19">
        <v>0.1</v>
      </c>
      <c r="AE163" s="132">
        <f t="shared" si="8"/>
        <v>4</v>
      </c>
      <c r="AF163" s="132"/>
      <c r="AG163" s="120">
        <f>ROUNDUP(AE163*VLOOKUP($AF$8,PEARL!$C$2:$K$8,8,0)*Z163,0)</f>
        <v>126</v>
      </c>
      <c r="AH163" s="120">
        <f>ROUNDUP(AE163*VLOOKUP($AF$8,PEARL!$C$2:$K$8,9,0)*Z163,0)</f>
        <v>941</v>
      </c>
    </row>
    <row r="164" spans="1:34" x14ac:dyDescent="0.25">
      <c r="A164" s="29" t="s">
        <v>52</v>
      </c>
      <c r="B164" s="30">
        <v>162</v>
      </c>
      <c r="C164" s="31">
        <v>7</v>
      </c>
      <c r="D164" s="3">
        <v>19</v>
      </c>
      <c r="E164" s="20">
        <v>5100</v>
      </c>
      <c r="F164" s="20">
        <v>6</v>
      </c>
      <c r="G164" s="31">
        <v>14</v>
      </c>
      <c r="H164" s="31">
        <v>16</v>
      </c>
      <c r="I164" s="32" t="s">
        <v>58</v>
      </c>
      <c r="J164" s="20">
        <v>5</v>
      </c>
      <c r="K164" s="20">
        <v>50</v>
      </c>
      <c r="L164" s="20">
        <v>30</v>
      </c>
      <c r="M164" s="20">
        <v>5</v>
      </c>
      <c r="N164" s="31">
        <v>54</v>
      </c>
      <c r="O164" s="23">
        <v>20</v>
      </c>
      <c r="P164" s="20">
        <v>80</v>
      </c>
      <c r="Q164" s="24">
        <v>6</v>
      </c>
      <c r="R164" s="7">
        <v>12</v>
      </c>
      <c r="S164" s="20">
        <v>0</v>
      </c>
      <c r="T164" s="20">
        <v>10</v>
      </c>
      <c r="U164" s="25">
        <v>0.5</v>
      </c>
      <c r="V164" s="26">
        <v>1</v>
      </c>
      <c r="W164" s="19">
        <v>9.9</v>
      </c>
      <c r="X164" s="19">
        <v>1</v>
      </c>
      <c r="Y164" s="19">
        <v>11.9</v>
      </c>
      <c r="Z164" s="19">
        <f t="shared" si="6"/>
        <v>1.6</v>
      </c>
      <c r="AA164" s="19">
        <v>0.8</v>
      </c>
      <c r="AB164" s="19">
        <f t="shared" si="7"/>
        <v>1.6</v>
      </c>
      <c r="AC164" s="19">
        <v>1.1000000000000001</v>
      </c>
      <c r="AD164" s="19">
        <v>0.1</v>
      </c>
      <c r="AE164" s="132">
        <f t="shared" si="8"/>
        <v>4</v>
      </c>
      <c r="AF164" s="132"/>
      <c r="AG164" s="120">
        <f>ROUNDUP(AE164*VLOOKUP($AF$8,PEARL!$C$2:$K$8,8,0)*Z164,0)</f>
        <v>126</v>
      </c>
      <c r="AH164" s="120">
        <f>ROUNDUP(AE164*VLOOKUP($AF$8,PEARL!$C$2:$K$8,9,0)*Z164,0)</f>
        <v>941</v>
      </c>
    </row>
    <row r="165" spans="1:34" x14ac:dyDescent="0.25">
      <c r="A165" s="29" t="s">
        <v>52</v>
      </c>
      <c r="B165" s="18">
        <v>163</v>
      </c>
      <c r="C165" s="31">
        <v>7</v>
      </c>
      <c r="D165" s="3">
        <v>19</v>
      </c>
      <c r="E165" s="20">
        <v>5100</v>
      </c>
      <c r="F165" s="20">
        <v>6</v>
      </c>
      <c r="G165" s="31">
        <v>14</v>
      </c>
      <c r="H165" s="31">
        <v>16</v>
      </c>
      <c r="I165" s="32" t="s">
        <v>58</v>
      </c>
      <c r="J165" s="20">
        <v>5</v>
      </c>
      <c r="K165" s="20">
        <v>50</v>
      </c>
      <c r="L165" s="20">
        <v>30</v>
      </c>
      <c r="M165" s="20">
        <v>5</v>
      </c>
      <c r="N165" s="31">
        <v>54</v>
      </c>
      <c r="O165" s="23">
        <v>20</v>
      </c>
      <c r="P165" s="20">
        <v>80</v>
      </c>
      <c r="Q165" s="24">
        <v>6</v>
      </c>
      <c r="R165" s="7">
        <v>12</v>
      </c>
      <c r="S165" s="20">
        <v>0</v>
      </c>
      <c r="T165" s="20">
        <v>10</v>
      </c>
      <c r="U165" s="25">
        <v>0.5</v>
      </c>
      <c r="V165" s="26">
        <v>1</v>
      </c>
      <c r="W165" s="19">
        <v>9.9</v>
      </c>
      <c r="X165" s="19">
        <v>1</v>
      </c>
      <c r="Y165" s="19">
        <v>11.9</v>
      </c>
      <c r="Z165" s="19">
        <f t="shared" si="6"/>
        <v>1.6</v>
      </c>
      <c r="AA165" s="19">
        <v>0.8</v>
      </c>
      <c r="AB165" s="19">
        <f t="shared" si="7"/>
        <v>1.6</v>
      </c>
      <c r="AC165" s="19">
        <v>1.1000000000000001</v>
      </c>
      <c r="AD165" s="19">
        <v>0.1</v>
      </c>
      <c r="AE165" s="132">
        <f t="shared" si="8"/>
        <v>4</v>
      </c>
      <c r="AF165" s="132"/>
      <c r="AG165" s="120">
        <f>ROUNDUP(AE165*VLOOKUP($AF$8,PEARL!$C$2:$K$8,8,0)*Z165,0)</f>
        <v>126</v>
      </c>
      <c r="AH165" s="120">
        <f>ROUNDUP(AE165*VLOOKUP($AF$8,PEARL!$C$2:$K$8,9,0)*Z165,0)</f>
        <v>941</v>
      </c>
    </row>
    <row r="166" spans="1:34" x14ac:dyDescent="0.25">
      <c r="A166" s="29" t="s">
        <v>52</v>
      </c>
      <c r="B166" s="30">
        <v>164</v>
      </c>
      <c r="C166" s="31">
        <v>7</v>
      </c>
      <c r="D166" s="3">
        <v>19</v>
      </c>
      <c r="E166" s="20">
        <v>5100</v>
      </c>
      <c r="F166" s="20">
        <v>6</v>
      </c>
      <c r="G166" s="31">
        <v>14</v>
      </c>
      <c r="H166" s="31">
        <v>16</v>
      </c>
      <c r="I166" s="32" t="s">
        <v>58</v>
      </c>
      <c r="J166" s="20">
        <v>5</v>
      </c>
      <c r="K166" s="20">
        <v>50</v>
      </c>
      <c r="L166" s="20">
        <v>30</v>
      </c>
      <c r="M166" s="20">
        <v>5</v>
      </c>
      <c r="N166" s="31">
        <v>54</v>
      </c>
      <c r="O166" s="23">
        <v>20</v>
      </c>
      <c r="P166" s="20">
        <v>80</v>
      </c>
      <c r="Q166" s="24">
        <v>6</v>
      </c>
      <c r="R166" s="7">
        <v>12</v>
      </c>
      <c r="S166" s="20">
        <v>0</v>
      </c>
      <c r="T166" s="20">
        <v>10</v>
      </c>
      <c r="U166" s="25">
        <v>0.5</v>
      </c>
      <c r="V166" s="26">
        <v>1</v>
      </c>
      <c r="W166" s="19">
        <v>9.9</v>
      </c>
      <c r="X166" s="19">
        <v>1</v>
      </c>
      <c r="Y166" s="19">
        <v>11.9</v>
      </c>
      <c r="Z166" s="19">
        <f t="shared" si="6"/>
        <v>1.6</v>
      </c>
      <c r="AA166" s="19">
        <v>0.8</v>
      </c>
      <c r="AB166" s="19">
        <f t="shared" si="7"/>
        <v>1.6</v>
      </c>
      <c r="AC166" s="19">
        <v>1.1000000000000001</v>
      </c>
      <c r="AD166" s="19">
        <v>0.1</v>
      </c>
      <c r="AE166" s="132">
        <f t="shared" si="8"/>
        <v>4</v>
      </c>
      <c r="AF166" s="132"/>
      <c r="AG166" s="120">
        <f>ROUNDUP(AE166*VLOOKUP($AF$8,PEARL!$C$2:$K$8,8,0)*Z166,0)</f>
        <v>126</v>
      </c>
      <c r="AH166" s="120">
        <f>ROUNDUP(AE166*VLOOKUP($AF$8,PEARL!$C$2:$K$8,9,0)*Z166,0)</f>
        <v>941</v>
      </c>
    </row>
    <row r="167" spans="1:34" x14ac:dyDescent="0.25">
      <c r="A167" s="29" t="s">
        <v>52</v>
      </c>
      <c r="B167" s="18">
        <v>165</v>
      </c>
      <c r="C167" s="31">
        <v>7</v>
      </c>
      <c r="D167" s="3">
        <v>19</v>
      </c>
      <c r="E167" s="20">
        <v>5100</v>
      </c>
      <c r="F167" s="20">
        <v>6</v>
      </c>
      <c r="G167" s="31">
        <v>14</v>
      </c>
      <c r="H167" s="31">
        <v>16</v>
      </c>
      <c r="I167" s="32" t="s">
        <v>58</v>
      </c>
      <c r="J167" s="20">
        <v>5</v>
      </c>
      <c r="K167" s="20">
        <v>50</v>
      </c>
      <c r="L167" s="20">
        <v>30</v>
      </c>
      <c r="M167" s="20">
        <v>5</v>
      </c>
      <c r="N167" s="31">
        <v>54</v>
      </c>
      <c r="O167" s="23">
        <v>20</v>
      </c>
      <c r="P167" s="20">
        <v>80</v>
      </c>
      <c r="Q167" s="24">
        <v>6</v>
      </c>
      <c r="R167" s="7">
        <v>12</v>
      </c>
      <c r="S167" s="20">
        <v>0</v>
      </c>
      <c r="T167" s="20">
        <v>10</v>
      </c>
      <c r="U167" s="25">
        <v>0.5</v>
      </c>
      <c r="V167" s="26">
        <v>1</v>
      </c>
      <c r="W167" s="19">
        <v>9.9</v>
      </c>
      <c r="X167" s="19">
        <v>1</v>
      </c>
      <c r="Y167" s="19">
        <v>11.9</v>
      </c>
      <c r="Z167" s="19">
        <f t="shared" si="6"/>
        <v>1.6</v>
      </c>
      <c r="AA167" s="19">
        <v>0.8</v>
      </c>
      <c r="AB167" s="19">
        <f t="shared" si="7"/>
        <v>1.6</v>
      </c>
      <c r="AC167" s="19">
        <v>1.1000000000000001</v>
      </c>
      <c r="AD167" s="19">
        <v>0.1</v>
      </c>
      <c r="AE167" s="132">
        <f t="shared" si="8"/>
        <v>4</v>
      </c>
      <c r="AF167" s="132"/>
      <c r="AG167" s="120">
        <f>ROUNDUP(AE167*VLOOKUP($AF$8,PEARL!$C$2:$K$8,8,0)*Z167,0)</f>
        <v>126</v>
      </c>
      <c r="AH167" s="120">
        <f>ROUNDUP(AE167*VLOOKUP($AF$8,PEARL!$C$2:$K$8,9,0)*Z167,0)</f>
        <v>941</v>
      </c>
    </row>
    <row r="168" spans="1:34" x14ac:dyDescent="0.25">
      <c r="A168" s="29" t="s">
        <v>52</v>
      </c>
      <c r="B168" s="30">
        <v>166</v>
      </c>
      <c r="C168" s="31">
        <v>7</v>
      </c>
      <c r="D168" s="3">
        <v>19</v>
      </c>
      <c r="E168" s="20">
        <v>5100</v>
      </c>
      <c r="F168" s="20">
        <v>6</v>
      </c>
      <c r="G168" s="31">
        <v>14</v>
      </c>
      <c r="H168" s="31">
        <v>16</v>
      </c>
      <c r="I168" s="32" t="s">
        <v>58</v>
      </c>
      <c r="J168" s="20">
        <v>5</v>
      </c>
      <c r="K168" s="20">
        <v>50</v>
      </c>
      <c r="L168" s="20">
        <v>30</v>
      </c>
      <c r="M168" s="20">
        <v>5</v>
      </c>
      <c r="N168" s="31">
        <v>54</v>
      </c>
      <c r="O168" s="23">
        <v>20</v>
      </c>
      <c r="P168" s="20">
        <v>80</v>
      </c>
      <c r="Q168" s="24">
        <v>6</v>
      </c>
      <c r="R168" s="7">
        <v>12</v>
      </c>
      <c r="S168" s="20">
        <v>0</v>
      </c>
      <c r="T168" s="20">
        <v>10</v>
      </c>
      <c r="U168" s="25">
        <v>0.5</v>
      </c>
      <c r="V168" s="26">
        <v>1</v>
      </c>
      <c r="W168" s="19">
        <v>9.9</v>
      </c>
      <c r="X168" s="19">
        <v>1</v>
      </c>
      <c r="Y168" s="19">
        <v>11.9</v>
      </c>
      <c r="Z168" s="19">
        <f t="shared" si="6"/>
        <v>1.6</v>
      </c>
      <c r="AA168" s="19">
        <v>0.8</v>
      </c>
      <c r="AB168" s="19">
        <f t="shared" si="7"/>
        <v>1.6</v>
      </c>
      <c r="AC168" s="19">
        <v>1.1000000000000001</v>
      </c>
      <c r="AD168" s="19">
        <v>0.1</v>
      </c>
      <c r="AE168" s="132">
        <f t="shared" si="8"/>
        <v>4</v>
      </c>
      <c r="AF168" s="132"/>
      <c r="AG168" s="120">
        <f>ROUNDUP(AE168*VLOOKUP($AF$8,PEARL!$C$2:$K$8,8,0)*Z168,0)</f>
        <v>126</v>
      </c>
      <c r="AH168" s="120">
        <f>ROUNDUP(AE168*VLOOKUP($AF$8,PEARL!$C$2:$K$8,9,0)*Z168,0)</f>
        <v>941</v>
      </c>
    </row>
    <row r="169" spans="1:34" x14ac:dyDescent="0.25">
      <c r="A169" s="29" t="s">
        <v>52</v>
      </c>
      <c r="B169" s="18">
        <v>167</v>
      </c>
      <c r="C169" s="31">
        <v>7</v>
      </c>
      <c r="D169" s="3">
        <v>19</v>
      </c>
      <c r="E169" s="20">
        <v>5100</v>
      </c>
      <c r="F169" s="20">
        <v>6</v>
      </c>
      <c r="G169" s="31">
        <v>14</v>
      </c>
      <c r="H169" s="31">
        <v>16</v>
      </c>
      <c r="I169" s="32" t="s">
        <v>58</v>
      </c>
      <c r="J169" s="20">
        <v>5</v>
      </c>
      <c r="K169" s="20">
        <v>50</v>
      </c>
      <c r="L169" s="20">
        <v>30</v>
      </c>
      <c r="M169" s="20">
        <v>5</v>
      </c>
      <c r="N169" s="31">
        <v>54</v>
      </c>
      <c r="O169" s="23">
        <v>20</v>
      </c>
      <c r="P169" s="20">
        <v>80</v>
      </c>
      <c r="Q169" s="24">
        <v>6</v>
      </c>
      <c r="R169" s="7">
        <v>12</v>
      </c>
      <c r="S169" s="20">
        <v>0</v>
      </c>
      <c r="T169" s="20">
        <v>10</v>
      </c>
      <c r="U169" s="25">
        <v>0.5</v>
      </c>
      <c r="V169" s="26">
        <v>1</v>
      </c>
      <c r="W169" s="19">
        <v>9.9</v>
      </c>
      <c r="X169" s="19">
        <v>1</v>
      </c>
      <c r="Y169" s="19">
        <v>11.9</v>
      </c>
      <c r="Z169" s="19">
        <f t="shared" si="6"/>
        <v>1.6</v>
      </c>
      <c r="AA169" s="19">
        <v>0.8</v>
      </c>
      <c r="AB169" s="19">
        <f t="shared" si="7"/>
        <v>1.6</v>
      </c>
      <c r="AC169" s="19">
        <v>1.1000000000000001</v>
      </c>
      <c r="AD169" s="19">
        <v>0.1</v>
      </c>
      <c r="AE169" s="132">
        <f t="shared" si="8"/>
        <v>4</v>
      </c>
      <c r="AF169" s="132"/>
      <c r="AG169" s="120">
        <f>ROUNDUP(AE169*VLOOKUP($AF$8,PEARL!$C$2:$K$8,8,0)*Z169,0)</f>
        <v>126</v>
      </c>
      <c r="AH169" s="120">
        <f>ROUNDUP(AE169*VLOOKUP($AF$8,PEARL!$C$2:$K$8,9,0)*Z169,0)</f>
        <v>941</v>
      </c>
    </row>
    <row r="170" spans="1:34" x14ac:dyDescent="0.25">
      <c r="A170" s="29" t="s">
        <v>52</v>
      </c>
      <c r="B170" s="30">
        <v>168</v>
      </c>
      <c r="C170" s="31">
        <v>7</v>
      </c>
      <c r="D170" s="3">
        <v>19</v>
      </c>
      <c r="E170" s="20">
        <v>5100</v>
      </c>
      <c r="F170" s="20">
        <v>6</v>
      </c>
      <c r="G170" s="31">
        <v>14</v>
      </c>
      <c r="H170" s="31">
        <v>16</v>
      </c>
      <c r="I170" s="32" t="s">
        <v>58</v>
      </c>
      <c r="J170" s="20">
        <v>5</v>
      </c>
      <c r="K170" s="20">
        <v>50</v>
      </c>
      <c r="L170" s="20">
        <v>30</v>
      </c>
      <c r="M170" s="20">
        <v>5</v>
      </c>
      <c r="N170" s="31">
        <v>54</v>
      </c>
      <c r="O170" s="23">
        <v>20</v>
      </c>
      <c r="P170" s="20">
        <v>80</v>
      </c>
      <c r="Q170" s="24">
        <v>6</v>
      </c>
      <c r="R170" s="7">
        <v>12</v>
      </c>
      <c r="S170" s="20">
        <v>0</v>
      </c>
      <c r="T170" s="20">
        <v>10</v>
      </c>
      <c r="U170" s="25">
        <v>0.5</v>
      </c>
      <c r="V170" s="26">
        <v>1</v>
      </c>
      <c r="W170" s="19">
        <v>9.9</v>
      </c>
      <c r="X170" s="19">
        <v>1</v>
      </c>
      <c r="Y170" s="19">
        <v>11.9</v>
      </c>
      <c r="Z170" s="19">
        <f t="shared" si="6"/>
        <v>1.6</v>
      </c>
      <c r="AA170" s="19">
        <v>0.8</v>
      </c>
      <c r="AB170" s="19">
        <f t="shared" si="7"/>
        <v>1.6</v>
      </c>
      <c r="AC170" s="19">
        <v>1.1000000000000001</v>
      </c>
      <c r="AD170" s="19">
        <v>0.1</v>
      </c>
      <c r="AE170" s="132">
        <f t="shared" si="8"/>
        <v>4</v>
      </c>
      <c r="AF170" s="132"/>
      <c r="AG170" s="120">
        <f>ROUNDUP(AE170*VLOOKUP($AF$8,PEARL!$C$2:$K$8,8,0)*Z170,0)</f>
        <v>126</v>
      </c>
      <c r="AH170" s="120">
        <f>ROUNDUP(AE170*VLOOKUP($AF$8,PEARL!$C$2:$K$8,9,0)*Z170,0)</f>
        <v>941</v>
      </c>
    </row>
    <row r="171" spans="1:34" x14ac:dyDescent="0.25">
      <c r="A171" s="29" t="s">
        <v>52</v>
      </c>
      <c r="B171" s="18">
        <v>169</v>
      </c>
      <c r="C171" s="31">
        <v>7</v>
      </c>
      <c r="D171" s="3">
        <v>19</v>
      </c>
      <c r="E171" s="20">
        <v>5100</v>
      </c>
      <c r="F171" s="20">
        <v>6</v>
      </c>
      <c r="G171" s="31">
        <v>14</v>
      </c>
      <c r="H171" s="31">
        <v>16</v>
      </c>
      <c r="I171" s="32" t="s">
        <v>58</v>
      </c>
      <c r="J171" s="20">
        <v>5</v>
      </c>
      <c r="K171" s="20">
        <v>50</v>
      </c>
      <c r="L171" s="20">
        <v>30</v>
      </c>
      <c r="M171" s="20">
        <v>5</v>
      </c>
      <c r="N171" s="31">
        <v>54</v>
      </c>
      <c r="O171" s="23">
        <v>20</v>
      </c>
      <c r="P171" s="20">
        <v>80</v>
      </c>
      <c r="Q171" s="24">
        <v>6</v>
      </c>
      <c r="R171" s="7">
        <v>12</v>
      </c>
      <c r="S171" s="20">
        <v>0</v>
      </c>
      <c r="T171" s="20">
        <v>10</v>
      </c>
      <c r="U171" s="25">
        <v>0.5</v>
      </c>
      <c r="V171" s="26">
        <v>1</v>
      </c>
      <c r="W171" s="19">
        <v>9.9</v>
      </c>
      <c r="X171" s="19">
        <v>1</v>
      </c>
      <c r="Y171" s="19">
        <v>11.9</v>
      </c>
      <c r="Z171" s="19">
        <f t="shared" si="6"/>
        <v>1.6</v>
      </c>
      <c r="AA171" s="19">
        <v>0.8</v>
      </c>
      <c r="AB171" s="19">
        <f t="shared" si="7"/>
        <v>1.6</v>
      </c>
      <c r="AC171" s="19">
        <v>1.1000000000000001</v>
      </c>
      <c r="AD171" s="19">
        <v>0.1</v>
      </c>
      <c r="AE171" s="132">
        <f t="shared" si="8"/>
        <v>4</v>
      </c>
      <c r="AF171" s="132"/>
      <c r="AG171" s="120">
        <f>ROUNDUP(AE171*VLOOKUP($AF$8,PEARL!$C$2:$K$8,8,0)*Z171,0)</f>
        <v>126</v>
      </c>
      <c r="AH171" s="120">
        <f>ROUNDUP(AE171*VLOOKUP($AF$8,PEARL!$C$2:$K$8,9,0)*Z171,0)</f>
        <v>941</v>
      </c>
    </row>
    <row r="172" spans="1:34" x14ac:dyDescent="0.25">
      <c r="A172" s="29" t="s">
        <v>52</v>
      </c>
      <c r="B172" s="30">
        <v>170</v>
      </c>
      <c r="C172" s="31">
        <v>7</v>
      </c>
      <c r="D172" s="3">
        <v>19</v>
      </c>
      <c r="E172" s="20">
        <v>5100</v>
      </c>
      <c r="F172" s="20">
        <v>6</v>
      </c>
      <c r="G172" s="31">
        <v>14</v>
      </c>
      <c r="H172" s="31">
        <v>16</v>
      </c>
      <c r="I172" s="32" t="s">
        <v>58</v>
      </c>
      <c r="J172" s="20">
        <v>5</v>
      </c>
      <c r="K172" s="20">
        <v>50</v>
      </c>
      <c r="L172" s="20">
        <v>30</v>
      </c>
      <c r="M172" s="20">
        <v>5</v>
      </c>
      <c r="N172" s="31">
        <v>54</v>
      </c>
      <c r="O172" s="23">
        <v>20</v>
      </c>
      <c r="P172" s="20">
        <v>80</v>
      </c>
      <c r="Q172" s="24">
        <v>6</v>
      </c>
      <c r="R172" s="7">
        <v>12</v>
      </c>
      <c r="S172" s="20">
        <v>0</v>
      </c>
      <c r="T172" s="20">
        <v>10</v>
      </c>
      <c r="U172" s="25">
        <v>0.5</v>
      </c>
      <c r="V172" s="26">
        <v>1</v>
      </c>
      <c r="W172" s="19">
        <v>9.9</v>
      </c>
      <c r="X172" s="19">
        <v>1</v>
      </c>
      <c r="Y172" s="19">
        <v>11.9</v>
      </c>
      <c r="Z172" s="19">
        <f t="shared" si="6"/>
        <v>1.6</v>
      </c>
      <c r="AA172" s="19">
        <v>0.8</v>
      </c>
      <c r="AB172" s="19">
        <f t="shared" si="7"/>
        <v>1.6</v>
      </c>
      <c r="AC172" s="19">
        <v>1.1000000000000001</v>
      </c>
      <c r="AD172" s="19">
        <v>0.1</v>
      </c>
      <c r="AE172" s="132">
        <f t="shared" si="8"/>
        <v>4</v>
      </c>
      <c r="AF172" s="132"/>
      <c r="AG172" s="120">
        <f>ROUNDUP(AE172*VLOOKUP($AF$8,PEARL!$C$2:$K$8,8,0)*Z172,0)</f>
        <v>126</v>
      </c>
      <c r="AH172" s="120">
        <f>ROUNDUP(AE172*VLOOKUP($AF$8,PEARL!$C$2:$K$8,9,0)*Z172,0)</f>
        <v>941</v>
      </c>
    </row>
    <row r="173" spans="1:34" x14ac:dyDescent="0.25">
      <c r="A173" s="29" t="s">
        <v>52</v>
      </c>
      <c r="B173" s="18">
        <v>171</v>
      </c>
      <c r="C173" s="31">
        <v>7</v>
      </c>
      <c r="D173" s="3">
        <v>19</v>
      </c>
      <c r="E173" s="20">
        <v>5100</v>
      </c>
      <c r="F173" s="20">
        <v>6</v>
      </c>
      <c r="G173" s="31">
        <v>14</v>
      </c>
      <c r="H173" s="31">
        <v>16</v>
      </c>
      <c r="I173" s="32" t="s">
        <v>58</v>
      </c>
      <c r="J173" s="20">
        <v>5</v>
      </c>
      <c r="K173" s="20">
        <v>50</v>
      </c>
      <c r="L173" s="20">
        <v>30</v>
      </c>
      <c r="M173" s="20">
        <v>5</v>
      </c>
      <c r="N173" s="31">
        <v>54</v>
      </c>
      <c r="O173" s="23">
        <v>20</v>
      </c>
      <c r="P173" s="20">
        <v>80</v>
      </c>
      <c r="Q173" s="24">
        <v>6</v>
      </c>
      <c r="R173" s="7">
        <v>12</v>
      </c>
      <c r="S173" s="20">
        <v>0</v>
      </c>
      <c r="T173" s="20">
        <v>10</v>
      </c>
      <c r="U173" s="25">
        <v>0.5</v>
      </c>
      <c r="V173" s="26">
        <v>1</v>
      </c>
      <c r="W173" s="19">
        <v>9.9</v>
      </c>
      <c r="X173" s="19">
        <v>1</v>
      </c>
      <c r="Y173" s="19">
        <v>11.9</v>
      </c>
      <c r="Z173" s="19">
        <f t="shared" si="6"/>
        <v>1.6</v>
      </c>
      <c r="AA173" s="19">
        <v>0.8</v>
      </c>
      <c r="AB173" s="19">
        <f t="shared" si="7"/>
        <v>1.6</v>
      </c>
      <c r="AC173" s="19">
        <v>1.1000000000000001</v>
      </c>
      <c r="AD173" s="19">
        <v>0.1</v>
      </c>
      <c r="AE173" s="132">
        <f t="shared" si="8"/>
        <v>4</v>
      </c>
      <c r="AF173" s="132"/>
      <c r="AG173" s="120">
        <f>ROUNDUP(AE173*VLOOKUP($AF$8,PEARL!$C$2:$K$8,8,0)*Z173,0)</f>
        <v>126</v>
      </c>
      <c r="AH173" s="120">
        <f>ROUNDUP(AE173*VLOOKUP($AF$8,PEARL!$C$2:$K$8,9,0)*Z173,0)</f>
        <v>941</v>
      </c>
    </row>
    <row r="174" spans="1:34" x14ac:dyDescent="0.25">
      <c r="A174" s="29" t="s">
        <v>52</v>
      </c>
      <c r="B174" s="30">
        <v>172</v>
      </c>
      <c r="C174" s="31">
        <v>7</v>
      </c>
      <c r="D174" s="3">
        <v>19</v>
      </c>
      <c r="E174" s="20">
        <v>5100</v>
      </c>
      <c r="F174" s="20">
        <v>6</v>
      </c>
      <c r="G174" s="31">
        <v>14</v>
      </c>
      <c r="H174" s="31">
        <v>16</v>
      </c>
      <c r="I174" s="32" t="s">
        <v>58</v>
      </c>
      <c r="J174" s="20">
        <v>5</v>
      </c>
      <c r="K174" s="20">
        <v>50</v>
      </c>
      <c r="L174" s="20">
        <v>30</v>
      </c>
      <c r="M174" s="20">
        <v>5</v>
      </c>
      <c r="N174" s="31">
        <v>54</v>
      </c>
      <c r="O174" s="23">
        <v>20</v>
      </c>
      <c r="P174" s="20">
        <v>80</v>
      </c>
      <c r="Q174" s="24">
        <v>6</v>
      </c>
      <c r="R174" s="7">
        <v>12</v>
      </c>
      <c r="S174" s="20">
        <v>0</v>
      </c>
      <c r="T174" s="20">
        <v>10</v>
      </c>
      <c r="U174" s="25">
        <v>0.5</v>
      </c>
      <c r="V174" s="26">
        <v>1</v>
      </c>
      <c r="W174" s="19">
        <v>9.9</v>
      </c>
      <c r="X174" s="19">
        <v>1</v>
      </c>
      <c r="Y174" s="19">
        <v>11.9</v>
      </c>
      <c r="Z174" s="19">
        <f t="shared" si="6"/>
        <v>1.6</v>
      </c>
      <c r="AA174" s="19">
        <v>0.8</v>
      </c>
      <c r="AB174" s="19">
        <f t="shared" si="7"/>
        <v>1.6</v>
      </c>
      <c r="AC174" s="19">
        <v>1.1000000000000001</v>
      </c>
      <c r="AD174" s="19">
        <v>0.1</v>
      </c>
      <c r="AE174" s="132">
        <f t="shared" si="8"/>
        <v>4</v>
      </c>
      <c r="AF174" s="132"/>
      <c r="AG174" s="120">
        <f>ROUNDUP(AE174*VLOOKUP($AF$8,PEARL!$C$2:$K$8,8,0)*Z174,0)</f>
        <v>126</v>
      </c>
      <c r="AH174" s="120">
        <f>ROUNDUP(AE174*VLOOKUP($AF$8,PEARL!$C$2:$K$8,9,0)*Z174,0)</f>
        <v>941</v>
      </c>
    </row>
    <row r="175" spans="1:34" x14ac:dyDescent="0.25">
      <c r="A175" s="29" t="s">
        <v>52</v>
      </c>
      <c r="B175" s="18">
        <v>173</v>
      </c>
      <c r="C175" s="31">
        <v>7</v>
      </c>
      <c r="D175" s="3">
        <v>19</v>
      </c>
      <c r="E175" s="20">
        <v>5100</v>
      </c>
      <c r="F175" s="20">
        <v>6</v>
      </c>
      <c r="G175" s="31">
        <v>14</v>
      </c>
      <c r="H175" s="31">
        <v>16</v>
      </c>
      <c r="I175" s="32" t="s">
        <v>58</v>
      </c>
      <c r="J175" s="20">
        <v>5</v>
      </c>
      <c r="K175" s="20">
        <v>50</v>
      </c>
      <c r="L175" s="20">
        <v>30</v>
      </c>
      <c r="M175" s="20">
        <v>5</v>
      </c>
      <c r="N175" s="31">
        <v>54</v>
      </c>
      <c r="O175" s="23">
        <v>20</v>
      </c>
      <c r="P175" s="20">
        <v>80</v>
      </c>
      <c r="Q175" s="24">
        <v>6</v>
      </c>
      <c r="R175" s="7">
        <v>12</v>
      </c>
      <c r="S175" s="20">
        <v>0</v>
      </c>
      <c r="T175" s="20">
        <v>10</v>
      </c>
      <c r="U175" s="25">
        <v>0.5</v>
      </c>
      <c r="V175" s="26">
        <v>1</v>
      </c>
      <c r="W175" s="19">
        <v>9.9</v>
      </c>
      <c r="X175" s="19">
        <v>1</v>
      </c>
      <c r="Y175" s="19">
        <v>11.9</v>
      </c>
      <c r="Z175" s="19">
        <f t="shared" si="6"/>
        <v>1.6</v>
      </c>
      <c r="AA175" s="19">
        <v>0.8</v>
      </c>
      <c r="AB175" s="19">
        <f t="shared" si="7"/>
        <v>1.6</v>
      </c>
      <c r="AC175" s="19">
        <v>1.1000000000000001</v>
      </c>
      <c r="AD175" s="19">
        <v>0.1</v>
      </c>
      <c r="AE175" s="132">
        <f t="shared" si="8"/>
        <v>4</v>
      </c>
      <c r="AF175" s="132"/>
      <c r="AG175" s="120">
        <f>ROUNDUP(AE175*VLOOKUP($AF$8,PEARL!$C$2:$K$8,8,0)*Z175,0)</f>
        <v>126</v>
      </c>
      <c r="AH175" s="120">
        <f>ROUNDUP(AE175*VLOOKUP($AF$8,PEARL!$C$2:$K$8,9,0)*Z175,0)</f>
        <v>941</v>
      </c>
    </row>
    <row r="176" spans="1:34" x14ac:dyDescent="0.25">
      <c r="A176" s="29" t="s">
        <v>52</v>
      </c>
      <c r="B176" s="30">
        <v>174</v>
      </c>
      <c r="C176" s="31">
        <v>7</v>
      </c>
      <c r="D176" s="3">
        <v>19</v>
      </c>
      <c r="E176" s="20">
        <v>5100</v>
      </c>
      <c r="F176" s="20">
        <v>6</v>
      </c>
      <c r="G176" s="31">
        <v>14</v>
      </c>
      <c r="H176" s="31">
        <v>16</v>
      </c>
      <c r="I176" s="32" t="s">
        <v>58</v>
      </c>
      <c r="J176" s="20">
        <v>5</v>
      </c>
      <c r="K176" s="20">
        <v>50</v>
      </c>
      <c r="L176" s="20">
        <v>30</v>
      </c>
      <c r="M176" s="20">
        <v>5</v>
      </c>
      <c r="N176" s="31">
        <v>54</v>
      </c>
      <c r="O176" s="23">
        <v>20</v>
      </c>
      <c r="P176" s="20">
        <v>80</v>
      </c>
      <c r="Q176" s="24">
        <v>6</v>
      </c>
      <c r="R176" s="7">
        <v>12</v>
      </c>
      <c r="S176" s="20">
        <v>0</v>
      </c>
      <c r="T176" s="20">
        <v>10</v>
      </c>
      <c r="U176" s="25">
        <v>0.5</v>
      </c>
      <c r="V176" s="26">
        <v>1</v>
      </c>
      <c r="W176" s="19">
        <v>9.9</v>
      </c>
      <c r="X176" s="19">
        <v>1</v>
      </c>
      <c r="Y176" s="19">
        <v>11.9</v>
      </c>
      <c r="Z176" s="19">
        <f t="shared" si="6"/>
        <v>1.6</v>
      </c>
      <c r="AA176" s="19">
        <v>0.8</v>
      </c>
      <c r="AB176" s="19">
        <f t="shared" si="7"/>
        <v>1.6</v>
      </c>
      <c r="AC176" s="19">
        <v>1.1000000000000001</v>
      </c>
      <c r="AD176" s="19">
        <v>0.1</v>
      </c>
      <c r="AE176" s="132">
        <f t="shared" si="8"/>
        <v>4</v>
      </c>
      <c r="AF176" s="132"/>
      <c r="AG176" s="120">
        <f>ROUNDUP(AE176*VLOOKUP($AF$8,PEARL!$C$2:$K$8,8,0)*Z176,0)</f>
        <v>126</v>
      </c>
      <c r="AH176" s="120">
        <f>ROUNDUP(AE176*VLOOKUP($AF$8,PEARL!$C$2:$K$8,9,0)*Z176,0)</f>
        <v>941</v>
      </c>
    </row>
    <row r="177" spans="1:34" x14ac:dyDescent="0.25">
      <c r="A177" s="29" t="s">
        <v>52</v>
      </c>
      <c r="B177" s="18">
        <v>175</v>
      </c>
      <c r="C177" s="31">
        <v>7</v>
      </c>
      <c r="D177" s="3">
        <v>19</v>
      </c>
      <c r="E177" s="20">
        <v>5100</v>
      </c>
      <c r="F177" s="20">
        <v>6</v>
      </c>
      <c r="G177" s="31">
        <v>14</v>
      </c>
      <c r="H177" s="31">
        <v>16</v>
      </c>
      <c r="I177" s="32" t="s">
        <v>58</v>
      </c>
      <c r="J177" s="20">
        <v>5</v>
      </c>
      <c r="K177" s="20">
        <v>50</v>
      </c>
      <c r="L177" s="20">
        <v>30</v>
      </c>
      <c r="M177" s="20">
        <v>5</v>
      </c>
      <c r="N177" s="31">
        <v>54</v>
      </c>
      <c r="O177" s="23">
        <v>20</v>
      </c>
      <c r="P177" s="20">
        <v>80</v>
      </c>
      <c r="Q177" s="24">
        <v>6</v>
      </c>
      <c r="R177" s="7">
        <v>12</v>
      </c>
      <c r="S177" s="20">
        <v>0</v>
      </c>
      <c r="T177" s="20">
        <v>10</v>
      </c>
      <c r="U177" s="25">
        <v>0.5</v>
      </c>
      <c r="V177" s="26">
        <v>1</v>
      </c>
      <c r="W177" s="19">
        <v>9.9</v>
      </c>
      <c r="X177" s="19">
        <v>1</v>
      </c>
      <c r="Y177" s="19">
        <v>11.9</v>
      </c>
      <c r="Z177" s="19">
        <f t="shared" si="6"/>
        <v>1.6</v>
      </c>
      <c r="AA177" s="19">
        <v>0.8</v>
      </c>
      <c r="AB177" s="19">
        <f t="shared" si="7"/>
        <v>1.6</v>
      </c>
      <c r="AC177" s="19">
        <v>1.1000000000000001</v>
      </c>
      <c r="AD177" s="19">
        <v>0.1</v>
      </c>
      <c r="AE177" s="132">
        <f t="shared" si="8"/>
        <v>4</v>
      </c>
      <c r="AF177" s="132"/>
      <c r="AG177" s="120">
        <f>ROUNDUP(AE177*VLOOKUP($AF$8,PEARL!$C$2:$K$8,8,0)*Z177,0)</f>
        <v>126</v>
      </c>
      <c r="AH177" s="120">
        <f>ROUNDUP(AE177*VLOOKUP($AF$8,PEARL!$C$2:$K$8,9,0)*Z177,0)</f>
        <v>941</v>
      </c>
    </row>
    <row r="178" spans="1:34" x14ac:dyDescent="0.25">
      <c r="A178" s="29" t="s">
        <v>52</v>
      </c>
      <c r="B178" s="30">
        <v>176</v>
      </c>
      <c r="C178" s="31">
        <v>7</v>
      </c>
      <c r="D178" s="3">
        <v>19</v>
      </c>
      <c r="E178" s="20">
        <v>5100</v>
      </c>
      <c r="F178" s="20">
        <v>6</v>
      </c>
      <c r="G178" s="31">
        <v>14</v>
      </c>
      <c r="H178" s="31">
        <v>16</v>
      </c>
      <c r="I178" s="32" t="s">
        <v>58</v>
      </c>
      <c r="J178" s="20">
        <v>5</v>
      </c>
      <c r="K178" s="20">
        <v>50</v>
      </c>
      <c r="L178" s="20">
        <v>30</v>
      </c>
      <c r="M178" s="20">
        <v>5</v>
      </c>
      <c r="N178" s="31">
        <v>54</v>
      </c>
      <c r="O178" s="23">
        <v>20</v>
      </c>
      <c r="P178" s="20">
        <v>80</v>
      </c>
      <c r="Q178" s="24">
        <v>6</v>
      </c>
      <c r="R178" s="7">
        <v>12</v>
      </c>
      <c r="S178" s="20">
        <v>0</v>
      </c>
      <c r="T178" s="20">
        <v>10</v>
      </c>
      <c r="U178" s="25">
        <v>0.5</v>
      </c>
      <c r="V178" s="26">
        <v>1</v>
      </c>
      <c r="W178" s="19">
        <v>9.9</v>
      </c>
      <c r="X178" s="19">
        <v>1</v>
      </c>
      <c r="Y178" s="19">
        <v>11.9</v>
      </c>
      <c r="Z178" s="19">
        <f t="shared" si="6"/>
        <v>1.6</v>
      </c>
      <c r="AA178" s="19">
        <v>0.8</v>
      </c>
      <c r="AB178" s="19">
        <f t="shared" si="7"/>
        <v>1.6</v>
      </c>
      <c r="AC178" s="19">
        <v>1.1000000000000001</v>
      </c>
      <c r="AD178" s="19">
        <v>0.1</v>
      </c>
      <c r="AE178" s="132">
        <f t="shared" si="8"/>
        <v>4</v>
      </c>
      <c r="AF178" s="132"/>
      <c r="AG178" s="120">
        <f>ROUNDUP(AE178*VLOOKUP($AF$8,PEARL!$C$2:$K$8,8,0)*Z178,0)</f>
        <v>126</v>
      </c>
      <c r="AH178" s="120">
        <f>ROUNDUP(AE178*VLOOKUP($AF$8,PEARL!$C$2:$K$8,9,0)*Z178,0)</f>
        <v>941</v>
      </c>
    </row>
    <row r="179" spans="1:34" x14ac:dyDescent="0.25">
      <c r="A179" s="29" t="s">
        <v>52</v>
      </c>
      <c r="B179" s="18">
        <v>177</v>
      </c>
      <c r="C179" s="31">
        <v>7</v>
      </c>
      <c r="D179" s="3">
        <v>19</v>
      </c>
      <c r="E179" s="20">
        <v>5100</v>
      </c>
      <c r="F179" s="20">
        <v>6</v>
      </c>
      <c r="G179" s="31">
        <v>14</v>
      </c>
      <c r="H179" s="31">
        <v>16</v>
      </c>
      <c r="I179" s="32" t="s">
        <v>58</v>
      </c>
      <c r="J179" s="20">
        <v>5</v>
      </c>
      <c r="K179" s="20">
        <v>50</v>
      </c>
      <c r="L179" s="20">
        <v>30</v>
      </c>
      <c r="M179" s="20">
        <v>5</v>
      </c>
      <c r="N179" s="31">
        <v>54</v>
      </c>
      <c r="O179" s="23">
        <v>20</v>
      </c>
      <c r="P179" s="20">
        <v>80</v>
      </c>
      <c r="Q179" s="24">
        <v>6</v>
      </c>
      <c r="R179" s="7">
        <v>12</v>
      </c>
      <c r="S179" s="20">
        <v>0</v>
      </c>
      <c r="T179" s="20">
        <v>10</v>
      </c>
      <c r="U179" s="25">
        <v>0.5</v>
      </c>
      <c r="V179" s="26">
        <v>1</v>
      </c>
      <c r="W179" s="19">
        <v>9.9</v>
      </c>
      <c r="X179" s="19">
        <v>1</v>
      </c>
      <c r="Y179" s="19">
        <v>11.9</v>
      </c>
      <c r="Z179" s="19">
        <f t="shared" si="6"/>
        <v>1.6</v>
      </c>
      <c r="AA179" s="19">
        <v>0.8</v>
      </c>
      <c r="AB179" s="19">
        <f t="shared" si="7"/>
        <v>1.6</v>
      </c>
      <c r="AC179" s="19">
        <v>1.1000000000000001</v>
      </c>
      <c r="AD179" s="19">
        <v>0.1</v>
      </c>
      <c r="AE179" s="132">
        <f t="shared" si="8"/>
        <v>4</v>
      </c>
      <c r="AF179" s="132"/>
      <c r="AG179" s="120">
        <f>ROUNDUP(AE179*VLOOKUP($AF$8,PEARL!$C$2:$K$8,8,0)*Z179,0)</f>
        <v>126</v>
      </c>
      <c r="AH179" s="120">
        <f>ROUNDUP(AE179*VLOOKUP($AF$8,PEARL!$C$2:$K$8,9,0)*Z179,0)</f>
        <v>941</v>
      </c>
    </row>
    <row r="180" spans="1:34" x14ac:dyDescent="0.25">
      <c r="A180" s="29" t="s">
        <v>52</v>
      </c>
      <c r="B180" s="30">
        <v>178</v>
      </c>
      <c r="C180" s="31">
        <v>7</v>
      </c>
      <c r="D180" s="3">
        <v>19</v>
      </c>
      <c r="E180" s="20">
        <v>5100</v>
      </c>
      <c r="F180" s="20">
        <v>6</v>
      </c>
      <c r="G180" s="31">
        <v>14</v>
      </c>
      <c r="H180" s="31">
        <v>16</v>
      </c>
      <c r="I180" s="32" t="s">
        <v>58</v>
      </c>
      <c r="J180" s="20">
        <v>5</v>
      </c>
      <c r="K180" s="20">
        <v>50</v>
      </c>
      <c r="L180" s="20">
        <v>30</v>
      </c>
      <c r="M180" s="20">
        <v>5</v>
      </c>
      <c r="N180" s="31">
        <v>54</v>
      </c>
      <c r="O180" s="23">
        <v>20</v>
      </c>
      <c r="P180" s="20">
        <v>80</v>
      </c>
      <c r="Q180" s="24">
        <v>6</v>
      </c>
      <c r="R180" s="7">
        <v>12</v>
      </c>
      <c r="S180" s="20">
        <v>0</v>
      </c>
      <c r="T180" s="20">
        <v>10</v>
      </c>
      <c r="U180" s="25">
        <v>0.5</v>
      </c>
      <c r="V180" s="26">
        <v>1</v>
      </c>
      <c r="W180" s="19">
        <v>9.9</v>
      </c>
      <c r="X180" s="19">
        <v>1</v>
      </c>
      <c r="Y180" s="19">
        <v>11.9</v>
      </c>
      <c r="Z180" s="19">
        <f t="shared" si="6"/>
        <v>1.6</v>
      </c>
      <c r="AA180" s="19">
        <v>0.8</v>
      </c>
      <c r="AB180" s="19">
        <f t="shared" si="7"/>
        <v>1.6</v>
      </c>
      <c r="AC180" s="19">
        <v>1.1000000000000001</v>
      </c>
      <c r="AD180" s="19">
        <v>0.1</v>
      </c>
      <c r="AE180" s="132">
        <f t="shared" si="8"/>
        <v>4</v>
      </c>
      <c r="AF180" s="132"/>
      <c r="AG180" s="120">
        <f>ROUNDUP(AE180*VLOOKUP($AF$8,PEARL!$C$2:$K$8,8,0)*Z180,0)</f>
        <v>126</v>
      </c>
      <c r="AH180" s="120">
        <f>ROUNDUP(AE180*VLOOKUP($AF$8,PEARL!$C$2:$K$8,9,0)*Z180,0)</f>
        <v>941</v>
      </c>
    </row>
    <row r="181" spans="1:34" x14ac:dyDescent="0.25">
      <c r="A181" s="29" t="s">
        <v>52</v>
      </c>
      <c r="B181" s="18">
        <v>179</v>
      </c>
      <c r="C181" s="31">
        <v>7</v>
      </c>
      <c r="D181" s="3">
        <v>19</v>
      </c>
      <c r="E181" s="20">
        <v>5100</v>
      </c>
      <c r="F181" s="20">
        <v>6</v>
      </c>
      <c r="G181" s="31">
        <v>14</v>
      </c>
      <c r="H181" s="31">
        <v>16</v>
      </c>
      <c r="I181" s="32" t="s">
        <v>58</v>
      </c>
      <c r="J181" s="20">
        <v>5</v>
      </c>
      <c r="K181" s="20">
        <v>50</v>
      </c>
      <c r="L181" s="20">
        <v>30</v>
      </c>
      <c r="M181" s="20">
        <v>5</v>
      </c>
      <c r="N181" s="31">
        <v>54</v>
      </c>
      <c r="O181" s="23">
        <v>20</v>
      </c>
      <c r="P181" s="20">
        <v>80</v>
      </c>
      <c r="Q181" s="24">
        <v>6</v>
      </c>
      <c r="R181" s="7">
        <v>12</v>
      </c>
      <c r="S181" s="20">
        <v>0</v>
      </c>
      <c r="T181" s="20">
        <v>10</v>
      </c>
      <c r="U181" s="25">
        <v>0.5</v>
      </c>
      <c r="V181" s="26">
        <v>1</v>
      </c>
      <c r="W181" s="19">
        <v>9.9</v>
      </c>
      <c r="X181" s="19">
        <v>1</v>
      </c>
      <c r="Y181" s="19">
        <v>11.9</v>
      </c>
      <c r="Z181" s="19">
        <f t="shared" si="6"/>
        <v>1.6</v>
      </c>
      <c r="AA181" s="19">
        <v>0.8</v>
      </c>
      <c r="AB181" s="19">
        <f t="shared" si="7"/>
        <v>1.6</v>
      </c>
      <c r="AC181" s="19">
        <v>1.1000000000000001</v>
      </c>
      <c r="AD181" s="19">
        <v>0.1</v>
      </c>
      <c r="AE181" s="132">
        <f t="shared" si="8"/>
        <v>4</v>
      </c>
      <c r="AF181" s="132"/>
      <c r="AG181" s="120">
        <f>ROUNDUP(AE181*VLOOKUP($AF$8,PEARL!$C$2:$K$8,8,0)*Z181,0)</f>
        <v>126</v>
      </c>
      <c r="AH181" s="120">
        <f>ROUNDUP(AE181*VLOOKUP($AF$8,PEARL!$C$2:$K$8,9,0)*Z181,0)</f>
        <v>941</v>
      </c>
    </row>
    <row r="182" spans="1:34" x14ac:dyDescent="0.25">
      <c r="A182" s="29" t="s">
        <v>52</v>
      </c>
      <c r="B182" s="30">
        <v>180</v>
      </c>
      <c r="C182" s="31">
        <v>7</v>
      </c>
      <c r="D182" s="3">
        <v>19</v>
      </c>
      <c r="E182" s="20">
        <v>5100</v>
      </c>
      <c r="F182" s="20">
        <v>6</v>
      </c>
      <c r="G182" s="31">
        <v>14</v>
      </c>
      <c r="H182" s="31">
        <v>16</v>
      </c>
      <c r="I182" s="32" t="s">
        <v>58</v>
      </c>
      <c r="J182" s="20">
        <v>5</v>
      </c>
      <c r="K182" s="20">
        <v>50</v>
      </c>
      <c r="L182" s="20">
        <v>30</v>
      </c>
      <c r="M182" s="20">
        <v>5</v>
      </c>
      <c r="N182" s="31">
        <v>54</v>
      </c>
      <c r="O182" s="23">
        <v>20</v>
      </c>
      <c r="P182" s="20">
        <v>80</v>
      </c>
      <c r="Q182" s="24">
        <v>6</v>
      </c>
      <c r="R182" s="7">
        <v>12</v>
      </c>
      <c r="S182" s="20">
        <v>0</v>
      </c>
      <c r="T182" s="20">
        <v>10</v>
      </c>
      <c r="U182" s="25">
        <v>0.5</v>
      </c>
      <c r="V182" s="26">
        <v>1</v>
      </c>
      <c r="W182" s="19">
        <v>9.9</v>
      </c>
      <c r="X182" s="19">
        <v>1</v>
      </c>
      <c r="Y182" s="19">
        <v>11.9</v>
      </c>
      <c r="Z182" s="19">
        <f t="shared" si="6"/>
        <v>1.6</v>
      </c>
      <c r="AA182" s="19">
        <v>0.8</v>
      </c>
      <c r="AB182" s="19">
        <f t="shared" si="7"/>
        <v>1.6</v>
      </c>
      <c r="AC182" s="19">
        <v>1.1000000000000001</v>
      </c>
      <c r="AD182" s="19">
        <v>0.1</v>
      </c>
      <c r="AE182" s="132">
        <f t="shared" si="8"/>
        <v>4</v>
      </c>
      <c r="AF182" s="132"/>
      <c r="AG182" s="120">
        <f>ROUNDUP(AE182*VLOOKUP($AF$8,PEARL!$C$2:$K$8,8,0)*Z182,0)</f>
        <v>126</v>
      </c>
      <c r="AH182" s="120">
        <f>ROUNDUP(AE182*VLOOKUP($AF$8,PEARL!$C$2:$K$8,9,0)*Z182,0)</f>
        <v>941</v>
      </c>
    </row>
    <row r="183" spans="1:34" x14ac:dyDescent="0.25">
      <c r="A183" s="29" t="s">
        <v>52</v>
      </c>
      <c r="B183" s="18">
        <v>181</v>
      </c>
      <c r="C183" s="31">
        <v>7</v>
      </c>
      <c r="D183" s="3">
        <v>19</v>
      </c>
      <c r="E183" s="20">
        <v>5100</v>
      </c>
      <c r="F183" s="20">
        <v>6</v>
      </c>
      <c r="G183" s="31">
        <v>14</v>
      </c>
      <c r="H183" s="31">
        <v>16</v>
      </c>
      <c r="I183" s="32" t="s">
        <v>58</v>
      </c>
      <c r="J183" s="20">
        <v>5</v>
      </c>
      <c r="K183" s="20">
        <v>50</v>
      </c>
      <c r="L183" s="20">
        <v>30</v>
      </c>
      <c r="M183" s="20">
        <v>5</v>
      </c>
      <c r="N183" s="31">
        <v>54</v>
      </c>
      <c r="O183" s="23">
        <v>20</v>
      </c>
      <c r="P183" s="20">
        <v>80</v>
      </c>
      <c r="Q183" s="24">
        <v>6</v>
      </c>
      <c r="R183" s="7">
        <v>12</v>
      </c>
      <c r="S183" s="20">
        <v>0</v>
      </c>
      <c r="T183" s="20">
        <v>10</v>
      </c>
      <c r="U183" s="25">
        <v>0.5</v>
      </c>
      <c r="V183" s="26">
        <v>1</v>
      </c>
      <c r="W183" s="19">
        <v>9.9</v>
      </c>
      <c r="X183" s="19">
        <v>1</v>
      </c>
      <c r="Y183" s="19">
        <v>11.9</v>
      </c>
      <c r="Z183" s="19">
        <f t="shared" si="6"/>
        <v>1.6</v>
      </c>
      <c r="AA183" s="19">
        <v>0.8</v>
      </c>
      <c r="AB183" s="19">
        <f t="shared" si="7"/>
        <v>1.6</v>
      </c>
      <c r="AC183" s="19">
        <v>1.1000000000000001</v>
      </c>
      <c r="AD183" s="19">
        <v>0.1</v>
      </c>
      <c r="AE183" s="132">
        <f t="shared" si="8"/>
        <v>4</v>
      </c>
      <c r="AF183" s="132"/>
      <c r="AG183" s="120">
        <f>ROUNDUP(AE183*VLOOKUP($AF$8,PEARL!$C$2:$K$8,8,0)*Z183,0)</f>
        <v>126</v>
      </c>
      <c r="AH183" s="120">
        <f>ROUNDUP(AE183*VLOOKUP($AF$8,PEARL!$C$2:$K$8,9,0)*Z183,0)</f>
        <v>941</v>
      </c>
    </row>
    <row r="184" spans="1:34" x14ac:dyDescent="0.25">
      <c r="A184" s="29" t="s">
        <v>52</v>
      </c>
      <c r="B184" s="30">
        <v>182</v>
      </c>
      <c r="C184" s="31">
        <v>7</v>
      </c>
      <c r="D184" s="3">
        <v>19</v>
      </c>
      <c r="E184" s="20">
        <v>5100</v>
      </c>
      <c r="F184" s="20">
        <v>6</v>
      </c>
      <c r="G184" s="31">
        <v>14</v>
      </c>
      <c r="H184" s="31">
        <v>16</v>
      </c>
      <c r="I184" s="32" t="s">
        <v>58</v>
      </c>
      <c r="J184" s="20">
        <v>5</v>
      </c>
      <c r="K184" s="20">
        <v>50</v>
      </c>
      <c r="L184" s="20">
        <v>30</v>
      </c>
      <c r="M184" s="20">
        <v>5</v>
      </c>
      <c r="N184" s="31">
        <v>54</v>
      </c>
      <c r="O184" s="23">
        <v>20</v>
      </c>
      <c r="P184" s="20">
        <v>80</v>
      </c>
      <c r="Q184" s="24">
        <v>6</v>
      </c>
      <c r="R184" s="7">
        <v>12</v>
      </c>
      <c r="S184" s="20">
        <v>0</v>
      </c>
      <c r="T184" s="20">
        <v>10</v>
      </c>
      <c r="U184" s="25">
        <v>0.5</v>
      </c>
      <c r="V184" s="26">
        <v>1</v>
      </c>
      <c r="W184" s="19">
        <v>9.9</v>
      </c>
      <c r="X184" s="19">
        <v>1</v>
      </c>
      <c r="Y184" s="19">
        <v>11.9</v>
      </c>
      <c r="Z184" s="19">
        <f t="shared" si="6"/>
        <v>1.6</v>
      </c>
      <c r="AA184" s="19">
        <v>0.8</v>
      </c>
      <c r="AB184" s="19">
        <f t="shared" si="7"/>
        <v>1.6</v>
      </c>
      <c r="AC184" s="19">
        <v>1.1000000000000001</v>
      </c>
      <c r="AD184" s="19">
        <v>0.1</v>
      </c>
      <c r="AE184" s="132">
        <f t="shared" si="8"/>
        <v>4</v>
      </c>
      <c r="AF184" s="132"/>
      <c r="AG184" s="120">
        <f>ROUNDUP(AE184*VLOOKUP($AF$8,PEARL!$C$2:$K$8,8,0)*Z184,0)</f>
        <v>126</v>
      </c>
      <c r="AH184" s="120">
        <f>ROUNDUP(AE184*VLOOKUP($AF$8,PEARL!$C$2:$K$8,9,0)*Z184,0)</f>
        <v>941</v>
      </c>
    </row>
    <row r="185" spans="1:34" x14ac:dyDescent="0.25">
      <c r="A185" s="29" t="s">
        <v>52</v>
      </c>
      <c r="B185" s="18">
        <v>183</v>
      </c>
      <c r="C185" s="31">
        <v>7</v>
      </c>
      <c r="D185" s="3">
        <v>19</v>
      </c>
      <c r="E185" s="20">
        <v>5100</v>
      </c>
      <c r="F185" s="20">
        <v>6</v>
      </c>
      <c r="G185" s="31">
        <v>14</v>
      </c>
      <c r="H185" s="31">
        <v>16</v>
      </c>
      <c r="I185" s="32" t="s">
        <v>58</v>
      </c>
      <c r="J185" s="20">
        <v>5</v>
      </c>
      <c r="K185" s="20">
        <v>50</v>
      </c>
      <c r="L185" s="20">
        <v>30</v>
      </c>
      <c r="M185" s="20">
        <v>5</v>
      </c>
      <c r="N185" s="31">
        <v>54</v>
      </c>
      <c r="O185" s="23">
        <v>20</v>
      </c>
      <c r="P185" s="20">
        <v>80</v>
      </c>
      <c r="Q185" s="24">
        <v>6</v>
      </c>
      <c r="R185" s="7">
        <v>12</v>
      </c>
      <c r="S185" s="20">
        <v>0</v>
      </c>
      <c r="T185" s="20">
        <v>10</v>
      </c>
      <c r="U185" s="25">
        <v>0.5</v>
      </c>
      <c r="V185" s="26">
        <v>1</v>
      </c>
      <c r="W185" s="19">
        <v>9.9</v>
      </c>
      <c r="X185" s="19">
        <v>1</v>
      </c>
      <c r="Y185" s="19">
        <v>11.9</v>
      </c>
      <c r="Z185" s="19">
        <f t="shared" si="6"/>
        <v>1.6</v>
      </c>
      <c r="AA185" s="19">
        <v>0.8</v>
      </c>
      <c r="AB185" s="19">
        <f t="shared" si="7"/>
        <v>1.6</v>
      </c>
      <c r="AC185" s="19">
        <v>1.1000000000000001</v>
      </c>
      <c r="AD185" s="19">
        <v>0.1</v>
      </c>
      <c r="AE185" s="132">
        <f t="shared" si="8"/>
        <v>4</v>
      </c>
      <c r="AF185" s="132"/>
      <c r="AG185" s="120">
        <f>ROUNDUP(AE185*VLOOKUP($AF$8,PEARL!$C$2:$K$8,8,0)*Z185,0)</f>
        <v>126</v>
      </c>
      <c r="AH185" s="120">
        <f>ROUNDUP(AE185*VLOOKUP($AF$8,PEARL!$C$2:$K$8,9,0)*Z185,0)</f>
        <v>941</v>
      </c>
    </row>
    <row r="186" spans="1:34" x14ac:dyDescent="0.25">
      <c r="A186" s="29" t="s">
        <v>52</v>
      </c>
      <c r="B186" s="30">
        <v>184</v>
      </c>
      <c r="C186" s="31">
        <v>7</v>
      </c>
      <c r="D186" s="3">
        <v>19</v>
      </c>
      <c r="E186" s="20">
        <v>5100</v>
      </c>
      <c r="F186" s="20">
        <v>6</v>
      </c>
      <c r="G186" s="31">
        <v>14</v>
      </c>
      <c r="H186" s="31">
        <v>16</v>
      </c>
      <c r="I186" s="32" t="s">
        <v>58</v>
      </c>
      <c r="J186" s="20">
        <v>5</v>
      </c>
      <c r="K186" s="20">
        <v>50</v>
      </c>
      <c r="L186" s="20">
        <v>30</v>
      </c>
      <c r="M186" s="20">
        <v>5</v>
      </c>
      <c r="N186" s="31">
        <v>54</v>
      </c>
      <c r="O186" s="23">
        <v>20</v>
      </c>
      <c r="P186" s="20">
        <v>80</v>
      </c>
      <c r="Q186" s="24">
        <v>6</v>
      </c>
      <c r="R186" s="7">
        <v>12</v>
      </c>
      <c r="S186" s="20">
        <v>0</v>
      </c>
      <c r="T186" s="20">
        <v>10</v>
      </c>
      <c r="U186" s="25">
        <v>0.5</v>
      </c>
      <c r="V186" s="26">
        <v>1</v>
      </c>
      <c r="W186" s="19">
        <v>9.9</v>
      </c>
      <c r="X186" s="19">
        <v>1</v>
      </c>
      <c r="Y186" s="19">
        <v>11.9</v>
      </c>
      <c r="Z186" s="19">
        <f t="shared" si="6"/>
        <v>1.6</v>
      </c>
      <c r="AA186" s="19">
        <v>0.8</v>
      </c>
      <c r="AB186" s="19">
        <f t="shared" si="7"/>
        <v>1.6</v>
      </c>
      <c r="AC186" s="19">
        <v>1.1000000000000001</v>
      </c>
      <c r="AD186" s="19">
        <v>0.1</v>
      </c>
      <c r="AE186" s="132">
        <f t="shared" si="8"/>
        <v>4</v>
      </c>
      <c r="AF186" s="132"/>
      <c r="AG186" s="120">
        <f>ROUNDUP(AE186*VLOOKUP($AF$8,PEARL!$C$2:$K$8,8,0)*Z186,0)</f>
        <v>126</v>
      </c>
      <c r="AH186" s="120">
        <f>ROUNDUP(AE186*VLOOKUP($AF$8,PEARL!$C$2:$K$8,9,0)*Z186,0)</f>
        <v>941</v>
      </c>
    </row>
    <row r="187" spans="1:34" x14ac:dyDescent="0.25">
      <c r="A187" s="29" t="s">
        <v>52</v>
      </c>
      <c r="B187" s="18">
        <v>185</v>
      </c>
      <c r="C187" s="31">
        <v>7</v>
      </c>
      <c r="D187" s="3">
        <v>19</v>
      </c>
      <c r="E187" s="20">
        <v>5100</v>
      </c>
      <c r="F187" s="20">
        <v>6</v>
      </c>
      <c r="G187" s="31">
        <v>14</v>
      </c>
      <c r="H187" s="31">
        <v>16</v>
      </c>
      <c r="I187" s="32" t="s">
        <v>58</v>
      </c>
      <c r="J187" s="20">
        <v>5</v>
      </c>
      <c r="K187" s="20">
        <v>50</v>
      </c>
      <c r="L187" s="20">
        <v>30</v>
      </c>
      <c r="M187" s="20">
        <v>5</v>
      </c>
      <c r="N187" s="31">
        <v>54</v>
      </c>
      <c r="O187" s="23">
        <v>20</v>
      </c>
      <c r="P187" s="20">
        <v>80</v>
      </c>
      <c r="Q187" s="24">
        <v>6</v>
      </c>
      <c r="R187" s="7">
        <v>12</v>
      </c>
      <c r="S187" s="20">
        <v>0</v>
      </c>
      <c r="T187" s="20">
        <v>10</v>
      </c>
      <c r="U187" s="25">
        <v>0.5</v>
      </c>
      <c r="V187" s="26">
        <v>1</v>
      </c>
      <c r="W187" s="19">
        <v>9.9</v>
      </c>
      <c r="X187" s="19">
        <v>1</v>
      </c>
      <c r="Y187" s="19">
        <v>11.9</v>
      </c>
      <c r="Z187" s="19">
        <f t="shared" si="6"/>
        <v>1.6</v>
      </c>
      <c r="AA187" s="19">
        <v>0.8</v>
      </c>
      <c r="AB187" s="19">
        <f t="shared" si="7"/>
        <v>1.6</v>
      </c>
      <c r="AC187" s="19">
        <v>1.1000000000000001</v>
      </c>
      <c r="AD187" s="19">
        <v>0.1</v>
      </c>
      <c r="AE187" s="132">
        <f t="shared" si="8"/>
        <v>4</v>
      </c>
      <c r="AF187" s="132"/>
      <c r="AG187" s="120">
        <f>ROUNDUP(AE187*VLOOKUP($AF$8,PEARL!$C$2:$K$8,8,0)*Z187,0)</f>
        <v>126</v>
      </c>
      <c r="AH187" s="120">
        <f>ROUNDUP(AE187*VLOOKUP($AF$8,PEARL!$C$2:$K$8,9,0)*Z187,0)</f>
        <v>941</v>
      </c>
    </row>
    <row r="188" spans="1:34" x14ac:dyDescent="0.25">
      <c r="A188" s="29" t="s">
        <v>52</v>
      </c>
      <c r="B188" s="30">
        <v>186</v>
      </c>
      <c r="C188" s="31">
        <v>7</v>
      </c>
      <c r="D188" s="3">
        <v>19</v>
      </c>
      <c r="E188" s="20">
        <v>5100</v>
      </c>
      <c r="F188" s="20">
        <v>6</v>
      </c>
      <c r="G188" s="31">
        <v>14</v>
      </c>
      <c r="H188" s="31">
        <v>16</v>
      </c>
      <c r="I188" s="32" t="s">
        <v>58</v>
      </c>
      <c r="J188" s="20">
        <v>5</v>
      </c>
      <c r="K188" s="20">
        <v>50</v>
      </c>
      <c r="L188" s="20">
        <v>30</v>
      </c>
      <c r="M188" s="20">
        <v>5</v>
      </c>
      <c r="N188" s="31">
        <v>54</v>
      </c>
      <c r="O188" s="23">
        <v>20</v>
      </c>
      <c r="P188" s="20">
        <v>80</v>
      </c>
      <c r="Q188" s="24">
        <v>6</v>
      </c>
      <c r="R188" s="7">
        <v>12</v>
      </c>
      <c r="S188" s="20">
        <v>0</v>
      </c>
      <c r="T188" s="20">
        <v>10</v>
      </c>
      <c r="U188" s="25">
        <v>0.5</v>
      </c>
      <c r="V188" s="26">
        <v>1</v>
      </c>
      <c r="W188" s="19">
        <v>9.9</v>
      </c>
      <c r="X188" s="19">
        <v>1</v>
      </c>
      <c r="Y188" s="19">
        <v>11.9</v>
      </c>
      <c r="Z188" s="19">
        <f t="shared" si="6"/>
        <v>1.6</v>
      </c>
      <c r="AA188" s="19">
        <v>0.8</v>
      </c>
      <c r="AB188" s="19">
        <f t="shared" si="7"/>
        <v>1.6</v>
      </c>
      <c r="AC188" s="19">
        <v>1.1000000000000001</v>
      </c>
      <c r="AD188" s="19">
        <v>0.1</v>
      </c>
      <c r="AE188" s="132">
        <f t="shared" si="8"/>
        <v>4</v>
      </c>
      <c r="AF188" s="132"/>
      <c r="AG188" s="120">
        <f>ROUNDUP(AE188*VLOOKUP($AF$8,PEARL!$C$2:$K$8,8,0)*Z188,0)</f>
        <v>126</v>
      </c>
      <c r="AH188" s="120">
        <f>ROUNDUP(AE188*VLOOKUP($AF$8,PEARL!$C$2:$K$8,9,0)*Z188,0)</f>
        <v>941</v>
      </c>
    </row>
    <row r="189" spans="1:34" x14ac:dyDescent="0.25">
      <c r="A189" s="29" t="s">
        <v>52</v>
      </c>
      <c r="B189" s="18">
        <v>187</v>
      </c>
      <c r="C189" s="31">
        <v>7</v>
      </c>
      <c r="D189" s="3">
        <v>19</v>
      </c>
      <c r="E189" s="20">
        <v>5100</v>
      </c>
      <c r="F189" s="20">
        <v>6</v>
      </c>
      <c r="G189" s="31">
        <v>14</v>
      </c>
      <c r="H189" s="31">
        <v>16</v>
      </c>
      <c r="I189" s="32" t="s">
        <v>58</v>
      </c>
      <c r="J189" s="20">
        <v>5</v>
      </c>
      <c r="K189" s="20">
        <v>50</v>
      </c>
      <c r="L189" s="20">
        <v>30</v>
      </c>
      <c r="M189" s="20">
        <v>5</v>
      </c>
      <c r="N189" s="31">
        <v>54</v>
      </c>
      <c r="O189" s="23">
        <v>20</v>
      </c>
      <c r="P189" s="20">
        <v>80</v>
      </c>
      <c r="Q189" s="24">
        <v>6</v>
      </c>
      <c r="R189" s="7">
        <v>12</v>
      </c>
      <c r="S189" s="20">
        <v>0</v>
      </c>
      <c r="T189" s="20">
        <v>10</v>
      </c>
      <c r="U189" s="25">
        <v>0.5</v>
      </c>
      <c r="V189" s="26">
        <v>1</v>
      </c>
      <c r="W189" s="19">
        <v>9.9</v>
      </c>
      <c r="X189" s="19">
        <v>1</v>
      </c>
      <c r="Y189" s="19">
        <v>11.9</v>
      </c>
      <c r="Z189" s="19">
        <f t="shared" si="6"/>
        <v>1.6</v>
      </c>
      <c r="AA189" s="19">
        <v>0.8</v>
      </c>
      <c r="AB189" s="19">
        <f t="shared" si="7"/>
        <v>1.6</v>
      </c>
      <c r="AC189" s="19">
        <v>1.1000000000000001</v>
      </c>
      <c r="AD189" s="19">
        <v>0.1</v>
      </c>
      <c r="AE189" s="132">
        <f t="shared" si="8"/>
        <v>4</v>
      </c>
      <c r="AF189" s="132"/>
      <c r="AG189" s="120">
        <f>ROUNDUP(AE189*VLOOKUP($AF$8,PEARL!$C$2:$K$8,8,0)*Z189,0)</f>
        <v>126</v>
      </c>
      <c r="AH189" s="120">
        <f>ROUNDUP(AE189*VLOOKUP($AF$8,PEARL!$C$2:$K$8,9,0)*Z189,0)</f>
        <v>941</v>
      </c>
    </row>
    <row r="190" spans="1:34" x14ac:dyDescent="0.25">
      <c r="A190" s="29" t="s">
        <v>52</v>
      </c>
      <c r="B190" s="30">
        <v>188</v>
      </c>
      <c r="C190" s="31">
        <v>7</v>
      </c>
      <c r="D190" s="3">
        <v>19</v>
      </c>
      <c r="E190" s="20">
        <v>5100</v>
      </c>
      <c r="F190" s="20">
        <v>6</v>
      </c>
      <c r="G190" s="31">
        <v>14</v>
      </c>
      <c r="H190" s="31">
        <v>16</v>
      </c>
      <c r="I190" s="32" t="s">
        <v>58</v>
      </c>
      <c r="J190" s="20">
        <v>5</v>
      </c>
      <c r="K190" s="20">
        <v>50</v>
      </c>
      <c r="L190" s="20">
        <v>30</v>
      </c>
      <c r="M190" s="20">
        <v>5</v>
      </c>
      <c r="N190" s="31">
        <v>54</v>
      </c>
      <c r="O190" s="23">
        <v>20</v>
      </c>
      <c r="P190" s="20">
        <v>80</v>
      </c>
      <c r="Q190" s="24">
        <v>6</v>
      </c>
      <c r="R190" s="7">
        <v>12</v>
      </c>
      <c r="S190" s="20">
        <v>0</v>
      </c>
      <c r="T190" s="20">
        <v>10</v>
      </c>
      <c r="U190" s="25">
        <v>0.5</v>
      </c>
      <c r="V190" s="26">
        <v>1</v>
      </c>
      <c r="W190" s="19">
        <v>9.9</v>
      </c>
      <c r="X190" s="19">
        <v>1</v>
      </c>
      <c r="Y190" s="19">
        <v>11.9</v>
      </c>
      <c r="Z190" s="19">
        <f t="shared" si="6"/>
        <v>1.6</v>
      </c>
      <c r="AA190" s="19">
        <v>0.8</v>
      </c>
      <c r="AB190" s="19">
        <f t="shared" si="7"/>
        <v>1.6</v>
      </c>
      <c r="AC190" s="19">
        <v>1.1000000000000001</v>
      </c>
      <c r="AD190" s="19">
        <v>0.1</v>
      </c>
      <c r="AE190" s="132">
        <f t="shared" si="8"/>
        <v>4</v>
      </c>
      <c r="AF190" s="132"/>
      <c r="AG190" s="120">
        <f>ROUNDUP(AE190*VLOOKUP($AF$8,PEARL!$C$2:$K$8,8,0)*Z190,0)</f>
        <v>126</v>
      </c>
      <c r="AH190" s="120">
        <f>ROUNDUP(AE190*VLOOKUP($AF$8,PEARL!$C$2:$K$8,9,0)*Z190,0)</f>
        <v>941</v>
      </c>
    </row>
    <row r="191" spans="1:34" x14ac:dyDescent="0.25">
      <c r="A191" s="29" t="s">
        <v>52</v>
      </c>
      <c r="B191" s="18">
        <v>189</v>
      </c>
      <c r="C191" s="31">
        <v>7</v>
      </c>
      <c r="D191" s="3">
        <v>19</v>
      </c>
      <c r="E191" s="20">
        <v>5100</v>
      </c>
      <c r="F191" s="20">
        <v>6</v>
      </c>
      <c r="G191" s="31">
        <v>14</v>
      </c>
      <c r="H191" s="31">
        <v>16</v>
      </c>
      <c r="I191" s="32" t="s">
        <v>58</v>
      </c>
      <c r="J191" s="20">
        <v>5</v>
      </c>
      <c r="K191" s="20">
        <v>50</v>
      </c>
      <c r="L191" s="20">
        <v>30</v>
      </c>
      <c r="M191" s="20">
        <v>5</v>
      </c>
      <c r="N191" s="31">
        <v>54</v>
      </c>
      <c r="O191" s="23">
        <v>20</v>
      </c>
      <c r="P191" s="20">
        <v>80</v>
      </c>
      <c r="Q191" s="24">
        <v>6</v>
      </c>
      <c r="R191" s="7">
        <v>12</v>
      </c>
      <c r="S191" s="20">
        <v>0</v>
      </c>
      <c r="T191" s="20">
        <v>10</v>
      </c>
      <c r="U191" s="25">
        <v>0.5</v>
      </c>
      <c r="V191" s="26">
        <v>1</v>
      </c>
      <c r="W191" s="19">
        <v>9.9</v>
      </c>
      <c r="X191" s="19">
        <v>1</v>
      </c>
      <c r="Y191" s="19">
        <v>11.9</v>
      </c>
      <c r="Z191" s="19">
        <f t="shared" si="6"/>
        <v>1.6</v>
      </c>
      <c r="AA191" s="19">
        <v>0.8</v>
      </c>
      <c r="AB191" s="19">
        <f t="shared" si="7"/>
        <v>1.6</v>
      </c>
      <c r="AC191" s="19">
        <v>1.1000000000000001</v>
      </c>
      <c r="AD191" s="19">
        <v>0.1</v>
      </c>
      <c r="AE191" s="132">
        <f t="shared" si="8"/>
        <v>4</v>
      </c>
      <c r="AF191" s="132"/>
      <c r="AG191" s="120">
        <f>ROUNDUP(AE191*VLOOKUP($AF$8,PEARL!$C$2:$K$8,8,0)*Z191,0)</f>
        <v>126</v>
      </c>
      <c r="AH191" s="120">
        <f>ROUNDUP(AE191*VLOOKUP($AF$8,PEARL!$C$2:$K$8,9,0)*Z191,0)</f>
        <v>941</v>
      </c>
    </row>
    <row r="192" spans="1:34" x14ac:dyDescent="0.25">
      <c r="A192" s="29" t="s">
        <v>52</v>
      </c>
      <c r="B192" s="30">
        <v>190</v>
      </c>
      <c r="C192" s="31">
        <v>7</v>
      </c>
      <c r="D192" s="3">
        <v>19</v>
      </c>
      <c r="E192" s="20">
        <v>5100</v>
      </c>
      <c r="F192" s="20">
        <v>6</v>
      </c>
      <c r="G192" s="31">
        <v>14</v>
      </c>
      <c r="H192" s="31">
        <v>16</v>
      </c>
      <c r="I192" s="32" t="s">
        <v>58</v>
      </c>
      <c r="J192" s="20">
        <v>5</v>
      </c>
      <c r="K192" s="20">
        <v>50</v>
      </c>
      <c r="L192" s="20">
        <v>30</v>
      </c>
      <c r="M192" s="20">
        <v>5</v>
      </c>
      <c r="N192" s="31">
        <v>54</v>
      </c>
      <c r="O192" s="23">
        <v>20</v>
      </c>
      <c r="P192" s="20">
        <v>80</v>
      </c>
      <c r="Q192" s="24">
        <v>6</v>
      </c>
      <c r="R192" s="7">
        <v>12</v>
      </c>
      <c r="S192" s="20">
        <v>0</v>
      </c>
      <c r="T192" s="20">
        <v>10</v>
      </c>
      <c r="U192" s="25">
        <v>0.5</v>
      </c>
      <c r="V192" s="26">
        <v>1</v>
      </c>
      <c r="W192" s="19">
        <v>9.9</v>
      </c>
      <c r="X192" s="19">
        <v>1</v>
      </c>
      <c r="Y192" s="19">
        <v>11.9</v>
      </c>
      <c r="Z192" s="19">
        <f t="shared" si="6"/>
        <v>1.6</v>
      </c>
      <c r="AA192" s="19">
        <v>0.8</v>
      </c>
      <c r="AB192" s="19">
        <f t="shared" si="7"/>
        <v>1.6</v>
      </c>
      <c r="AC192" s="19">
        <v>1.1000000000000001</v>
      </c>
      <c r="AD192" s="19">
        <v>0.1</v>
      </c>
      <c r="AE192" s="132">
        <f t="shared" si="8"/>
        <v>4</v>
      </c>
      <c r="AF192" s="132"/>
      <c r="AG192" s="120">
        <f>ROUNDUP(AE192*VLOOKUP($AF$8,PEARL!$C$2:$K$8,8,0)*Z192,0)</f>
        <v>126</v>
      </c>
      <c r="AH192" s="120">
        <f>ROUNDUP(AE192*VLOOKUP($AF$8,PEARL!$C$2:$K$8,9,0)*Z192,0)</f>
        <v>941</v>
      </c>
    </row>
    <row r="193" spans="1:34" x14ac:dyDescent="0.25">
      <c r="A193" s="29" t="s">
        <v>52</v>
      </c>
      <c r="B193" s="18">
        <v>191</v>
      </c>
      <c r="C193" s="31">
        <v>7</v>
      </c>
      <c r="D193" s="3">
        <v>19</v>
      </c>
      <c r="E193" s="20">
        <v>5100</v>
      </c>
      <c r="F193" s="20">
        <v>6</v>
      </c>
      <c r="G193" s="31">
        <v>14</v>
      </c>
      <c r="H193" s="31">
        <v>16</v>
      </c>
      <c r="I193" s="32" t="s">
        <v>58</v>
      </c>
      <c r="J193" s="20">
        <v>5</v>
      </c>
      <c r="K193" s="20">
        <v>50</v>
      </c>
      <c r="L193" s="20">
        <v>30</v>
      </c>
      <c r="M193" s="20">
        <v>5</v>
      </c>
      <c r="N193" s="31">
        <v>54</v>
      </c>
      <c r="O193" s="23">
        <v>20</v>
      </c>
      <c r="P193" s="20">
        <v>80</v>
      </c>
      <c r="Q193" s="24">
        <v>6</v>
      </c>
      <c r="R193" s="7">
        <v>12</v>
      </c>
      <c r="S193" s="20">
        <v>0</v>
      </c>
      <c r="T193" s="20">
        <v>10</v>
      </c>
      <c r="U193" s="25">
        <v>0.5</v>
      </c>
      <c r="V193" s="26">
        <v>1</v>
      </c>
      <c r="W193" s="19">
        <v>9.9</v>
      </c>
      <c r="X193" s="19">
        <v>1</v>
      </c>
      <c r="Y193" s="19">
        <v>11.9</v>
      </c>
      <c r="Z193" s="19">
        <f t="shared" si="6"/>
        <v>1.6</v>
      </c>
      <c r="AA193" s="19">
        <v>0.8</v>
      </c>
      <c r="AB193" s="19">
        <f t="shared" si="7"/>
        <v>1.6</v>
      </c>
      <c r="AC193" s="19">
        <v>1.1000000000000001</v>
      </c>
      <c r="AD193" s="19">
        <v>0.1</v>
      </c>
      <c r="AE193" s="132">
        <f t="shared" si="8"/>
        <v>4</v>
      </c>
      <c r="AF193" s="132"/>
      <c r="AG193" s="120">
        <f>ROUNDUP(AE193*VLOOKUP($AF$8,PEARL!$C$2:$K$8,8,0)*Z193,0)</f>
        <v>126</v>
      </c>
      <c r="AH193" s="120">
        <f>ROUNDUP(AE193*VLOOKUP($AF$8,PEARL!$C$2:$K$8,9,0)*Z193,0)</f>
        <v>941</v>
      </c>
    </row>
    <row r="194" spans="1:34" x14ac:dyDescent="0.25">
      <c r="A194" s="29" t="s">
        <v>52</v>
      </c>
      <c r="B194" s="30">
        <v>192</v>
      </c>
      <c r="C194" s="31">
        <v>7</v>
      </c>
      <c r="D194" s="3">
        <v>19</v>
      </c>
      <c r="E194" s="20">
        <v>5100</v>
      </c>
      <c r="F194" s="20">
        <v>6</v>
      </c>
      <c r="G194" s="31">
        <v>14</v>
      </c>
      <c r="H194" s="31">
        <v>16</v>
      </c>
      <c r="I194" s="32" t="s">
        <v>58</v>
      </c>
      <c r="J194" s="20">
        <v>5</v>
      </c>
      <c r="K194" s="20">
        <v>50</v>
      </c>
      <c r="L194" s="20">
        <v>30</v>
      </c>
      <c r="M194" s="20">
        <v>5</v>
      </c>
      <c r="N194" s="31">
        <v>54</v>
      </c>
      <c r="O194" s="23">
        <v>20</v>
      </c>
      <c r="P194" s="20">
        <v>80</v>
      </c>
      <c r="Q194" s="24">
        <v>6</v>
      </c>
      <c r="R194" s="7">
        <v>12</v>
      </c>
      <c r="S194" s="20">
        <v>0</v>
      </c>
      <c r="T194" s="20">
        <v>10</v>
      </c>
      <c r="U194" s="25">
        <v>0.5</v>
      </c>
      <c r="V194" s="26">
        <v>1</v>
      </c>
      <c r="W194" s="19">
        <v>9.9</v>
      </c>
      <c r="X194" s="19">
        <v>1</v>
      </c>
      <c r="Y194" s="19">
        <v>11.9</v>
      </c>
      <c r="Z194" s="19">
        <f t="shared" si="6"/>
        <v>1.6</v>
      </c>
      <c r="AA194" s="19">
        <v>0.8</v>
      </c>
      <c r="AB194" s="19">
        <f t="shared" si="7"/>
        <v>1.6</v>
      </c>
      <c r="AC194" s="19">
        <v>1.1000000000000001</v>
      </c>
      <c r="AD194" s="19">
        <v>0.1</v>
      </c>
      <c r="AE194" s="132">
        <f t="shared" si="8"/>
        <v>4</v>
      </c>
      <c r="AF194" s="132"/>
      <c r="AG194" s="120">
        <f>ROUNDUP(AE194*VLOOKUP($AF$8,PEARL!$C$2:$K$8,8,0)*Z194,0)</f>
        <v>126</v>
      </c>
      <c r="AH194" s="120">
        <f>ROUNDUP(AE194*VLOOKUP($AF$8,PEARL!$C$2:$K$8,9,0)*Z194,0)</f>
        <v>941</v>
      </c>
    </row>
    <row r="195" spans="1:34" x14ac:dyDescent="0.25">
      <c r="A195" s="29" t="s">
        <v>52</v>
      </c>
      <c r="B195" s="18">
        <v>193</v>
      </c>
      <c r="C195" s="31">
        <v>7</v>
      </c>
      <c r="D195" s="3">
        <v>19</v>
      </c>
      <c r="E195" s="20">
        <v>5100</v>
      </c>
      <c r="F195" s="20">
        <v>6</v>
      </c>
      <c r="G195" s="31">
        <v>14</v>
      </c>
      <c r="H195" s="31">
        <v>16</v>
      </c>
      <c r="I195" s="32" t="s">
        <v>58</v>
      </c>
      <c r="J195" s="20">
        <v>5</v>
      </c>
      <c r="K195" s="20">
        <v>50</v>
      </c>
      <c r="L195" s="20">
        <v>30</v>
      </c>
      <c r="M195" s="20">
        <v>5</v>
      </c>
      <c r="N195" s="31">
        <v>54</v>
      </c>
      <c r="O195" s="23">
        <v>20</v>
      </c>
      <c r="P195" s="20">
        <v>80</v>
      </c>
      <c r="Q195" s="24">
        <v>6</v>
      </c>
      <c r="R195" s="7">
        <v>12</v>
      </c>
      <c r="S195" s="20">
        <v>0</v>
      </c>
      <c r="T195" s="20">
        <v>10</v>
      </c>
      <c r="U195" s="25">
        <v>0.5</v>
      </c>
      <c r="V195" s="26">
        <v>1</v>
      </c>
      <c r="W195" s="19">
        <v>9.9</v>
      </c>
      <c r="X195" s="19">
        <v>1</v>
      </c>
      <c r="Y195" s="19">
        <v>11.9</v>
      </c>
      <c r="Z195" s="19">
        <f t="shared" ref="Z195:Z258" si="9">AB195</f>
        <v>1.6</v>
      </c>
      <c r="AA195" s="19">
        <v>0.8</v>
      </c>
      <c r="AB195" s="19">
        <f t="shared" ref="AB195:AB258" si="10">AA195*2</f>
        <v>1.6</v>
      </c>
      <c r="AC195" s="19">
        <v>1.1000000000000001</v>
      </c>
      <c r="AD195" s="19">
        <v>0.1</v>
      </c>
      <c r="AE195" s="132">
        <f t="shared" si="8"/>
        <v>4</v>
      </c>
      <c r="AF195" s="132"/>
      <c r="AG195" s="120">
        <f>ROUNDUP(AE195*VLOOKUP($AF$8,PEARL!$C$2:$K$8,8,0)*Z195,0)</f>
        <v>126</v>
      </c>
      <c r="AH195" s="120">
        <f>ROUNDUP(AE195*VLOOKUP($AF$8,PEARL!$C$2:$K$8,9,0)*Z195,0)</f>
        <v>941</v>
      </c>
    </row>
    <row r="196" spans="1:34" x14ac:dyDescent="0.25">
      <c r="A196" s="29" t="s">
        <v>52</v>
      </c>
      <c r="B196" s="30">
        <v>194</v>
      </c>
      <c r="C196" s="31">
        <v>7</v>
      </c>
      <c r="D196" s="3">
        <v>19</v>
      </c>
      <c r="E196" s="20">
        <v>5100</v>
      </c>
      <c r="F196" s="20">
        <v>6</v>
      </c>
      <c r="G196" s="31">
        <v>14</v>
      </c>
      <c r="H196" s="31">
        <v>16</v>
      </c>
      <c r="I196" s="32" t="s">
        <v>58</v>
      </c>
      <c r="J196" s="20">
        <v>5</v>
      </c>
      <c r="K196" s="20">
        <v>50</v>
      </c>
      <c r="L196" s="20">
        <v>30</v>
      </c>
      <c r="M196" s="20">
        <v>5</v>
      </c>
      <c r="N196" s="31">
        <v>54</v>
      </c>
      <c r="O196" s="23">
        <v>20</v>
      </c>
      <c r="P196" s="20">
        <v>80</v>
      </c>
      <c r="Q196" s="24">
        <v>6</v>
      </c>
      <c r="R196" s="7">
        <v>12</v>
      </c>
      <c r="S196" s="20">
        <v>0</v>
      </c>
      <c r="T196" s="20">
        <v>10</v>
      </c>
      <c r="U196" s="25">
        <v>0.5</v>
      </c>
      <c r="V196" s="26">
        <v>1</v>
      </c>
      <c r="W196" s="19">
        <v>9.9</v>
      </c>
      <c r="X196" s="19">
        <v>1</v>
      </c>
      <c r="Y196" s="19">
        <v>11.9</v>
      </c>
      <c r="Z196" s="19">
        <f t="shared" si="9"/>
        <v>1.6</v>
      </c>
      <c r="AA196" s="19">
        <v>0.8</v>
      </c>
      <c r="AB196" s="19">
        <f t="shared" si="10"/>
        <v>1.6</v>
      </c>
      <c r="AC196" s="19">
        <v>1.1000000000000001</v>
      </c>
      <c r="AD196" s="19">
        <v>0.1</v>
      </c>
      <c r="AE196" s="132">
        <f t="shared" si="8"/>
        <v>4</v>
      </c>
      <c r="AF196" s="132"/>
      <c r="AG196" s="120">
        <f>ROUNDUP(AE196*VLOOKUP($AF$8,PEARL!$C$2:$K$8,8,0)*Z196,0)</f>
        <v>126</v>
      </c>
      <c r="AH196" s="120">
        <f>ROUNDUP(AE196*VLOOKUP($AF$8,PEARL!$C$2:$K$8,9,0)*Z196,0)</f>
        <v>941</v>
      </c>
    </row>
    <row r="197" spans="1:34" x14ac:dyDescent="0.25">
      <c r="A197" s="29" t="s">
        <v>52</v>
      </c>
      <c r="B197" s="18">
        <v>195</v>
      </c>
      <c r="C197" s="31">
        <v>7</v>
      </c>
      <c r="D197" s="3">
        <v>19</v>
      </c>
      <c r="E197" s="20">
        <v>5100</v>
      </c>
      <c r="F197" s="20">
        <v>6</v>
      </c>
      <c r="G197" s="31">
        <v>14</v>
      </c>
      <c r="H197" s="31">
        <v>16</v>
      </c>
      <c r="I197" s="32" t="s">
        <v>58</v>
      </c>
      <c r="J197" s="20">
        <v>5</v>
      </c>
      <c r="K197" s="20">
        <v>50</v>
      </c>
      <c r="L197" s="20">
        <v>30</v>
      </c>
      <c r="M197" s="20">
        <v>5</v>
      </c>
      <c r="N197" s="31">
        <v>54</v>
      </c>
      <c r="O197" s="23">
        <v>20</v>
      </c>
      <c r="P197" s="20">
        <v>80</v>
      </c>
      <c r="Q197" s="24">
        <v>6</v>
      </c>
      <c r="R197" s="7">
        <v>12</v>
      </c>
      <c r="S197" s="20">
        <v>0</v>
      </c>
      <c r="T197" s="20">
        <v>10</v>
      </c>
      <c r="U197" s="25">
        <v>0.5</v>
      </c>
      <c r="V197" s="26">
        <v>1</v>
      </c>
      <c r="W197" s="19">
        <v>9.9</v>
      </c>
      <c r="X197" s="19">
        <v>1</v>
      </c>
      <c r="Y197" s="19">
        <v>11.9</v>
      </c>
      <c r="Z197" s="19">
        <f t="shared" si="9"/>
        <v>1.6</v>
      </c>
      <c r="AA197" s="19">
        <v>0.8</v>
      </c>
      <c r="AB197" s="19">
        <f t="shared" si="10"/>
        <v>1.6</v>
      </c>
      <c r="AC197" s="19">
        <v>1.1000000000000001</v>
      </c>
      <c r="AD197" s="19">
        <v>0.1</v>
      </c>
      <c r="AE197" s="132">
        <f t="shared" si="8"/>
        <v>4</v>
      </c>
      <c r="AF197" s="132"/>
      <c r="AG197" s="120">
        <f>ROUNDUP(AE197*VLOOKUP($AF$8,PEARL!$C$2:$K$8,8,0)*Z197,0)</f>
        <v>126</v>
      </c>
      <c r="AH197" s="120">
        <f>ROUNDUP(AE197*VLOOKUP($AF$8,PEARL!$C$2:$K$8,9,0)*Z197,0)</f>
        <v>941</v>
      </c>
    </row>
    <row r="198" spans="1:34" x14ac:dyDescent="0.25">
      <c r="A198" s="29" t="s">
        <v>52</v>
      </c>
      <c r="B198" s="30">
        <v>196</v>
      </c>
      <c r="C198" s="31">
        <v>7</v>
      </c>
      <c r="D198" s="3">
        <v>19</v>
      </c>
      <c r="E198" s="20">
        <v>5100</v>
      </c>
      <c r="F198" s="20">
        <v>6</v>
      </c>
      <c r="G198" s="31">
        <v>14</v>
      </c>
      <c r="H198" s="31">
        <v>16</v>
      </c>
      <c r="I198" s="32" t="s">
        <v>58</v>
      </c>
      <c r="J198" s="20">
        <v>5</v>
      </c>
      <c r="K198" s="20">
        <v>50</v>
      </c>
      <c r="L198" s="20">
        <v>30</v>
      </c>
      <c r="M198" s="20">
        <v>5</v>
      </c>
      <c r="N198" s="31">
        <v>54</v>
      </c>
      <c r="O198" s="23">
        <v>20</v>
      </c>
      <c r="P198" s="20">
        <v>80</v>
      </c>
      <c r="Q198" s="24">
        <v>6</v>
      </c>
      <c r="R198" s="7">
        <v>12</v>
      </c>
      <c r="S198" s="20">
        <v>0</v>
      </c>
      <c r="T198" s="20">
        <v>10</v>
      </c>
      <c r="U198" s="25">
        <v>0.5</v>
      </c>
      <c r="V198" s="26">
        <v>1</v>
      </c>
      <c r="W198" s="19">
        <v>9.9</v>
      </c>
      <c r="X198" s="19">
        <v>1</v>
      </c>
      <c r="Y198" s="19">
        <v>11.9</v>
      </c>
      <c r="Z198" s="19">
        <f t="shared" si="9"/>
        <v>1.6</v>
      </c>
      <c r="AA198" s="19">
        <v>0.8</v>
      </c>
      <c r="AB198" s="19">
        <f t="shared" si="10"/>
        <v>1.6</v>
      </c>
      <c r="AC198" s="19">
        <v>1.1000000000000001</v>
      </c>
      <c r="AD198" s="19">
        <v>0.1</v>
      </c>
      <c r="AE198" s="132">
        <f t="shared" si="8"/>
        <v>4</v>
      </c>
      <c r="AF198" s="132"/>
      <c r="AG198" s="120">
        <f>ROUNDUP(AE198*VLOOKUP($AF$8,PEARL!$C$2:$K$8,8,0)*Z198,0)</f>
        <v>126</v>
      </c>
      <c r="AH198" s="120">
        <f>ROUNDUP(AE198*VLOOKUP($AF$8,PEARL!$C$2:$K$8,9,0)*Z198,0)</f>
        <v>941</v>
      </c>
    </row>
    <row r="199" spans="1:34" x14ac:dyDescent="0.25">
      <c r="A199" s="29" t="s">
        <v>52</v>
      </c>
      <c r="B199" s="18">
        <v>197</v>
      </c>
      <c r="C199" s="31">
        <v>7</v>
      </c>
      <c r="D199" s="3">
        <v>19</v>
      </c>
      <c r="E199" s="20">
        <v>5100</v>
      </c>
      <c r="F199" s="20">
        <v>6</v>
      </c>
      <c r="G199" s="31">
        <v>14</v>
      </c>
      <c r="H199" s="31">
        <v>16</v>
      </c>
      <c r="I199" s="32" t="s">
        <v>58</v>
      </c>
      <c r="J199" s="20">
        <v>5</v>
      </c>
      <c r="K199" s="20">
        <v>50</v>
      </c>
      <c r="L199" s="20">
        <v>30</v>
      </c>
      <c r="M199" s="20">
        <v>5</v>
      </c>
      <c r="N199" s="31">
        <v>54</v>
      </c>
      <c r="O199" s="23">
        <v>20</v>
      </c>
      <c r="P199" s="20">
        <v>80</v>
      </c>
      <c r="Q199" s="24">
        <v>6</v>
      </c>
      <c r="R199" s="7">
        <v>12</v>
      </c>
      <c r="S199" s="20">
        <v>0</v>
      </c>
      <c r="T199" s="20">
        <v>10</v>
      </c>
      <c r="U199" s="25">
        <v>0.5</v>
      </c>
      <c r="V199" s="26">
        <v>1</v>
      </c>
      <c r="W199" s="19">
        <v>9.9</v>
      </c>
      <c r="X199" s="19">
        <v>1</v>
      </c>
      <c r="Y199" s="19">
        <v>11.9</v>
      </c>
      <c r="Z199" s="19">
        <f t="shared" si="9"/>
        <v>1.6</v>
      </c>
      <c r="AA199" s="19">
        <v>0.8</v>
      </c>
      <c r="AB199" s="19">
        <f t="shared" si="10"/>
        <v>1.6</v>
      </c>
      <c r="AC199" s="19">
        <v>1.1000000000000001</v>
      </c>
      <c r="AD199" s="19">
        <v>0.1</v>
      </c>
      <c r="AE199" s="132">
        <f t="shared" si="8"/>
        <v>4</v>
      </c>
      <c r="AF199" s="132"/>
      <c r="AG199" s="120">
        <f>ROUNDUP(AE199*VLOOKUP($AF$8,PEARL!$C$2:$K$8,8,0)*Z199,0)</f>
        <v>126</v>
      </c>
      <c r="AH199" s="120">
        <f>ROUNDUP(AE199*VLOOKUP($AF$8,PEARL!$C$2:$K$8,9,0)*Z199,0)</f>
        <v>941</v>
      </c>
    </row>
    <row r="200" spans="1:34" x14ac:dyDescent="0.25">
      <c r="A200" s="29" t="s">
        <v>52</v>
      </c>
      <c r="B200" s="30">
        <v>198</v>
      </c>
      <c r="C200" s="31">
        <v>7</v>
      </c>
      <c r="D200" s="3">
        <v>19</v>
      </c>
      <c r="E200" s="20">
        <v>5100</v>
      </c>
      <c r="F200" s="20">
        <v>6</v>
      </c>
      <c r="G200" s="31">
        <v>14</v>
      </c>
      <c r="H200" s="31">
        <v>16</v>
      </c>
      <c r="I200" s="32" t="s">
        <v>58</v>
      </c>
      <c r="J200" s="20">
        <v>5</v>
      </c>
      <c r="K200" s="20">
        <v>50</v>
      </c>
      <c r="L200" s="20">
        <v>30</v>
      </c>
      <c r="M200" s="20">
        <v>5</v>
      </c>
      <c r="N200" s="31">
        <v>54</v>
      </c>
      <c r="O200" s="23">
        <v>20</v>
      </c>
      <c r="P200" s="20">
        <v>80</v>
      </c>
      <c r="Q200" s="24">
        <v>6</v>
      </c>
      <c r="R200" s="7">
        <v>12</v>
      </c>
      <c r="S200" s="20">
        <v>0</v>
      </c>
      <c r="T200" s="20">
        <v>10</v>
      </c>
      <c r="U200" s="25">
        <v>0.5</v>
      </c>
      <c r="V200" s="26">
        <v>1</v>
      </c>
      <c r="W200" s="19">
        <v>9.9</v>
      </c>
      <c r="X200" s="19">
        <v>1</v>
      </c>
      <c r="Y200" s="19">
        <v>11.9</v>
      </c>
      <c r="Z200" s="19">
        <f t="shared" si="9"/>
        <v>1.6</v>
      </c>
      <c r="AA200" s="19">
        <v>0.8</v>
      </c>
      <c r="AB200" s="19">
        <f t="shared" si="10"/>
        <v>1.6</v>
      </c>
      <c r="AC200" s="19">
        <v>1.1000000000000001</v>
      </c>
      <c r="AD200" s="19">
        <v>0.1</v>
      </c>
      <c r="AE200" s="132">
        <f t="shared" si="8"/>
        <v>4</v>
      </c>
      <c r="AF200" s="132"/>
      <c r="AG200" s="120">
        <f>ROUNDUP(AE200*VLOOKUP($AF$8,PEARL!$C$2:$K$8,8,0)*Z200,0)</f>
        <v>126</v>
      </c>
      <c r="AH200" s="120">
        <f>ROUNDUP(AE200*VLOOKUP($AF$8,PEARL!$C$2:$K$8,9,0)*Z200,0)</f>
        <v>941</v>
      </c>
    </row>
    <row r="201" spans="1:34" x14ac:dyDescent="0.25">
      <c r="A201" s="29" t="s">
        <v>52</v>
      </c>
      <c r="B201" s="18">
        <v>199</v>
      </c>
      <c r="C201" s="31">
        <v>7</v>
      </c>
      <c r="D201" s="3">
        <v>19</v>
      </c>
      <c r="E201" s="20">
        <v>5100</v>
      </c>
      <c r="F201" s="20">
        <v>6</v>
      </c>
      <c r="G201" s="31">
        <v>14</v>
      </c>
      <c r="H201" s="31">
        <v>16</v>
      </c>
      <c r="I201" s="32" t="s">
        <v>58</v>
      </c>
      <c r="J201" s="20">
        <v>5</v>
      </c>
      <c r="K201" s="20">
        <v>50</v>
      </c>
      <c r="L201" s="20">
        <v>30</v>
      </c>
      <c r="M201" s="20">
        <v>5</v>
      </c>
      <c r="N201" s="31">
        <v>54</v>
      </c>
      <c r="O201" s="23">
        <v>20</v>
      </c>
      <c r="P201" s="20">
        <v>80</v>
      </c>
      <c r="Q201" s="24">
        <v>6</v>
      </c>
      <c r="R201" s="7">
        <v>12</v>
      </c>
      <c r="S201" s="20">
        <v>0</v>
      </c>
      <c r="T201" s="20">
        <v>10</v>
      </c>
      <c r="U201" s="25">
        <v>0.5</v>
      </c>
      <c r="V201" s="26">
        <v>1</v>
      </c>
      <c r="W201" s="19">
        <v>9.9</v>
      </c>
      <c r="X201" s="19">
        <v>1</v>
      </c>
      <c r="Y201" s="19">
        <v>11.9</v>
      </c>
      <c r="Z201" s="19">
        <f t="shared" si="9"/>
        <v>1.6</v>
      </c>
      <c r="AA201" s="19">
        <v>0.8</v>
      </c>
      <c r="AB201" s="19">
        <f t="shared" si="10"/>
        <v>1.6</v>
      </c>
      <c r="AC201" s="19">
        <v>1.1000000000000001</v>
      </c>
      <c r="AD201" s="19">
        <v>0.1</v>
      </c>
      <c r="AE201" s="132">
        <f t="shared" si="8"/>
        <v>4</v>
      </c>
      <c r="AF201" s="132"/>
      <c r="AG201" s="120">
        <f>ROUNDUP(AE201*VLOOKUP($AF$8,PEARL!$C$2:$K$8,8,0)*Z201,0)</f>
        <v>126</v>
      </c>
      <c r="AH201" s="120">
        <f>ROUNDUP(AE201*VLOOKUP($AF$8,PEARL!$C$2:$K$8,9,0)*Z201,0)</f>
        <v>941</v>
      </c>
    </row>
    <row r="202" spans="1:34" x14ac:dyDescent="0.25">
      <c r="A202" s="29" t="s">
        <v>52</v>
      </c>
      <c r="B202" s="30">
        <v>200</v>
      </c>
      <c r="C202" s="31">
        <v>7</v>
      </c>
      <c r="D202" s="3">
        <v>19</v>
      </c>
      <c r="E202" s="20">
        <v>5100</v>
      </c>
      <c r="F202" s="20">
        <v>6</v>
      </c>
      <c r="G202" s="31">
        <v>14</v>
      </c>
      <c r="H202" s="31">
        <v>20</v>
      </c>
      <c r="I202" s="32" t="s">
        <v>58</v>
      </c>
      <c r="J202" s="20">
        <v>5</v>
      </c>
      <c r="K202" s="20">
        <v>50</v>
      </c>
      <c r="L202" s="20">
        <v>30</v>
      </c>
      <c r="M202" s="20">
        <v>5</v>
      </c>
      <c r="N202" s="31">
        <v>54</v>
      </c>
      <c r="O202" s="23">
        <v>20</v>
      </c>
      <c r="P202" s="20">
        <v>80</v>
      </c>
      <c r="Q202" s="24">
        <v>6</v>
      </c>
      <c r="R202" s="7">
        <v>12</v>
      </c>
      <c r="S202" s="20">
        <v>0</v>
      </c>
      <c r="T202" s="20">
        <v>10</v>
      </c>
      <c r="U202" s="25">
        <v>0.5</v>
      </c>
      <c r="V202" s="26">
        <v>1</v>
      </c>
      <c r="W202" s="19">
        <v>9.9</v>
      </c>
      <c r="X202" s="19">
        <v>1</v>
      </c>
      <c r="Y202" s="19">
        <v>11.9</v>
      </c>
      <c r="Z202" s="19">
        <f t="shared" si="9"/>
        <v>1.6</v>
      </c>
      <c r="AA202" s="19">
        <v>0.8</v>
      </c>
      <c r="AB202" s="19">
        <f t="shared" si="10"/>
        <v>1.6</v>
      </c>
      <c r="AC202" s="19">
        <v>1.1000000000000001</v>
      </c>
      <c r="AD202" s="19">
        <v>0.1</v>
      </c>
      <c r="AE202" s="132">
        <f t="shared" ref="AE202:AE265" si="11">AE201</f>
        <v>4</v>
      </c>
      <c r="AF202" s="132"/>
      <c r="AG202" s="120">
        <f>ROUNDUP(AE202*VLOOKUP($AF$8,PEARL!$C$2:$K$8,8,0)*Z202,0)</f>
        <v>126</v>
      </c>
      <c r="AH202" s="120">
        <f>ROUNDUP(AE202*VLOOKUP($AF$8,PEARL!$C$2:$K$8,9,0)*Z202,0)</f>
        <v>941</v>
      </c>
    </row>
    <row r="203" spans="1:34" x14ac:dyDescent="0.25">
      <c r="A203" s="29" t="s">
        <v>52</v>
      </c>
      <c r="B203" s="18">
        <v>201</v>
      </c>
      <c r="C203" s="31">
        <v>7</v>
      </c>
      <c r="D203" s="3">
        <v>19</v>
      </c>
      <c r="E203" s="20">
        <v>5100</v>
      </c>
      <c r="F203" s="20">
        <v>6</v>
      </c>
      <c r="G203" s="31">
        <v>14</v>
      </c>
      <c r="H203" s="31">
        <v>20</v>
      </c>
      <c r="I203" s="32" t="s">
        <v>58</v>
      </c>
      <c r="J203" s="20">
        <v>5</v>
      </c>
      <c r="K203" s="20">
        <v>50</v>
      </c>
      <c r="L203" s="20">
        <v>30</v>
      </c>
      <c r="M203" s="20">
        <v>5</v>
      </c>
      <c r="N203" s="31">
        <v>54</v>
      </c>
      <c r="O203" s="23">
        <v>20</v>
      </c>
      <c r="P203" s="20">
        <v>80</v>
      </c>
      <c r="Q203" s="24">
        <v>6</v>
      </c>
      <c r="R203" s="7">
        <v>12</v>
      </c>
      <c r="S203" s="20">
        <v>0</v>
      </c>
      <c r="T203" s="20">
        <v>10</v>
      </c>
      <c r="U203" s="25">
        <v>0.5</v>
      </c>
      <c r="V203" s="26">
        <v>1</v>
      </c>
      <c r="W203" s="19">
        <v>9.9</v>
      </c>
      <c r="X203" s="19">
        <v>1</v>
      </c>
      <c r="Y203" s="19">
        <v>11.9</v>
      </c>
      <c r="Z203" s="19">
        <f t="shared" si="9"/>
        <v>1.6</v>
      </c>
      <c r="AA203" s="19">
        <v>0.8</v>
      </c>
      <c r="AB203" s="19">
        <f t="shared" si="10"/>
        <v>1.6</v>
      </c>
      <c r="AC203" s="19">
        <v>1.1000000000000001</v>
      </c>
      <c r="AD203" s="19">
        <v>0.1</v>
      </c>
      <c r="AE203" s="132">
        <f t="shared" si="11"/>
        <v>4</v>
      </c>
      <c r="AF203" s="132"/>
      <c r="AG203" s="120">
        <f>ROUNDUP(AE203*VLOOKUP($AF$8,PEARL!$C$2:$K$8,8,0)*Z203,0)</f>
        <v>126</v>
      </c>
      <c r="AH203" s="120">
        <f>ROUNDUP(AE203*VLOOKUP($AF$8,PEARL!$C$2:$K$8,9,0)*Z203,0)</f>
        <v>941</v>
      </c>
    </row>
    <row r="204" spans="1:34" x14ac:dyDescent="0.25">
      <c r="A204" s="29" t="s">
        <v>52</v>
      </c>
      <c r="B204" s="30">
        <v>202</v>
      </c>
      <c r="C204" s="31">
        <v>7</v>
      </c>
      <c r="D204" s="3">
        <v>19</v>
      </c>
      <c r="E204" s="20">
        <v>5100</v>
      </c>
      <c r="F204" s="20">
        <v>6</v>
      </c>
      <c r="G204" s="31">
        <v>14</v>
      </c>
      <c r="H204" s="31">
        <v>20</v>
      </c>
      <c r="I204" s="32" t="s">
        <v>58</v>
      </c>
      <c r="J204" s="20">
        <v>5</v>
      </c>
      <c r="K204" s="20">
        <v>50</v>
      </c>
      <c r="L204" s="20">
        <v>30</v>
      </c>
      <c r="M204" s="20">
        <v>5</v>
      </c>
      <c r="N204" s="31">
        <v>54</v>
      </c>
      <c r="O204" s="23">
        <v>20</v>
      </c>
      <c r="P204" s="20">
        <v>80</v>
      </c>
      <c r="Q204" s="24">
        <v>6</v>
      </c>
      <c r="R204" s="7">
        <v>12</v>
      </c>
      <c r="S204" s="20">
        <v>0</v>
      </c>
      <c r="T204" s="20">
        <v>10</v>
      </c>
      <c r="U204" s="25">
        <v>0.5</v>
      </c>
      <c r="V204" s="26">
        <v>1</v>
      </c>
      <c r="W204" s="19">
        <v>9.9</v>
      </c>
      <c r="X204" s="19">
        <v>1</v>
      </c>
      <c r="Y204" s="19">
        <v>11.9</v>
      </c>
      <c r="Z204" s="19">
        <f t="shared" si="9"/>
        <v>1.6</v>
      </c>
      <c r="AA204" s="19">
        <v>0.8</v>
      </c>
      <c r="AB204" s="19">
        <f t="shared" si="10"/>
        <v>1.6</v>
      </c>
      <c r="AC204" s="19">
        <v>1.1000000000000001</v>
      </c>
      <c r="AD204" s="19">
        <v>0.1</v>
      </c>
      <c r="AE204" s="132">
        <f t="shared" si="11"/>
        <v>4</v>
      </c>
      <c r="AF204" s="132"/>
      <c r="AG204" s="120">
        <f>ROUNDUP(AE204*VLOOKUP($AF$8,PEARL!$C$2:$K$8,8,0)*Z204,0)</f>
        <v>126</v>
      </c>
      <c r="AH204" s="120">
        <f>ROUNDUP(AE204*VLOOKUP($AF$8,PEARL!$C$2:$K$8,9,0)*Z204,0)</f>
        <v>941</v>
      </c>
    </row>
    <row r="205" spans="1:34" x14ac:dyDescent="0.25">
      <c r="A205" s="29" t="s">
        <v>52</v>
      </c>
      <c r="B205" s="18">
        <v>203</v>
      </c>
      <c r="C205" s="31">
        <v>7</v>
      </c>
      <c r="D205" s="3">
        <v>19</v>
      </c>
      <c r="E205" s="20">
        <v>5100</v>
      </c>
      <c r="F205" s="20">
        <v>6</v>
      </c>
      <c r="G205" s="31">
        <v>14</v>
      </c>
      <c r="H205" s="31">
        <v>20</v>
      </c>
      <c r="I205" s="32" t="s">
        <v>58</v>
      </c>
      <c r="J205" s="20">
        <v>5</v>
      </c>
      <c r="K205" s="20">
        <v>50</v>
      </c>
      <c r="L205" s="20">
        <v>30</v>
      </c>
      <c r="M205" s="20">
        <v>5</v>
      </c>
      <c r="N205" s="31">
        <v>54</v>
      </c>
      <c r="O205" s="23">
        <v>20</v>
      </c>
      <c r="P205" s="20">
        <v>80</v>
      </c>
      <c r="Q205" s="24">
        <v>6</v>
      </c>
      <c r="R205" s="7">
        <v>12</v>
      </c>
      <c r="S205" s="20">
        <v>0</v>
      </c>
      <c r="T205" s="20">
        <v>10</v>
      </c>
      <c r="U205" s="25">
        <v>0.5</v>
      </c>
      <c r="V205" s="26">
        <v>1</v>
      </c>
      <c r="W205" s="19">
        <v>9.9</v>
      </c>
      <c r="X205" s="19">
        <v>1</v>
      </c>
      <c r="Y205" s="19">
        <v>11.9</v>
      </c>
      <c r="Z205" s="19">
        <f t="shared" si="9"/>
        <v>1.6</v>
      </c>
      <c r="AA205" s="19">
        <v>0.8</v>
      </c>
      <c r="AB205" s="19">
        <f t="shared" si="10"/>
        <v>1.6</v>
      </c>
      <c r="AC205" s="19">
        <v>1.1000000000000001</v>
      </c>
      <c r="AD205" s="19">
        <v>0.1</v>
      </c>
      <c r="AE205" s="132">
        <f t="shared" si="11"/>
        <v>4</v>
      </c>
      <c r="AF205" s="132"/>
      <c r="AG205" s="120">
        <f>ROUNDUP(AE205*VLOOKUP($AF$8,PEARL!$C$2:$K$8,8,0)*Z205,0)</f>
        <v>126</v>
      </c>
      <c r="AH205" s="120">
        <f>ROUNDUP(AE205*VLOOKUP($AF$8,PEARL!$C$2:$K$8,9,0)*Z205,0)</f>
        <v>941</v>
      </c>
    </row>
    <row r="206" spans="1:34" x14ac:dyDescent="0.25">
      <c r="A206" s="29" t="s">
        <v>52</v>
      </c>
      <c r="B206" s="30">
        <v>204</v>
      </c>
      <c r="C206" s="31">
        <v>7</v>
      </c>
      <c r="D206" s="3">
        <v>19</v>
      </c>
      <c r="E206" s="20">
        <v>5100</v>
      </c>
      <c r="F206" s="20">
        <v>6</v>
      </c>
      <c r="G206" s="31">
        <v>14</v>
      </c>
      <c r="H206" s="31">
        <v>20</v>
      </c>
      <c r="I206" s="32" t="s">
        <v>58</v>
      </c>
      <c r="J206" s="20">
        <v>5</v>
      </c>
      <c r="K206" s="20">
        <v>50</v>
      </c>
      <c r="L206" s="20">
        <v>30</v>
      </c>
      <c r="M206" s="20">
        <v>5</v>
      </c>
      <c r="N206" s="31">
        <v>54</v>
      </c>
      <c r="O206" s="23">
        <v>20</v>
      </c>
      <c r="P206" s="20">
        <v>80</v>
      </c>
      <c r="Q206" s="24">
        <v>6</v>
      </c>
      <c r="R206" s="7">
        <v>12</v>
      </c>
      <c r="S206" s="20">
        <v>0</v>
      </c>
      <c r="T206" s="20">
        <v>10</v>
      </c>
      <c r="U206" s="25">
        <v>0.5</v>
      </c>
      <c r="V206" s="26">
        <v>1</v>
      </c>
      <c r="W206" s="19">
        <v>9.9</v>
      </c>
      <c r="X206" s="19">
        <v>1</v>
      </c>
      <c r="Y206" s="19">
        <v>11.9</v>
      </c>
      <c r="Z206" s="19">
        <f t="shared" si="9"/>
        <v>1.6</v>
      </c>
      <c r="AA206" s="19">
        <v>0.8</v>
      </c>
      <c r="AB206" s="19">
        <f t="shared" si="10"/>
        <v>1.6</v>
      </c>
      <c r="AC206" s="19">
        <v>1.1000000000000001</v>
      </c>
      <c r="AD206" s="19">
        <v>0.1</v>
      </c>
      <c r="AE206" s="132">
        <f t="shared" si="11"/>
        <v>4</v>
      </c>
      <c r="AF206" s="132"/>
      <c r="AG206" s="120">
        <f>ROUNDUP(AE206*VLOOKUP($AF$8,PEARL!$C$2:$K$8,8,0)*Z206,0)</f>
        <v>126</v>
      </c>
      <c r="AH206" s="120">
        <f>ROUNDUP(AE206*VLOOKUP($AF$8,PEARL!$C$2:$K$8,9,0)*Z206,0)</f>
        <v>941</v>
      </c>
    </row>
    <row r="207" spans="1:34" x14ac:dyDescent="0.25">
      <c r="A207" s="29" t="s">
        <v>52</v>
      </c>
      <c r="B207" s="18">
        <v>205</v>
      </c>
      <c r="C207" s="31">
        <v>7</v>
      </c>
      <c r="D207" s="3">
        <v>19</v>
      </c>
      <c r="E207" s="20">
        <v>5100</v>
      </c>
      <c r="F207" s="20">
        <v>6</v>
      </c>
      <c r="G207" s="31">
        <v>14</v>
      </c>
      <c r="H207" s="31">
        <v>20</v>
      </c>
      <c r="I207" s="32" t="s">
        <v>58</v>
      </c>
      <c r="J207" s="20">
        <v>5</v>
      </c>
      <c r="K207" s="20">
        <v>50</v>
      </c>
      <c r="L207" s="20">
        <v>30</v>
      </c>
      <c r="M207" s="20">
        <v>5</v>
      </c>
      <c r="N207" s="31">
        <v>54</v>
      </c>
      <c r="O207" s="23">
        <v>20</v>
      </c>
      <c r="P207" s="20">
        <v>80</v>
      </c>
      <c r="Q207" s="24">
        <v>6</v>
      </c>
      <c r="R207" s="7">
        <v>12</v>
      </c>
      <c r="S207" s="20">
        <v>0</v>
      </c>
      <c r="T207" s="20">
        <v>10</v>
      </c>
      <c r="U207" s="25">
        <v>0.5</v>
      </c>
      <c r="V207" s="26">
        <v>1</v>
      </c>
      <c r="W207" s="19">
        <v>9.9</v>
      </c>
      <c r="X207" s="19">
        <v>1</v>
      </c>
      <c r="Y207" s="19">
        <v>11.9</v>
      </c>
      <c r="Z207" s="19">
        <f t="shared" si="9"/>
        <v>1.6</v>
      </c>
      <c r="AA207" s="19">
        <v>0.8</v>
      </c>
      <c r="AB207" s="19">
        <f t="shared" si="10"/>
        <v>1.6</v>
      </c>
      <c r="AC207" s="19">
        <v>1.1000000000000001</v>
      </c>
      <c r="AD207" s="19">
        <v>0.1</v>
      </c>
      <c r="AE207" s="132">
        <f t="shared" si="11"/>
        <v>4</v>
      </c>
      <c r="AF207" s="132"/>
      <c r="AG207" s="120">
        <f>ROUNDUP(AE207*VLOOKUP($AF$8,PEARL!$C$2:$K$8,8,0)*Z207,0)</f>
        <v>126</v>
      </c>
      <c r="AH207" s="120">
        <f>ROUNDUP(AE207*VLOOKUP($AF$8,PEARL!$C$2:$K$8,9,0)*Z207,0)</f>
        <v>941</v>
      </c>
    </row>
    <row r="208" spans="1:34" x14ac:dyDescent="0.25">
      <c r="A208" s="29" t="s">
        <v>52</v>
      </c>
      <c r="B208" s="30">
        <v>206</v>
      </c>
      <c r="C208" s="31">
        <v>7</v>
      </c>
      <c r="D208" s="3">
        <v>19</v>
      </c>
      <c r="E208" s="20">
        <v>5100</v>
      </c>
      <c r="F208" s="20">
        <v>6</v>
      </c>
      <c r="G208" s="31">
        <v>14</v>
      </c>
      <c r="H208" s="31">
        <v>20</v>
      </c>
      <c r="I208" s="32" t="s">
        <v>58</v>
      </c>
      <c r="J208" s="20">
        <v>5</v>
      </c>
      <c r="K208" s="20">
        <v>50</v>
      </c>
      <c r="L208" s="20">
        <v>30</v>
      </c>
      <c r="M208" s="20">
        <v>5</v>
      </c>
      <c r="N208" s="31">
        <v>54</v>
      </c>
      <c r="O208" s="23">
        <v>20</v>
      </c>
      <c r="P208" s="20">
        <v>80</v>
      </c>
      <c r="Q208" s="24">
        <v>6</v>
      </c>
      <c r="R208" s="7">
        <v>12</v>
      </c>
      <c r="S208" s="20">
        <v>0</v>
      </c>
      <c r="T208" s="20">
        <v>10</v>
      </c>
      <c r="U208" s="25">
        <v>0.5</v>
      </c>
      <c r="V208" s="26">
        <v>1</v>
      </c>
      <c r="W208" s="19">
        <v>9.9</v>
      </c>
      <c r="X208" s="19">
        <v>1</v>
      </c>
      <c r="Y208" s="19">
        <v>11.9</v>
      </c>
      <c r="Z208" s="19">
        <f t="shared" si="9"/>
        <v>1.6</v>
      </c>
      <c r="AA208" s="19">
        <v>0.8</v>
      </c>
      <c r="AB208" s="19">
        <f t="shared" si="10"/>
        <v>1.6</v>
      </c>
      <c r="AC208" s="19">
        <v>1.1000000000000001</v>
      </c>
      <c r="AD208" s="19">
        <v>0.1</v>
      </c>
      <c r="AE208" s="132">
        <f t="shared" si="11"/>
        <v>4</v>
      </c>
      <c r="AF208" s="132"/>
      <c r="AG208" s="120">
        <f>ROUNDUP(AE208*VLOOKUP($AF$8,PEARL!$C$2:$K$8,8,0)*Z208,0)</f>
        <v>126</v>
      </c>
      <c r="AH208" s="120">
        <f>ROUNDUP(AE208*VLOOKUP($AF$8,PEARL!$C$2:$K$8,9,0)*Z208,0)</f>
        <v>941</v>
      </c>
    </row>
    <row r="209" spans="1:34" x14ac:dyDescent="0.25">
      <c r="A209" s="29" t="s">
        <v>52</v>
      </c>
      <c r="B209" s="18">
        <v>207</v>
      </c>
      <c r="C209" s="31">
        <v>7</v>
      </c>
      <c r="D209" s="3">
        <v>19</v>
      </c>
      <c r="E209" s="20">
        <v>5100</v>
      </c>
      <c r="F209" s="20">
        <v>6</v>
      </c>
      <c r="G209" s="31">
        <v>14</v>
      </c>
      <c r="H209" s="31">
        <v>20</v>
      </c>
      <c r="I209" s="32" t="s">
        <v>58</v>
      </c>
      <c r="J209" s="20">
        <v>5</v>
      </c>
      <c r="K209" s="20">
        <v>50</v>
      </c>
      <c r="L209" s="20">
        <v>30</v>
      </c>
      <c r="M209" s="20">
        <v>5</v>
      </c>
      <c r="N209" s="31">
        <v>54</v>
      </c>
      <c r="O209" s="23">
        <v>20</v>
      </c>
      <c r="P209" s="20">
        <v>80</v>
      </c>
      <c r="Q209" s="24">
        <v>6</v>
      </c>
      <c r="R209" s="7">
        <v>12</v>
      </c>
      <c r="S209" s="20">
        <v>0</v>
      </c>
      <c r="T209" s="20">
        <v>10</v>
      </c>
      <c r="U209" s="25">
        <v>0.5</v>
      </c>
      <c r="V209" s="26">
        <v>1</v>
      </c>
      <c r="W209" s="19">
        <v>9.9</v>
      </c>
      <c r="X209" s="19">
        <v>1</v>
      </c>
      <c r="Y209" s="19">
        <v>11.9</v>
      </c>
      <c r="Z209" s="19">
        <f t="shared" si="9"/>
        <v>1.6</v>
      </c>
      <c r="AA209" s="19">
        <v>0.8</v>
      </c>
      <c r="AB209" s="19">
        <f t="shared" si="10"/>
        <v>1.6</v>
      </c>
      <c r="AC209" s="19">
        <v>1.1000000000000001</v>
      </c>
      <c r="AD209" s="19">
        <v>0.1</v>
      </c>
      <c r="AE209" s="132">
        <f t="shared" si="11"/>
        <v>4</v>
      </c>
      <c r="AF209" s="132"/>
      <c r="AG209" s="120">
        <f>ROUNDUP(AE209*VLOOKUP($AF$8,PEARL!$C$2:$K$8,8,0)*Z209,0)</f>
        <v>126</v>
      </c>
      <c r="AH209" s="120">
        <f>ROUNDUP(AE209*VLOOKUP($AF$8,PEARL!$C$2:$K$8,9,0)*Z209,0)</f>
        <v>941</v>
      </c>
    </row>
    <row r="210" spans="1:34" x14ac:dyDescent="0.25">
      <c r="A210" s="29" t="s">
        <v>52</v>
      </c>
      <c r="B210" s="30">
        <v>208</v>
      </c>
      <c r="C210" s="31">
        <v>7</v>
      </c>
      <c r="D210" s="3">
        <v>19</v>
      </c>
      <c r="E210" s="20">
        <v>5100</v>
      </c>
      <c r="F210" s="20">
        <v>6</v>
      </c>
      <c r="G210" s="31">
        <v>14</v>
      </c>
      <c r="H210" s="31">
        <v>20</v>
      </c>
      <c r="I210" s="32" t="s">
        <v>58</v>
      </c>
      <c r="J210" s="20">
        <v>5</v>
      </c>
      <c r="K210" s="20">
        <v>50</v>
      </c>
      <c r="L210" s="20">
        <v>30</v>
      </c>
      <c r="M210" s="20">
        <v>5</v>
      </c>
      <c r="N210" s="31">
        <v>54</v>
      </c>
      <c r="O210" s="23">
        <v>20</v>
      </c>
      <c r="P210" s="20">
        <v>80</v>
      </c>
      <c r="Q210" s="24">
        <v>6</v>
      </c>
      <c r="R210" s="7">
        <v>12</v>
      </c>
      <c r="S210" s="20">
        <v>0</v>
      </c>
      <c r="T210" s="20">
        <v>10</v>
      </c>
      <c r="U210" s="25">
        <v>0.5</v>
      </c>
      <c r="V210" s="26">
        <v>1</v>
      </c>
      <c r="W210" s="19">
        <v>9.9</v>
      </c>
      <c r="X210" s="19">
        <v>1</v>
      </c>
      <c r="Y210" s="19">
        <v>11.9</v>
      </c>
      <c r="Z210" s="19">
        <f t="shared" si="9"/>
        <v>1.6</v>
      </c>
      <c r="AA210" s="19">
        <v>0.8</v>
      </c>
      <c r="AB210" s="19">
        <f t="shared" si="10"/>
        <v>1.6</v>
      </c>
      <c r="AC210" s="19">
        <v>1.1000000000000001</v>
      </c>
      <c r="AD210" s="19">
        <v>0.1</v>
      </c>
      <c r="AE210" s="132">
        <f t="shared" si="11"/>
        <v>4</v>
      </c>
      <c r="AF210" s="132"/>
      <c r="AG210" s="120">
        <f>ROUNDUP(AE210*VLOOKUP($AF$8,PEARL!$C$2:$K$8,8,0)*Z210,0)</f>
        <v>126</v>
      </c>
      <c r="AH210" s="120">
        <f>ROUNDUP(AE210*VLOOKUP($AF$8,PEARL!$C$2:$K$8,9,0)*Z210,0)</f>
        <v>941</v>
      </c>
    </row>
    <row r="211" spans="1:34" x14ac:dyDescent="0.25">
      <c r="A211" s="29" t="s">
        <v>52</v>
      </c>
      <c r="B211" s="18">
        <v>209</v>
      </c>
      <c r="C211" s="31">
        <v>7</v>
      </c>
      <c r="D211" s="3">
        <v>19</v>
      </c>
      <c r="E211" s="20">
        <v>5100</v>
      </c>
      <c r="F211" s="20">
        <v>6</v>
      </c>
      <c r="G211" s="31">
        <v>14</v>
      </c>
      <c r="H211" s="31">
        <v>20</v>
      </c>
      <c r="I211" s="32" t="s">
        <v>58</v>
      </c>
      <c r="J211" s="20">
        <v>5</v>
      </c>
      <c r="K211" s="20">
        <v>50</v>
      </c>
      <c r="L211" s="20">
        <v>30</v>
      </c>
      <c r="M211" s="20">
        <v>5</v>
      </c>
      <c r="N211" s="31">
        <v>54</v>
      </c>
      <c r="O211" s="23">
        <v>20</v>
      </c>
      <c r="P211" s="20">
        <v>80</v>
      </c>
      <c r="Q211" s="24">
        <v>6</v>
      </c>
      <c r="R211" s="7">
        <v>12</v>
      </c>
      <c r="S211" s="20">
        <v>0</v>
      </c>
      <c r="T211" s="20">
        <v>10</v>
      </c>
      <c r="U211" s="25">
        <v>0.5</v>
      </c>
      <c r="V211" s="26">
        <v>1</v>
      </c>
      <c r="W211" s="19">
        <v>9.9</v>
      </c>
      <c r="X211" s="19">
        <v>1</v>
      </c>
      <c r="Y211" s="19">
        <v>11.9</v>
      </c>
      <c r="Z211" s="19">
        <f t="shared" si="9"/>
        <v>1.6</v>
      </c>
      <c r="AA211" s="19">
        <v>0.8</v>
      </c>
      <c r="AB211" s="19">
        <f t="shared" si="10"/>
        <v>1.6</v>
      </c>
      <c r="AC211" s="19">
        <v>1.1000000000000001</v>
      </c>
      <c r="AD211" s="19">
        <v>0.1</v>
      </c>
      <c r="AE211" s="132">
        <f t="shared" si="11"/>
        <v>4</v>
      </c>
      <c r="AF211" s="132"/>
      <c r="AG211" s="120">
        <f>ROUNDUP(AE211*VLOOKUP($AF$8,PEARL!$C$2:$K$8,8,0)*Z211,0)</f>
        <v>126</v>
      </c>
      <c r="AH211" s="120">
        <f>ROUNDUP(AE211*VLOOKUP($AF$8,PEARL!$C$2:$K$8,9,0)*Z211,0)</f>
        <v>941</v>
      </c>
    </row>
    <row r="212" spans="1:34" x14ac:dyDescent="0.25">
      <c r="A212" s="29" t="s">
        <v>52</v>
      </c>
      <c r="B212" s="30">
        <v>210</v>
      </c>
      <c r="C212" s="31">
        <v>7</v>
      </c>
      <c r="D212" s="3">
        <v>19</v>
      </c>
      <c r="E212" s="20">
        <v>5100</v>
      </c>
      <c r="F212" s="20">
        <v>6</v>
      </c>
      <c r="G212" s="31">
        <v>14</v>
      </c>
      <c r="H212" s="31">
        <v>20</v>
      </c>
      <c r="I212" s="32" t="s">
        <v>58</v>
      </c>
      <c r="J212" s="20">
        <v>5</v>
      </c>
      <c r="K212" s="20">
        <v>50</v>
      </c>
      <c r="L212" s="20">
        <v>30</v>
      </c>
      <c r="M212" s="20">
        <v>5</v>
      </c>
      <c r="N212" s="31">
        <v>54</v>
      </c>
      <c r="O212" s="23">
        <v>20</v>
      </c>
      <c r="P212" s="20">
        <v>80</v>
      </c>
      <c r="Q212" s="24">
        <v>6</v>
      </c>
      <c r="R212" s="7">
        <v>12</v>
      </c>
      <c r="S212" s="20">
        <v>0</v>
      </c>
      <c r="T212" s="20">
        <v>10</v>
      </c>
      <c r="U212" s="25">
        <v>0.5</v>
      </c>
      <c r="V212" s="26">
        <v>1</v>
      </c>
      <c r="W212" s="19">
        <v>9.9</v>
      </c>
      <c r="X212" s="19">
        <v>1</v>
      </c>
      <c r="Y212" s="19">
        <v>11.9</v>
      </c>
      <c r="Z212" s="19">
        <f t="shared" si="9"/>
        <v>1.6</v>
      </c>
      <c r="AA212" s="19">
        <v>0.8</v>
      </c>
      <c r="AB212" s="19">
        <f t="shared" si="10"/>
        <v>1.6</v>
      </c>
      <c r="AC212" s="19">
        <v>1.1000000000000001</v>
      </c>
      <c r="AD212" s="19">
        <v>0.1</v>
      </c>
      <c r="AE212" s="132">
        <f t="shared" si="11"/>
        <v>4</v>
      </c>
      <c r="AF212" s="132"/>
      <c r="AG212" s="120">
        <f>ROUNDUP(AE212*VLOOKUP($AF$8,PEARL!$C$2:$K$8,8,0)*Z212,0)</f>
        <v>126</v>
      </c>
      <c r="AH212" s="120">
        <f>ROUNDUP(AE212*VLOOKUP($AF$8,PEARL!$C$2:$K$8,9,0)*Z212,0)</f>
        <v>941</v>
      </c>
    </row>
    <row r="213" spans="1:34" x14ac:dyDescent="0.25">
      <c r="A213" s="29" t="s">
        <v>52</v>
      </c>
      <c r="B213" s="18">
        <v>211</v>
      </c>
      <c r="C213" s="31">
        <v>7</v>
      </c>
      <c r="D213" s="3">
        <v>19</v>
      </c>
      <c r="E213" s="20">
        <v>5100</v>
      </c>
      <c r="F213" s="20">
        <v>6</v>
      </c>
      <c r="G213" s="31">
        <v>14</v>
      </c>
      <c r="H213" s="31">
        <v>20</v>
      </c>
      <c r="I213" s="32" t="s">
        <v>58</v>
      </c>
      <c r="J213" s="20">
        <v>5</v>
      </c>
      <c r="K213" s="20">
        <v>50</v>
      </c>
      <c r="L213" s="20">
        <v>30</v>
      </c>
      <c r="M213" s="20">
        <v>5</v>
      </c>
      <c r="N213" s="31">
        <v>54</v>
      </c>
      <c r="O213" s="23">
        <v>20</v>
      </c>
      <c r="P213" s="20">
        <v>80</v>
      </c>
      <c r="Q213" s="24">
        <v>6</v>
      </c>
      <c r="R213" s="7">
        <v>12</v>
      </c>
      <c r="S213" s="20">
        <v>0</v>
      </c>
      <c r="T213" s="20">
        <v>10</v>
      </c>
      <c r="U213" s="25">
        <v>0.5</v>
      </c>
      <c r="V213" s="26">
        <v>1</v>
      </c>
      <c r="W213" s="19">
        <v>9.9</v>
      </c>
      <c r="X213" s="19">
        <v>1</v>
      </c>
      <c r="Y213" s="19">
        <v>11.9</v>
      </c>
      <c r="Z213" s="19">
        <f t="shared" si="9"/>
        <v>1.6</v>
      </c>
      <c r="AA213" s="19">
        <v>0.8</v>
      </c>
      <c r="AB213" s="19">
        <f t="shared" si="10"/>
        <v>1.6</v>
      </c>
      <c r="AC213" s="19">
        <v>1.1000000000000001</v>
      </c>
      <c r="AD213" s="19">
        <v>0.1</v>
      </c>
      <c r="AE213" s="132">
        <f t="shared" si="11"/>
        <v>4</v>
      </c>
      <c r="AF213" s="132"/>
      <c r="AG213" s="120">
        <f>ROUNDUP(AE213*VLOOKUP($AF$8,PEARL!$C$2:$K$8,8,0)*Z213,0)</f>
        <v>126</v>
      </c>
      <c r="AH213" s="120">
        <f>ROUNDUP(AE213*VLOOKUP($AF$8,PEARL!$C$2:$K$8,9,0)*Z213,0)</f>
        <v>941</v>
      </c>
    </row>
    <row r="214" spans="1:34" x14ac:dyDescent="0.25">
      <c r="A214" s="29" t="s">
        <v>52</v>
      </c>
      <c r="B214" s="30">
        <v>212</v>
      </c>
      <c r="C214" s="31">
        <v>7</v>
      </c>
      <c r="D214" s="3">
        <v>19</v>
      </c>
      <c r="E214" s="20">
        <v>5100</v>
      </c>
      <c r="F214" s="20">
        <v>6</v>
      </c>
      <c r="G214" s="31">
        <v>14</v>
      </c>
      <c r="H214" s="31">
        <v>20</v>
      </c>
      <c r="I214" s="32" t="s">
        <v>58</v>
      </c>
      <c r="J214" s="20">
        <v>5</v>
      </c>
      <c r="K214" s="20">
        <v>50</v>
      </c>
      <c r="L214" s="20">
        <v>30</v>
      </c>
      <c r="M214" s="20">
        <v>5</v>
      </c>
      <c r="N214" s="31">
        <v>54</v>
      </c>
      <c r="O214" s="23">
        <v>20</v>
      </c>
      <c r="P214" s="20">
        <v>80</v>
      </c>
      <c r="Q214" s="24">
        <v>6</v>
      </c>
      <c r="R214" s="7">
        <v>12</v>
      </c>
      <c r="S214" s="20">
        <v>0</v>
      </c>
      <c r="T214" s="20">
        <v>10</v>
      </c>
      <c r="U214" s="25">
        <v>0.5</v>
      </c>
      <c r="V214" s="26">
        <v>1</v>
      </c>
      <c r="W214" s="19">
        <v>9.9</v>
      </c>
      <c r="X214" s="19">
        <v>1</v>
      </c>
      <c r="Y214" s="19">
        <v>11.9</v>
      </c>
      <c r="Z214" s="19">
        <f t="shared" si="9"/>
        <v>1.6</v>
      </c>
      <c r="AA214" s="19">
        <v>0.8</v>
      </c>
      <c r="AB214" s="19">
        <f t="shared" si="10"/>
        <v>1.6</v>
      </c>
      <c r="AC214" s="19">
        <v>1.1000000000000001</v>
      </c>
      <c r="AD214" s="19">
        <v>0.1</v>
      </c>
      <c r="AE214" s="132">
        <f t="shared" si="11"/>
        <v>4</v>
      </c>
      <c r="AF214" s="132"/>
      <c r="AG214" s="120">
        <f>ROUNDUP(AE214*VLOOKUP($AF$8,PEARL!$C$2:$K$8,8,0)*Z214,0)</f>
        <v>126</v>
      </c>
      <c r="AH214" s="120">
        <f>ROUNDUP(AE214*VLOOKUP($AF$8,PEARL!$C$2:$K$8,9,0)*Z214,0)</f>
        <v>941</v>
      </c>
    </row>
    <row r="215" spans="1:34" x14ac:dyDescent="0.25">
      <c r="A215" s="29" t="s">
        <v>52</v>
      </c>
      <c r="B215" s="18">
        <v>213</v>
      </c>
      <c r="C215" s="31">
        <v>7</v>
      </c>
      <c r="D215" s="3">
        <v>19</v>
      </c>
      <c r="E215" s="20">
        <v>5100</v>
      </c>
      <c r="F215" s="20">
        <v>6</v>
      </c>
      <c r="G215" s="31">
        <v>14</v>
      </c>
      <c r="H215" s="31">
        <v>20</v>
      </c>
      <c r="I215" s="32" t="s">
        <v>58</v>
      </c>
      <c r="J215" s="20">
        <v>5</v>
      </c>
      <c r="K215" s="20">
        <v>50</v>
      </c>
      <c r="L215" s="20">
        <v>30</v>
      </c>
      <c r="M215" s="20">
        <v>5</v>
      </c>
      <c r="N215" s="31">
        <v>54</v>
      </c>
      <c r="O215" s="23">
        <v>20</v>
      </c>
      <c r="P215" s="20">
        <v>80</v>
      </c>
      <c r="Q215" s="24">
        <v>6</v>
      </c>
      <c r="R215" s="7">
        <v>12</v>
      </c>
      <c r="S215" s="20">
        <v>0</v>
      </c>
      <c r="T215" s="20">
        <v>10</v>
      </c>
      <c r="U215" s="25">
        <v>0.5</v>
      </c>
      <c r="V215" s="26">
        <v>1</v>
      </c>
      <c r="W215" s="19">
        <v>9.9</v>
      </c>
      <c r="X215" s="19">
        <v>1</v>
      </c>
      <c r="Y215" s="19">
        <v>11.9</v>
      </c>
      <c r="Z215" s="19">
        <f t="shared" si="9"/>
        <v>1.6</v>
      </c>
      <c r="AA215" s="19">
        <v>0.8</v>
      </c>
      <c r="AB215" s="19">
        <f t="shared" si="10"/>
        <v>1.6</v>
      </c>
      <c r="AC215" s="19">
        <v>1.1000000000000001</v>
      </c>
      <c r="AD215" s="19">
        <v>0.1</v>
      </c>
      <c r="AE215" s="132">
        <f t="shared" si="11"/>
        <v>4</v>
      </c>
      <c r="AF215" s="132"/>
      <c r="AG215" s="120">
        <f>ROUNDUP(AE215*VLOOKUP($AF$8,PEARL!$C$2:$K$8,8,0)*Z215,0)</f>
        <v>126</v>
      </c>
      <c r="AH215" s="120">
        <f>ROUNDUP(AE215*VLOOKUP($AF$8,PEARL!$C$2:$K$8,9,0)*Z215,0)</f>
        <v>941</v>
      </c>
    </row>
    <row r="216" spans="1:34" x14ac:dyDescent="0.25">
      <c r="A216" s="29" t="s">
        <v>52</v>
      </c>
      <c r="B216" s="30">
        <v>214</v>
      </c>
      <c r="C216" s="31">
        <v>7</v>
      </c>
      <c r="D216" s="3">
        <v>19</v>
      </c>
      <c r="E216" s="20">
        <v>5100</v>
      </c>
      <c r="F216" s="20">
        <v>6</v>
      </c>
      <c r="G216" s="31">
        <v>14</v>
      </c>
      <c r="H216" s="31">
        <v>20</v>
      </c>
      <c r="I216" s="32" t="s">
        <v>58</v>
      </c>
      <c r="J216" s="20">
        <v>5</v>
      </c>
      <c r="K216" s="20">
        <v>50</v>
      </c>
      <c r="L216" s="20">
        <v>30</v>
      </c>
      <c r="M216" s="20">
        <v>5</v>
      </c>
      <c r="N216" s="31">
        <v>54</v>
      </c>
      <c r="O216" s="23">
        <v>20</v>
      </c>
      <c r="P216" s="20">
        <v>80</v>
      </c>
      <c r="Q216" s="24">
        <v>6</v>
      </c>
      <c r="R216" s="7">
        <v>12</v>
      </c>
      <c r="S216" s="20">
        <v>0</v>
      </c>
      <c r="T216" s="20">
        <v>10</v>
      </c>
      <c r="U216" s="25">
        <v>0.5</v>
      </c>
      <c r="V216" s="26">
        <v>1</v>
      </c>
      <c r="W216" s="19">
        <v>9.9</v>
      </c>
      <c r="X216" s="19">
        <v>1</v>
      </c>
      <c r="Y216" s="19">
        <v>11.9</v>
      </c>
      <c r="Z216" s="19">
        <f t="shared" si="9"/>
        <v>1.6</v>
      </c>
      <c r="AA216" s="19">
        <v>0.8</v>
      </c>
      <c r="AB216" s="19">
        <f t="shared" si="10"/>
        <v>1.6</v>
      </c>
      <c r="AC216" s="19">
        <v>1.1000000000000001</v>
      </c>
      <c r="AD216" s="19">
        <v>0.1</v>
      </c>
      <c r="AE216" s="132">
        <f t="shared" si="11"/>
        <v>4</v>
      </c>
      <c r="AF216" s="132"/>
      <c r="AG216" s="120">
        <f>ROUNDUP(AE216*VLOOKUP($AF$8,PEARL!$C$2:$K$8,8,0)*Z216,0)</f>
        <v>126</v>
      </c>
      <c r="AH216" s="120">
        <f>ROUNDUP(AE216*VLOOKUP($AF$8,PEARL!$C$2:$K$8,9,0)*Z216,0)</f>
        <v>941</v>
      </c>
    </row>
    <row r="217" spans="1:34" x14ac:dyDescent="0.25">
      <c r="A217" s="29" t="s">
        <v>52</v>
      </c>
      <c r="B217" s="18">
        <v>215</v>
      </c>
      <c r="C217" s="31">
        <v>7</v>
      </c>
      <c r="D217" s="3">
        <v>19</v>
      </c>
      <c r="E217" s="20">
        <v>5100</v>
      </c>
      <c r="F217" s="20">
        <v>6</v>
      </c>
      <c r="G217" s="31">
        <v>14</v>
      </c>
      <c r="H217" s="31">
        <v>20</v>
      </c>
      <c r="I217" s="32" t="s">
        <v>58</v>
      </c>
      <c r="J217" s="20">
        <v>5</v>
      </c>
      <c r="K217" s="20">
        <v>50</v>
      </c>
      <c r="L217" s="20">
        <v>30</v>
      </c>
      <c r="M217" s="20">
        <v>5</v>
      </c>
      <c r="N217" s="31">
        <v>54</v>
      </c>
      <c r="O217" s="23">
        <v>20</v>
      </c>
      <c r="P217" s="20">
        <v>80</v>
      </c>
      <c r="Q217" s="24">
        <v>6</v>
      </c>
      <c r="R217" s="7">
        <v>12</v>
      </c>
      <c r="S217" s="20">
        <v>0</v>
      </c>
      <c r="T217" s="20">
        <v>10</v>
      </c>
      <c r="U217" s="25">
        <v>0.5</v>
      </c>
      <c r="V217" s="26">
        <v>1</v>
      </c>
      <c r="W217" s="19">
        <v>9.9</v>
      </c>
      <c r="X217" s="19">
        <v>1</v>
      </c>
      <c r="Y217" s="19">
        <v>11.9</v>
      </c>
      <c r="Z217" s="19">
        <f t="shared" si="9"/>
        <v>1.6</v>
      </c>
      <c r="AA217" s="19">
        <v>0.8</v>
      </c>
      <c r="AB217" s="19">
        <f t="shared" si="10"/>
        <v>1.6</v>
      </c>
      <c r="AC217" s="19">
        <v>1.1000000000000001</v>
      </c>
      <c r="AD217" s="19">
        <v>0.1</v>
      </c>
      <c r="AE217" s="132">
        <f t="shared" si="11"/>
        <v>4</v>
      </c>
      <c r="AF217" s="132"/>
      <c r="AG217" s="120">
        <f>ROUNDUP(AE217*VLOOKUP($AF$8,PEARL!$C$2:$K$8,8,0)*Z217,0)</f>
        <v>126</v>
      </c>
      <c r="AH217" s="120">
        <f>ROUNDUP(AE217*VLOOKUP($AF$8,PEARL!$C$2:$K$8,9,0)*Z217,0)</f>
        <v>941</v>
      </c>
    </row>
    <row r="218" spans="1:34" x14ac:dyDescent="0.25">
      <c r="A218" s="29" t="s">
        <v>52</v>
      </c>
      <c r="B218" s="30">
        <v>216</v>
      </c>
      <c r="C218" s="31">
        <v>7</v>
      </c>
      <c r="D218" s="3">
        <v>19</v>
      </c>
      <c r="E218" s="20">
        <v>5100</v>
      </c>
      <c r="F218" s="20">
        <v>6</v>
      </c>
      <c r="G218" s="31">
        <v>14</v>
      </c>
      <c r="H218" s="31">
        <v>20</v>
      </c>
      <c r="I218" s="32" t="s">
        <v>58</v>
      </c>
      <c r="J218" s="20">
        <v>5</v>
      </c>
      <c r="K218" s="20">
        <v>50</v>
      </c>
      <c r="L218" s="20">
        <v>30</v>
      </c>
      <c r="M218" s="20">
        <v>5</v>
      </c>
      <c r="N218" s="31">
        <v>54</v>
      </c>
      <c r="O218" s="23">
        <v>20</v>
      </c>
      <c r="P218" s="20">
        <v>80</v>
      </c>
      <c r="Q218" s="24">
        <v>6</v>
      </c>
      <c r="R218" s="7">
        <v>12</v>
      </c>
      <c r="S218" s="20">
        <v>0</v>
      </c>
      <c r="T218" s="20">
        <v>10</v>
      </c>
      <c r="U218" s="25">
        <v>0.5</v>
      </c>
      <c r="V218" s="26">
        <v>1</v>
      </c>
      <c r="W218" s="19">
        <v>9.9</v>
      </c>
      <c r="X218" s="19">
        <v>1</v>
      </c>
      <c r="Y218" s="19">
        <v>11.9</v>
      </c>
      <c r="Z218" s="19">
        <f t="shared" si="9"/>
        <v>1.6</v>
      </c>
      <c r="AA218" s="19">
        <v>0.8</v>
      </c>
      <c r="AB218" s="19">
        <f t="shared" si="10"/>
        <v>1.6</v>
      </c>
      <c r="AC218" s="19">
        <v>1.1000000000000001</v>
      </c>
      <c r="AD218" s="19">
        <v>0.1</v>
      </c>
      <c r="AE218" s="132">
        <f t="shared" si="11"/>
        <v>4</v>
      </c>
      <c r="AF218" s="132"/>
      <c r="AG218" s="120">
        <f>ROUNDUP(AE218*VLOOKUP($AF$8,PEARL!$C$2:$K$8,8,0)*Z218,0)</f>
        <v>126</v>
      </c>
      <c r="AH218" s="120">
        <f>ROUNDUP(AE218*VLOOKUP($AF$8,PEARL!$C$2:$K$8,9,0)*Z218,0)</f>
        <v>941</v>
      </c>
    </row>
    <row r="219" spans="1:34" x14ac:dyDescent="0.25">
      <c r="A219" s="29" t="s">
        <v>52</v>
      </c>
      <c r="B219" s="18">
        <v>217</v>
      </c>
      <c r="C219" s="31">
        <v>7</v>
      </c>
      <c r="D219" s="3">
        <v>19</v>
      </c>
      <c r="E219" s="20">
        <v>5100</v>
      </c>
      <c r="F219" s="20">
        <v>6</v>
      </c>
      <c r="G219" s="31">
        <v>14</v>
      </c>
      <c r="H219" s="31">
        <v>20</v>
      </c>
      <c r="I219" s="32" t="s">
        <v>58</v>
      </c>
      <c r="J219" s="20">
        <v>5</v>
      </c>
      <c r="K219" s="20">
        <v>50</v>
      </c>
      <c r="L219" s="20">
        <v>30</v>
      </c>
      <c r="M219" s="20">
        <v>5</v>
      </c>
      <c r="N219" s="31">
        <v>54</v>
      </c>
      <c r="O219" s="23">
        <v>20</v>
      </c>
      <c r="P219" s="20">
        <v>80</v>
      </c>
      <c r="Q219" s="24">
        <v>6</v>
      </c>
      <c r="R219" s="7">
        <v>12</v>
      </c>
      <c r="S219" s="20">
        <v>0</v>
      </c>
      <c r="T219" s="20">
        <v>10</v>
      </c>
      <c r="U219" s="25">
        <v>0.5</v>
      </c>
      <c r="V219" s="26">
        <v>1</v>
      </c>
      <c r="W219" s="19">
        <v>9.9</v>
      </c>
      <c r="X219" s="19">
        <v>1</v>
      </c>
      <c r="Y219" s="19">
        <v>11.9</v>
      </c>
      <c r="Z219" s="19">
        <f t="shared" si="9"/>
        <v>1.6</v>
      </c>
      <c r="AA219" s="19">
        <v>0.8</v>
      </c>
      <c r="AB219" s="19">
        <f t="shared" si="10"/>
        <v>1.6</v>
      </c>
      <c r="AC219" s="19">
        <v>1.1000000000000001</v>
      </c>
      <c r="AD219" s="19">
        <v>0.1</v>
      </c>
      <c r="AE219" s="132">
        <f t="shared" si="11"/>
        <v>4</v>
      </c>
      <c r="AF219" s="132"/>
      <c r="AG219" s="120">
        <f>ROUNDUP(AE219*VLOOKUP($AF$8,PEARL!$C$2:$K$8,8,0)*Z219,0)</f>
        <v>126</v>
      </c>
      <c r="AH219" s="120">
        <f>ROUNDUP(AE219*VLOOKUP($AF$8,PEARL!$C$2:$K$8,9,0)*Z219,0)</f>
        <v>941</v>
      </c>
    </row>
    <row r="220" spans="1:34" x14ac:dyDescent="0.25">
      <c r="A220" s="29" t="s">
        <v>52</v>
      </c>
      <c r="B220" s="30">
        <v>218</v>
      </c>
      <c r="C220" s="31">
        <v>7</v>
      </c>
      <c r="D220" s="3">
        <v>19</v>
      </c>
      <c r="E220" s="20">
        <v>5100</v>
      </c>
      <c r="F220" s="20">
        <v>6</v>
      </c>
      <c r="G220" s="31">
        <v>14</v>
      </c>
      <c r="H220" s="31">
        <v>20</v>
      </c>
      <c r="I220" s="32" t="s">
        <v>58</v>
      </c>
      <c r="J220" s="20">
        <v>5</v>
      </c>
      <c r="K220" s="20">
        <v>50</v>
      </c>
      <c r="L220" s="20">
        <v>30</v>
      </c>
      <c r="M220" s="20">
        <v>5</v>
      </c>
      <c r="N220" s="31">
        <v>54</v>
      </c>
      <c r="O220" s="23">
        <v>20</v>
      </c>
      <c r="P220" s="20">
        <v>80</v>
      </c>
      <c r="Q220" s="24">
        <v>6</v>
      </c>
      <c r="R220" s="7">
        <v>12</v>
      </c>
      <c r="S220" s="20">
        <v>0</v>
      </c>
      <c r="T220" s="20">
        <v>10</v>
      </c>
      <c r="U220" s="25">
        <v>0.5</v>
      </c>
      <c r="V220" s="26">
        <v>1</v>
      </c>
      <c r="W220" s="19">
        <v>9.9</v>
      </c>
      <c r="X220" s="19">
        <v>1</v>
      </c>
      <c r="Y220" s="19">
        <v>11.9</v>
      </c>
      <c r="Z220" s="19">
        <f t="shared" si="9"/>
        <v>1.6</v>
      </c>
      <c r="AA220" s="19">
        <v>0.8</v>
      </c>
      <c r="AB220" s="19">
        <f t="shared" si="10"/>
        <v>1.6</v>
      </c>
      <c r="AC220" s="19">
        <v>1.1000000000000001</v>
      </c>
      <c r="AD220" s="19">
        <v>0.1</v>
      </c>
      <c r="AE220" s="132">
        <f t="shared" si="11"/>
        <v>4</v>
      </c>
      <c r="AF220" s="132"/>
      <c r="AG220" s="120">
        <f>ROUNDUP(AE220*VLOOKUP($AF$8,PEARL!$C$2:$K$8,8,0)*Z220,0)</f>
        <v>126</v>
      </c>
      <c r="AH220" s="120">
        <f>ROUNDUP(AE220*VLOOKUP($AF$8,PEARL!$C$2:$K$8,9,0)*Z220,0)</f>
        <v>941</v>
      </c>
    </row>
    <row r="221" spans="1:34" x14ac:dyDescent="0.25">
      <c r="A221" s="29" t="s">
        <v>52</v>
      </c>
      <c r="B221" s="18">
        <v>219</v>
      </c>
      <c r="C221" s="31">
        <v>7</v>
      </c>
      <c r="D221" s="3">
        <v>19</v>
      </c>
      <c r="E221" s="20">
        <v>5100</v>
      </c>
      <c r="F221" s="20">
        <v>6</v>
      </c>
      <c r="G221" s="31">
        <v>14</v>
      </c>
      <c r="H221" s="31">
        <v>20</v>
      </c>
      <c r="I221" s="32" t="s">
        <v>58</v>
      </c>
      <c r="J221" s="20">
        <v>5</v>
      </c>
      <c r="K221" s="20">
        <v>50</v>
      </c>
      <c r="L221" s="20">
        <v>30</v>
      </c>
      <c r="M221" s="20">
        <v>5</v>
      </c>
      <c r="N221" s="31">
        <v>54</v>
      </c>
      <c r="O221" s="23">
        <v>20</v>
      </c>
      <c r="P221" s="20">
        <v>80</v>
      </c>
      <c r="Q221" s="24">
        <v>6</v>
      </c>
      <c r="R221" s="7">
        <v>12</v>
      </c>
      <c r="S221" s="20">
        <v>0</v>
      </c>
      <c r="T221" s="20">
        <v>10</v>
      </c>
      <c r="U221" s="25">
        <v>0.5</v>
      </c>
      <c r="V221" s="26">
        <v>1</v>
      </c>
      <c r="W221" s="19">
        <v>9.9</v>
      </c>
      <c r="X221" s="19">
        <v>1</v>
      </c>
      <c r="Y221" s="19">
        <v>11.9</v>
      </c>
      <c r="Z221" s="19">
        <f t="shared" si="9"/>
        <v>1.6</v>
      </c>
      <c r="AA221" s="19">
        <v>0.8</v>
      </c>
      <c r="AB221" s="19">
        <f t="shared" si="10"/>
        <v>1.6</v>
      </c>
      <c r="AC221" s="19">
        <v>1.1000000000000001</v>
      </c>
      <c r="AD221" s="19">
        <v>0.1</v>
      </c>
      <c r="AE221" s="132">
        <f t="shared" si="11"/>
        <v>4</v>
      </c>
      <c r="AF221" s="132"/>
      <c r="AG221" s="120">
        <f>ROUNDUP(AE221*VLOOKUP($AF$8,PEARL!$C$2:$K$8,8,0)*Z221,0)</f>
        <v>126</v>
      </c>
      <c r="AH221" s="120">
        <f>ROUNDUP(AE221*VLOOKUP($AF$8,PEARL!$C$2:$K$8,9,0)*Z221,0)</f>
        <v>941</v>
      </c>
    </row>
    <row r="222" spans="1:34" x14ac:dyDescent="0.25">
      <c r="A222" s="29" t="s">
        <v>52</v>
      </c>
      <c r="B222" s="30">
        <v>220</v>
      </c>
      <c r="C222" s="31">
        <v>7</v>
      </c>
      <c r="D222" s="3">
        <v>19</v>
      </c>
      <c r="E222" s="20">
        <v>5100</v>
      </c>
      <c r="F222" s="20">
        <v>6</v>
      </c>
      <c r="G222" s="31">
        <v>14</v>
      </c>
      <c r="H222" s="31">
        <v>20</v>
      </c>
      <c r="I222" s="32" t="s">
        <v>58</v>
      </c>
      <c r="J222" s="20">
        <v>5</v>
      </c>
      <c r="K222" s="20">
        <v>50</v>
      </c>
      <c r="L222" s="20">
        <v>30</v>
      </c>
      <c r="M222" s="20">
        <v>5</v>
      </c>
      <c r="N222" s="31">
        <v>54</v>
      </c>
      <c r="O222" s="23">
        <v>20</v>
      </c>
      <c r="P222" s="20">
        <v>80</v>
      </c>
      <c r="Q222" s="24">
        <v>6</v>
      </c>
      <c r="R222" s="7">
        <v>12</v>
      </c>
      <c r="S222" s="20">
        <v>0</v>
      </c>
      <c r="T222" s="20">
        <v>10</v>
      </c>
      <c r="U222" s="25">
        <v>0.5</v>
      </c>
      <c r="V222" s="26">
        <v>1</v>
      </c>
      <c r="W222" s="19">
        <v>9.9</v>
      </c>
      <c r="X222" s="19">
        <v>1</v>
      </c>
      <c r="Y222" s="19">
        <v>11.9</v>
      </c>
      <c r="Z222" s="19">
        <f t="shared" si="9"/>
        <v>1.6</v>
      </c>
      <c r="AA222" s="19">
        <v>0.8</v>
      </c>
      <c r="AB222" s="19">
        <f t="shared" si="10"/>
        <v>1.6</v>
      </c>
      <c r="AC222" s="19">
        <v>1.1000000000000001</v>
      </c>
      <c r="AD222" s="19">
        <v>0.1</v>
      </c>
      <c r="AE222" s="132">
        <f t="shared" si="11"/>
        <v>4</v>
      </c>
      <c r="AF222" s="132"/>
      <c r="AG222" s="120">
        <f>ROUNDUP(AE222*VLOOKUP($AF$8,PEARL!$C$2:$K$8,8,0)*Z222,0)</f>
        <v>126</v>
      </c>
      <c r="AH222" s="120">
        <f>ROUNDUP(AE222*VLOOKUP($AF$8,PEARL!$C$2:$K$8,9,0)*Z222,0)</f>
        <v>941</v>
      </c>
    </row>
    <row r="223" spans="1:34" x14ac:dyDescent="0.25">
      <c r="A223" s="29" t="s">
        <v>52</v>
      </c>
      <c r="B223" s="18">
        <v>221</v>
      </c>
      <c r="C223" s="31">
        <v>7</v>
      </c>
      <c r="D223" s="3">
        <v>19</v>
      </c>
      <c r="E223" s="20">
        <v>5100</v>
      </c>
      <c r="F223" s="20">
        <v>6</v>
      </c>
      <c r="G223" s="31">
        <v>14</v>
      </c>
      <c r="H223" s="31">
        <v>20</v>
      </c>
      <c r="I223" s="32" t="s">
        <v>58</v>
      </c>
      <c r="J223" s="20">
        <v>5</v>
      </c>
      <c r="K223" s="20">
        <v>50</v>
      </c>
      <c r="L223" s="20">
        <v>30</v>
      </c>
      <c r="M223" s="20">
        <v>5</v>
      </c>
      <c r="N223" s="31">
        <v>54</v>
      </c>
      <c r="O223" s="23">
        <v>20</v>
      </c>
      <c r="P223" s="20">
        <v>80</v>
      </c>
      <c r="Q223" s="24">
        <v>6</v>
      </c>
      <c r="R223" s="7">
        <v>12</v>
      </c>
      <c r="S223" s="20">
        <v>0</v>
      </c>
      <c r="T223" s="20">
        <v>10</v>
      </c>
      <c r="U223" s="25">
        <v>0.5</v>
      </c>
      <c r="V223" s="26">
        <v>1</v>
      </c>
      <c r="W223" s="19">
        <v>9.9</v>
      </c>
      <c r="X223" s="19">
        <v>1</v>
      </c>
      <c r="Y223" s="19">
        <v>11.9</v>
      </c>
      <c r="Z223" s="19">
        <f t="shared" si="9"/>
        <v>1.6</v>
      </c>
      <c r="AA223" s="19">
        <v>0.8</v>
      </c>
      <c r="AB223" s="19">
        <f t="shared" si="10"/>
        <v>1.6</v>
      </c>
      <c r="AC223" s="19">
        <v>1.1000000000000001</v>
      </c>
      <c r="AD223" s="19">
        <v>0.1</v>
      </c>
      <c r="AE223" s="132">
        <f t="shared" si="11"/>
        <v>4</v>
      </c>
      <c r="AF223" s="132"/>
      <c r="AG223" s="120">
        <f>ROUNDUP(AE223*VLOOKUP($AF$8,PEARL!$C$2:$K$8,8,0)*Z223,0)</f>
        <v>126</v>
      </c>
      <c r="AH223" s="120">
        <f>ROUNDUP(AE223*VLOOKUP($AF$8,PEARL!$C$2:$K$8,9,0)*Z223,0)</f>
        <v>941</v>
      </c>
    </row>
    <row r="224" spans="1:34" x14ac:dyDescent="0.25">
      <c r="A224" s="29" t="s">
        <v>52</v>
      </c>
      <c r="B224" s="30">
        <v>222</v>
      </c>
      <c r="C224" s="31">
        <v>7</v>
      </c>
      <c r="D224" s="3">
        <v>19</v>
      </c>
      <c r="E224" s="20">
        <v>5100</v>
      </c>
      <c r="F224" s="20">
        <v>6</v>
      </c>
      <c r="G224" s="31">
        <v>14</v>
      </c>
      <c r="H224" s="31">
        <v>20</v>
      </c>
      <c r="I224" s="32" t="s">
        <v>58</v>
      </c>
      <c r="J224" s="20">
        <v>5</v>
      </c>
      <c r="K224" s="20">
        <v>50</v>
      </c>
      <c r="L224" s="20">
        <v>30</v>
      </c>
      <c r="M224" s="20">
        <v>5</v>
      </c>
      <c r="N224" s="31">
        <v>54</v>
      </c>
      <c r="O224" s="23">
        <v>20</v>
      </c>
      <c r="P224" s="20">
        <v>80</v>
      </c>
      <c r="Q224" s="24">
        <v>6</v>
      </c>
      <c r="R224" s="7">
        <v>12</v>
      </c>
      <c r="S224" s="20">
        <v>0</v>
      </c>
      <c r="T224" s="20">
        <v>10</v>
      </c>
      <c r="U224" s="25">
        <v>0.5</v>
      </c>
      <c r="V224" s="26">
        <v>1</v>
      </c>
      <c r="W224" s="19">
        <v>9.9</v>
      </c>
      <c r="X224" s="19">
        <v>1</v>
      </c>
      <c r="Y224" s="19">
        <v>11.9</v>
      </c>
      <c r="Z224" s="19">
        <f t="shared" si="9"/>
        <v>1.6</v>
      </c>
      <c r="AA224" s="19">
        <v>0.8</v>
      </c>
      <c r="AB224" s="19">
        <f t="shared" si="10"/>
        <v>1.6</v>
      </c>
      <c r="AC224" s="19">
        <v>1.1000000000000001</v>
      </c>
      <c r="AD224" s="19">
        <v>0.1</v>
      </c>
      <c r="AE224" s="132">
        <f t="shared" si="11"/>
        <v>4</v>
      </c>
      <c r="AF224" s="132"/>
      <c r="AG224" s="120">
        <f>ROUNDUP(AE224*VLOOKUP($AF$8,PEARL!$C$2:$K$8,8,0)*Z224,0)</f>
        <v>126</v>
      </c>
      <c r="AH224" s="120">
        <f>ROUNDUP(AE224*VLOOKUP($AF$8,PEARL!$C$2:$K$8,9,0)*Z224,0)</f>
        <v>941</v>
      </c>
    </row>
    <row r="225" spans="1:34" x14ac:dyDescent="0.25">
      <c r="A225" s="29" t="s">
        <v>52</v>
      </c>
      <c r="B225" s="18">
        <v>223</v>
      </c>
      <c r="C225" s="31">
        <v>7</v>
      </c>
      <c r="D225" s="3">
        <v>19</v>
      </c>
      <c r="E225" s="20">
        <v>5100</v>
      </c>
      <c r="F225" s="20">
        <v>6</v>
      </c>
      <c r="G225" s="31">
        <v>14</v>
      </c>
      <c r="H225" s="31">
        <v>20</v>
      </c>
      <c r="I225" s="32" t="s">
        <v>58</v>
      </c>
      <c r="J225" s="20">
        <v>5</v>
      </c>
      <c r="K225" s="20">
        <v>50</v>
      </c>
      <c r="L225" s="20">
        <v>30</v>
      </c>
      <c r="M225" s="20">
        <v>5</v>
      </c>
      <c r="N225" s="31">
        <v>54</v>
      </c>
      <c r="O225" s="23">
        <v>20</v>
      </c>
      <c r="P225" s="20">
        <v>80</v>
      </c>
      <c r="Q225" s="24">
        <v>6</v>
      </c>
      <c r="R225" s="7">
        <v>12</v>
      </c>
      <c r="S225" s="20">
        <v>0</v>
      </c>
      <c r="T225" s="20">
        <v>10</v>
      </c>
      <c r="U225" s="25">
        <v>0.5</v>
      </c>
      <c r="V225" s="26">
        <v>1</v>
      </c>
      <c r="W225" s="19">
        <v>9.9</v>
      </c>
      <c r="X225" s="19">
        <v>1</v>
      </c>
      <c r="Y225" s="19">
        <v>11.9</v>
      </c>
      <c r="Z225" s="19">
        <f t="shared" si="9"/>
        <v>1.6</v>
      </c>
      <c r="AA225" s="19">
        <v>0.8</v>
      </c>
      <c r="AB225" s="19">
        <f t="shared" si="10"/>
        <v>1.6</v>
      </c>
      <c r="AC225" s="19">
        <v>1.1000000000000001</v>
      </c>
      <c r="AD225" s="19">
        <v>0.1</v>
      </c>
      <c r="AE225" s="132">
        <f t="shared" si="11"/>
        <v>4</v>
      </c>
      <c r="AF225" s="132"/>
      <c r="AG225" s="120">
        <f>ROUNDUP(AE225*VLOOKUP($AF$8,PEARL!$C$2:$K$8,8,0)*Z225,0)</f>
        <v>126</v>
      </c>
      <c r="AH225" s="120">
        <f>ROUNDUP(AE225*VLOOKUP($AF$8,PEARL!$C$2:$K$8,9,0)*Z225,0)</f>
        <v>941</v>
      </c>
    </row>
    <row r="226" spans="1:34" x14ac:dyDescent="0.25">
      <c r="A226" s="29" t="s">
        <v>52</v>
      </c>
      <c r="B226" s="30">
        <v>224</v>
      </c>
      <c r="C226" s="31">
        <v>7</v>
      </c>
      <c r="D226" s="3">
        <v>19</v>
      </c>
      <c r="E226" s="20">
        <v>5100</v>
      </c>
      <c r="F226" s="20">
        <v>6</v>
      </c>
      <c r="G226" s="31">
        <v>14</v>
      </c>
      <c r="H226" s="31">
        <v>20</v>
      </c>
      <c r="I226" s="32" t="s">
        <v>58</v>
      </c>
      <c r="J226" s="20">
        <v>5</v>
      </c>
      <c r="K226" s="20">
        <v>50</v>
      </c>
      <c r="L226" s="20">
        <v>30</v>
      </c>
      <c r="M226" s="20">
        <v>5</v>
      </c>
      <c r="N226" s="31">
        <v>54</v>
      </c>
      <c r="O226" s="23">
        <v>20</v>
      </c>
      <c r="P226" s="20">
        <v>80</v>
      </c>
      <c r="Q226" s="24">
        <v>6</v>
      </c>
      <c r="R226" s="7">
        <v>12</v>
      </c>
      <c r="S226" s="20">
        <v>0</v>
      </c>
      <c r="T226" s="20">
        <v>10</v>
      </c>
      <c r="U226" s="25">
        <v>0.5</v>
      </c>
      <c r="V226" s="26">
        <v>1</v>
      </c>
      <c r="W226" s="19">
        <v>9.9</v>
      </c>
      <c r="X226" s="19">
        <v>1</v>
      </c>
      <c r="Y226" s="19">
        <v>11.9</v>
      </c>
      <c r="Z226" s="19">
        <f t="shared" si="9"/>
        <v>1.6</v>
      </c>
      <c r="AA226" s="19">
        <v>0.8</v>
      </c>
      <c r="AB226" s="19">
        <f t="shared" si="10"/>
        <v>1.6</v>
      </c>
      <c r="AC226" s="19">
        <v>1.1000000000000001</v>
      </c>
      <c r="AD226" s="19">
        <v>0.1</v>
      </c>
      <c r="AE226" s="132">
        <f t="shared" si="11"/>
        <v>4</v>
      </c>
      <c r="AF226" s="132"/>
      <c r="AG226" s="120">
        <f>ROUNDUP(AE226*VLOOKUP($AF$8,PEARL!$C$2:$K$8,8,0)*Z226,0)</f>
        <v>126</v>
      </c>
      <c r="AH226" s="120">
        <f>ROUNDUP(AE226*VLOOKUP($AF$8,PEARL!$C$2:$K$8,9,0)*Z226,0)</f>
        <v>941</v>
      </c>
    </row>
    <row r="227" spans="1:34" x14ac:dyDescent="0.25">
      <c r="A227" s="29" t="s">
        <v>52</v>
      </c>
      <c r="B227" s="18">
        <v>225</v>
      </c>
      <c r="C227" s="31">
        <v>7</v>
      </c>
      <c r="D227" s="3">
        <v>19</v>
      </c>
      <c r="E227" s="20">
        <v>5100</v>
      </c>
      <c r="F227" s="20">
        <v>6</v>
      </c>
      <c r="G227" s="31">
        <v>14</v>
      </c>
      <c r="H227" s="31">
        <v>20</v>
      </c>
      <c r="I227" s="32" t="s">
        <v>58</v>
      </c>
      <c r="J227" s="20">
        <v>5</v>
      </c>
      <c r="K227" s="20">
        <v>50</v>
      </c>
      <c r="L227" s="20">
        <v>30</v>
      </c>
      <c r="M227" s="20">
        <v>5</v>
      </c>
      <c r="N227" s="31">
        <v>54</v>
      </c>
      <c r="O227" s="23">
        <v>20</v>
      </c>
      <c r="P227" s="20">
        <v>80</v>
      </c>
      <c r="Q227" s="24">
        <v>6</v>
      </c>
      <c r="R227" s="7">
        <v>12</v>
      </c>
      <c r="S227" s="20">
        <v>0</v>
      </c>
      <c r="T227" s="20">
        <v>10</v>
      </c>
      <c r="U227" s="25">
        <v>0.5</v>
      </c>
      <c r="V227" s="26">
        <v>1</v>
      </c>
      <c r="W227" s="19">
        <v>9.9</v>
      </c>
      <c r="X227" s="19">
        <v>1</v>
      </c>
      <c r="Y227" s="19">
        <v>11.9</v>
      </c>
      <c r="Z227" s="19">
        <f t="shared" si="9"/>
        <v>1.6</v>
      </c>
      <c r="AA227" s="19">
        <v>0.8</v>
      </c>
      <c r="AB227" s="19">
        <f t="shared" si="10"/>
        <v>1.6</v>
      </c>
      <c r="AC227" s="19">
        <v>1.1000000000000001</v>
      </c>
      <c r="AD227" s="19">
        <v>0.1</v>
      </c>
      <c r="AE227" s="132">
        <f t="shared" si="11"/>
        <v>4</v>
      </c>
      <c r="AF227" s="132"/>
      <c r="AG227" s="120">
        <f>ROUNDUP(AE227*VLOOKUP($AF$8,PEARL!$C$2:$K$8,8,0)*Z227,0)</f>
        <v>126</v>
      </c>
      <c r="AH227" s="120">
        <f>ROUNDUP(AE227*VLOOKUP($AF$8,PEARL!$C$2:$K$8,9,0)*Z227,0)</f>
        <v>941</v>
      </c>
    </row>
    <row r="228" spans="1:34" x14ac:dyDescent="0.25">
      <c r="A228" s="29" t="s">
        <v>52</v>
      </c>
      <c r="B228" s="30">
        <v>226</v>
      </c>
      <c r="C228" s="31">
        <v>7</v>
      </c>
      <c r="D228" s="3">
        <v>19</v>
      </c>
      <c r="E228" s="20">
        <v>5100</v>
      </c>
      <c r="F228" s="20">
        <v>6</v>
      </c>
      <c r="G228" s="31">
        <v>14</v>
      </c>
      <c r="H228" s="31">
        <v>20</v>
      </c>
      <c r="I228" s="32" t="s">
        <v>58</v>
      </c>
      <c r="J228" s="20">
        <v>5</v>
      </c>
      <c r="K228" s="20">
        <v>50</v>
      </c>
      <c r="L228" s="20">
        <v>30</v>
      </c>
      <c r="M228" s="20">
        <v>5</v>
      </c>
      <c r="N228" s="31">
        <v>54</v>
      </c>
      <c r="O228" s="23">
        <v>20</v>
      </c>
      <c r="P228" s="20">
        <v>80</v>
      </c>
      <c r="Q228" s="24">
        <v>6</v>
      </c>
      <c r="R228" s="7">
        <v>12</v>
      </c>
      <c r="S228" s="20">
        <v>0</v>
      </c>
      <c r="T228" s="20">
        <v>10</v>
      </c>
      <c r="U228" s="25">
        <v>0.5</v>
      </c>
      <c r="V228" s="26">
        <v>1</v>
      </c>
      <c r="W228" s="19">
        <v>9.9</v>
      </c>
      <c r="X228" s="19">
        <v>1</v>
      </c>
      <c r="Y228" s="19">
        <v>11.9</v>
      </c>
      <c r="Z228" s="19">
        <f t="shared" si="9"/>
        <v>1.6</v>
      </c>
      <c r="AA228" s="19">
        <v>0.8</v>
      </c>
      <c r="AB228" s="19">
        <f t="shared" si="10"/>
        <v>1.6</v>
      </c>
      <c r="AC228" s="19">
        <v>1.1000000000000001</v>
      </c>
      <c r="AD228" s="19">
        <v>0.1</v>
      </c>
      <c r="AE228" s="132">
        <f t="shared" si="11"/>
        <v>4</v>
      </c>
      <c r="AF228" s="132"/>
      <c r="AG228" s="120">
        <f>ROUNDUP(AE228*VLOOKUP($AF$8,PEARL!$C$2:$K$8,8,0)*Z228,0)</f>
        <v>126</v>
      </c>
      <c r="AH228" s="120">
        <f>ROUNDUP(AE228*VLOOKUP($AF$8,PEARL!$C$2:$K$8,9,0)*Z228,0)</f>
        <v>941</v>
      </c>
    </row>
    <row r="229" spans="1:34" x14ac:dyDescent="0.25">
      <c r="A229" s="29" t="s">
        <v>52</v>
      </c>
      <c r="B229" s="18">
        <v>227</v>
      </c>
      <c r="C229" s="31">
        <v>7</v>
      </c>
      <c r="D229" s="3">
        <v>19</v>
      </c>
      <c r="E229" s="20">
        <v>5100</v>
      </c>
      <c r="F229" s="20">
        <v>6</v>
      </c>
      <c r="G229" s="31">
        <v>14</v>
      </c>
      <c r="H229" s="31">
        <v>20</v>
      </c>
      <c r="I229" s="32" t="s">
        <v>58</v>
      </c>
      <c r="J229" s="20">
        <v>5</v>
      </c>
      <c r="K229" s="20">
        <v>50</v>
      </c>
      <c r="L229" s="20">
        <v>30</v>
      </c>
      <c r="M229" s="20">
        <v>5</v>
      </c>
      <c r="N229" s="31">
        <v>54</v>
      </c>
      <c r="O229" s="23">
        <v>20</v>
      </c>
      <c r="P229" s="20">
        <v>80</v>
      </c>
      <c r="Q229" s="24">
        <v>6</v>
      </c>
      <c r="R229" s="7">
        <v>12</v>
      </c>
      <c r="S229" s="20">
        <v>0</v>
      </c>
      <c r="T229" s="20">
        <v>10</v>
      </c>
      <c r="U229" s="25">
        <v>0.5</v>
      </c>
      <c r="V229" s="26">
        <v>1</v>
      </c>
      <c r="W229" s="19">
        <v>9.9</v>
      </c>
      <c r="X229" s="19">
        <v>1</v>
      </c>
      <c r="Y229" s="19">
        <v>11.9</v>
      </c>
      <c r="Z229" s="19">
        <f t="shared" si="9"/>
        <v>1.6</v>
      </c>
      <c r="AA229" s="19">
        <v>0.8</v>
      </c>
      <c r="AB229" s="19">
        <f t="shared" si="10"/>
        <v>1.6</v>
      </c>
      <c r="AC229" s="19">
        <v>1.1000000000000001</v>
      </c>
      <c r="AD229" s="19">
        <v>0.1</v>
      </c>
      <c r="AE229" s="132">
        <f t="shared" si="11"/>
        <v>4</v>
      </c>
      <c r="AF229" s="132"/>
      <c r="AG229" s="120">
        <f>ROUNDUP(AE229*VLOOKUP($AF$8,PEARL!$C$2:$K$8,8,0)*Z229,0)</f>
        <v>126</v>
      </c>
      <c r="AH229" s="120">
        <f>ROUNDUP(AE229*VLOOKUP($AF$8,PEARL!$C$2:$K$8,9,0)*Z229,0)</f>
        <v>941</v>
      </c>
    </row>
    <row r="230" spans="1:34" x14ac:dyDescent="0.25">
      <c r="A230" s="29" t="s">
        <v>52</v>
      </c>
      <c r="B230" s="30">
        <v>228</v>
      </c>
      <c r="C230" s="31">
        <v>7</v>
      </c>
      <c r="D230" s="3">
        <v>19</v>
      </c>
      <c r="E230" s="20">
        <v>5100</v>
      </c>
      <c r="F230" s="20">
        <v>6</v>
      </c>
      <c r="G230" s="31">
        <v>14</v>
      </c>
      <c r="H230" s="31">
        <v>20</v>
      </c>
      <c r="I230" s="32" t="s">
        <v>58</v>
      </c>
      <c r="J230" s="20">
        <v>5</v>
      </c>
      <c r="K230" s="20">
        <v>50</v>
      </c>
      <c r="L230" s="20">
        <v>30</v>
      </c>
      <c r="M230" s="20">
        <v>5</v>
      </c>
      <c r="N230" s="31">
        <v>54</v>
      </c>
      <c r="O230" s="23">
        <v>20</v>
      </c>
      <c r="P230" s="20">
        <v>80</v>
      </c>
      <c r="Q230" s="24">
        <v>6</v>
      </c>
      <c r="R230" s="7">
        <v>12</v>
      </c>
      <c r="S230" s="20">
        <v>0</v>
      </c>
      <c r="T230" s="20">
        <v>10</v>
      </c>
      <c r="U230" s="25">
        <v>0.5</v>
      </c>
      <c r="V230" s="26">
        <v>1</v>
      </c>
      <c r="W230" s="19">
        <v>9.9</v>
      </c>
      <c r="X230" s="19">
        <v>1</v>
      </c>
      <c r="Y230" s="19">
        <v>11.9</v>
      </c>
      <c r="Z230" s="19">
        <f t="shared" si="9"/>
        <v>1.6</v>
      </c>
      <c r="AA230" s="19">
        <v>0.8</v>
      </c>
      <c r="AB230" s="19">
        <f t="shared" si="10"/>
        <v>1.6</v>
      </c>
      <c r="AC230" s="19">
        <v>1.1000000000000001</v>
      </c>
      <c r="AD230" s="19">
        <v>0.1</v>
      </c>
      <c r="AE230" s="132">
        <f t="shared" si="11"/>
        <v>4</v>
      </c>
      <c r="AF230" s="132"/>
      <c r="AG230" s="120">
        <f>ROUNDUP(AE230*VLOOKUP($AF$8,PEARL!$C$2:$K$8,8,0)*Z230,0)</f>
        <v>126</v>
      </c>
      <c r="AH230" s="120">
        <f>ROUNDUP(AE230*VLOOKUP($AF$8,PEARL!$C$2:$K$8,9,0)*Z230,0)</f>
        <v>941</v>
      </c>
    </row>
    <row r="231" spans="1:34" x14ac:dyDescent="0.25">
      <c r="A231" s="29" t="s">
        <v>52</v>
      </c>
      <c r="B231" s="18">
        <v>229</v>
      </c>
      <c r="C231" s="31">
        <v>7</v>
      </c>
      <c r="D231" s="3">
        <v>19</v>
      </c>
      <c r="E231" s="20">
        <v>5100</v>
      </c>
      <c r="F231" s="20">
        <v>6</v>
      </c>
      <c r="G231" s="31">
        <v>14</v>
      </c>
      <c r="H231" s="31">
        <v>20</v>
      </c>
      <c r="I231" s="32" t="s">
        <v>58</v>
      </c>
      <c r="J231" s="20">
        <v>5</v>
      </c>
      <c r="K231" s="20">
        <v>50</v>
      </c>
      <c r="L231" s="20">
        <v>30</v>
      </c>
      <c r="M231" s="20">
        <v>5</v>
      </c>
      <c r="N231" s="31">
        <v>54</v>
      </c>
      <c r="O231" s="23">
        <v>20</v>
      </c>
      <c r="P231" s="20">
        <v>80</v>
      </c>
      <c r="Q231" s="24">
        <v>6</v>
      </c>
      <c r="R231" s="7">
        <v>12</v>
      </c>
      <c r="S231" s="20">
        <v>0</v>
      </c>
      <c r="T231" s="20">
        <v>10</v>
      </c>
      <c r="U231" s="25">
        <v>0.5</v>
      </c>
      <c r="V231" s="26">
        <v>1</v>
      </c>
      <c r="W231" s="19">
        <v>9.9</v>
      </c>
      <c r="X231" s="19">
        <v>1</v>
      </c>
      <c r="Y231" s="19">
        <v>11.9</v>
      </c>
      <c r="Z231" s="19">
        <f t="shared" si="9"/>
        <v>1.6</v>
      </c>
      <c r="AA231" s="19">
        <v>0.8</v>
      </c>
      <c r="AB231" s="19">
        <f t="shared" si="10"/>
        <v>1.6</v>
      </c>
      <c r="AC231" s="19">
        <v>1.1000000000000001</v>
      </c>
      <c r="AD231" s="19">
        <v>0.1</v>
      </c>
      <c r="AE231" s="132">
        <f t="shared" si="11"/>
        <v>4</v>
      </c>
      <c r="AF231" s="132"/>
      <c r="AG231" s="120">
        <f>ROUNDUP(AE231*VLOOKUP($AF$8,PEARL!$C$2:$K$8,8,0)*Z231,0)</f>
        <v>126</v>
      </c>
      <c r="AH231" s="120">
        <f>ROUNDUP(AE231*VLOOKUP($AF$8,PEARL!$C$2:$K$8,9,0)*Z231,0)</f>
        <v>941</v>
      </c>
    </row>
    <row r="232" spans="1:34" x14ac:dyDescent="0.25">
      <c r="A232" s="29" t="s">
        <v>52</v>
      </c>
      <c r="B232" s="30">
        <v>230</v>
      </c>
      <c r="C232" s="31">
        <v>7</v>
      </c>
      <c r="D232" s="3">
        <v>19</v>
      </c>
      <c r="E232" s="20">
        <v>5100</v>
      </c>
      <c r="F232" s="20">
        <v>6</v>
      </c>
      <c r="G232" s="31">
        <v>14</v>
      </c>
      <c r="H232" s="31">
        <v>20</v>
      </c>
      <c r="I232" s="32" t="s">
        <v>58</v>
      </c>
      <c r="J232" s="20">
        <v>5</v>
      </c>
      <c r="K232" s="20">
        <v>50</v>
      </c>
      <c r="L232" s="20">
        <v>30</v>
      </c>
      <c r="M232" s="20">
        <v>5</v>
      </c>
      <c r="N232" s="31">
        <v>54</v>
      </c>
      <c r="O232" s="23">
        <v>20</v>
      </c>
      <c r="P232" s="20">
        <v>80</v>
      </c>
      <c r="Q232" s="24">
        <v>6</v>
      </c>
      <c r="R232" s="7">
        <v>12</v>
      </c>
      <c r="S232" s="20">
        <v>0</v>
      </c>
      <c r="T232" s="20">
        <v>10</v>
      </c>
      <c r="U232" s="25">
        <v>0.5</v>
      </c>
      <c r="V232" s="26">
        <v>1</v>
      </c>
      <c r="W232" s="19">
        <v>9.9</v>
      </c>
      <c r="X232" s="19">
        <v>1</v>
      </c>
      <c r="Y232" s="19">
        <v>11.9</v>
      </c>
      <c r="Z232" s="19">
        <f t="shared" si="9"/>
        <v>1.6</v>
      </c>
      <c r="AA232" s="19">
        <v>0.8</v>
      </c>
      <c r="AB232" s="19">
        <f t="shared" si="10"/>
        <v>1.6</v>
      </c>
      <c r="AC232" s="19">
        <v>1.1000000000000001</v>
      </c>
      <c r="AD232" s="19">
        <v>0.1</v>
      </c>
      <c r="AE232" s="132">
        <f t="shared" si="11"/>
        <v>4</v>
      </c>
      <c r="AF232" s="132"/>
      <c r="AG232" s="120">
        <f>ROUNDUP(AE232*VLOOKUP($AF$8,PEARL!$C$2:$K$8,8,0)*Z232,0)</f>
        <v>126</v>
      </c>
      <c r="AH232" s="120">
        <f>ROUNDUP(AE232*VLOOKUP($AF$8,PEARL!$C$2:$K$8,9,0)*Z232,0)</f>
        <v>941</v>
      </c>
    </row>
    <row r="233" spans="1:34" x14ac:dyDescent="0.25">
      <c r="A233" s="29" t="s">
        <v>52</v>
      </c>
      <c r="B233" s="18">
        <v>231</v>
      </c>
      <c r="C233" s="31">
        <v>7</v>
      </c>
      <c r="D233" s="3">
        <v>19</v>
      </c>
      <c r="E233" s="20">
        <v>5100</v>
      </c>
      <c r="F233" s="20">
        <v>6</v>
      </c>
      <c r="G233" s="31">
        <v>14</v>
      </c>
      <c r="H233" s="31">
        <v>20</v>
      </c>
      <c r="I233" s="32" t="s">
        <v>58</v>
      </c>
      <c r="J233" s="20">
        <v>5</v>
      </c>
      <c r="K233" s="20">
        <v>50</v>
      </c>
      <c r="L233" s="20">
        <v>30</v>
      </c>
      <c r="M233" s="20">
        <v>5</v>
      </c>
      <c r="N233" s="31">
        <v>54</v>
      </c>
      <c r="O233" s="23">
        <v>20</v>
      </c>
      <c r="P233" s="20">
        <v>80</v>
      </c>
      <c r="Q233" s="24">
        <v>6</v>
      </c>
      <c r="R233" s="7">
        <v>12</v>
      </c>
      <c r="S233" s="20">
        <v>0</v>
      </c>
      <c r="T233" s="20">
        <v>10</v>
      </c>
      <c r="U233" s="25">
        <v>0.5</v>
      </c>
      <c r="V233" s="26">
        <v>1</v>
      </c>
      <c r="W233" s="19">
        <v>9.9</v>
      </c>
      <c r="X233" s="19">
        <v>1</v>
      </c>
      <c r="Y233" s="19">
        <v>11.9</v>
      </c>
      <c r="Z233" s="19">
        <f t="shared" si="9"/>
        <v>1.6</v>
      </c>
      <c r="AA233" s="19">
        <v>0.8</v>
      </c>
      <c r="AB233" s="19">
        <f t="shared" si="10"/>
        <v>1.6</v>
      </c>
      <c r="AC233" s="19">
        <v>1.1000000000000001</v>
      </c>
      <c r="AD233" s="19">
        <v>0.1</v>
      </c>
      <c r="AE233" s="132">
        <f t="shared" si="11"/>
        <v>4</v>
      </c>
      <c r="AF233" s="132"/>
      <c r="AG233" s="120">
        <f>ROUNDUP(AE233*VLOOKUP($AF$8,PEARL!$C$2:$K$8,8,0)*Z233,0)</f>
        <v>126</v>
      </c>
      <c r="AH233" s="120">
        <f>ROUNDUP(AE233*VLOOKUP($AF$8,PEARL!$C$2:$K$8,9,0)*Z233,0)</f>
        <v>941</v>
      </c>
    </row>
    <row r="234" spans="1:34" x14ac:dyDescent="0.25">
      <c r="A234" s="29" t="s">
        <v>52</v>
      </c>
      <c r="B234" s="30">
        <v>232</v>
      </c>
      <c r="C234" s="31">
        <v>7</v>
      </c>
      <c r="D234" s="3">
        <v>19</v>
      </c>
      <c r="E234" s="20">
        <v>5100</v>
      </c>
      <c r="F234" s="20">
        <v>6</v>
      </c>
      <c r="G234" s="31">
        <v>14</v>
      </c>
      <c r="H234" s="31">
        <v>20</v>
      </c>
      <c r="I234" s="32" t="s">
        <v>58</v>
      </c>
      <c r="J234" s="20">
        <v>5</v>
      </c>
      <c r="K234" s="20">
        <v>50</v>
      </c>
      <c r="L234" s="20">
        <v>30</v>
      </c>
      <c r="M234" s="20">
        <v>5</v>
      </c>
      <c r="N234" s="31">
        <v>54</v>
      </c>
      <c r="O234" s="23">
        <v>20</v>
      </c>
      <c r="P234" s="20">
        <v>80</v>
      </c>
      <c r="Q234" s="24">
        <v>6</v>
      </c>
      <c r="R234" s="7">
        <v>12</v>
      </c>
      <c r="S234" s="20">
        <v>0</v>
      </c>
      <c r="T234" s="20">
        <v>10</v>
      </c>
      <c r="U234" s="25">
        <v>0.5</v>
      </c>
      <c r="V234" s="26">
        <v>1</v>
      </c>
      <c r="W234" s="19">
        <v>9.9</v>
      </c>
      <c r="X234" s="19">
        <v>1</v>
      </c>
      <c r="Y234" s="19">
        <v>11.9</v>
      </c>
      <c r="Z234" s="19">
        <f t="shared" si="9"/>
        <v>1.6</v>
      </c>
      <c r="AA234" s="19">
        <v>0.8</v>
      </c>
      <c r="AB234" s="19">
        <f t="shared" si="10"/>
        <v>1.6</v>
      </c>
      <c r="AC234" s="19">
        <v>1.1000000000000001</v>
      </c>
      <c r="AD234" s="19">
        <v>0.1</v>
      </c>
      <c r="AE234" s="132">
        <f t="shared" si="11"/>
        <v>4</v>
      </c>
      <c r="AF234" s="132"/>
      <c r="AG234" s="120">
        <f>ROUNDUP(AE234*VLOOKUP($AF$8,PEARL!$C$2:$K$8,8,0)*Z234,0)</f>
        <v>126</v>
      </c>
      <c r="AH234" s="120">
        <f>ROUNDUP(AE234*VLOOKUP($AF$8,PEARL!$C$2:$K$8,9,0)*Z234,0)</f>
        <v>941</v>
      </c>
    </row>
    <row r="235" spans="1:34" x14ac:dyDescent="0.25">
      <c r="A235" s="29" t="s">
        <v>52</v>
      </c>
      <c r="B235" s="18">
        <v>233</v>
      </c>
      <c r="C235" s="31">
        <v>7</v>
      </c>
      <c r="D235" s="3">
        <v>19</v>
      </c>
      <c r="E235" s="20">
        <v>5100</v>
      </c>
      <c r="F235" s="20">
        <v>6</v>
      </c>
      <c r="G235" s="31">
        <v>14</v>
      </c>
      <c r="H235" s="31">
        <v>20</v>
      </c>
      <c r="I235" s="32" t="s">
        <v>58</v>
      </c>
      <c r="J235" s="20">
        <v>5</v>
      </c>
      <c r="K235" s="20">
        <v>50</v>
      </c>
      <c r="L235" s="20">
        <v>30</v>
      </c>
      <c r="M235" s="20">
        <v>5</v>
      </c>
      <c r="N235" s="31">
        <v>54</v>
      </c>
      <c r="O235" s="23">
        <v>20</v>
      </c>
      <c r="P235" s="20">
        <v>80</v>
      </c>
      <c r="Q235" s="24">
        <v>6</v>
      </c>
      <c r="R235" s="7">
        <v>12</v>
      </c>
      <c r="S235" s="20">
        <v>0</v>
      </c>
      <c r="T235" s="20">
        <v>10</v>
      </c>
      <c r="U235" s="25">
        <v>0.5</v>
      </c>
      <c r="V235" s="26">
        <v>1</v>
      </c>
      <c r="W235" s="19">
        <v>9.9</v>
      </c>
      <c r="X235" s="19">
        <v>1</v>
      </c>
      <c r="Y235" s="19">
        <v>11.9</v>
      </c>
      <c r="Z235" s="19">
        <f t="shared" si="9"/>
        <v>1.6</v>
      </c>
      <c r="AA235" s="19">
        <v>0.8</v>
      </c>
      <c r="AB235" s="19">
        <f t="shared" si="10"/>
        <v>1.6</v>
      </c>
      <c r="AC235" s="19">
        <v>1.1000000000000001</v>
      </c>
      <c r="AD235" s="19">
        <v>0.1</v>
      </c>
      <c r="AE235" s="132">
        <f t="shared" si="11"/>
        <v>4</v>
      </c>
      <c r="AF235" s="132"/>
      <c r="AG235" s="120">
        <f>ROUNDUP(AE235*VLOOKUP($AF$8,PEARL!$C$2:$K$8,8,0)*Z235,0)</f>
        <v>126</v>
      </c>
      <c r="AH235" s="120">
        <f>ROUNDUP(AE235*VLOOKUP($AF$8,PEARL!$C$2:$K$8,9,0)*Z235,0)</f>
        <v>941</v>
      </c>
    </row>
    <row r="236" spans="1:34" x14ac:dyDescent="0.25">
      <c r="A236" s="29" t="s">
        <v>52</v>
      </c>
      <c r="B236" s="30">
        <v>234</v>
      </c>
      <c r="C236" s="31">
        <v>7</v>
      </c>
      <c r="D236" s="3">
        <v>19</v>
      </c>
      <c r="E236" s="20">
        <v>5100</v>
      </c>
      <c r="F236" s="20">
        <v>6</v>
      </c>
      <c r="G236" s="31">
        <v>14</v>
      </c>
      <c r="H236" s="31">
        <v>20</v>
      </c>
      <c r="I236" s="32" t="s">
        <v>58</v>
      </c>
      <c r="J236" s="20">
        <v>5</v>
      </c>
      <c r="K236" s="20">
        <v>50</v>
      </c>
      <c r="L236" s="20">
        <v>30</v>
      </c>
      <c r="M236" s="20">
        <v>5</v>
      </c>
      <c r="N236" s="31">
        <v>54</v>
      </c>
      <c r="O236" s="23">
        <v>20</v>
      </c>
      <c r="P236" s="20">
        <v>80</v>
      </c>
      <c r="Q236" s="24">
        <v>6</v>
      </c>
      <c r="R236" s="7">
        <v>12</v>
      </c>
      <c r="S236" s="20">
        <v>0</v>
      </c>
      <c r="T236" s="20">
        <v>10</v>
      </c>
      <c r="U236" s="25">
        <v>0.5</v>
      </c>
      <c r="V236" s="26">
        <v>1</v>
      </c>
      <c r="W236" s="19">
        <v>9.9</v>
      </c>
      <c r="X236" s="19">
        <v>1</v>
      </c>
      <c r="Y236" s="19">
        <v>11.9</v>
      </c>
      <c r="Z236" s="19">
        <f t="shared" si="9"/>
        <v>1.6</v>
      </c>
      <c r="AA236" s="19">
        <v>0.8</v>
      </c>
      <c r="AB236" s="19">
        <f t="shared" si="10"/>
        <v>1.6</v>
      </c>
      <c r="AC236" s="19">
        <v>1.1000000000000001</v>
      </c>
      <c r="AD236" s="19">
        <v>0.1</v>
      </c>
      <c r="AE236" s="132">
        <f t="shared" si="11"/>
        <v>4</v>
      </c>
      <c r="AF236" s="132"/>
      <c r="AG236" s="120">
        <f>ROUNDUP(AE236*VLOOKUP($AF$8,PEARL!$C$2:$K$8,8,0)*Z236,0)</f>
        <v>126</v>
      </c>
      <c r="AH236" s="120">
        <f>ROUNDUP(AE236*VLOOKUP($AF$8,PEARL!$C$2:$K$8,9,0)*Z236,0)</f>
        <v>941</v>
      </c>
    </row>
    <row r="237" spans="1:34" x14ac:dyDescent="0.25">
      <c r="A237" s="29" t="s">
        <v>52</v>
      </c>
      <c r="B237" s="18">
        <v>235</v>
      </c>
      <c r="C237" s="31">
        <v>7</v>
      </c>
      <c r="D237" s="3">
        <v>19</v>
      </c>
      <c r="E237" s="20">
        <v>5100</v>
      </c>
      <c r="F237" s="20">
        <v>6</v>
      </c>
      <c r="G237" s="31">
        <v>14</v>
      </c>
      <c r="H237" s="31">
        <v>20</v>
      </c>
      <c r="I237" s="32" t="s">
        <v>58</v>
      </c>
      <c r="J237" s="20">
        <v>5</v>
      </c>
      <c r="K237" s="20">
        <v>50</v>
      </c>
      <c r="L237" s="20">
        <v>30</v>
      </c>
      <c r="M237" s="20">
        <v>5</v>
      </c>
      <c r="N237" s="31">
        <v>54</v>
      </c>
      <c r="O237" s="23">
        <v>20</v>
      </c>
      <c r="P237" s="20">
        <v>80</v>
      </c>
      <c r="Q237" s="24">
        <v>6</v>
      </c>
      <c r="R237" s="7">
        <v>12</v>
      </c>
      <c r="S237" s="20">
        <v>0</v>
      </c>
      <c r="T237" s="20">
        <v>10</v>
      </c>
      <c r="U237" s="25">
        <v>0.5</v>
      </c>
      <c r="V237" s="26">
        <v>1</v>
      </c>
      <c r="W237" s="19">
        <v>9.9</v>
      </c>
      <c r="X237" s="19">
        <v>1</v>
      </c>
      <c r="Y237" s="19">
        <v>11.9</v>
      </c>
      <c r="Z237" s="19">
        <f t="shared" si="9"/>
        <v>1.6</v>
      </c>
      <c r="AA237" s="19">
        <v>0.8</v>
      </c>
      <c r="AB237" s="19">
        <f t="shared" si="10"/>
        <v>1.6</v>
      </c>
      <c r="AC237" s="19">
        <v>1.1000000000000001</v>
      </c>
      <c r="AD237" s="19">
        <v>0.1</v>
      </c>
      <c r="AE237" s="132">
        <f t="shared" si="11"/>
        <v>4</v>
      </c>
      <c r="AF237" s="132"/>
      <c r="AG237" s="120">
        <f>ROUNDUP(AE237*VLOOKUP($AF$8,PEARL!$C$2:$K$8,8,0)*Z237,0)</f>
        <v>126</v>
      </c>
      <c r="AH237" s="120">
        <f>ROUNDUP(AE237*VLOOKUP($AF$8,PEARL!$C$2:$K$8,9,0)*Z237,0)</f>
        <v>941</v>
      </c>
    </row>
    <row r="238" spans="1:34" x14ac:dyDescent="0.25">
      <c r="A238" s="29" t="s">
        <v>52</v>
      </c>
      <c r="B238" s="30">
        <v>236</v>
      </c>
      <c r="C238" s="31">
        <v>7</v>
      </c>
      <c r="D238" s="3">
        <v>19</v>
      </c>
      <c r="E238" s="20">
        <v>5100</v>
      </c>
      <c r="F238" s="20">
        <v>6</v>
      </c>
      <c r="G238" s="31">
        <v>14</v>
      </c>
      <c r="H238" s="31">
        <v>20</v>
      </c>
      <c r="I238" s="32" t="s">
        <v>58</v>
      </c>
      <c r="J238" s="20">
        <v>5</v>
      </c>
      <c r="K238" s="20">
        <v>50</v>
      </c>
      <c r="L238" s="20">
        <v>30</v>
      </c>
      <c r="M238" s="20">
        <v>5</v>
      </c>
      <c r="N238" s="31">
        <v>54</v>
      </c>
      <c r="O238" s="23">
        <v>20</v>
      </c>
      <c r="P238" s="20">
        <v>80</v>
      </c>
      <c r="Q238" s="24">
        <v>6</v>
      </c>
      <c r="R238" s="7">
        <v>12</v>
      </c>
      <c r="S238" s="20">
        <v>0</v>
      </c>
      <c r="T238" s="20">
        <v>10</v>
      </c>
      <c r="U238" s="25">
        <v>0.5</v>
      </c>
      <c r="V238" s="26">
        <v>1</v>
      </c>
      <c r="W238" s="19">
        <v>9.9</v>
      </c>
      <c r="X238" s="19">
        <v>1</v>
      </c>
      <c r="Y238" s="19">
        <v>11.9</v>
      </c>
      <c r="Z238" s="19">
        <f t="shared" si="9"/>
        <v>1.6</v>
      </c>
      <c r="AA238" s="19">
        <v>0.8</v>
      </c>
      <c r="AB238" s="19">
        <f t="shared" si="10"/>
        <v>1.6</v>
      </c>
      <c r="AC238" s="19">
        <v>1.1000000000000001</v>
      </c>
      <c r="AD238" s="19">
        <v>0.1</v>
      </c>
      <c r="AE238" s="132">
        <f t="shared" si="11"/>
        <v>4</v>
      </c>
      <c r="AF238" s="132"/>
      <c r="AG238" s="120">
        <f>ROUNDUP(AE238*VLOOKUP($AF$8,PEARL!$C$2:$K$8,8,0)*Z238,0)</f>
        <v>126</v>
      </c>
      <c r="AH238" s="120">
        <f>ROUNDUP(AE238*VLOOKUP($AF$8,PEARL!$C$2:$K$8,9,0)*Z238,0)</f>
        <v>941</v>
      </c>
    </row>
    <row r="239" spans="1:34" x14ac:dyDescent="0.25">
      <c r="A239" s="29" t="s">
        <v>52</v>
      </c>
      <c r="B239" s="18">
        <v>237</v>
      </c>
      <c r="C239" s="31">
        <v>7</v>
      </c>
      <c r="D239" s="3">
        <v>19</v>
      </c>
      <c r="E239" s="20">
        <v>5100</v>
      </c>
      <c r="F239" s="20">
        <v>6</v>
      </c>
      <c r="G239" s="31">
        <v>14</v>
      </c>
      <c r="H239" s="31">
        <v>20</v>
      </c>
      <c r="I239" s="32" t="s">
        <v>58</v>
      </c>
      <c r="J239" s="20">
        <v>5</v>
      </c>
      <c r="K239" s="20">
        <v>50</v>
      </c>
      <c r="L239" s="20">
        <v>30</v>
      </c>
      <c r="M239" s="20">
        <v>5</v>
      </c>
      <c r="N239" s="31">
        <v>54</v>
      </c>
      <c r="O239" s="23">
        <v>20</v>
      </c>
      <c r="P239" s="20">
        <v>80</v>
      </c>
      <c r="Q239" s="24">
        <v>6</v>
      </c>
      <c r="R239" s="7">
        <v>12</v>
      </c>
      <c r="S239" s="20">
        <v>0</v>
      </c>
      <c r="T239" s="20">
        <v>10</v>
      </c>
      <c r="U239" s="25">
        <v>0.5</v>
      </c>
      <c r="V239" s="26">
        <v>1</v>
      </c>
      <c r="W239" s="19">
        <v>9.9</v>
      </c>
      <c r="X239" s="19">
        <v>1</v>
      </c>
      <c r="Y239" s="19">
        <v>11.9</v>
      </c>
      <c r="Z239" s="19">
        <f t="shared" si="9"/>
        <v>1.6</v>
      </c>
      <c r="AA239" s="19">
        <v>0.8</v>
      </c>
      <c r="AB239" s="19">
        <f t="shared" si="10"/>
        <v>1.6</v>
      </c>
      <c r="AC239" s="19">
        <v>1.1000000000000001</v>
      </c>
      <c r="AD239" s="19">
        <v>0.1</v>
      </c>
      <c r="AE239" s="132">
        <f t="shared" si="11"/>
        <v>4</v>
      </c>
      <c r="AF239" s="132"/>
      <c r="AG239" s="120">
        <f>ROUNDUP(AE239*VLOOKUP($AF$8,PEARL!$C$2:$K$8,8,0)*Z239,0)</f>
        <v>126</v>
      </c>
      <c r="AH239" s="120">
        <f>ROUNDUP(AE239*VLOOKUP($AF$8,PEARL!$C$2:$K$8,9,0)*Z239,0)</f>
        <v>941</v>
      </c>
    </row>
    <row r="240" spans="1:34" x14ac:dyDescent="0.25">
      <c r="A240" s="29" t="s">
        <v>52</v>
      </c>
      <c r="B240" s="30">
        <v>238</v>
      </c>
      <c r="C240" s="31">
        <v>7</v>
      </c>
      <c r="D240" s="3">
        <v>19</v>
      </c>
      <c r="E240" s="20">
        <v>5100</v>
      </c>
      <c r="F240" s="20">
        <v>6</v>
      </c>
      <c r="G240" s="31">
        <v>14</v>
      </c>
      <c r="H240" s="31">
        <v>20</v>
      </c>
      <c r="I240" s="32" t="s">
        <v>58</v>
      </c>
      <c r="J240" s="20">
        <v>5</v>
      </c>
      <c r="K240" s="20">
        <v>50</v>
      </c>
      <c r="L240" s="20">
        <v>30</v>
      </c>
      <c r="M240" s="20">
        <v>5</v>
      </c>
      <c r="N240" s="31">
        <v>54</v>
      </c>
      <c r="O240" s="23">
        <v>20</v>
      </c>
      <c r="P240" s="20">
        <v>80</v>
      </c>
      <c r="Q240" s="24">
        <v>6</v>
      </c>
      <c r="R240" s="7">
        <v>12</v>
      </c>
      <c r="S240" s="20">
        <v>0</v>
      </c>
      <c r="T240" s="20">
        <v>10</v>
      </c>
      <c r="U240" s="25">
        <v>0.5</v>
      </c>
      <c r="V240" s="26">
        <v>1</v>
      </c>
      <c r="W240" s="19">
        <v>9.9</v>
      </c>
      <c r="X240" s="19">
        <v>1</v>
      </c>
      <c r="Y240" s="19">
        <v>11.9</v>
      </c>
      <c r="Z240" s="19">
        <f t="shared" si="9"/>
        <v>1.6</v>
      </c>
      <c r="AA240" s="19">
        <v>0.8</v>
      </c>
      <c r="AB240" s="19">
        <f t="shared" si="10"/>
        <v>1.6</v>
      </c>
      <c r="AC240" s="19">
        <v>1.1000000000000001</v>
      </c>
      <c r="AD240" s="19">
        <v>0.1</v>
      </c>
      <c r="AE240" s="132">
        <f t="shared" si="11"/>
        <v>4</v>
      </c>
      <c r="AF240" s="132"/>
      <c r="AG240" s="120">
        <f>ROUNDUP(AE240*VLOOKUP($AF$8,PEARL!$C$2:$K$8,8,0)*Z240,0)</f>
        <v>126</v>
      </c>
      <c r="AH240" s="120">
        <f>ROUNDUP(AE240*VLOOKUP($AF$8,PEARL!$C$2:$K$8,9,0)*Z240,0)</f>
        <v>941</v>
      </c>
    </row>
    <row r="241" spans="1:34" x14ac:dyDescent="0.25">
      <c r="A241" s="29" t="s">
        <v>52</v>
      </c>
      <c r="B241" s="18">
        <v>239</v>
      </c>
      <c r="C241" s="31">
        <v>7</v>
      </c>
      <c r="D241" s="3">
        <v>19</v>
      </c>
      <c r="E241" s="20">
        <v>5100</v>
      </c>
      <c r="F241" s="20">
        <v>6</v>
      </c>
      <c r="G241" s="31">
        <v>14</v>
      </c>
      <c r="H241" s="31">
        <v>20</v>
      </c>
      <c r="I241" s="32" t="s">
        <v>58</v>
      </c>
      <c r="J241" s="20">
        <v>5</v>
      </c>
      <c r="K241" s="20">
        <v>50</v>
      </c>
      <c r="L241" s="20">
        <v>30</v>
      </c>
      <c r="M241" s="20">
        <v>5</v>
      </c>
      <c r="N241" s="31">
        <v>54</v>
      </c>
      <c r="O241" s="23">
        <v>20</v>
      </c>
      <c r="P241" s="20">
        <v>80</v>
      </c>
      <c r="Q241" s="24">
        <v>6</v>
      </c>
      <c r="R241" s="7">
        <v>12</v>
      </c>
      <c r="S241" s="20">
        <v>0</v>
      </c>
      <c r="T241" s="20">
        <v>10</v>
      </c>
      <c r="U241" s="25">
        <v>0.5</v>
      </c>
      <c r="V241" s="26">
        <v>1</v>
      </c>
      <c r="W241" s="19">
        <v>9.9</v>
      </c>
      <c r="X241" s="19">
        <v>1</v>
      </c>
      <c r="Y241" s="19">
        <v>11.9</v>
      </c>
      <c r="Z241" s="19">
        <f t="shared" si="9"/>
        <v>1.6</v>
      </c>
      <c r="AA241" s="19">
        <v>0.8</v>
      </c>
      <c r="AB241" s="19">
        <f t="shared" si="10"/>
        <v>1.6</v>
      </c>
      <c r="AC241" s="19">
        <v>1.1000000000000001</v>
      </c>
      <c r="AD241" s="19">
        <v>0.1</v>
      </c>
      <c r="AE241" s="132">
        <f t="shared" si="11"/>
        <v>4</v>
      </c>
      <c r="AF241" s="132"/>
      <c r="AG241" s="120">
        <f>ROUNDUP(AE241*VLOOKUP($AF$8,PEARL!$C$2:$K$8,8,0)*Z241,0)</f>
        <v>126</v>
      </c>
      <c r="AH241" s="120">
        <f>ROUNDUP(AE241*VLOOKUP($AF$8,PEARL!$C$2:$K$8,9,0)*Z241,0)</f>
        <v>941</v>
      </c>
    </row>
    <row r="242" spans="1:34" x14ac:dyDescent="0.25">
      <c r="A242" s="29" t="s">
        <v>52</v>
      </c>
      <c r="B242" s="30">
        <v>240</v>
      </c>
      <c r="C242" s="31">
        <v>7</v>
      </c>
      <c r="D242" s="3">
        <v>19</v>
      </c>
      <c r="E242" s="20">
        <v>5100</v>
      </c>
      <c r="F242" s="20">
        <v>6</v>
      </c>
      <c r="G242" s="31">
        <v>14</v>
      </c>
      <c r="H242" s="31">
        <v>20</v>
      </c>
      <c r="I242" s="32" t="s">
        <v>58</v>
      </c>
      <c r="J242" s="20">
        <v>5</v>
      </c>
      <c r="K242" s="20">
        <v>50</v>
      </c>
      <c r="L242" s="20">
        <v>30</v>
      </c>
      <c r="M242" s="20">
        <v>5</v>
      </c>
      <c r="N242" s="31">
        <v>54</v>
      </c>
      <c r="O242" s="23">
        <v>20</v>
      </c>
      <c r="P242" s="20">
        <v>80</v>
      </c>
      <c r="Q242" s="24">
        <v>6</v>
      </c>
      <c r="R242" s="7">
        <v>12</v>
      </c>
      <c r="S242" s="20">
        <v>0</v>
      </c>
      <c r="T242" s="20">
        <v>10</v>
      </c>
      <c r="U242" s="25">
        <v>0.5</v>
      </c>
      <c r="V242" s="26">
        <v>1</v>
      </c>
      <c r="W242" s="19">
        <v>9.9</v>
      </c>
      <c r="X242" s="19">
        <v>1</v>
      </c>
      <c r="Y242" s="19">
        <v>11.9</v>
      </c>
      <c r="Z242" s="19">
        <f t="shared" si="9"/>
        <v>1.6</v>
      </c>
      <c r="AA242" s="19">
        <v>0.8</v>
      </c>
      <c r="AB242" s="19">
        <f t="shared" si="10"/>
        <v>1.6</v>
      </c>
      <c r="AC242" s="19">
        <v>1.1000000000000001</v>
      </c>
      <c r="AD242" s="19">
        <v>0.1</v>
      </c>
      <c r="AE242" s="132">
        <f t="shared" si="11"/>
        <v>4</v>
      </c>
      <c r="AF242" s="132"/>
      <c r="AG242" s="120">
        <f>ROUNDUP(AE242*VLOOKUP($AF$8,PEARL!$C$2:$K$8,8,0)*Z242,0)</f>
        <v>126</v>
      </c>
      <c r="AH242" s="120">
        <f>ROUNDUP(AE242*VLOOKUP($AF$8,PEARL!$C$2:$K$8,9,0)*Z242,0)</f>
        <v>941</v>
      </c>
    </row>
    <row r="243" spans="1:34" x14ac:dyDescent="0.25">
      <c r="A243" s="29" t="s">
        <v>52</v>
      </c>
      <c r="B243" s="18">
        <v>241</v>
      </c>
      <c r="C243" s="31">
        <v>7</v>
      </c>
      <c r="D243" s="3">
        <v>19</v>
      </c>
      <c r="E243" s="20">
        <v>5100</v>
      </c>
      <c r="F243" s="20">
        <v>6</v>
      </c>
      <c r="G243" s="31">
        <v>14</v>
      </c>
      <c r="H243" s="31">
        <v>20</v>
      </c>
      <c r="I243" s="32" t="s">
        <v>58</v>
      </c>
      <c r="J243" s="20">
        <v>5</v>
      </c>
      <c r="K243" s="20">
        <v>50</v>
      </c>
      <c r="L243" s="20">
        <v>30</v>
      </c>
      <c r="M243" s="20">
        <v>5</v>
      </c>
      <c r="N243" s="31">
        <v>54</v>
      </c>
      <c r="O243" s="23">
        <v>20</v>
      </c>
      <c r="P243" s="20">
        <v>80</v>
      </c>
      <c r="Q243" s="24">
        <v>6</v>
      </c>
      <c r="R243" s="7">
        <v>12</v>
      </c>
      <c r="S243" s="20">
        <v>0</v>
      </c>
      <c r="T243" s="20">
        <v>10</v>
      </c>
      <c r="U243" s="25">
        <v>0.5</v>
      </c>
      <c r="V243" s="26">
        <v>1</v>
      </c>
      <c r="W243" s="19">
        <v>9.9</v>
      </c>
      <c r="X243" s="19">
        <v>1</v>
      </c>
      <c r="Y243" s="19">
        <v>11.9</v>
      </c>
      <c r="Z243" s="19">
        <f t="shared" si="9"/>
        <v>1.6</v>
      </c>
      <c r="AA243" s="19">
        <v>0.8</v>
      </c>
      <c r="AB243" s="19">
        <f t="shared" si="10"/>
        <v>1.6</v>
      </c>
      <c r="AC243" s="19">
        <v>1.1000000000000001</v>
      </c>
      <c r="AD243" s="19">
        <v>0.1</v>
      </c>
      <c r="AE243" s="132">
        <f t="shared" si="11"/>
        <v>4</v>
      </c>
      <c r="AF243" s="132"/>
      <c r="AG243" s="120">
        <f>ROUNDUP(AE243*VLOOKUP($AF$8,PEARL!$C$2:$K$8,8,0)*Z243,0)</f>
        <v>126</v>
      </c>
      <c r="AH243" s="120">
        <f>ROUNDUP(AE243*VLOOKUP($AF$8,PEARL!$C$2:$K$8,9,0)*Z243,0)</f>
        <v>941</v>
      </c>
    </row>
    <row r="244" spans="1:34" x14ac:dyDescent="0.25">
      <c r="A244" s="29" t="s">
        <v>52</v>
      </c>
      <c r="B244" s="30">
        <v>242</v>
      </c>
      <c r="C244" s="31">
        <v>7</v>
      </c>
      <c r="D244" s="3">
        <v>19</v>
      </c>
      <c r="E244" s="20">
        <v>5100</v>
      </c>
      <c r="F244" s="20">
        <v>6</v>
      </c>
      <c r="G244" s="31">
        <v>14</v>
      </c>
      <c r="H244" s="31">
        <v>20</v>
      </c>
      <c r="I244" s="32" t="s">
        <v>58</v>
      </c>
      <c r="J244" s="20">
        <v>5</v>
      </c>
      <c r="K244" s="20">
        <v>50</v>
      </c>
      <c r="L244" s="20">
        <v>30</v>
      </c>
      <c r="M244" s="20">
        <v>5</v>
      </c>
      <c r="N244" s="31">
        <v>54</v>
      </c>
      <c r="O244" s="23">
        <v>20</v>
      </c>
      <c r="P244" s="20">
        <v>80</v>
      </c>
      <c r="Q244" s="24">
        <v>6</v>
      </c>
      <c r="R244" s="7">
        <v>12</v>
      </c>
      <c r="S244" s="20">
        <v>0</v>
      </c>
      <c r="T244" s="20">
        <v>10</v>
      </c>
      <c r="U244" s="25">
        <v>0.5</v>
      </c>
      <c r="V244" s="26">
        <v>1</v>
      </c>
      <c r="W244" s="19">
        <v>9.9</v>
      </c>
      <c r="X244" s="19">
        <v>1</v>
      </c>
      <c r="Y244" s="19">
        <v>11.9</v>
      </c>
      <c r="Z244" s="19">
        <f t="shared" si="9"/>
        <v>1.6</v>
      </c>
      <c r="AA244" s="19">
        <v>0.8</v>
      </c>
      <c r="AB244" s="19">
        <f t="shared" si="10"/>
        <v>1.6</v>
      </c>
      <c r="AC244" s="19">
        <v>1.1000000000000001</v>
      </c>
      <c r="AD244" s="19">
        <v>0.1</v>
      </c>
      <c r="AE244" s="132">
        <f t="shared" si="11"/>
        <v>4</v>
      </c>
      <c r="AF244" s="132"/>
      <c r="AG244" s="120">
        <f>ROUNDUP(AE244*VLOOKUP($AF$8,PEARL!$C$2:$K$8,8,0)*Z244,0)</f>
        <v>126</v>
      </c>
      <c r="AH244" s="120">
        <f>ROUNDUP(AE244*VLOOKUP($AF$8,PEARL!$C$2:$K$8,9,0)*Z244,0)</f>
        <v>941</v>
      </c>
    </row>
    <row r="245" spans="1:34" x14ac:dyDescent="0.25">
      <c r="A245" s="29" t="s">
        <v>52</v>
      </c>
      <c r="B245" s="18">
        <v>243</v>
      </c>
      <c r="C245" s="31">
        <v>7</v>
      </c>
      <c r="D245" s="3">
        <v>19</v>
      </c>
      <c r="E245" s="20">
        <v>5100</v>
      </c>
      <c r="F245" s="20">
        <v>6</v>
      </c>
      <c r="G245" s="31">
        <v>14</v>
      </c>
      <c r="H245" s="31">
        <v>20</v>
      </c>
      <c r="I245" s="32" t="s">
        <v>58</v>
      </c>
      <c r="J245" s="20">
        <v>5</v>
      </c>
      <c r="K245" s="20">
        <v>50</v>
      </c>
      <c r="L245" s="20">
        <v>30</v>
      </c>
      <c r="M245" s="20">
        <v>5</v>
      </c>
      <c r="N245" s="31">
        <v>54</v>
      </c>
      <c r="O245" s="23">
        <v>20</v>
      </c>
      <c r="P245" s="20">
        <v>80</v>
      </c>
      <c r="Q245" s="24">
        <v>6</v>
      </c>
      <c r="R245" s="7">
        <v>12</v>
      </c>
      <c r="S245" s="20">
        <v>0</v>
      </c>
      <c r="T245" s="20">
        <v>10</v>
      </c>
      <c r="U245" s="25">
        <v>0.5</v>
      </c>
      <c r="V245" s="26">
        <v>1</v>
      </c>
      <c r="W245" s="19">
        <v>9.9</v>
      </c>
      <c r="X245" s="19">
        <v>1</v>
      </c>
      <c r="Y245" s="19">
        <v>11.9</v>
      </c>
      <c r="Z245" s="19">
        <f t="shared" si="9"/>
        <v>1.6</v>
      </c>
      <c r="AA245" s="19">
        <v>0.8</v>
      </c>
      <c r="AB245" s="19">
        <f t="shared" si="10"/>
        <v>1.6</v>
      </c>
      <c r="AC245" s="19">
        <v>1.1000000000000001</v>
      </c>
      <c r="AD245" s="19">
        <v>0.1</v>
      </c>
      <c r="AE245" s="132">
        <f t="shared" si="11"/>
        <v>4</v>
      </c>
      <c r="AF245" s="132"/>
      <c r="AG245" s="120">
        <f>ROUNDUP(AE245*VLOOKUP($AF$8,PEARL!$C$2:$K$8,8,0)*Z245,0)</f>
        <v>126</v>
      </c>
      <c r="AH245" s="120">
        <f>ROUNDUP(AE245*VLOOKUP($AF$8,PEARL!$C$2:$K$8,9,0)*Z245,0)</f>
        <v>941</v>
      </c>
    </row>
    <row r="246" spans="1:34" x14ac:dyDescent="0.25">
      <c r="A246" s="29" t="s">
        <v>52</v>
      </c>
      <c r="B246" s="30">
        <v>244</v>
      </c>
      <c r="C246" s="31">
        <v>7</v>
      </c>
      <c r="D246" s="3">
        <v>19</v>
      </c>
      <c r="E246" s="20">
        <v>5100</v>
      </c>
      <c r="F246" s="20">
        <v>6</v>
      </c>
      <c r="G246" s="31">
        <v>14</v>
      </c>
      <c r="H246" s="31">
        <v>20</v>
      </c>
      <c r="I246" s="32" t="s">
        <v>58</v>
      </c>
      <c r="J246" s="20">
        <v>5</v>
      </c>
      <c r="K246" s="20">
        <v>50</v>
      </c>
      <c r="L246" s="20">
        <v>30</v>
      </c>
      <c r="M246" s="20">
        <v>5</v>
      </c>
      <c r="N246" s="31">
        <v>54</v>
      </c>
      <c r="O246" s="23">
        <v>20</v>
      </c>
      <c r="P246" s="20">
        <v>80</v>
      </c>
      <c r="Q246" s="24">
        <v>6</v>
      </c>
      <c r="R246" s="7">
        <v>12</v>
      </c>
      <c r="S246" s="20">
        <v>0</v>
      </c>
      <c r="T246" s="20">
        <v>10</v>
      </c>
      <c r="U246" s="25">
        <v>0.5</v>
      </c>
      <c r="V246" s="26">
        <v>1</v>
      </c>
      <c r="W246" s="19">
        <v>9.9</v>
      </c>
      <c r="X246" s="19">
        <v>1</v>
      </c>
      <c r="Y246" s="19">
        <v>11.9</v>
      </c>
      <c r="Z246" s="19">
        <f t="shared" si="9"/>
        <v>1.6</v>
      </c>
      <c r="AA246" s="19">
        <v>0.8</v>
      </c>
      <c r="AB246" s="19">
        <f t="shared" si="10"/>
        <v>1.6</v>
      </c>
      <c r="AC246" s="19">
        <v>1.1000000000000001</v>
      </c>
      <c r="AD246" s="19">
        <v>0.1</v>
      </c>
      <c r="AE246" s="132">
        <f t="shared" si="11"/>
        <v>4</v>
      </c>
      <c r="AF246" s="132"/>
      <c r="AG246" s="120">
        <f>ROUNDUP(AE246*VLOOKUP($AF$8,PEARL!$C$2:$K$8,8,0)*Z246,0)</f>
        <v>126</v>
      </c>
      <c r="AH246" s="120">
        <f>ROUNDUP(AE246*VLOOKUP($AF$8,PEARL!$C$2:$K$8,9,0)*Z246,0)</f>
        <v>941</v>
      </c>
    </row>
    <row r="247" spans="1:34" x14ac:dyDescent="0.25">
      <c r="A247" s="29" t="s">
        <v>52</v>
      </c>
      <c r="B247" s="18">
        <v>245</v>
      </c>
      <c r="C247" s="31">
        <v>7</v>
      </c>
      <c r="D247" s="3">
        <v>19</v>
      </c>
      <c r="E247" s="20">
        <v>5100</v>
      </c>
      <c r="F247" s="20">
        <v>6</v>
      </c>
      <c r="G247" s="31">
        <v>14</v>
      </c>
      <c r="H247" s="31">
        <v>20</v>
      </c>
      <c r="I247" s="32" t="s">
        <v>58</v>
      </c>
      <c r="J247" s="20">
        <v>5</v>
      </c>
      <c r="K247" s="20">
        <v>50</v>
      </c>
      <c r="L247" s="20">
        <v>30</v>
      </c>
      <c r="M247" s="20">
        <v>5</v>
      </c>
      <c r="N247" s="31">
        <v>54</v>
      </c>
      <c r="O247" s="23">
        <v>20</v>
      </c>
      <c r="P247" s="20">
        <v>80</v>
      </c>
      <c r="Q247" s="24">
        <v>6</v>
      </c>
      <c r="R247" s="7">
        <v>12</v>
      </c>
      <c r="S247" s="20">
        <v>0</v>
      </c>
      <c r="T247" s="20">
        <v>10</v>
      </c>
      <c r="U247" s="25">
        <v>0.5</v>
      </c>
      <c r="V247" s="26">
        <v>1</v>
      </c>
      <c r="W247" s="19">
        <v>9.9</v>
      </c>
      <c r="X247" s="19">
        <v>1</v>
      </c>
      <c r="Y247" s="19">
        <v>11.9</v>
      </c>
      <c r="Z247" s="19">
        <f t="shared" si="9"/>
        <v>1.6</v>
      </c>
      <c r="AA247" s="19">
        <v>0.8</v>
      </c>
      <c r="AB247" s="19">
        <f t="shared" si="10"/>
        <v>1.6</v>
      </c>
      <c r="AC247" s="19">
        <v>1.1000000000000001</v>
      </c>
      <c r="AD247" s="19">
        <v>0.1</v>
      </c>
      <c r="AE247" s="132">
        <f t="shared" si="11"/>
        <v>4</v>
      </c>
      <c r="AF247" s="132"/>
      <c r="AG247" s="120">
        <f>ROUNDUP(AE247*VLOOKUP($AF$8,PEARL!$C$2:$K$8,8,0)*Z247,0)</f>
        <v>126</v>
      </c>
      <c r="AH247" s="120">
        <f>ROUNDUP(AE247*VLOOKUP($AF$8,PEARL!$C$2:$K$8,9,0)*Z247,0)</f>
        <v>941</v>
      </c>
    </row>
    <row r="248" spans="1:34" x14ac:dyDescent="0.25">
      <c r="A248" s="29" t="s">
        <v>52</v>
      </c>
      <c r="B248" s="30">
        <v>246</v>
      </c>
      <c r="C248" s="31">
        <v>7</v>
      </c>
      <c r="D248" s="3">
        <v>19</v>
      </c>
      <c r="E248" s="20">
        <v>5100</v>
      </c>
      <c r="F248" s="20">
        <v>6</v>
      </c>
      <c r="G248" s="31">
        <v>14</v>
      </c>
      <c r="H248" s="31">
        <v>20</v>
      </c>
      <c r="I248" s="32" t="s">
        <v>58</v>
      </c>
      <c r="J248" s="20">
        <v>5</v>
      </c>
      <c r="K248" s="20">
        <v>50</v>
      </c>
      <c r="L248" s="20">
        <v>30</v>
      </c>
      <c r="M248" s="20">
        <v>5</v>
      </c>
      <c r="N248" s="31">
        <v>54</v>
      </c>
      <c r="O248" s="23">
        <v>20</v>
      </c>
      <c r="P248" s="20">
        <v>80</v>
      </c>
      <c r="Q248" s="24">
        <v>6</v>
      </c>
      <c r="R248" s="7">
        <v>12</v>
      </c>
      <c r="S248" s="20">
        <v>0</v>
      </c>
      <c r="T248" s="20">
        <v>10</v>
      </c>
      <c r="U248" s="25">
        <v>0.5</v>
      </c>
      <c r="V248" s="26">
        <v>1</v>
      </c>
      <c r="W248" s="19">
        <v>9.9</v>
      </c>
      <c r="X248" s="19">
        <v>1</v>
      </c>
      <c r="Y248" s="19">
        <v>11.9</v>
      </c>
      <c r="Z248" s="19">
        <f t="shared" si="9"/>
        <v>1.6</v>
      </c>
      <c r="AA248" s="19">
        <v>0.8</v>
      </c>
      <c r="AB248" s="19">
        <f t="shared" si="10"/>
        <v>1.6</v>
      </c>
      <c r="AC248" s="19">
        <v>1.1000000000000001</v>
      </c>
      <c r="AD248" s="19">
        <v>0.1</v>
      </c>
      <c r="AE248" s="132">
        <f t="shared" si="11"/>
        <v>4</v>
      </c>
      <c r="AF248" s="132"/>
      <c r="AG248" s="120">
        <f>ROUNDUP(AE248*VLOOKUP($AF$8,PEARL!$C$2:$K$8,8,0)*Z248,0)</f>
        <v>126</v>
      </c>
      <c r="AH248" s="120">
        <f>ROUNDUP(AE248*VLOOKUP($AF$8,PEARL!$C$2:$K$8,9,0)*Z248,0)</f>
        <v>941</v>
      </c>
    </row>
    <row r="249" spans="1:34" x14ac:dyDescent="0.25">
      <c r="A249" s="29" t="s">
        <v>52</v>
      </c>
      <c r="B249" s="18">
        <v>247</v>
      </c>
      <c r="C249" s="31">
        <v>7</v>
      </c>
      <c r="D249" s="3">
        <v>19</v>
      </c>
      <c r="E249" s="20">
        <v>5100</v>
      </c>
      <c r="F249" s="20">
        <v>6</v>
      </c>
      <c r="G249" s="31">
        <v>14</v>
      </c>
      <c r="H249" s="31">
        <v>20</v>
      </c>
      <c r="I249" s="32" t="s">
        <v>58</v>
      </c>
      <c r="J249" s="20">
        <v>5</v>
      </c>
      <c r="K249" s="20">
        <v>50</v>
      </c>
      <c r="L249" s="20">
        <v>30</v>
      </c>
      <c r="M249" s="20">
        <v>5</v>
      </c>
      <c r="N249" s="31">
        <v>54</v>
      </c>
      <c r="O249" s="23">
        <v>20</v>
      </c>
      <c r="P249" s="20">
        <v>80</v>
      </c>
      <c r="Q249" s="24">
        <v>6</v>
      </c>
      <c r="R249" s="7">
        <v>12</v>
      </c>
      <c r="S249" s="20">
        <v>0</v>
      </c>
      <c r="T249" s="20">
        <v>10</v>
      </c>
      <c r="U249" s="25">
        <v>0.5</v>
      </c>
      <c r="V249" s="26">
        <v>1</v>
      </c>
      <c r="W249" s="19">
        <v>9.9</v>
      </c>
      <c r="X249" s="19">
        <v>1</v>
      </c>
      <c r="Y249" s="19">
        <v>11.9</v>
      </c>
      <c r="Z249" s="19">
        <f t="shared" si="9"/>
        <v>1.6</v>
      </c>
      <c r="AA249" s="19">
        <v>0.8</v>
      </c>
      <c r="AB249" s="19">
        <f t="shared" si="10"/>
        <v>1.6</v>
      </c>
      <c r="AC249" s="19">
        <v>1.1000000000000001</v>
      </c>
      <c r="AD249" s="19">
        <v>0.1</v>
      </c>
      <c r="AE249" s="132">
        <f t="shared" si="11"/>
        <v>4</v>
      </c>
      <c r="AF249" s="132"/>
      <c r="AG249" s="120">
        <f>ROUNDUP(AE249*VLOOKUP($AF$8,PEARL!$C$2:$K$8,8,0)*Z249,0)</f>
        <v>126</v>
      </c>
      <c r="AH249" s="120">
        <f>ROUNDUP(AE249*VLOOKUP($AF$8,PEARL!$C$2:$K$8,9,0)*Z249,0)</f>
        <v>941</v>
      </c>
    </row>
    <row r="250" spans="1:34" x14ac:dyDescent="0.25">
      <c r="A250" s="29" t="s">
        <v>52</v>
      </c>
      <c r="B250" s="30">
        <v>248</v>
      </c>
      <c r="C250" s="31">
        <v>7</v>
      </c>
      <c r="D250" s="3">
        <v>19</v>
      </c>
      <c r="E250" s="20">
        <v>5100</v>
      </c>
      <c r="F250" s="20">
        <v>6</v>
      </c>
      <c r="G250" s="31">
        <v>14</v>
      </c>
      <c r="H250" s="31">
        <v>20</v>
      </c>
      <c r="I250" s="32" t="s">
        <v>58</v>
      </c>
      <c r="J250" s="20">
        <v>5</v>
      </c>
      <c r="K250" s="20">
        <v>50</v>
      </c>
      <c r="L250" s="20">
        <v>30</v>
      </c>
      <c r="M250" s="20">
        <v>5</v>
      </c>
      <c r="N250" s="31">
        <v>54</v>
      </c>
      <c r="O250" s="23">
        <v>20</v>
      </c>
      <c r="P250" s="20">
        <v>80</v>
      </c>
      <c r="Q250" s="24">
        <v>6</v>
      </c>
      <c r="R250" s="7">
        <v>12</v>
      </c>
      <c r="S250" s="20">
        <v>0</v>
      </c>
      <c r="T250" s="20">
        <v>10</v>
      </c>
      <c r="U250" s="25">
        <v>0.5</v>
      </c>
      <c r="V250" s="26">
        <v>1</v>
      </c>
      <c r="W250" s="19">
        <v>9.9</v>
      </c>
      <c r="X250" s="19">
        <v>1</v>
      </c>
      <c r="Y250" s="19">
        <v>11.9</v>
      </c>
      <c r="Z250" s="19">
        <f t="shared" si="9"/>
        <v>1.6</v>
      </c>
      <c r="AA250" s="19">
        <v>0.8</v>
      </c>
      <c r="AB250" s="19">
        <f t="shared" si="10"/>
        <v>1.6</v>
      </c>
      <c r="AC250" s="19">
        <v>1.1000000000000001</v>
      </c>
      <c r="AD250" s="19">
        <v>0.1</v>
      </c>
      <c r="AE250" s="132">
        <f t="shared" si="11"/>
        <v>4</v>
      </c>
      <c r="AF250" s="132"/>
      <c r="AG250" s="120">
        <f>ROUNDUP(AE250*VLOOKUP($AF$8,PEARL!$C$2:$K$8,8,0)*Z250,0)</f>
        <v>126</v>
      </c>
      <c r="AH250" s="120">
        <f>ROUNDUP(AE250*VLOOKUP($AF$8,PEARL!$C$2:$K$8,9,0)*Z250,0)</f>
        <v>941</v>
      </c>
    </row>
    <row r="251" spans="1:34" x14ac:dyDescent="0.25">
      <c r="A251" s="29" t="s">
        <v>52</v>
      </c>
      <c r="B251" s="18">
        <v>249</v>
      </c>
      <c r="C251" s="31">
        <v>7</v>
      </c>
      <c r="D251" s="3">
        <v>19</v>
      </c>
      <c r="E251" s="20">
        <v>5100</v>
      </c>
      <c r="F251" s="20">
        <v>6</v>
      </c>
      <c r="G251" s="31">
        <v>14</v>
      </c>
      <c r="H251" s="31">
        <v>20</v>
      </c>
      <c r="I251" s="32" t="s">
        <v>58</v>
      </c>
      <c r="J251" s="20">
        <v>5</v>
      </c>
      <c r="K251" s="20">
        <v>50</v>
      </c>
      <c r="L251" s="20">
        <v>30</v>
      </c>
      <c r="M251" s="20">
        <v>5</v>
      </c>
      <c r="N251" s="31">
        <v>54</v>
      </c>
      <c r="O251" s="23">
        <v>20</v>
      </c>
      <c r="P251" s="20">
        <v>80</v>
      </c>
      <c r="Q251" s="24">
        <v>6</v>
      </c>
      <c r="R251" s="7">
        <v>12</v>
      </c>
      <c r="S251" s="20">
        <v>0</v>
      </c>
      <c r="T251" s="20">
        <v>10</v>
      </c>
      <c r="U251" s="25">
        <v>0.5</v>
      </c>
      <c r="V251" s="26">
        <v>1</v>
      </c>
      <c r="W251" s="19">
        <v>9.9</v>
      </c>
      <c r="X251" s="19">
        <v>1</v>
      </c>
      <c r="Y251" s="19">
        <v>11.9</v>
      </c>
      <c r="Z251" s="19">
        <f t="shared" si="9"/>
        <v>1.6</v>
      </c>
      <c r="AA251" s="19">
        <v>0.8</v>
      </c>
      <c r="AB251" s="19">
        <f t="shared" si="10"/>
        <v>1.6</v>
      </c>
      <c r="AC251" s="19">
        <v>1.1000000000000001</v>
      </c>
      <c r="AD251" s="19">
        <v>0.1</v>
      </c>
      <c r="AE251" s="132">
        <f t="shared" si="11"/>
        <v>4</v>
      </c>
      <c r="AF251" s="132"/>
      <c r="AG251" s="120">
        <f>ROUNDUP(AE251*VLOOKUP($AF$8,PEARL!$C$2:$K$8,8,0)*Z251,0)</f>
        <v>126</v>
      </c>
      <c r="AH251" s="120">
        <f>ROUNDUP(AE251*VLOOKUP($AF$8,PEARL!$C$2:$K$8,9,0)*Z251,0)</f>
        <v>941</v>
      </c>
    </row>
    <row r="252" spans="1:34" x14ac:dyDescent="0.25">
      <c r="A252" s="29" t="s">
        <v>52</v>
      </c>
      <c r="B252" s="30">
        <v>250</v>
      </c>
      <c r="C252" s="31">
        <v>7</v>
      </c>
      <c r="D252" s="3">
        <v>19</v>
      </c>
      <c r="E252" s="20">
        <v>5100</v>
      </c>
      <c r="F252" s="20">
        <v>6</v>
      </c>
      <c r="G252" s="31">
        <v>14</v>
      </c>
      <c r="H252" s="31">
        <v>20</v>
      </c>
      <c r="I252" s="32" t="s">
        <v>58</v>
      </c>
      <c r="J252" s="20">
        <v>5</v>
      </c>
      <c r="K252" s="20">
        <v>50</v>
      </c>
      <c r="L252" s="20">
        <v>30</v>
      </c>
      <c r="M252" s="20">
        <v>5</v>
      </c>
      <c r="N252" s="31">
        <v>54</v>
      </c>
      <c r="O252" s="23">
        <v>20</v>
      </c>
      <c r="P252" s="20">
        <v>80</v>
      </c>
      <c r="Q252" s="24">
        <v>6</v>
      </c>
      <c r="R252" s="7">
        <v>12</v>
      </c>
      <c r="S252" s="20">
        <v>0</v>
      </c>
      <c r="T252" s="20">
        <v>10</v>
      </c>
      <c r="U252" s="25">
        <v>0.5</v>
      </c>
      <c r="V252" s="26">
        <v>1</v>
      </c>
      <c r="W252" s="19">
        <v>9.9</v>
      </c>
      <c r="X252" s="19">
        <v>1</v>
      </c>
      <c r="Y252" s="19">
        <v>11.9</v>
      </c>
      <c r="Z252" s="19">
        <f t="shared" si="9"/>
        <v>1.6</v>
      </c>
      <c r="AA252" s="19">
        <v>0.8</v>
      </c>
      <c r="AB252" s="19">
        <f t="shared" si="10"/>
        <v>1.6</v>
      </c>
      <c r="AC252" s="19">
        <v>1.1000000000000001</v>
      </c>
      <c r="AD252" s="19">
        <v>0.1</v>
      </c>
      <c r="AE252" s="132">
        <f t="shared" si="11"/>
        <v>4</v>
      </c>
      <c r="AF252" s="132"/>
      <c r="AG252" s="120">
        <f>ROUNDUP(AE252*VLOOKUP($AF$8,PEARL!$C$2:$K$8,8,0)*Z252,0)</f>
        <v>126</v>
      </c>
      <c r="AH252" s="120">
        <f>ROUNDUP(AE252*VLOOKUP($AF$8,PEARL!$C$2:$K$8,9,0)*Z252,0)</f>
        <v>941</v>
      </c>
    </row>
    <row r="253" spans="1:34" x14ac:dyDescent="0.25">
      <c r="A253" s="29" t="s">
        <v>52</v>
      </c>
      <c r="B253" s="18">
        <v>251</v>
      </c>
      <c r="C253" s="31">
        <v>7</v>
      </c>
      <c r="D253" s="3">
        <v>20</v>
      </c>
      <c r="E253" s="20">
        <v>5100</v>
      </c>
      <c r="F253" s="20">
        <v>6</v>
      </c>
      <c r="G253" s="31">
        <v>14</v>
      </c>
      <c r="H253" s="31">
        <v>20</v>
      </c>
      <c r="I253" s="32" t="s">
        <v>58</v>
      </c>
      <c r="J253" s="20">
        <v>5</v>
      </c>
      <c r="K253" s="20">
        <v>50</v>
      </c>
      <c r="L253" s="20">
        <v>30</v>
      </c>
      <c r="M253" s="20">
        <v>5</v>
      </c>
      <c r="N253" s="31">
        <v>54</v>
      </c>
      <c r="O253" s="23">
        <v>20</v>
      </c>
      <c r="P253" s="20">
        <v>80</v>
      </c>
      <c r="Q253" s="24">
        <v>6</v>
      </c>
      <c r="R253" s="7">
        <v>12</v>
      </c>
      <c r="S253" s="20">
        <v>0</v>
      </c>
      <c r="T253" s="20">
        <v>10</v>
      </c>
      <c r="U253" s="25">
        <v>0.5</v>
      </c>
      <c r="V253" s="26">
        <v>1</v>
      </c>
      <c r="W253" s="19">
        <v>9.9</v>
      </c>
      <c r="X253" s="19">
        <v>1</v>
      </c>
      <c r="Y253" s="19">
        <v>11.9</v>
      </c>
      <c r="Z253" s="19">
        <f t="shared" si="9"/>
        <v>1.6</v>
      </c>
      <c r="AA253" s="19">
        <v>0.8</v>
      </c>
      <c r="AB253" s="19">
        <f t="shared" si="10"/>
        <v>1.6</v>
      </c>
      <c r="AC253" s="19">
        <v>1.1000000000000001</v>
      </c>
      <c r="AD253" s="19">
        <v>0.1</v>
      </c>
      <c r="AE253" s="132">
        <f t="shared" si="11"/>
        <v>4</v>
      </c>
      <c r="AF253" s="132"/>
      <c r="AG253" s="120">
        <f>ROUNDUP(AE253*VLOOKUP($AF$8,PEARL!$C$2:$K$8,8,0)*Z253,0)</f>
        <v>126</v>
      </c>
      <c r="AH253" s="120">
        <f>ROUNDUP(AE253*VLOOKUP($AF$8,PEARL!$C$2:$K$8,9,0)*Z253,0)</f>
        <v>941</v>
      </c>
    </row>
    <row r="254" spans="1:34" x14ac:dyDescent="0.25">
      <c r="A254" s="29" t="s">
        <v>52</v>
      </c>
      <c r="B254" s="30">
        <v>252</v>
      </c>
      <c r="C254" s="31">
        <v>7</v>
      </c>
      <c r="D254" s="3">
        <v>20</v>
      </c>
      <c r="E254" s="20">
        <v>5100</v>
      </c>
      <c r="F254" s="20">
        <v>6</v>
      </c>
      <c r="G254" s="31">
        <v>14</v>
      </c>
      <c r="H254" s="31">
        <v>20</v>
      </c>
      <c r="I254" s="32" t="s">
        <v>58</v>
      </c>
      <c r="J254" s="20">
        <v>5</v>
      </c>
      <c r="K254" s="20">
        <v>50</v>
      </c>
      <c r="L254" s="20">
        <v>30</v>
      </c>
      <c r="M254" s="20">
        <v>5</v>
      </c>
      <c r="N254" s="31">
        <v>54</v>
      </c>
      <c r="O254" s="23">
        <v>20</v>
      </c>
      <c r="P254" s="20">
        <v>80</v>
      </c>
      <c r="Q254" s="24">
        <v>6</v>
      </c>
      <c r="R254" s="7">
        <v>12</v>
      </c>
      <c r="S254" s="20">
        <v>0</v>
      </c>
      <c r="T254" s="20">
        <v>10</v>
      </c>
      <c r="U254" s="25">
        <v>0.5</v>
      </c>
      <c r="V254" s="26">
        <v>1</v>
      </c>
      <c r="W254" s="19">
        <v>9.9</v>
      </c>
      <c r="X254" s="19">
        <v>1</v>
      </c>
      <c r="Y254" s="19">
        <v>11.9</v>
      </c>
      <c r="Z254" s="19">
        <f t="shared" si="9"/>
        <v>1.6</v>
      </c>
      <c r="AA254" s="19">
        <v>0.8</v>
      </c>
      <c r="AB254" s="19">
        <f t="shared" si="10"/>
        <v>1.6</v>
      </c>
      <c r="AC254" s="19">
        <v>1.1000000000000001</v>
      </c>
      <c r="AD254" s="19">
        <v>0.1</v>
      </c>
      <c r="AE254" s="132">
        <f t="shared" si="11"/>
        <v>4</v>
      </c>
      <c r="AF254" s="132"/>
      <c r="AG254" s="120">
        <f>ROUNDUP(AE254*VLOOKUP($AF$8,PEARL!$C$2:$K$8,8,0)*Z254,0)</f>
        <v>126</v>
      </c>
      <c r="AH254" s="120">
        <f>ROUNDUP(AE254*VLOOKUP($AF$8,PEARL!$C$2:$K$8,9,0)*Z254,0)</f>
        <v>941</v>
      </c>
    </row>
    <row r="255" spans="1:34" x14ac:dyDescent="0.25">
      <c r="A255" s="29" t="s">
        <v>52</v>
      </c>
      <c r="B255" s="18">
        <v>253</v>
      </c>
      <c r="C255" s="31">
        <v>7</v>
      </c>
      <c r="D255" s="3">
        <v>20</v>
      </c>
      <c r="E255" s="20">
        <v>5100</v>
      </c>
      <c r="F255" s="20">
        <v>6</v>
      </c>
      <c r="G255" s="31">
        <v>14</v>
      </c>
      <c r="H255" s="31">
        <v>20</v>
      </c>
      <c r="I255" s="32" t="s">
        <v>58</v>
      </c>
      <c r="J255" s="20">
        <v>5</v>
      </c>
      <c r="K255" s="20">
        <v>50</v>
      </c>
      <c r="L255" s="20">
        <v>30</v>
      </c>
      <c r="M255" s="20">
        <v>5</v>
      </c>
      <c r="N255" s="31">
        <v>54</v>
      </c>
      <c r="O255" s="23">
        <v>20</v>
      </c>
      <c r="P255" s="20">
        <v>80</v>
      </c>
      <c r="Q255" s="24">
        <v>6</v>
      </c>
      <c r="R255" s="7">
        <v>12</v>
      </c>
      <c r="S255" s="20">
        <v>0</v>
      </c>
      <c r="T255" s="20">
        <v>10</v>
      </c>
      <c r="U255" s="25">
        <v>0.5</v>
      </c>
      <c r="V255" s="26">
        <v>1</v>
      </c>
      <c r="W255" s="19">
        <v>9.9</v>
      </c>
      <c r="X255" s="19">
        <v>1</v>
      </c>
      <c r="Y255" s="19">
        <v>11.9</v>
      </c>
      <c r="Z255" s="19">
        <f t="shared" si="9"/>
        <v>1.6</v>
      </c>
      <c r="AA255" s="19">
        <v>0.8</v>
      </c>
      <c r="AB255" s="19">
        <f t="shared" si="10"/>
        <v>1.6</v>
      </c>
      <c r="AC255" s="19">
        <v>1.1000000000000001</v>
      </c>
      <c r="AD255" s="19">
        <v>0.1</v>
      </c>
      <c r="AE255" s="132">
        <f t="shared" si="11"/>
        <v>4</v>
      </c>
      <c r="AF255" s="132"/>
      <c r="AG255" s="120">
        <f>ROUNDUP(AE255*VLOOKUP($AF$8,PEARL!$C$2:$K$8,8,0)*Z255,0)</f>
        <v>126</v>
      </c>
      <c r="AH255" s="120">
        <f>ROUNDUP(AE255*VLOOKUP($AF$8,PEARL!$C$2:$K$8,9,0)*Z255,0)</f>
        <v>941</v>
      </c>
    </row>
    <row r="256" spans="1:34" x14ac:dyDescent="0.25">
      <c r="A256" s="29" t="s">
        <v>52</v>
      </c>
      <c r="B256" s="30">
        <v>254</v>
      </c>
      <c r="C256" s="31">
        <v>7</v>
      </c>
      <c r="D256" s="3">
        <v>20</v>
      </c>
      <c r="E256" s="20">
        <v>5100</v>
      </c>
      <c r="F256" s="20">
        <v>6</v>
      </c>
      <c r="G256" s="31">
        <v>14</v>
      </c>
      <c r="H256" s="31">
        <v>20</v>
      </c>
      <c r="I256" s="32" t="s">
        <v>58</v>
      </c>
      <c r="J256" s="20">
        <v>5</v>
      </c>
      <c r="K256" s="20">
        <v>50</v>
      </c>
      <c r="L256" s="20">
        <v>30</v>
      </c>
      <c r="M256" s="20">
        <v>5</v>
      </c>
      <c r="N256" s="31">
        <v>54</v>
      </c>
      <c r="O256" s="23">
        <v>20</v>
      </c>
      <c r="P256" s="20">
        <v>80</v>
      </c>
      <c r="Q256" s="24">
        <v>6</v>
      </c>
      <c r="R256" s="7">
        <v>12</v>
      </c>
      <c r="S256" s="20">
        <v>0</v>
      </c>
      <c r="T256" s="20">
        <v>10</v>
      </c>
      <c r="U256" s="25">
        <v>0.5</v>
      </c>
      <c r="V256" s="26">
        <v>1</v>
      </c>
      <c r="W256" s="19">
        <v>9.9</v>
      </c>
      <c r="X256" s="19">
        <v>1</v>
      </c>
      <c r="Y256" s="19">
        <v>11.9</v>
      </c>
      <c r="Z256" s="19">
        <f t="shared" si="9"/>
        <v>1.6</v>
      </c>
      <c r="AA256" s="19">
        <v>0.8</v>
      </c>
      <c r="AB256" s="19">
        <f t="shared" si="10"/>
        <v>1.6</v>
      </c>
      <c r="AC256" s="19">
        <v>1.1000000000000001</v>
      </c>
      <c r="AD256" s="19">
        <v>0.1</v>
      </c>
      <c r="AE256" s="132">
        <f t="shared" si="11"/>
        <v>4</v>
      </c>
      <c r="AF256" s="132"/>
      <c r="AG256" s="120">
        <f>ROUNDUP(AE256*VLOOKUP($AF$8,PEARL!$C$2:$K$8,8,0)*Z256,0)</f>
        <v>126</v>
      </c>
      <c r="AH256" s="120">
        <f>ROUNDUP(AE256*VLOOKUP($AF$8,PEARL!$C$2:$K$8,9,0)*Z256,0)</f>
        <v>941</v>
      </c>
    </row>
    <row r="257" spans="1:34" x14ac:dyDescent="0.25">
      <c r="A257" s="29" t="s">
        <v>52</v>
      </c>
      <c r="B257" s="18">
        <v>255</v>
      </c>
      <c r="C257" s="31">
        <v>7</v>
      </c>
      <c r="D257" s="3">
        <v>20</v>
      </c>
      <c r="E257" s="20">
        <v>5100</v>
      </c>
      <c r="F257" s="20">
        <v>6</v>
      </c>
      <c r="G257" s="31">
        <v>14</v>
      </c>
      <c r="H257" s="31">
        <v>20</v>
      </c>
      <c r="I257" s="32" t="s">
        <v>58</v>
      </c>
      <c r="J257" s="20">
        <v>5</v>
      </c>
      <c r="K257" s="20">
        <v>50</v>
      </c>
      <c r="L257" s="20">
        <v>30</v>
      </c>
      <c r="M257" s="20">
        <v>5</v>
      </c>
      <c r="N257" s="31">
        <v>54</v>
      </c>
      <c r="O257" s="23">
        <v>20</v>
      </c>
      <c r="P257" s="20">
        <v>80</v>
      </c>
      <c r="Q257" s="24">
        <v>6</v>
      </c>
      <c r="R257" s="7">
        <v>12</v>
      </c>
      <c r="S257" s="20">
        <v>0</v>
      </c>
      <c r="T257" s="20">
        <v>10</v>
      </c>
      <c r="U257" s="25">
        <v>0.5</v>
      </c>
      <c r="V257" s="26">
        <v>1</v>
      </c>
      <c r="W257" s="19">
        <v>9.9</v>
      </c>
      <c r="X257" s="19">
        <v>1</v>
      </c>
      <c r="Y257" s="19">
        <v>11.9</v>
      </c>
      <c r="Z257" s="19">
        <f t="shared" si="9"/>
        <v>1.6</v>
      </c>
      <c r="AA257" s="19">
        <v>0.8</v>
      </c>
      <c r="AB257" s="19">
        <f t="shared" si="10"/>
        <v>1.6</v>
      </c>
      <c r="AC257" s="19">
        <v>1.1000000000000001</v>
      </c>
      <c r="AD257" s="19">
        <v>0.1</v>
      </c>
      <c r="AE257" s="132">
        <f t="shared" si="11"/>
        <v>4</v>
      </c>
      <c r="AF257" s="132"/>
      <c r="AG257" s="120">
        <f>ROUNDUP(AE257*VLOOKUP($AF$8,PEARL!$C$2:$K$8,8,0)*Z257,0)</f>
        <v>126</v>
      </c>
      <c r="AH257" s="120">
        <f>ROUNDUP(AE257*VLOOKUP($AF$8,PEARL!$C$2:$K$8,9,0)*Z257,0)</f>
        <v>941</v>
      </c>
    </row>
    <row r="258" spans="1:34" x14ac:dyDescent="0.25">
      <c r="A258" s="29" t="s">
        <v>52</v>
      </c>
      <c r="B258" s="30">
        <v>256</v>
      </c>
      <c r="C258" s="31">
        <v>7</v>
      </c>
      <c r="D258" s="3">
        <v>20</v>
      </c>
      <c r="E258" s="20">
        <v>5100</v>
      </c>
      <c r="F258" s="20">
        <v>6</v>
      </c>
      <c r="G258" s="31">
        <v>14</v>
      </c>
      <c r="H258" s="31">
        <v>20</v>
      </c>
      <c r="I258" s="32" t="s">
        <v>58</v>
      </c>
      <c r="J258" s="20">
        <v>5</v>
      </c>
      <c r="K258" s="20">
        <v>50</v>
      </c>
      <c r="L258" s="20">
        <v>30</v>
      </c>
      <c r="M258" s="20">
        <v>5</v>
      </c>
      <c r="N258" s="31">
        <v>54</v>
      </c>
      <c r="O258" s="23">
        <v>20</v>
      </c>
      <c r="P258" s="20">
        <v>80</v>
      </c>
      <c r="Q258" s="24">
        <v>6</v>
      </c>
      <c r="R258" s="7">
        <v>12</v>
      </c>
      <c r="S258" s="20">
        <v>0</v>
      </c>
      <c r="T258" s="20">
        <v>10</v>
      </c>
      <c r="U258" s="25">
        <v>0.5</v>
      </c>
      <c r="V258" s="26">
        <v>1</v>
      </c>
      <c r="W258" s="19">
        <v>9.9</v>
      </c>
      <c r="X258" s="19">
        <v>1</v>
      </c>
      <c r="Y258" s="19">
        <v>11.9</v>
      </c>
      <c r="Z258" s="19">
        <f t="shared" si="9"/>
        <v>1.6</v>
      </c>
      <c r="AA258" s="19">
        <v>0.8</v>
      </c>
      <c r="AB258" s="19">
        <f t="shared" si="10"/>
        <v>1.6</v>
      </c>
      <c r="AC258" s="19">
        <v>1.1000000000000001</v>
      </c>
      <c r="AD258" s="19">
        <v>0.1</v>
      </c>
      <c r="AE258" s="132">
        <f t="shared" si="11"/>
        <v>4</v>
      </c>
      <c r="AF258" s="132"/>
      <c r="AG258" s="120">
        <f>ROUNDUP(AE258*VLOOKUP($AF$8,PEARL!$C$2:$K$8,8,0)*Z258,0)</f>
        <v>126</v>
      </c>
      <c r="AH258" s="120">
        <f>ROUNDUP(AE258*VLOOKUP($AF$8,PEARL!$C$2:$K$8,9,0)*Z258,0)</f>
        <v>941</v>
      </c>
    </row>
    <row r="259" spans="1:34" x14ac:dyDescent="0.25">
      <c r="A259" s="29" t="s">
        <v>52</v>
      </c>
      <c r="B259" s="18">
        <v>257</v>
      </c>
      <c r="C259" s="31">
        <v>7</v>
      </c>
      <c r="D259" s="3">
        <v>20</v>
      </c>
      <c r="E259" s="20">
        <v>5100</v>
      </c>
      <c r="F259" s="20">
        <v>6</v>
      </c>
      <c r="G259" s="31">
        <v>14</v>
      </c>
      <c r="H259" s="31">
        <v>20</v>
      </c>
      <c r="I259" s="32" t="s">
        <v>58</v>
      </c>
      <c r="J259" s="20">
        <v>5</v>
      </c>
      <c r="K259" s="20">
        <v>50</v>
      </c>
      <c r="L259" s="20">
        <v>30</v>
      </c>
      <c r="M259" s="20">
        <v>5</v>
      </c>
      <c r="N259" s="31">
        <v>54</v>
      </c>
      <c r="O259" s="23">
        <v>20</v>
      </c>
      <c r="P259" s="20">
        <v>80</v>
      </c>
      <c r="Q259" s="24">
        <v>6</v>
      </c>
      <c r="R259" s="7">
        <v>12</v>
      </c>
      <c r="S259" s="20">
        <v>0</v>
      </c>
      <c r="T259" s="20">
        <v>10</v>
      </c>
      <c r="U259" s="25">
        <v>0.5</v>
      </c>
      <c r="V259" s="26">
        <v>1</v>
      </c>
      <c r="W259" s="19">
        <v>9.9</v>
      </c>
      <c r="X259" s="19">
        <v>1</v>
      </c>
      <c r="Y259" s="19">
        <v>11.9</v>
      </c>
      <c r="Z259" s="19">
        <f t="shared" ref="Z259:Z282" si="12">AB259</f>
        <v>1.6</v>
      </c>
      <c r="AA259" s="19">
        <v>0.8</v>
      </c>
      <c r="AB259" s="19">
        <f t="shared" ref="AB259:AB282" si="13">AA259*2</f>
        <v>1.6</v>
      </c>
      <c r="AC259" s="19">
        <v>1.1000000000000001</v>
      </c>
      <c r="AD259" s="19">
        <v>0.1</v>
      </c>
      <c r="AE259" s="132">
        <f t="shared" si="11"/>
        <v>4</v>
      </c>
      <c r="AF259" s="132"/>
      <c r="AG259" s="120">
        <f>ROUNDUP(AE259*VLOOKUP($AF$8,PEARL!$C$2:$K$8,8,0)*Z259,0)</f>
        <v>126</v>
      </c>
      <c r="AH259" s="120">
        <f>ROUNDUP(AE259*VLOOKUP($AF$8,PEARL!$C$2:$K$8,9,0)*Z259,0)</f>
        <v>941</v>
      </c>
    </row>
    <row r="260" spans="1:34" x14ac:dyDescent="0.25">
      <c r="A260" s="29" t="s">
        <v>52</v>
      </c>
      <c r="B260" s="30">
        <v>258</v>
      </c>
      <c r="C260" s="31">
        <v>7</v>
      </c>
      <c r="D260" s="3">
        <v>20</v>
      </c>
      <c r="E260" s="20">
        <v>5100</v>
      </c>
      <c r="F260" s="20">
        <v>6</v>
      </c>
      <c r="G260" s="31">
        <v>14</v>
      </c>
      <c r="H260" s="31">
        <v>20</v>
      </c>
      <c r="I260" s="32" t="s">
        <v>58</v>
      </c>
      <c r="J260" s="20">
        <v>5</v>
      </c>
      <c r="K260" s="20">
        <v>50</v>
      </c>
      <c r="L260" s="20">
        <v>30</v>
      </c>
      <c r="M260" s="20">
        <v>5</v>
      </c>
      <c r="N260" s="31">
        <v>54</v>
      </c>
      <c r="O260" s="23">
        <v>20</v>
      </c>
      <c r="P260" s="20">
        <v>80</v>
      </c>
      <c r="Q260" s="24">
        <v>6</v>
      </c>
      <c r="R260" s="7">
        <v>12</v>
      </c>
      <c r="S260" s="20">
        <v>0</v>
      </c>
      <c r="T260" s="20">
        <v>10</v>
      </c>
      <c r="U260" s="25">
        <v>0.5</v>
      </c>
      <c r="V260" s="26">
        <v>1</v>
      </c>
      <c r="W260" s="19">
        <v>9.9</v>
      </c>
      <c r="X260" s="19">
        <v>1</v>
      </c>
      <c r="Y260" s="19">
        <v>11.9</v>
      </c>
      <c r="Z260" s="19">
        <f t="shared" si="12"/>
        <v>1.6</v>
      </c>
      <c r="AA260" s="19">
        <v>0.8</v>
      </c>
      <c r="AB260" s="19">
        <f t="shared" si="13"/>
        <v>1.6</v>
      </c>
      <c r="AC260" s="19">
        <v>1.1000000000000001</v>
      </c>
      <c r="AD260" s="19">
        <v>0.1</v>
      </c>
      <c r="AE260" s="132">
        <f t="shared" si="11"/>
        <v>4</v>
      </c>
      <c r="AF260" s="132"/>
      <c r="AG260" s="120">
        <f>ROUNDUP(AE260*VLOOKUP($AF$8,PEARL!$C$2:$K$8,8,0)*Z260,0)</f>
        <v>126</v>
      </c>
      <c r="AH260" s="120">
        <f>ROUNDUP(AE260*VLOOKUP($AF$8,PEARL!$C$2:$K$8,9,0)*Z260,0)</f>
        <v>941</v>
      </c>
    </row>
    <row r="261" spans="1:34" x14ac:dyDescent="0.25">
      <c r="A261" s="29" t="s">
        <v>52</v>
      </c>
      <c r="B261" s="18">
        <v>259</v>
      </c>
      <c r="C261" s="31">
        <v>7</v>
      </c>
      <c r="D261" s="3">
        <v>20</v>
      </c>
      <c r="E261" s="20">
        <v>5100</v>
      </c>
      <c r="F261" s="20">
        <v>6</v>
      </c>
      <c r="G261" s="31">
        <v>14</v>
      </c>
      <c r="H261" s="31">
        <v>20</v>
      </c>
      <c r="I261" s="32" t="s">
        <v>58</v>
      </c>
      <c r="J261" s="20">
        <v>5</v>
      </c>
      <c r="K261" s="20">
        <v>50</v>
      </c>
      <c r="L261" s="20">
        <v>30</v>
      </c>
      <c r="M261" s="20">
        <v>5</v>
      </c>
      <c r="N261" s="31">
        <v>54</v>
      </c>
      <c r="O261" s="23">
        <v>20</v>
      </c>
      <c r="P261" s="20">
        <v>80</v>
      </c>
      <c r="Q261" s="24">
        <v>6</v>
      </c>
      <c r="R261" s="7">
        <v>12</v>
      </c>
      <c r="S261" s="20">
        <v>0</v>
      </c>
      <c r="T261" s="20">
        <v>10</v>
      </c>
      <c r="U261" s="25">
        <v>0.5</v>
      </c>
      <c r="V261" s="26">
        <v>1</v>
      </c>
      <c r="W261" s="19">
        <v>9.9</v>
      </c>
      <c r="X261" s="19">
        <v>1</v>
      </c>
      <c r="Y261" s="19">
        <v>11.9</v>
      </c>
      <c r="Z261" s="19">
        <f t="shared" si="12"/>
        <v>1.6</v>
      </c>
      <c r="AA261" s="19">
        <v>0.8</v>
      </c>
      <c r="AB261" s="19">
        <f t="shared" si="13"/>
        <v>1.6</v>
      </c>
      <c r="AC261" s="19">
        <v>1.1000000000000001</v>
      </c>
      <c r="AD261" s="19">
        <v>0.1</v>
      </c>
      <c r="AE261" s="132">
        <f t="shared" si="11"/>
        <v>4</v>
      </c>
      <c r="AF261" s="132"/>
      <c r="AG261" s="120">
        <f>ROUNDUP(AE261*VLOOKUP($AF$8,PEARL!$C$2:$K$8,8,0)*Z261,0)</f>
        <v>126</v>
      </c>
      <c r="AH261" s="120">
        <f>ROUNDUP(AE261*VLOOKUP($AF$8,PEARL!$C$2:$K$8,9,0)*Z261,0)</f>
        <v>941</v>
      </c>
    </row>
    <row r="262" spans="1:34" x14ac:dyDescent="0.25">
      <c r="A262" s="29" t="s">
        <v>52</v>
      </c>
      <c r="B262" s="30">
        <v>260</v>
      </c>
      <c r="C262" s="31">
        <v>7</v>
      </c>
      <c r="D262" s="3">
        <v>20</v>
      </c>
      <c r="E262" s="20">
        <v>5100</v>
      </c>
      <c r="F262" s="20">
        <v>6</v>
      </c>
      <c r="G262" s="31">
        <v>14</v>
      </c>
      <c r="H262" s="31">
        <v>20</v>
      </c>
      <c r="I262" s="32" t="s">
        <v>58</v>
      </c>
      <c r="J262" s="20">
        <v>5</v>
      </c>
      <c r="K262" s="20">
        <v>50</v>
      </c>
      <c r="L262" s="20">
        <v>30</v>
      </c>
      <c r="M262" s="20">
        <v>5</v>
      </c>
      <c r="N262" s="31">
        <v>54</v>
      </c>
      <c r="O262" s="23">
        <v>20</v>
      </c>
      <c r="P262" s="20">
        <v>80</v>
      </c>
      <c r="Q262" s="24">
        <v>6</v>
      </c>
      <c r="R262" s="7">
        <v>12</v>
      </c>
      <c r="S262" s="20">
        <v>0</v>
      </c>
      <c r="T262" s="20">
        <v>10</v>
      </c>
      <c r="U262" s="25">
        <v>0.5</v>
      </c>
      <c r="V262" s="26">
        <v>1</v>
      </c>
      <c r="W262" s="19">
        <v>9.9</v>
      </c>
      <c r="X262" s="19">
        <v>1</v>
      </c>
      <c r="Y262" s="19">
        <v>11.9</v>
      </c>
      <c r="Z262" s="19">
        <f t="shared" si="12"/>
        <v>1.6</v>
      </c>
      <c r="AA262" s="19">
        <v>0.8</v>
      </c>
      <c r="AB262" s="19">
        <f t="shared" si="13"/>
        <v>1.6</v>
      </c>
      <c r="AC262" s="19">
        <v>1.1000000000000001</v>
      </c>
      <c r="AD262" s="19">
        <v>0.1</v>
      </c>
      <c r="AE262" s="132">
        <f t="shared" si="11"/>
        <v>4</v>
      </c>
      <c r="AF262" s="132"/>
      <c r="AG262" s="120">
        <f>ROUNDUP(AE262*VLOOKUP($AF$8,PEARL!$C$2:$K$8,8,0)*Z262,0)</f>
        <v>126</v>
      </c>
      <c r="AH262" s="120">
        <f>ROUNDUP(AE262*VLOOKUP($AF$8,PEARL!$C$2:$K$8,9,0)*Z262,0)</f>
        <v>941</v>
      </c>
    </row>
    <row r="263" spans="1:34" x14ac:dyDescent="0.25">
      <c r="A263" s="29" t="s">
        <v>52</v>
      </c>
      <c r="B263" s="18">
        <v>261</v>
      </c>
      <c r="C263" s="31">
        <v>7</v>
      </c>
      <c r="D263" s="3">
        <v>20</v>
      </c>
      <c r="E263" s="20">
        <v>5100</v>
      </c>
      <c r="F263" s="20">
        <v>6</v>
      </c>
      <c r="G263" s="31">
        <v>14</v>
      </c>
      <c r="H263" s="31">
        <v>20</v>
      </c>
      <c r="I263" s="32" t="s">
        <v>58</v>
      </c>
      <c r="J263" s="18">
        <v>5</v>
      </c>
      <c r="K263" s="18">
        <v>50</v>
      </c>
      <c r="L263" s="18">
        <v>30</v>
      </c>
      <c r="M263" s="20">
        <v>5</v>
      </c>
      <c r="N263" s="31">
        <v>54</v>
      </c>
      <c r="O263" s="23">
        <v>20</v>
      </c>
      <c r="P263" s="18">
        <v>80</v>
      </c>
      <c r="Q263" s="24">
        <v>6</v>
      </c>
      <c r="R263" s="7">
        <v>12</v>
      </c>
      <c r="S263" s="18">
        <v>0</v>
      </c>
      <c r="T263" s="18">
        <v>10</v>
      </c>
      <c r="U263" s="25">
        <v>0.5</v>
      </c>
      <c r="V263" s="26">
        <v>1</v>
      </c>
      <c r="W263" s="19">
        <v>9.9</v>
      </c>
      <c r="X263" s="19">
        <v>1</v>
      </c>
      <c r="Y263" s="19">
        <v>11.9</v>
      </c>
      <c r="Z263" s="19">
        <f t="shared" si="12"/>
        <v>1.6</v>
      </c>
      <c r="AA263" s="19">
        <v>0.8</v>
      </c>
      <c r="AB263" s="19">
        <f t="shared" si="13"/>
        <v>1.6</v>
      </c>
      <c r="AC263" s="19">
        <v>1.1000000000000001</v>
      </c>
      <c r="AD263" s="19">
        <v>0.1</v>
      </c>
      <c r="AE263" s="132">
        <f t="shared" si="11"/>
        <v>4</v>
      </c>
      <c r="AF263" s="132"/>
      <c r="AG263" s="120">
        <f>ROUNDUP(AE263*VLOOKUP($AF$8,PEARL!$C$2:$K$8,8,0)*Z263,0)</f>
        <v>126</v>
      </c>
      <c r="AH263" s="120">
        <f>ROUNDUP(AE263*VLOOKUP($AF$8,PEARL!$C$2:$K$8,9,0)*Z263,0)</f>
        <v>941</v>
      </c>
    </row>
    <row r="264" spans="1:34" x14ac:dyDescent="0.25">
      <c r="A264" s="29" t="s">
        <v>52</v>
      </c>
      <c r="B264" s="30">
        <v>262</v>
      </c>
      <c r="C264" s="31">
        <v>7</v>
      </c>
      <c r="D264" s="3">
        <v>20</v>
      </c>
      <c r="E264" s="20">
        <v>5100</v>
      </c>
      <c r="F264" s="20">
        <v>6</v>
      </c>
      <c r="G264" s="31">
        <v>14</v>
      </c>
      <c r="H264" s="31">
        <v>20</v>
      </c>
      <c r="I264" s="32" t="s">
        <v>58</v>
      </c>
      <c r="J264" s="18">
        <v>5</v>
      </c>
      <c r="K264" s="18">
        <v>50</v>
      </c>
      <c r="L264" s="18">
        <v>30</v>
      </c>
      <c r="M264" s="20">
        <v>5</v>
      </c>
      <c r="N264" s="31">
        <v>54</v>
      </c>
      <c r="O264" s="23">
        <v>20</v>
      </c>
      <c r="P264" s="18">
        <v>80</v>
      </c>
      <c r="Q264" s="24">
        <v>6</v>
      </c>
      <c r="R264" s="7">
        <v>12</v>
      </c>
      <c r="S264" s="18">
        <v>0</v>
      </c>
      <c r="T264" s="18">
        <v>10</v>
      </c>
      <c r="U264" s="25">
        <v>0.5</v>
      </c>
      <c r="V264" s="26">
        <v>1</v>
      </c>
      <c r="W264" s="19">
        <v>9.9</v>
      </c>
      <c r="X264" s="19">
        <v>1</v>
      </c>
      <c r="Y264" s="19">
        <v>11.9</v>
      </c>
      <c r="Z264" s="19">
        <f t="shared" si="12"/>
        <v>1.6</v>
      </c>
      <c r="AA264" s="19">
        <v>0.8</v>
      </c>
      <c r="AB264" s="19">
        <f t="shared" si="13"/>
        <v>1.6</v>
      </c>
      <c r="AC264" s="19">
        <v>1.1000000000000001</v>
      </c>
      <c r="AD264" s="19">
        <v>0.1</v>
      </c>
      <c r="AE264" s="132">
        <f t="shared" si="11"/>
        <v>4</v>
      </c>
      <c r="AF264" s="132"/>
      <c r="AG264" s="120">
        <f>ROUNDUP(AE264*VLOOKUP($AF$8,PEARL!$C$2:$K$8,8,0)*Z264,0)</f>
        <v>126</v>
      </c>
      <c r="AH264" s="120">
        <f>ROUNDUP(AE264*VLOOKUP($AF$8,PEARL!$C$2:$K$8,9,0)*Z264,0)</f>
        <v>941</v>
      </c>
    </row>
    <row r="265" spans="1:34" x14ac:dyDescent="0.25">
      <c r="A265" s="29" t="s">
        <v>52</v>
      </c>
      <c r="B265" s="18">
        <v>263</v>
      </c>
      <c r="C265" s="31">
        <v>7</v>
      </c>
      <c r="D265" s="3">
        <v>20</v>
      </c>
      <c r="E265" s="20">
        <v>5100</v>
      </c>
      <c r="F265" s="20">
        <v>6</v>
      </c>
      <c r="G265" s="31">
        <v>14</v>
      </c>
      <c r="H265" s="31">
        <v>20</v>
      </c>
      <c r="I265" s="32" t="s">
        <v>58</v>
      </c>
      <c r="J265" s="18">
        <v>5</v>
      </c>
      <c r="K265" s="18">
        <v>50</v>
      </c>
      <c r="L265" s="18">
        <v>30</v>
      </c>
      <c r="M265" s="20">
        <v>5</v>
      </c>
      <c r="N265" s="31">
        <v>54</v>
      </c>
      <c r="O265" s="23">
        <v>20</v>
      </c>
      <c r="P265" s="18">
        <v>80</v>
      </c>
      <c r="Q265" s="24">
        <v>6</v>
      </c>
      <c r="R265" s="7">
        <v>12</v>
      </c>
      <c r="S265" s="18">
        <v>0</v>
      </c>
      <c r="T265" s="18">
        <v>10</v>
      </c>
      <c r="U265" s="25">
        <v>0.5</v>
      </c>
      <c r="V265" s="26">
        <v>1</v>
      </c>
      <c r="W265" s="19">
        <v>9.9</v>
      </c>
      <c r="X265" s="19">
        <v>1</v>
      </c>
      <c r="Y265" s="19">
        <v>11.9</v>
      </c>
      <c r="Z265" s="19">
        <f t="shared" si="12"/>
        <v>1.6</v>
      </c>
      <c r="AA265" s="19">
        <v>0.8</v>
      </c>
      <c r="AB265" s="19">
        <f t="shared" si="13"/>
        <v>1.6</v>
      </c>
      <c r="AC265" s="19">
        <v>1.1000000000000001</v>
      </c>
      <c r="AD265" s="19">
        <v>0.1</v>
      </c>
      <c r="AE265" s="132">
        <f t="shared" si="11"/>
        <v>4</v>
      </c>
      <c r="AF265" s="132"/>
      <c r="AG265" s="120">
        <f>ROUNDUP(AE265*VLOOKUP($AF$8,PEARL!$C$2:$K$8,8,0)*Z265,0)</f>
        <v>126</v>
      </c>
      <c r="AH265" s="120">
        <f>ROUNDUP(AE265*VLOOKUP($AF$8,PEARL!$C$2:$K$8,9,0)*Z265,0)</f>
        <v>941</v>
      </c>
    </row>
    <row r="266" spans="1:34" x14ac:dyDescent="0.25">
      <c r="A266" s="29" t="s">
        <v>52</v>
      </c>
      <c r="B266" s="30">
        <v>264</v>
      </c>
      <c r="C266" s="31">
        <v>7</v>
      </c>
      <c r="D266" s="3">
        <v>20</v>
      </c>
      <c r="E266" s="20">
        <v>5100</v>
      </c>
      <c r="F266" s="20">
        <v>6</v>
      </c>
      <c r="G266" s="31">
        <v>14</v>
      </c>
      <c r="H266" s="31">
        <v>20</v>
      </c>
      <c r="I266" s="32" t="s">
        <v>58</v>
      </c>
      <c r="J266" s="18">
        <v>5</v>
      </c>
      <c r="K266" s="18">
        <v>50</v>
      </c>
      <c r="L266" s="18">
        <v>30</v>
      </c>
      <c r="M266" s="20">
        <v>5</v>
      </c>
      <c r="N266" s="31">
        <v>54</v>
      </c>
      <c r="O266" s="23">
        <v>20</v>
      </c>
      <c r="P266" s="18">
        <v>80</v>
      </c>
      <c r="Q266" s="24">
        <v>6</v>
      </c>
      <c r="R266" s="7">
        <v>12</v>
      </c>
      <c r="S266" s="18">
        <v>0</v>
      </c>
      <c r="T266" s="18">
        <v>10</v>
      </c>
      <c r="U266" s="25">
        <v>0.5</v>
      </c>
      <c r="V266" s="26">
        <v>1</v>
      </c>
      <c r="W266" s="19">
        <v>9.9</v>
      </c>
      <c r="X266" s="19">
        <v>1</v>
      </c>
      <c r="Y266" s="19">
        <v>11.9</v>
      </c>
      <c r="Z266" s="19">
        <f t="shared" si="12"/>
        <v>1.6</v>
      </c>
      <c r="AA266" s="19">
        <v>0.8</v>
      </c>
      <c r="AB266" s="19">
        <f t="shared" si="13"/>
        <v>1.6</v>
      </c>
      <c r="AC266" s="19">
        <v>1.1000000000000001</v>
      </c>
      <c r="AD266" s="19">
        <v>0.1</v>
      </c>
      <c r="AE266" s="132">
        <f t="shared" ref="AE266:AE282" si="14">AE265</f>
        <v>4</v>
      </c>
      <c r="AF266" s="132"/>
      <c r="AG266" s="120">
        <f>ROUNDUP(AE266*VLOOKUP($AF$8,PEARL!$C$2:$K$8,8,0)*Z266,0)</f>
        <v>126</v>
      </c>
      <c r="AH266" s="120">
        <f>ROUNDUP(AE266*VLOOKUP($AF$8,PEARL!$C$2:$K$8,9,0)*Z266,0)</f>
        <v>941</v>
      </c>
    </row>
    <row r="267" spans="1:34" x14ac:dyDescent="0.25">
      <c r="A267" s="29" t="s">
        <v>52</v>
      </c>
      <c r="B267" s="18">
        <v>265</v>
      </c>
      <c r="C267" s="31">
        <v>7</v>
      </c>
      <c r="D267" s="3">
        <v>20</v>
      </c>
      <c r="E267" s="20">
        <v>5100</v>
      </c>
      <c r="F267" s="20">
        <v>6</v>
      </c>
      <c r="G267" s="31">
        <v>14</v>
      </c>
      <c r="H267" s="31">
        <v>20</v>
      </c>
      <c r="I267" s="32" t="s">
        <v>58</v>
      </c>
      <c r="J267" s="18">
        <v>5</v>
      </c>
      <c r="K267" s="18">
        <v>50</v>
      </c>
      <c r="L267" s="18">
        <v>30</v>
      </c>
      <c r="M267" s="20">
        <v>5</v>
      </c>
      <c r="N267" s="31">
        <v>54</v>
      </c>
      <c r="O267" s="23">
        <v>20</v>
      </c>
      <c r="P267" s="18">
        <v>80</v>
      </c>
      <c r="Q267" s="24">
        <v>6</v>
      </c>
      <c r="R267" s="7">
        <v>12</v>
      </c>
      <c r="S267" s="18">
        <v>0</v>
      </c>
      <c r="T267" s="18">
        <v>10</v>
      </c>
      <c r="U267" s="25">
        <v>0.5</v>
      </c>
      <c r="V267" s="26">
        <v>1</v>
      </c>
      <c r="W267" s="19">
        <v>9.9</v>
      </c>
      <c r="X267" s="19">
        <v>1</v>
      </c>
      <c r="Y267" s="19">
        <v>11.9</v>
      </c>
      <c r="Z267" s="19">
        <f t="shared" si="12"/>
        <v>1.6</v>
      </c>
      <c r="AA267" s="19">
        <v>0.8</v>
      </c>
      <c r="AB267" s="19">
        <f t="shared" si="13"/>
        <v>1.6</v>
      </c>
      <c r="AC267" s="19">
        <v>1.1000000000000001</v>
      </c>
      <c r="AD267" s="19">
        <v>0.1</v>
      </c>
      <c r="AE267" s="132">
        <f t="shared" si="14"/>
        <v>4</v>
      </c>
      <c r="AF267" s="132"/>
      <c r="AG267" s="120">
        <f>ROUNDUP(AE267*VLOOKUP($AF$8,PEARL!$C$2:$K$8,8,0)*Z267,0)</f>
        <v>126</v>
      </c>
      <c r="AH267" s="120">
        <f>ROUNDUP(AE267*VLOOKUP($AF$8,PEARL!$C$2:$K$8,9,0)*Z267,0)</f>
        <v>941</v>
      </c>
    </row>
    <row r="268" spans="1:34" x14ac:dyDescent="0.25">
      <c r="A268" s="29" t="s">
        <v>52</v>
      </c>
      <c r="B268" s="30">
        <v>266</v>
      </c>
      <c r="C268" s="31">
        <v>7</v>
      </c>
      <c r="D268" s="3">
        <v>20</v>
      </c>
      <c r="E268" s="20">
        <v>5100</v>
      </c>
      <c r="F268" s="20">
        <v>6</v>
      </c>
      <c r="G268" s="31">
        <v>14</v>
      </c>
      <c r="H268" s="31">
        <v>20</v>
      </c>
      <c r="I268" s="32" t="s">
        <v>58</v>
      </c>
      <c r="J268" s="18">
        <v>5</v>
      </c>
      <c r="K268" s="18">
        <v>50</v>
      </c>
      <c r="L268" s="18">
        <v>30</v>
      </c>
      <c r="M268" s="20">
        <v>5</v>
      </c>
      <c r="N268" s="31">
        <v>54</v>
      </c>
      <c r="O268" s="23">
        <v>20</v>
      </c>
      <c r="P268" s="18">
        <v>80</v>
      </c>
      <c r="Q268" s="24">
        <v>6</v>
      </c>
      <c r="R268" s="7">
        <v>12</v>
      </c>
      <c r="S268" s="18">
        <v>0</v>
      </c>
      <c r="T268" s="18">
        <v>10</v>
      </c>
      <c r="U268" s="25">
        <v>0.5</v>
      </c>
      <c r="V268" s="26">
        <v>1</v>
      </c>
      <c r="W268" s="19">
        <v>9.9</v>
      </c>
      <c r="X268" s="19">
        <v>1</v>
      </c>
      <c r="Y268" s="19">
        <v>11.9</v>
      </c>
      <c r="Z268" s="19">
        <f t="shared" si="12"/>
        <v>1.6</v>
      </c>
      <c r="AA268" s="19">
        <v>0.8</v>
      </c>
      <c r="AB268" s="19">
        <f t="shared" si="13"/>
        <v>1.6</v>
      </c>
      <c r="AC268" s="19">
        <v>1.1000000000000001</v>
      </c>
      <c r="AD268" s="19">
        <v>0.1</v>
      </c>
      <c r="AE268" s="132">
        <f t="shared" si="14"/>
        <v>4</v>
      </c>
      <c r="AF268" s="132"/>
      <c r="AG268" s="120">
        <f>ROUNDUP(AE268*VLOOKUP($AF$8,PEARL!$C$2:$K$8,8,0)*Z268,0)</f>
        <v>126</v>
      </c>
      <c r="AH268" s="120">
        <f>ROUNDUP(AE268*VLOOKUP($AF$8,PEARL!$C$2:$K$8,9,0)*Z268,0)</f>
        <v>941</v>
      </c>
    </row>
    <row r="269" spans="1:34" x14ac:dyDescent="0.25">
      <c r="A269" s="29" t="s">
        <v>52</v>
      </c>
      <c r="B269" s="18">
        <v>267</v>
      </c>
      <c r="C269" s="31">
        <v>7</v>
      </c>
      <c r="D269" s="3">
        <v>20</v>
      </c>
      <c r="E269" s="20">
        <v>5100</v>
      </c>
      <c r="F269" s="20">
        <v>6</v>
      </c>
      <c r="G269" s="31">
        <v>14</v>
      </c>
      <c r="H269" s="31">
        <v>20</v>
      </c>
      <c r="I269" s="32" t="s">
        <v>58</v>
      </c>
      <c r="J269" s="18">
        <v>5</v>
      </c>
      <c r="K269" s="18">
        <v>50</v>
      </c>
      <c r="L269" s="18">
        <v>30</v>
      </c>
      <c r="M269" s="20">
        <v>5</v>
      </c>
      <c r="N269" s="31">
        <v>54</v>
      </c>
      <c r="O269" s="23">
        <v>20</v>
      </c>
      <c r="P269" s="18">
        <v>80</v>
      </c>
      <c r="Q269" s="24">
        <v>6</v>
      </c>
      <c r="R269" s="7">
        <v>12</v>
      </c>
      <c r="S269" s="18">
        <v>0</v>
      </c>
      <c r="T269" s="18">
        <v>10</v>
      </c>
      <c r="U269" s="25">
        <v>0.5</v>
      </c>
      <c r="V269" s="26">
        <v>1</v>
      </c>
      <c r="W269" s="19">
        <v>9.9</v>
      </c>
      <c r="X269" s="19">
        <v>1</v>
      </c>
      <c r="Y269" s="19">
        <v>11.9</v>
      </c>
      <c r="Z269" s="19">
        <f t="shared" si="12"/>
        <v>1.6</v>
      </c>
      <c r="AA269" s="19">
        <v>0.8</v>
      </c>
      <c r="AB269" s="19">
        <f t="shared" si="13"/>
        <v>1.6</v>
      </c>
      <c r="AC269" s="19">
        <v>1.1000000000000001</v>
      </c>
      <c r="AD269" s="19">
        <v>0.1</v>
      </c>
      <c r="AE269" s="132">
        <f t="shared" si="14"/>
        <v>4</v>
      </c>
      <c r="AF269" s="132"/>
      <c r="AG269" s="120">
        <f>ROUNDUP(AE269*VLOOKUP($AF$8,PEARL!$C$2:$K$8,8,0)*Z269,0)</f>
        <v>126</v>
      </c>
      <c r="AH269" s="120">
        <f>ROUNDUP(AE269*VLOOKUP($AF$8,PEARL!$C$2:$K$8,9,0)*Z269,0)</f>
        <v>941</v>
      </c>
    </row>
    <row r="270" spans="1:34" x14ac:dyDescent="0.25">
      <c r="A270" s="29" t="s">
        <v>52</v>
      </c>
      <c r="B270" s="30">
        <v>268</v>
      </c>
      <c r="C270" s="31">
        <v>7</v>
      </c>
      <c r="D270" s="3">
        <v>20</v>
      </c>
      <c r="E270" s="20">
        <v>5100</v>
      </c>
      <c r="F270" s="20">
        <v>6</v>
      </c>
      <c r="G270" s="31">
        <v>14</v>
      </c>
      <c r="H270" s="31">
        <v>20</v>
      </c>
      <c r="I270" s="32" t="s">
        <v>58</v>
      </c>
      <c r="J270" s="18">
        <v>5</v>
      </c>
      <c r="K270" s="18">
        <v>50</v>
      </c>
      <c r="L270" s="18">
        <v>30</v>
      </c>
      <c r="M270" s="20">
        <v>5</v>
      </c>
      <c r="N270" s="31">
        <v>54</v>
      </c>
      <c r="O270" s="23">
        <v>20</v>
      </c>
      <c r="P270" s="18">
        <v>80</v>
      </c>
      <c r="Q270" s="24">
        <v>6</v>
      </c>
      <c r="R270" s="7">
        <v>12</v>
      </c>
      <c r="S270" s="18">
        <v>0</v>
      </c>
      <c r="T270" s="18">
        <v>10</v>
      </c>
      <c r="U270" s="25">
        <v>0.5</v>
      </c>
      <c r="V270" s="26">
        <v>1</v>
      </c>
      <c r="W270" s="19">
        <v>9.9</v>
      </c>
      <c r="X270" s="19">
        <v>1</v>
      </c>
      <c r="Y270" s="19">
        <v>11.9</v>
      </c>
      <c r="Z270" s="19">
        <f t="shared" si="12"/>
        <v>1.6</v>
      </c>
      <c r="AA270" s="19">
        <v>0.8</v>
      </c>
      <c r="AB270" s="19">
        <f t="shared" si="13"/>
        <v>1.6</v>
      </c>
      <c r="AC270" s="19">
        <v>1.1000000000000001</v>
      </c>
      <c r="AD270" s="19">
        <v>0.1</v>
      </c>
      <c r="AE270" s="132">
        <f t="shared" si="14"/>
        <v>4</v>
      </c>
      <c r="AF270" s="132"/>
      <c r="AG270" s="120">
        <f>ROUNDUP(AE270*VLOOKUP($AF$8,PEARL!$C$2:$K$8,8,0)*Z270,0)</f>
        <v>126</v>
      </c>
      <c r="AH270" s="120">
        <f>ROUNDUP(AE270*VLOOKUP($AF$8,PEARL!$C$2:$K$8,9,0)*Z270,0)</f>
        <v>941</v>
      </c>
    </row>
    <row r="271" spans="1:34" x14ac:dyDescent="0.25">
      <c r="A271" s="29" t="s">
        <v>52</v>
      </c>
      <c r="B271" s="18">
        <v>269</v>
      </c>
      <c r="C271" s="31">
        <v>7</v>
      </c>
      <c r="D271" s="3">
        <v>20</v>
      </c>
      <c r="E271" s="20">
        <v>5100</v>
      </c>
      <c r="F271" s="20">
        <v>6</v>
      </c>
      <c r="G271" s="31">
        <v>14</v>
      </c>
      <c r="H271" s="31">
        <v>20</v>
      </c>
      <c r="I271" s="32" t="s">
        <v>58</v>
      </c>
      <c r="J271" s="18">
        <v>5</v>
      </c>
      <c r="K271" s="18">
        <v>50</v>
      </c>
      <c r="L271" s="18">
        <v>30</v>
      </c>
      <c r="M271" s="20">
        <v>5</v>
      </c>
      <c r="N271" s="31">
        <v>54</v>
      </c>
      <c r="O271" s="23">
        <v>20</v>
      </c>
      <c r="P271" s="18">
        <v>80</v>
      </c>
      <c r="Q271" s="24">
        <v>6</v>
      </c>
      <c r="R271" s="7">
        <v>12</v>
      </c>
      <c r="S271" s="18">
        <v>0</v>
      </c>
      <c r="T271" s="18">
        <v>10</v>
      </c>
      <c r="U271" s="25">
        <v>0.5</v>
      </c>
      <c r="V271" s="26">
        <v>1</v>
      </c>
      <c r="W271" s="19">
        <v>9.9</v>
      </c>
      <c r="X271" s="19">
        <v>1</v>
      </c>
      <c r="Y271" s="19">
        <v>11.9</v>
      </c>
      <c r="Z271" s="19">
        <f t="shared" si="12"/>
        <v>1.6</v>
      </c>
      <c r="AA271" s="19">
        <v>0.8</v>
      </c>
      <c r="AB271" s="19">
        <f t="shared" si="13"/>
        <v>1.6</v>
      </c>
      <c r="AC271" s="19">
        <v>1.1000000000000001</v>
      </c>
      <c r="AD271" s="19">
        <v>0.1</v>
      </c>
      <c r="AE271" s="132">
        <f t="shared" si="14"/>
        <v>4</v>
      </c>
      <c r="AF271" s="132"/>
      <c r="AG271" s="120">
        <f>ROUNDUP(AE271*VLOOKUP($AF$8,PEARL!$C$2:$K$8,8,0)*Z271,0)</f>
        <v>126</v>
      </c>
      <c r="AH271" s="120">
        <f>ROUNDUP(AE271*VLOOKUP($AF$8,PEARL!$C$2:$K$8,9,0)*Z271,0)</f>
        <v>941</v>
      </c>
    </row>
    <row r="272" spans="1:34" x14ac:dyDescent="0.25">
      <c r="A272" s="29" t="s">
        <v>52</v>
      </c>
      <c r="B272" s="30">
        <v>270</v>
      </c>
      <c r="C272" s="31">
        <v>7</v>
      </c>
      <c r="D272" s="3">
        <v>20</v>
      </c>
      <c r="E272" s="20">
        <v>5100</v>
      </c>
      <c r="F272" s="20">
        <v>6</v>
      </c>
      <c r="G272" s="31">
        <v>14</v>
      </c>
      <c r="H272" s="31">
        <v>20</v>
      </c>
      <c r="I272" s="32" t="s">
        <v>58</v>
      </c>
      <c r="J272" s="18">
        <v>5</v>
      </c>
      <c r="K272" s="18">
        <v>50</v>
      </c>
      <c r="L272" s="18">
        <v>30</v>
      </c>
      <c r="M272" s="20">
        <v>5</v>
      </c>
      <c r="N272" s="31">
        <v>54</v>
      </c>
      <c r="O272" s="23">
        <v>20</v>
      </c>
      <c r="P272" s="18">
        <v>80</v>
      </c>
      <c r="Q272" s="24">
        <v>6</v>
      </c>
      <c r="R272" s="7">
        <v>12</v>
      </c>
      <c r="S272" s="18">
        <v>0</v>
      </c>
      <c r="T272" s="18">
        <v>10</v>
      </c>
      <c r="U272" s="25">
        <v>0.5</v>
      </c>
      <c r="V272" s="26">
        <v>1</v>
      </c>
      <c r="W272" s="19">
        <v>9.9</v>
      </c>
      <c r="X272" s="19">
        <v>1</v>
      </c>
      <c r="Y272" s="19">
        <v>11.9</v>
      </c>
      <c r="Z272" s="19">
        <f t="shared" si="12"/>
        <v>1.6</v>
      </c>
      <c r="AA272" s="19">
        <v>0.8</v>
      </c>
      <c r="AB272" s="19">
        <f t="shared" si="13"/>
        <v>1.6</v>
      </c>
      <c r="AC272" s="19">
        <v>1.1000000000000001</v>
      </c>
      <c r="AD272" s="19">
        <v>0.1</v>
      </c>
      <c r="AE272" s="132">
        <f t="shared" si="14"/>
        <v>4</v>
      </c>
      <c r="AF272" s="132"/>
      <c r="AG272" s="120">
        <f>ROUNDUP(AE272*VLOOKUP($AF$8,PEARL!$C$2:$K$8,8,0)*Z272,0)</f>
        <v>126</v>
      </c>
      <c r="AH272" s="120">
        <f>ROUNDUP(AE272*VLOOKUP($AF$8,PEARL!$C$2:$K$8,9,0)*Z272,0)</f>
        <v>941</v>
      </c>
    </row>
    <row r="273" spans="1:34" x14ac:dyDescent="0.25">
      <c r="A273" s="29" t="s">
        <v>52</v>
      </c>
      <c r="B273" s="18">
        <v>271</v>
      </c>
      <c r="C273" s="31">
        <v>7</v>
      </c>
      <c r="D273" s="3">
        <v>20</v>
      </c>
      <c r="E273" s="20">
        <v>5100</v>
      </c>
      <c r="F273" s="20">
        <v>6</v>
      </c>
      <c r="G273" s="31">
        <v>14</v>
      </c>
      <c r="H273" s="31">
        <v>20</v>
      </c>
      <c r="I273" s="32" t="s">
        <v>58</v>
      </c>
      <c r="J273" s="18">
        <v>5</v>
      </c>
      <c r="K273" s="18">
        <v>50</v>
      </c>
      <c r="L273" s="18">
        <v>30</v>
      </c>
      <c r="M273" s="20">
        <v>5</v>
      </c>
      <c r="N273" s="31">
        <v>54</v>
      </c>
      <c r="O273" s="23">
        <v>20</v>
      </c>
      <c r="P273" s="18">
        <v>80</v>
      </c>
      <c r="Q273" s="24">
        <v>6</v>
      </c>
      <c r="R273" s="7">
        <v>12</v>
      </c>
      <c r="S273" s="18">
        <v>0</v>
      </c>
      <c r="T273" s="18">
        <v>10</v>
      </c>
      <c r="U273" s="25">
        <v>0.5</v>
      </c>
      <c r="V273" s="26">
        <v>1</v>
      </c>
      <c r="W273" s="19">
        <v>9.9</v>
      </c>
      <c r="X273" s="19">
        <v>1</v>
      </c>
      <c r="Y273" s="19">
        <v>11.9</v>
      </c>
      <c r="Z273" s="19">
        <f t="shared" si="12"/>
        <v>1.6</v>
      </c>
      <c r="AA273" s="19">
        <v>0.8</v>
      </c>
      <c r="AB273" s="19">
        <f t="shared" si="13"/>
        <v>1.6</v>
      </c>
      <c r="AC273" s="19">
        <v>1.1000000000000001</v>
      </c>
      <c r="AD273" s="19">
        <v>0.1</v>
      </c>
      <c r="AE273" s="132">
        <f t="shared" si="14"/>
        <v>4</v>
      </c>
      <c r="AF273" s="132"/>
      <c r="AG273" s="120">
        <f>ROUNDUP(AE273*VLOOKUP($AF$8,PEARL!$C$2:$K$8,8,0)*Z273,0)</f>
        <v>126</v>
      </c>
      <c r="AH273" s="120">
        <f>ROUNDUP(AE273*VLOOKUP($AF$8,PEARL!$C$2:$K$8,9,0)*Z273,0)</f>
        <v>941</v>
      </c>
    </row>
    <row r="274" spans="1:34" x14ac:dyDescent="0.25">
      <c r="A274" s="29" t="s">
        <v>52</v>
      </c>
      <c r="B274" s="30">
        <v>272</v>
      </c>
      <c r="C274" s="31">
        <v>7</v>
      </c>
      <c r="D274" s="3">
        <v>20</v>
      </c>
      <c r="E274" s="20">
        <v>5100</v>
      </c>
      <c r="F274" s="20">
        <v>6</v>
      </c>
      <c r="G274" s="31">
        <v>14</v>
      </c>
      <c r="H274" s="31">
        <v>20</v>
      </c>
      <c r="I274" s="32" t="s">
        <v>58</v>
      </c>
      <c r="J274" s="18">
        <v>5</v>
      </c>
      <c r="K274" s="18">
        <v>50</v>
      </c>
      <c r="L274" s="18">
        <v>30</v>
      </c>
      <c r="M274" s="20">
        <v>5</v>
      </c>
      <c r="N274" s="31">
        <v>54</v>
      </c>
      <c r="O274" s="23">
        <v>20</v>
      </c>
      <c r="P274" s="18">
        <v>80</v>
      </c>
      <c r="Q274" s="24">
        <v>6</v>
      </c>
      <c r="R274" s="7">
        <v>12</v>
      </c>
      <c r="S274" s="18">
        <v>0</v>
      </c>
      <c r="T274" s="18">
        <v>10</v>
      </c>
      <c r="U274" s="25">
        <v>0.5</v>
      </c>
      <c r="V274" s="26">
        <v>1</v>
      </c>
      <c r="W274" s="19">
        <v>9.9</v>
      </c>
      <c r="X274" s="19">
        <v>1</v>
      </c>
      <c r="Y274" s="19">
        <v>11.9</v>
      </c>
      <c r="Z274" s="19">
        <f t="shared" si="12"/>
        <v>1.6</v>
      </c>
      <c r="AA274" s="19">
        <v>0.8</v>
      </c>
      <c r="AB274" s="19">
        <f t="shared" si="13"/>
        <v>1.6</v>
      </c>
      <c r="AC274" s="19">
        <v>1.1000000000000001</v>
      </c>
      <c r="AD274" s="19">
        <v>0.1</v>
      </c>
      <c r="AE274" s="132">
        <f t="shared" si="14"/>
        <v>4</v>
      </c>
      <c r="AF274" s="132"/>
      <c r="AG274" s="120">
        <f>ROUNDUP(AE274*VLOOKUP($AF$8,PEARL!$C$2:$K$8,8,0)*Z274,0)</f>
        <v>126</v>
      </c>
      <c r="AH274" s="120">
        <f>ROUNDUP(AE274*VLOOKUP($AF$8,PEARL!$C$2:$K$8,9,0)*Z274,0)</f>
        <v>941</v>
      </c>
    </row>
    <row r="275" spans="1:34" x14ac:dyDescent="0.25">
      <c r="A275" s="29" t="s">
        <v>52</v>
      </c>
      <c r="B275" s="18">
        <v>273</v>
      </c>
      <c r="C275" s="31">
        <v>7</v>
      </c>
      <c r="D275" s="3">
        <v>20</v>
      </c>
      <c r="E275" s="20">
        <v>5100</v>
      </c>
      <c r="F275" s="20">
        <v>6</v>
      </c>
      <c r="G275" s="31">
        <v>14</v>
      </c>
      <c r="H275" s="31">
        <v>20</v>
      </c>
      <c r="I275" s="32" t="s">
        <v>58</v>
      </c>
      <c r="J275" s="18">
        <v>5</v>
      </c>
      <c r="K275" s="18">
        <v>50</v>
      </c>
      <c r="L275" s="18">
        <v>30</v>
      </c>
      <c r="M275" s="20">
        <v>5</v>
      </c>
      <c r="N275" s="31">
        <v>54</v>
      </c>
      <c r="O275" s="23">
        <v>20</v>
      </c>
      <c r="P275" s="18">
        <v>80</v>
      </c>
      <c r="Q275" s="24">
        <v>6</v>
      </c>
      <c r="R275" s="7">
        <v>12</v>
      </c>
      <c r="S275" s="18">
        <v>0</v>
      </c>
      <c r="T275" s="18">
        <v>10</v>
      </c>
      <c r="U275" s="25">
        <v>0.5</v>
      </c>
      <c r="V275" s="26">
        <v>1</v>
      </c>
      <c r="W275" s="19">
        <v>9.9</v>
      </c>
      <c r="X275" s="19">
        <v>1</v>
      </c>
      <c r="Y275" s="19">
        <v>11.9</v>
      </c>
      <c r="Z275" s="19">
        <f t="shared" si="12"/>
        <v>1.6</v>
      </c>
      <c r="AA275" s="19">
        <v>0.8</v>
      </c>
      <c r="AB275" s="19">
        <f t="shared" si="13"/>
        <v>1.6</v>
      </c>
      <c r="AC275" s="19">
        <v>1.1000000000000001</v>
      </c>
      <c r="AD275" s="19">
        <v>0.1</v>
      </c>
      <c r="AE275" s="132">
        <f t="shared" si="14"/>
        <v>4</v>
      </c>
      <c r="AF275" s="132"/>
      <c r="AG275" s="120">
        <f>ROUNDUP(AE275*VLOOKUP($AF$8,PEARL!$C$2:$K$8,8,0)*Z275,0)</f>
        <v>126</v>
      </c>
      <c r="AH275" s="120">
        <f>ROUNDUP(AE275*VLOOKUP($AF$8,PEARL!$C$2:$K$8,9,0)*Z275,0)</f>
        <v>941</v>
      </c>
    </row>
    <row r="276" spans="1:34" x14ac:dyDescent="0.25">
      <c r="A276" s="29" t="s">
        <v>52</v>
      </c>
      <c r="B276" s="30">
        <v>274</v>
      </c>
      <c r="C276" s="31">
        <v>7</v>
      </c>
      <c r="D276" s="3">
        <v>20</v>
      </c>
      <c r="E276" s="20">
        <v>5100</v>
      </c>
      <c r="F276" s="20">
        <v>6</v>
      </c>
      <c r="G276" s="31">
        <v>14</v>
      </c>
      <c r="H276" s="31">
        <v>20</v>
      </c>
      <c r="I276" s="32" t="s">
        <v>58</v>
      </c>
      <c r="J276" s="18">
        <v>5</v>
      </c>
      <c r="K276" s="18">
        <v>50</v>
      </c>
      <c r="L276" s="18">
        <v>30</v>
      </c>
      <c r="M276" s="20">
        <v>5</v>
      </c>
      <c r="N276" s="31">
        <v>54</v>
      </c>
      <c r="O276" s="23">
        <v>20</v>
      </c>
      <c r="P276" s="18">
        <v>80</v>
      </c>
      <c r="Q276" s="24">
        <v>6</v>
      </c>
      <c r="R276" s="7">
        <v>12</v>
      </c>
      <c r="S276" s="18">
        <v>0</v>
      </c>
      <c r="T276" s="18">
        <v>10</v>
      </c>
      <c r="U276" s="25">
        <v>0.5</v>
      </c>
      <c r="V276" s="26">
        <v>1</v>
      </c>
      <c r="W276" s="19">
        <v>9.9</v>
      </c>
      <c r="X276" s="19">
        <v>1</v>
      </c>
      <c r="Y276" s="19">
        <v>11.9</v>
      </c>
      <c r="Z276" s="19">
        <f t="shared" si="12"/>
        <v>1.6</v>
      </c>
      <c r="AA276" s="19">
        <v>0.8</v>
      </c>
      <c r="AB276" s="19">
        <f t="shared" si="13"/>
        <v>1.6</v>
      </c>
      <c r="AC276" s="19">
        <v>1.1000000000000001</v>
      </c>
      <c r="AD276" s="19">
        <v>0.1</v>
      </c>
      <c r="AE276" s="132">
        <f t="shared" si="14"/>
        <v>4</v>
      </c>
      <c r="AF276" s="132"/>
      <c r="AG276" s="120">
        <f>ROUNDUP(AE276*VLOOKUP($AF$8,PEARL!$C$2:$K$8,8,0)*Z276,0)</f>
        <v>126</v>
      </c>
      <c r="AH276" s="120">
        <f>ROUNDUP(AE276*VLOOKUP($AF$8,PEARL!$C$2:$K$8,9,0)*Z276,0)</f>
        <v>941</v>
      </c>
    </row>
    <row r="277" spans="1:34" x14ac:dyDescent="0.25">
      <c r="A277" s="29" t="s">
        <v>52</v>
      </c>
      <c r="B277" s="18">
        <v>275</v>
      </c>
      <c r="C277" s="31">
        <v>7</v>
      </c>
      <c r="D277" s="3">
        <v>20</v>
      </c>
      <c r="E277" s="20">
        <v>5100</v>
      </c>
      <c r="F277" s="20">
        <v>6</v>
      </c>
      <c r="G277" s="31">
        <v>14</v>
      </c>
      <c r="H277" s="31">
        <v>20</v>
      </c>
      <c r="I277" s="32" t="s">
        <v>58</v>
      </c>
      <c r="J277" s="18">
        <v>5</v>
      </c>
      <c r="K277" s="18">
        <v>50</v>
      </c>
      <c r="L277" s="18">
        <v>30</v>
      </c>
      <c r="M277" s="20">
        <v>5</v>
      </c>
      <c r="N277" s="31">
        <v>54</v>
      </c>
      <c r="O277" s="23">
        <v>20</v>
      </c>
      <c r="P277" s="18">
        <v>80</v>
      </c>
      <c r="Q277" s="24">
        <v>6</v>
      </c>
      <c r="R277" s="7">
        <v>12</v>
      </c>
      <c r="S277" s="18">
        <v>0</v>
      </c>
      <c r="T277" s="18">
        <v>10</v>
      </c>
      <c r="U277" s="25">
        <v>0.5</v>
      </c>
      <c r="V277" s="26">
        <v>1</v>
      </c>
      <c r="W277" s="19">
        <v>9.9</v>
      </c>
      <c r="X277" s="19">
        <v>1</v>
      </c>
      <c r="Y277" s="19">
        <v>11.9</v>
      </c>
      <c r="Z277" s="19">
        <f t="shared" si="12"/>
        <v>1.6</v>
      </c>
      <c r="AA277" s="19">
        <v>0.8</v>
      </c>
      <c r="AB277" s="19">
        <f t="shared" si="13"/>
        <v>1.6</v>
      </c>
      <c r="AC277" s="19">
        <v>1.1000000000000001</v>
      </c>
      <c r="AD277" s="19">
        <v>0.1</v>
      </c>
      <c r="AE277" s="132">
        <f t="shared" si="14"/>
        <v>4</v>
      </c>
      <c r="AF277" s="132"/>
      <c r="AG277" s="120">
        <f>ROUNDUP(AE277*VLOOKUP($AF$8,PEARL!$C$2:$K$8,8,0)*Z277,0)</f>
        <v>126</v>
      </c>
      <c r="AH277" s="120">
        <f>ROUNDUP(AE277*VLOOKUP($AF$8,PEARL!$C$2:$K$8,9,0)*Z277,0)</f>
        <v>941</v>
      </c>
    </row>
    <row r="278" spans="1:34" x14ac:dyDescent="0.25">
      <c r="A278" s="29" t="s">
        <v>52</v>
      </c>
      <c r="B278" s="30">
        <v>276</v>
      </c>
      <c r="C278" s="31">
        <v>7</v>
      </c>
      <c r="D278" s="3">
        <v>20</v>
      </c>
      <c r="E278" s="20">
        <v>5100</v>
      </c>
      <c r="F278" s="20">
        <v>6</v>
      </c>
      <c r="G278" s="31">
        <v>14</v>
      </c>
      <c r="H278" s="31">
        <v>20</v>
      </c>
      <c r="I278" s="32" t="s">
        <v>58</v>
      </c>
      <c r="J278" s="18">
        <v>5</v>
      </c>
      <c r="K278" s="18">
        <v>50</v>
      </c>
      <c r="L278" s="18">
        <v>30</v>
      </c>
      <c r="M278" s="20">
        <v>5</v>
      </c>
      <c r="N278" s="31">
        <v>54</v>
      </c>
      <c r="O278" s="23">
        <v>20</v>
      </c>
      <c r="P278" s="18">
        <v>80</v>
      </c>
      <c r="Q278" s="24">
        <v>6</v>
      </c>
      <c r="R278" s="7">
        <v>12</v>
      </c>
      <c r="S278" s="18">
        <v>0</v>
      </c>
      <c r="T278" s="18">
        <v>10</v>
      </c>
      <c r="U278" s="25">
        <v>0.5</v>
      </c>
      <c r="V278" s="26">
        <v>1</v>
      </c>
      <c r="W278" s="19">
        <v>9.9</v>
      </c>
      <c r="X278" s="19">
        <v>1</v>
      </c>
      <c r="Y278" s="19">
        <v>11.9</v>
      </c>
      <c r="Z278" s="19">
        <f t="shared" si="12"/>
        <v>1.6</v>
      </c>
      <c r="AA278" s="19">
        <v>0.8</v>
      </c>
      <c r="AB278" s="19">
        <f t="shared" si="13"/>
        <v>1.6</v>
      </c>
      <c r="AC278" s="19">
        <v>1.1000000000000001</v>
      </c>
      <c r="AD278" s="19">
        <v>0.1</v>
      </c>
      <c r="AE278" s="132">
        <f t="shared" si="14"/>
        <v>4</v>
      </c>
      <c r="AF278" s="132"/>
      <c r="AG278" s="120">
        <f>ROUNDUP(AE278*VLOOKUP($AF$8,PEARL!$C$2:$K$8,8,0)*Z278,0)</f>
        <v>126</v>
      </c>
      <c r="AH278" s="120">
        <f>ROUNDUP(AE278*VLOOKUP($AF$8,PEARL!$C$2:$K$8,9,0)*Z278,0)</f>
        <v>941</v>
      </c>
    </row>
    <row r="279" spans="1:34" x14ac:dyDescent="0.25">
      <c r="A279" s="29" t="s">
        <v>52</v>
      </c>
      <c r="B279" s="18">
        <v>277</v>
      </c>
      <c r="C279" s="31">
        <v>7</v>
      </c>
      <c r="D279" s="3">
        <v>20</v>
      </c>
      <c r="E279" s="20">
        <v>5100</v>
      </c>
      <c r="F279" s="20">
        <v>6</v>
      </c>
      <c r="G279" s="31">
        <v>14</v>
      </c>
      <c r="H279" s="31">
        <v>20</v>
      </c>
      <c r="I279" s="32" t="s">
        <v>58</v>
      </c>
      <c r="J279" s="18">
        <v>5</v>
      </c>
      <c r="K279" s="18">
        <v>50</v>
      </c>
      <c r="L279" s="18">
        <v>30</v>
      </c>
      <c r="M279" s="20">
        <v>5</v>
      </c>
      <c r="N279" s="31">
        <v>54</v>
      </c>
      <c r="O279" s="23">
        <v>20</v>
      </c>
      <c r="P279" s="18">
        <v>80</v>
      </c>
      <c r="Q279" s="24">
        <v>6</v>
      </c>
      <c r="R279" s="7">
        <v>12</v>
      </c>
      <c r="S279" s="18">
        <v>0</v>
      </c>
      <c r="T279" s="18">
        <v>10</v>
      </c>
      <c r="U279" s="25">
        <v>0.5</v>
      </c>
      <c r="V279" s="26">
        <v>1</v>
      </c>
      <c r="W279" s="19">
        <v>9.9</v>
      </c>
      <c r="X279" s="19">
        <v>1</v>
      </c>
      <c r="Y279" s="19">
        <v>11.9</v>
      </c>
      <c r="Z279" s="19">
        <f t="shared" si="12"/>
        <v>1.6</v>
      </c>
      <c r="AA279" s="19">
        <v>0.8</v>
      </c>
      <c r="AB279" s="19">
        <f t="shared" si="13"/>
        <v>1.6</v>
      </c>
      <c r="AC279" s="19">
        <v>1.1000000000000001</v>
      </c>
      <c r="AD279" s="19">
        <v>0.1</v>
      </c>
      <c r="AE279" s="132">
        <f t="shared" si="14"/>
        <v>4</v>
      </c>
      <c r="AF279" s="132"/>
      <c r="AG279" s="120">
        <f>ROUNDUP(AE279*VLOOKUP($AF$8,PEARL!$C$2:$K$8,8,0)*Z279,0)</f>
        <v>126</v>
      </c>
      <c r="AH279" s="120">
        <f>ROUNDUP(AE279*VLOOKUP($AF$8,PEARL!$C$2:$K$8,9,0)*Z279,0)</f>
        <v>941</v>
      </c>
    </row>
    <row r="280" spans="1:34" x14ac:dyDescent="0.25">
      <c r="A280" s="29" t="s">
        <v>52</v>
      </c>
      <c r="B280" s="30">
        <v>278</v>
      </c>
      <c r="C280" s="31">
        <v>7</v>
      </c>
      <c r="D280" s="3">
        <v>20</v>
      </c>
      <c r="E280" s="20">
        <v>5100</v>
      </c>
      <c r="F280" s="20">
        <v>6</v>
      </c>
      <c r="G280" s="31">
        <v>14</v>
      </c>
      <c r="H280" s="31">
        <v>20</v>
      </c>
      <c r="I280" s="32" t="s">
        <v>58</v>
      </c>
      <c r="J280" s="18">
        <v>5</v>
      </c>
      <c r="K280" s="18">
        <v>50</v>
      </c>
      <c r="L280" s="18">
        <v>30</v>
      </c>
      <c r="M280" s="20">
        <v>5</v>
      </c>
      <c r="N280" s="31">
        <v>54</v>
      </c>
      <c r="O280" s="23">
        <v>20</v>
      </c>
      <c r="P280" s="18">
        <v>80</v>
      </c>
      <c r="Q280" s="24">
        <v>6</v>
      </c>
      <c r="R280" s="7">
        <v>12</v>
      </c>
      <c r="S280" s="18">
        <v>0</v>
      </c>
      <c r="T280" s="18">
        <v>10</v>
      </c>
      <c r="U280" s="25">
        <v>0.5</v>
      </c>
      <c r="V280" s="26">
        <v>1</v>
      </c>
      <c r="W280" s="19">
        <v>9.9</v>
      </c>
      <c r="X280" s="19">
        <v>1</v>
      </c>
      <c r="Y280" s="19">
        <v>11.9</v>
      </c>
      <c r="Z280" s="19">
        <f t="shared" si="12"/>
        <v>1.6</v>
      </c>
      <c r="AA280" s="19">
        <v>0.8</v>
      </c>
      <c r="AB280" s="19">
        <f t="shared" si="13"/>
        <v>1.6</v>
      </c>
      <c r="AC280" s="19">
        <v>1.1000000000000001</v>
      </c>
      <c r="AD280" s="19">
        <v>0.1</v>
      </c>
      <c r="AE280" s="132">
        <f t="shared" si="14"/>
        <v>4</v>
      </c>
      <c r="AF280" s="132"/>
      <c r="AG280" s="120">
        <f>ROUNDUP(AE280*VLOOKUP($AF$8,PEARL!$C$2:$K$8,8,0)*Z280,0)</f>
        <v>126</v>
      </c>
      <c r="AH280" s="120">
        <f>ROUNDUP(AE280*VLOOKUP($AF$8,PEARL!$C$2:$K$8,9,0)*Z280,0)</f>
        <v>941</v>
      </c>
    </row>
    <row r="281" spans="1:34" x14ac:dyDescent="0.25">
      <c r="A281" s="29" t="s">
        <v>52</v>
      </c>
      <c r="B281" s="18">
        <v>279</v>
      </c>
      <c r="C281" s="31">
        <v>7</v>
      </c>
      <c r="D281" s="3">
        <v>20</v>
      </c>
      <c r="E281" s="20">
        <v>5100</v>
      </c>
      <c r="F281" s="20">
        <v>6</v>
      </c>
      <c r="G281" s="31">
        <v>14</v>
      </c>
      <c r="H281" s="31">
        <v>20</v>
      </c>
      <c r="I281" s="32" t="s">
        <v>58</v>
      </c>
      <c r="J281" s="18">
        <v>5</v>
      </c>
      <c r="K281" s="18">
        <v>50</v>
      </c>
      <c r="L281" s="18">
        <v>30</v>
      </c>
      <c r="M281" s="20">
        <v>5</v>
      </c>
      <c r="N281" s="31">
        <v>54</v>
      </c>
      <c r="O281" s="23">
        <v>20</v>
      </c>
      <c r="P281" s="18">
        <v>80</v>
      </c>
      <c r="Q281" s="24">
        <v>6</v>
      </c>
      <c r="R281" s="7">
        <v>12</v>
      </c>
      <c r="S281" s="18">
        <v>0</v>
      </c>
      <c r="T281" s="18">
        <v>10</v>
      </c>
      <c r="U281" s="25">
        <v>0.5</v>
      </c>
      <c r="V281" s="26">
        <v>1</v>
      </c>
      <c r="W281" s="19">
        <v>9.9</v>
      </c>
      <c r="X281" s="19">
        <v>1</v>
      </c>
      <c r="Y281" s="19">
        <v>11.9</v>
      </c>
      <c r="Z281" s="19">
        <f t="shared" si="12"/>
        <v>1.6</v>
      </c>
      <c r="AA281" s="19">
        <v>0.8</v>
      </c>
      <c r="AB281" s="19">
        <f t="shared" si="13"/>
        <v>1.6</v>
      </c>
      <c r="AC281" s="19">
        <v>1.1000000000000001</v>
      </c>
      <c r="AD281" s="19">
        <v>0.1</v>
      </c>
      <c r="AE281" s="132">
        <f t="shared" si="14"/>
        <v>4</v>
      </c>
      <c r="AF281" s="132"/>
      <c r="AG281" s="120">
        <f>ROUNDUP(AE281*VLOOKUP($AF$8,PEARL!$C$2:$K$8,8,0)*Z281,0)</f>
        <v>126</v>
      </c>
      <c r="AH281" s="120">
        <f>ROUNDUP(AE281*VLOOKUP($AF$8,PEARL!$C$2:$K$8,9,0)*Z281,0)</f>
        <v>941</v>
      </c>
    </row>
    <row r="282" spans="1:34" x14ac:dyDescent="0.25">
      <c r="A282" s="29" t="s">
        <v>52</v>
      </c>
      <c r="B282" s="30">
        <v>280</v>
      </c>
      <c r="C282" s="31">
        <v>7</v>
      </c>
      <c r="D282" s="3">
        <v>20</v>
      </c>
      <c r="E282" s="20">
        <v>5100</v>
      </c>
      <c r="F282" s="20">
        <v>6</v>
      </c>
      <c r="G282" s="31">
        <v>14</v>
      </c>
      <c r="H282" s="31">
        <v>20</v>
      </c>
      <c r="I282" s="32" t="s">
        <v>58</v>
      </c>
      <c r="J282" s="18">
        <v>5</v>
      </c>
      <c r="K282" s="18">
        <v>50</v>
      </c>
      <c r="L282" s="18">
        <v>30</v>
      </c>
      <c r="M282" s="20">
        <v>5</v>
      </c>
      <c r="N282" s="31">
        <v>54</v>
      </c>
      <c r="O282" s="23">
        <v>20</v>
      </c>
      <c r="P282" s="18">
        <v>80</v>
      </c>
      <c r="Q282" s="24">
        <v>6</v>
      </c>
      <c r="R282" s="7">
        <v>12</v>
      </c>
      <c r="S282" s="18">
        <v>0</v>
      </c>
      <c r="T282" s="18">
        <v>10</v>
      </c>
      <c r="U282" s="25">
        <v>0.5</v>
      </c>
      <c r="V282" s="26">
        <v>1</v>
      </c>
      <c r="W282" s="19">
        <v>9.9</v>
      </c>
      <c r="X282" s="19">
        <v>1</v>
      </c>
      <c r="Y282" s="19">
        <v>11.9</v>
      </c>
      <c r="Z282" s="19">
        <f t="shared" si="12"/>
        <v>1.6</v>
      </c>
      <c r="AA282" s="19">
        <v>0.8</v>
      </c>
      <c r="AB282" s="19">
        <f t="shared" si="13"/>
        <v>1.6</v>
      </c>
      <c r="AC282" s="19">
        <v>1.1000000000000001</v>
      </c>
      <c r="AD282" s="19">
        <v>0.1</v>
      </c>
      <c r="AE282" s="132">
        <f t="shared" si="14"/>
        <v>4</v>
      </c>
      <c r="AF282" s="132"/>
      <c r="AG282" s="120">
        <f>ROUNDUP(AE282*VLOOKUP($AF$8,PEARL!$C$2:$K$8,8,0)*Z282,0)</f>
        <v>126</v>
      </c>
      <c r="AH282" s="120">
        <f>ROUNDUP(AE282*VLOOKUP($AF$8,PEARL!$C$2:$K$8,9,0)*Z282,0)</f>
        <v>941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workbookViewId="0">
      <selection activeCell="J10" sqref="J10"/>
    </sheetView>
  </sheetViews>
  <sheetFormatPr defaultRowHeight="15" x14ac:dyDescent="0.25"/>
  <cols>
    <col min="1" max="2" width="11.85546875" style="28" customWidth="1"/>
    <col min="3" max="3" width="18.5703125" style="28" customWidth="1"/>
    <col min="4" max="4" width="15.28515625" style="28" customWidth="1"/>
    <col min="5" max="8" width="13.5703125" style="28" customWidth="1"/>
    <col min="9" max="9" width="14.7109375" style="28" bestFit="1" customWidth="1"/>
    <col min="10" max="10" width="10.5703125" style="28" bestFit="1" customWidth="1"/>
    <col min="11" max="11" width="11" style="120" bestFit="1" customWidth="1"/>
    <col min="12" max="12" width="11.28515625" style="128" bestFit="1" customWidth="1"/>
    <col min="13" max="13" width="10.28515625" style="28" bestFit="1" customWidth="1"/>
    <col min="14" max="14" width="16.5703125" style="28" bestFit="1" customWidth="1"/>
    <col min="15" max="252" width="9.140625" style="28"/>
    <col min="253" max="253" width="11.85546875" style="28" customWidth="1"/>
    <col min="254" max="254" width="9.140625" style="28"/>
    <col min="255" max="255" width="18.5703125" style="28" customWidth="1"/>
    <col min="256" max="256" width="15.28515625" style="28" customWidth="1"/>
    <col min="257" max="258" width="13.5703125" style="28" customWidth="1"/>
    <col min="259" max="259" width="14.7109375" style="28" bestFit="1" customWidth="1"/>
    <col min="260" max="260" width="10.5703125" style="28" bestFit="1" customWidth="1"/>
    <col min="261" max="261" width="11" style="28" bestFit="1" customWidth="1"/>
    <col min="262" max="262" width="14.7109375" style="28" bestFit="1" customWidth="1"/>
    <col min="263" max="263" width="9.85546875" style="28" bestFit="1" customWidth="1"/>
    <col min="264" max="264" width="9.5703125" style="28" bestFit="1" customWidth="1"/>
    <col min="265" max="265" width="11.28515625" style="28" bestFit="1" customWidth="1"/>
    <col min="266" max="266" width="5.28515625" style="28" bestFit="1" customWidth="1"/>
    <col min="267" max="267" width="16.5703125" style="28" bestFit="1" customWidth="1"/>
    <col min="268" max="268" width="11.42578125" style="28" customWidth="1"/>
    <col min="269" max="508" width="9.140625" style="28"/>
    <col min="509" max="509" width="11.85546875" style="28" customWidth="1"/>
    <col min="510" max="510" width="9.140625" style="28"/>
    <col min="511" max="511" width="18.5703125" style="28" customWidth="1"/>
    <col min="512" max="512" width="15.28515625" style="28" customWidth="1"/>
    <col min="513" max="514" width="13.5703125" style="28" customWidth="1"/>
    <col min="515" max="515" width="14.7109375" style="28" bestFit="1" customWidth="1"/>
    <col min="516" max="516" width="10.5703125" style="28" bestFit="1" customWidth="1"/>
    <col min="517" max="517" width="11" style="28" bestFit="1" customWidth="1"/>
    <col min="518" max="518" width="14.7109375" style="28" bestFit="1" customWidth="1"/>
    <col min="519" max="519" width="9.85546875" style="28" bestFit="1" customWidth="1"/>
    <col min="520" max="520" width="9.5703125" style="28" bestFit="1" customWidth="1"/>
    <col min="521" max="521" width="11.28515625" style="28" bestFit="1" customWidth="1"/>
    <col min="522" max="522" width="5.28515625" style="28" bestFit="1" customWidth="1"/>
    <col min="523" max="523" width="16.5703125" style="28" bestFit="1" customWidth="1"/>
    <col min="524" max="524" width="11.42578125" style="28" customWidth="1"/>
    <col min="525" max="764" width="9.140625" style="28"/>
    <col min="765" max="765" width="11.85546875" style="28" customWidth="1"/>
    <col min="766" max="766" width="9.140625" style="28"/>
    <col min="767" max="767" width="18.5703125" style="28" customWidth="1"/>
    <col min="768" max="768" width="15.28515625" style="28" customWidth="1"/>
    <col min="769" max="770" width="13.5703125" style="28" customWidth="1"/>
    <col min="771" max="771" width="14.7109375" style="28" bestFit="1" customWidth="1"/>
    <col min="772" max="772" width="10.5703125" style="28" bestFit="1" customWidth="1"/>
    <col min="773" max="773" width="11" style="28" bestFit="1" customWidth="1"/>
    <col min="774" max="774" width="14.7109375" style="28" bestFit="1" customWidth="1"/>
    <col min="775" max="775" width="9.85546875" style="28" bestFit="1" customWidth="1"/>
    <col min="776" max="776" width="9.5703125" style="28" bestFit="1" customWidth="1"/>
    <col min="777" max="777" width="11.28515625" style="28" bestFit="1" customWidth="1"/>
    <col min="778" max="778" width="5.28515625" style="28" bestFit="1" customWidth="1"/>
    <col min="779" max="779" width="16.5703125" style="28" bestFit="1" customWidth="1"/>
    <col min="780" max="780" width="11.42578125" style="28" customWidth="1"/>
    <col min="781" max="1020" width="9.140625" style="28"/>
    <col min="1021" max="1021" width="11.85546875" style="28" customWidth="1"/>
    <col min="1022" max="1022" width="9.140625" style="28"/>
    <col min="1023" max="1023" width="18.5703125" style="28" customWidth="1"/>
    <col min="1024" max="1024" width="15.28515625" style="28" customWidth="1"/>
    <col min="1025" max="1026" width="13.5703125" style="28" customWidth="1"/>
    <col min="1027" max="1027" width="14.7109375" style="28" bestFit="1" customWidth="1"/>
    <col min="1028" max="1028" width="10.5703125" style="28" bestFit="1" customWidth="1"/>
    <col min="1029" max="1029" width="11" style="28" bestFit="1" customWidth="1"/>
    <col min="1030" max="1030" width="14.7109375" style="28" bestFit="1" customWidth="1"/>
    <col min="1031" max="1031" width="9.85546875" style="28" bestFit="1" customWidth="1"/>
    <col min="1032" max="1032" width="9.5703125" style="28" bestFit="1" customWidth="1"/>
    <col min="1033" max="1033" width="11.28515625" style="28" bestFit="1" customWidth="1"/>
    <col min="1034" max="1034" width="5.28515625" style="28" bestFit="1" customWidth="1"/>
    <col min="1035" max="1035" width="16.5703125" style="28" bestFit="1" customWidth="1"/>
    <col min="1036" max="1036" width="11.42578125" style="28" customWidth="1"/>
    <col min="1037" max="1276" width="9.140625" style="28"/>
    <col min="1277" max="1277" width="11.85546875" style="28" customWidth="1"/>
    <col min="1278" max="1278" width="9.140625" style="28"/>
    <col min="1279" max="1279" width="18.5703125" style="28" customWidth="1"/>
    <col min="1280" max="1280" width="15.28515625" style="28" customWidth="1"/>
    <col min="1281" max="1282" width="13.5703125" style="28" customWidth="1"/>
    <col min="1283" max="1283" width="14.7109375" style="28" bestFit="1" customWidth="1"/>
    <col min="1284" max="1284" width="10.5703125" style="28" bestFit="1" customWidth="1"/>
    <col min="1285" max="1285" width="11" style="28" bestFit="1" customWidth="1"/>
    <col min="1286" max="1286" width="14.7109375" style="28" bestFit="1" customWidth="1"/>
    <col min="1287" max="1287" width="9.85546875" style="28" bestFit="1" customWidth="1"/>
    <col min="1288" max="1288" width="9.5703125" style="28" bestFit="1" customWidth="1"/>
    <col min="1289" max="1289" width="11.28515625" style="28" bestFit="1" customWidth="1"/>
    <col min="1290" max="1290" width="5.28515625" style="28" bestFit="1" customWidth="1"/>
    <col min="1291" max="1291" width="16.5703125" style="28" bestFit="1" customWidth="1"/>
    <col min="1292" max="1292" width="11.42578125" style="28" customWidth="1"/>
    <col min="1293" max="1532" width="9.140625" style="28"/>
    <col min="1533" max="1533" width="11.85546875" style="28" customWidth="1"/>
    <col min="1534" max="1534" width="9.140625" style="28"/>
    <col min="1535" max="1535" width="18.5703125" style="28" customWidth="1"/>
    <col min="1536" max="1536" width="15.28515625" style="28" customWidth="1"/>
    <col min="1537" max="1538" width="13.5703125" style="28" customWidth="1"/>
    <col min="1539" max="1539" width="14.7109375" style="28" bestFit="1" customWidth="1"/>
    <col min="1540" max="1540" width="10.5703125" style="28" bestFit="1" customWidth="1"/>
    <col min="1541" max="1541" width="11" style="28" bestFit="1" customWidth="1"/>
    <col min="1542" max="1542" width="14.7109375" style="28" bestFit="1" customWidth="1"/>
    <col min="1543" max="1543" width="9.85546875" style="28" bestFit="1" customWidth="1"/>
    <col min="1544" max="1544" width="9.5703125" style="28" bestFit="1" customWidth="1"/>
    <col min="1545" max="1545" width="11.28515625" style="28" bestFit="1" customWidth="1"/>
    <col min="1546" max="1546" width="5.28515625" style="28" bestFit="1" customWidth="1"/>
    <col min="1547" max="1547" width="16.5703125" style="28" bestFit="1" customWidth="1"/>
    <col min="1548" max="1548" width="11.42578125" style="28" customWidth="1"/>
    <col min="1549" max="1788" width="9.140625" style="28"/>
    <col min="1789" max="1789" width="11.85546875" style="28" customWidth="1"/>
    <col min="1790" max="1790" width="9.140625" style="28"/>
    <col min="1791" max="1791" width="18.5703125" style="28" customWidth="1"/>
    <col min="1792" max="1792" width="15.28515625" style="28" customWidth="1"/>
    <col min="1793" max="1794" width="13.5703125" style="28" customWidth="1"/>
    <col min="1795" max="1795" width="14.7109375" style="28" bestFit="1" customWidth="1"/>
    <col min="1796" max="1796" width="10.5703125" style="28" bestFit="1" customWidth="1"/>
    <col min="1797" max="1797" width="11" style="28" bestFit="1" customWidth="1"/>
    <col min="1798" max="1798" width="14.7109375" style="28" bestFit="1" customWidth="1"/>
    <col min="1799" max="1799" width="9.85546875" style="28" bestFit="1" customWidth="1"/>
    <col min="1800" max="1800" width="9.5703125" style="28" bestFit="1" customWidth="1"/>
    <col min="1801" max="1801" width="11.28515625" style="28" bestFit="1" customWidth="1"/>
    <col min="1802" max="1802" width="5.28515625" style="28" bestFit="1" customWidth="1"/>
    <col min="1803" max="1803" width="16.5703125" style="28" bestFit="1" customWidth="1"/>
    <col min="1804" max="1804" width="11.42578125" style="28" customWidth="1"/>
    <col min="1805" max="2044" width="9.140625" style="28"/>
    <col min="2045" max="2045" width="11.85546875" style="28" customWidth="1"/>
    <col min="2046" max="2046" width="9.140625" style="28"/>
    <col min="2047" max="2047" width="18.5703125" style="28" customWidth="1"/>
    <col min="2048" max="2048" width="15.28515625" style="28" customWidth="1"/>
    <col min="2049" max="2050" width="13.5703125" style="28" customWidth="1"/>
    <col min="2051" max="2051" width="14.7109375" style="28" bestFit="1" customWidth="1"/>
    <col min="2052" max="2052" width="10.5703125" style="28" bestFit="1" customWidth="1"/>
    <col min="2053" max="2053" width="11" style="28" bestFit="1" customWidth="1"/>
    <col min="2054" max="2054" width="14.7109375" style="28" bestFit="1" customWidth="1"/>
    <col min="2055" max="2055" width="9.85546875" style="28" bestFit="1" customWidth="1"/>
    <col min="2056" max="2056" width="9.5703125" style="28" bestFit="1" customWidth="1"/>
    <col min="2057" max="2057" width="11.28515625" style="28" bestFit="1" customWidth="1"/>
    <col min="2058" max="2058" width="5.28515625" style="28" bestFit="1" customWidth="1"/>
    <col min="2059" max="2059" width="16.5703125" style="28" bestFit="1" customWidth="1"/>
    <col min="2060" max="2060" width="11.42578125" style="28" customWidth="1"/>
    <col min="2061" max="2300" width="9.140625" style="28"/>
    <col min="2301" max="2301" width="11.85546875" style="28" customWidth="1"/>
    <col min="2302" max="2302" width="9.140625" style="28"/>
    <col min="2303" max="2303" width="18.5703125" style="28" customWidth="1"/>
    <col min="2304" max="2304" width="15.28515625" style="28" customWidth="1"/>
    <col min="2305" max="2306" width="13.5703125" style="28" customWidth="1"/>
    <col min="2307" max="2307" width="14.7109375" style="28" bestFit="1" customWidth="1"/>
    <col min="2308" max="2308" width="10.5703125" style="28" bestFit="1" customWidth="1"/>
    <col min="2309" max="2309" width="11" style="28" bestFit="1" customWidth="1"/>
    <col min="2310" max="2310" width="14.7109375" style="28" bestFit="1" customWidth="1"/>
    <col min="2311" max="2311" width="9.85546875" style="28" bestFit="1" customWidth="1"/>
    <col min="2312" max="2312" width="9.5703125" style="28" bestFit="1" customWidth="1"/>
    <col min="2313" max="2313" width="11.28515625" style="28" bestFit="1" customWidth="1"/>
    <col min="2314" max="2314" width="5.28515625" style="28" bestFit="1" customWidth="1"/>
    <col min="2315" max="2315" width="16.5703125" style="28" bestFit="1" customWidth="1"/>
    <col min="2316" max="2316" width="11.42578125" style="28" customWidth="1"/>
    <col min="2317" max="2556" width="9.140625" style="28"/>
    <col min="2557" max="2557" width="11.85546875" style="28" customWidth="1"/>
    <col min="2558" max="2558" width="9.140625" style="28"/>
    <col min="2559" max="2559" width="18.5703125" style="28" customWidth="1"/>
    <col min="2560" max="2560" width="15.28515625" style="28" customWidth="1"/>
    <col min="2561" max="2562" width="13.5703125" style="28" customWidth="1"/>
    <col min="2563" max="2563" width="14.7109375" style="28" bestFit="1" customWidth="1"/>
    <col min="2564" max="2564" width="10.5703125" style="28" bestFit="1" customWidth="1"/>
    <col min="2565" max="2565" width="11" style="28" bestFit="1" customWidth="1"/>
    <col min="2566" max="2566" width="14.7109375" style="28" bestFit="1" customWidth="1"/>
    <col min="2567" max="2567" width="9.85546875" style="28" bestFit="1" customWidth="1"/>
    <col min="2568" max="2568" width="9.5703125" style="28" bestFit="1" customWidth="1"/>
    <col min="2569" max="2569" width="11.28515625" style="28" bestFit="1" customWidth="1"/>
    <col min="2570" max="2570" width="5.28515625" style="28" bestFit="1" customWidth="1"/>
    <col min="2571" max="2571" width="16.5703125" style="28" bestFit="1" customWidth="1"/>
    <col min="2572" max="2572" width="11.42578125" style="28" customWidth="1"/>
    <col min="2573" max="2812" width="9.140625" style="28"/>
    <col min="2813" max="2813" width="11.85546875" style="28" customWidth="1"/>
    <col min="2814" max="2814" width="9.140625" style="28"/>
    <col min="2815" max="2815" width="18.5703125" style="28" customWidth="1"/>
    <col min="2816" max="2816" width="15.28515625" style="28" customWidth="1"/>
    <col min="2817" max="2818" width="13.5703125" style="28" customWidth="1"/>
    <col min="2819" max="2819" width="14.7109375" style="28" bestFit="1" customWidth="1"/>
    <col min="2820" max="2820" width="10.5703125" style="28" bestFit="1" customWidth="1"/>
    <col min="2821" max="2821" width="11" style="28" bestFit="1" customWidth="1"/>
    <col min="2822" max="2822" width="14.7109375" style="28" bestFit="1" customWidth="1"/>
    <col min="2823" max="2823" width="9.85546875" style="28" bestFit="1" customWidth="1"/>
    <col min="2824" max="2824" width="9.5703125" style="28" bestFit="1" customWidth="1"/>
    <col min="2825" max="2825" width="11.28515625" style="28" bestFit="1" customWidth="1"/>
    <col min="2826" max="2826" width="5.28515625" style="28" bestFit="1" customWidth="1"/>
    <col min="2827" max="2827" width="16.5703125" style="28" bestFit="1" customWidth="1"/>
    <col min="2828" max="2828" width="11.42578125" style="28" customWidth="1"/>
    <col min="2829" max="3068" width="9.140625" style="28"/>
    <col min="3069" max="3069" width="11.85546875" style="28" customWidth="1"/>
    <col min="3070" max="3070" width="9.140625" style="28"/>
    <col min="3071" max="3071" width="18.5703125" style="28" customWidth="1"/>
    <col min="3072" max="3072" width="15.28515625" style="28" customWidth="1"/>
    <col min="3073" max="3074" width="13.5703125" style="28" customWidth="1"/>
    <col min="3075" max="3075" width="14.7109375" style="28" bestFit="1" customWidth="1"/>
    <col min="3076" max="3076" width="10.5703125" style="28" bestFit="1" customWidth="1"/>
    <col min="3077" max="3077" width="11" style="28" bestFit="1" customWidth="1"/>
    <col min="3078" max="3078" width="14.7109375" style="28" bestFit="1" customWidth="1"/>
    <col min="3079" max="3079" width="9.85546875" style="28" bestFit="1" customWidth="1"/>
    <col min="3080" max="3080" width="9.5703125" style="28" bestFit="1" customWidth="1"/>
    <col min="3081" max="3081" width="11.28515625" style="28" bestFit="1" customWidth="1"/>
    <col min="3082" max="3082" width="5.28515625" style="28" bestFit="1" customWidth="1"/>
    <col min="3083" max="3083" width="16.5703125" style="28" bestFit="1" customWidth="1"/>
    <col min="3084" max="3084" width="11.42578125" style="28" customWidth="1"/>
    <col min="3085" max="3324" width="9.140625" style="28"/>
    <col min="3325" max="3325" width="11.85546875" style="28" customWidth="1"/>
    <col min="3326" max="3326" width="9.140625" style="28"/>
    <col min="3327" max="3327" width="18.5703125" style="28" customWidth="1"/>
    <col min="3328" max="3328" width="15.28515625" style="28" customWidth="1"/>
    <col min="3329" max="3330" width="13.5703125" style="28" customWidth="1"/>
    <col min="3331" max="3331" width="14.7109375" style="28" bestFit="1" customWidth="1"/>
    <col min="3332" max="3332" width="10.5703125" style="28" bestFit="1" customWidth="1"/>
    <col min="3333" max="3333" width="11" style="28" bestFit="1" customWidth="1"/>
    <col min="3334" max="3334" width="14.7109375" style="28" bestFit="1" customWidth="1"/>
    <col min="3335" max="3335" width="9.85546875" style="28" bestFit="1" customWidth="1"/>
    <col min="3336" max="3336" width="9.5703125" style="28" bestFit="1" customWidth="1"/>
    <col min="3337" max="3337" width="11.28515625" style="28" bestFit="1" customWidth="1"/>
    <col min="3338" max="3338" width="5.28515625" style="28" bestFit="1" customWidth="1"/>
    <col min="3339" max="3339" width="16.5703125" style="28" bestFit="1" customWidth="1"/>
    <col min="3340" max="3340" width="11.42578125" style="28" customWidth="1"/>
    <col min="3341" max="3580" width="9.140625" style="28"/>
    <col min="3581" max="3581" width="11.85546875" style="28" customWidth="1"/>
    <col min="3582" max="3582" width="9.140625" style="28"/>
    <col min="3583" max="3583" width="18.5703125" style="28" customWidth="1"/>
    <col min="3584" max="3584" width="15.28515625" style="28" customWidth="1"/>
    <col min="3585" max="3586" width="13.5703125" style="28" customWidth="1"/>
    <col min="3587" max="3587" width="14.7109375" style="28" bestFit="1" customWidth="1"/>
    <col min="3588" max="3588" width="10.5703125" style="28" bestFit="1" customWidth="1"/>
    <col min="3589" max="3589" width="11" style="28" bestFit="1" customWidth="1"/>
    <col min="3590" max="3590" width="14.7109375" style="28" bestFit="1" customWidth="1"/>
    <col min="3591" max="3591" width="9.85546875" style="28" bestFit="1" customWidth="1"/>
    <col min="3592" max="3592" width="9.5703125" style="28" bestFit="1" customWidth="1"/>
    <col min="3593" max="3593" width="11.28515625" style="28" bestFit="1" customWidth="1"/>
    <col min="3594" max="3594" width="5.28515625" style="28" bestFit="1" customWidth="1"/>
    <col min="3595" max="3595" width="16.5703125" style="28" bestFit="1" customWidth="1"/>
    <col min="3596" max="3596" width="11.42578125" style="28" customWidth="1"/>
    <col min="3597" max="3836" width="9.140625" style="28"/>
    <col min="3837" max="3837" width="11.85546875" style="28" customWidth="1"/>
    <col min="3838" max="3838" width="9.140625" style="28"/>
    <col min="3839" max="3839" width="18.5703125" style="28" customWidth="1"/>
    <col min="3840" max="3840" width="15.28515625" style="28" customWidth="1"/>
    <col min="3841" max="3842" width="13.5703125" style="28" customWidth="1"/>
    <col min="3843" max="3843" width="14.7109375" style="28" bestFit="1" customWidth="1"/>
    <col min="3844" max="3844" width="10.5703125" style="28" bestFit="1" customWidth="1"/>
    <col min="3845" max="3845" width="11" style="28" bestFit="1" customWidth="1"/>
    <col min="3846" max="3846" width="14.7109375" style="28" bestFit="1" customWidth="1"/>
    <col min="3847" max="3847" width="9.85546875" style="28" bestFit="1" customWidth="1"/>
    <col min="3848" max="3848" width="9.5703125" style="28" bestFit="1" customWidth="1"/>
    <col min="3849" max="3849" width="11.28515625" style="28" bestFit="1" customWidth="1"/>
    <col min="3850" max="3850" width="5.28515625" style="28" bestFit="1" customWidth="1"/>
    <col min="3851" max="3851" width="16.5703125" style="28" bestFit="1" customWidth="1"/>
    <col min="3852" max="3852" width="11.42578125" style="28" customWidth="1"/>
    <col min="3853" max="4092" width="9.140625" style="28"/>
    <col min="4093" max="4093" width="11.85546875" style="28" customWidth="1"/>
    <col min="4094" max="4094" width="9.140625" style="28"/>
    <col min="4095" max="4095" width="18.5703125" style="28" customWidth="1"/>
    <col min="4096" max="4096" width="15.28515625" style="28" customWidth="1"/>
    <col min="4097" max="4098" width="13.5703125" style="28" customWidth="1"/>
    <col min="4099" max="4099" width="14.7109375" style="28" bestFit="1" customWidth="1"/>
    <col min="4100" max="4100" width="10.5703125" style="28" bestFit="1" customWidth="1"/>
    <col min="4101" max="4101" width="11" style="28" bestFit="1" customWidth="1"/>
    <col min="4102" max="4102" width="14.7109375" style="28" bestFit="1" customWidth="1"/>
    <col min="4103" max="4103" width="9.85546875" style="28" bestFit="1" customWidth="1"/>
    <col min="4104" max="4104" width="9.5703125" style="28" bestFit="1" customWidth="1"/>
    <col min="4105" max="4105" width="11.28515625" style="28" bestFit="1" customWidth="1"/>
    <col min="4106" max="4106" width="5.28515625" style="28" bestFit="1" customWidth="1"/>
    <col min="4107" max="4107" width="16.5703125" style="28" bestFit="1" customWidth="1"/>
    <col min="4108" max="4108" width="11.42578125" style="28" customWidth="1"/>
    <col min="4109" max="4348" width="9.140625" style="28"/>
    <col min="4349" max="4349" width="11.85546875" style="28" customWidth="1"/>
    <col min="4350" max="4350" width="9.140625" style="28"/>
    <col min="4351" max="4351" width="18.5703125" style="28" customWidth="1"/>
    <col min="4352" max="4352" width="15.28515625" style="28" customWidth="1"/>
    <col min="4353" max="4354" width="13.5703125" style="28" customWidth="1"/>
    <col min="4355" max="4355" width="14.7109375" style="28" bestFit="1" customWidth="1"/>
    <col min="4356" max="4356" width="10.5703125" style="28" bestFit="1" customWidth="1"/>
    <col min="4357" max="4357" width="11" style="28" bestFit="1" customWidth="1"/>
    <col min="4358" max="4358" width="14.7109375" style="28" bestFit="1" customWidth="1"/>
    <col min="4359" max="4359" width="9.85546875" style="28" bestFit="1" customWidth="1"/>
    <col min="4360" max="4360" width="9.5703125" style="28" bestFit="1" customWidth="1"/>
    <col min="4361" max="4361" width="11.28515625" style="28" bestFit="1" customWidth="1"/>
    <col min="4362" max="4362" width="5.28515625" style="28" bestFit="1" customWidth="1"/>
    <col min="4363" max="4363" width="16.5703125" style="28" bestFit="1" customWidth="1"/>
    <col min="4364" max="4364" width="11.42578125" style="28" customWidth="1"/>
    <col min="4365" max="4604" width="9.140625" style="28"/>
    <col min="4605" max="4605" width="11.85546875" style="28" customWidth="1"/>
    <col min="4606" max="4606" width="9.140625" style="28"/>
    <col min="4607" max="4607" width="18.5703125" style="28" customWidth="1"/>
    <col min="4608" max="4608" width="15.28515625" style="28" customWidth="1"/>
    <col min="4609" max="4610" width="13.5703125" style="28" customWidth="1"/>
    <col min="4611" max="4611" width="14.7109375" style="28" bestFit="1" customWidth="1"/>
    <col min="4612" max="4612" width="10.5703125" style="28" bestFit="1" customWidth="1"/>
    <col min="4613" max="4613" width="11" style="28" bestFit="1" customWidth="1"/>
    <col min="4614" max="4614" width="14.7109375" style="28" bestFit="1" customWidth="1"/>
    <col min="4615" max="4615" width="9.85546875" style="28" bestFit="1" customWidth="1"/>
    <col min="4616" max="4616" width="9.5703125" style="28" bestFit="1" customWidth="1"/>
    <col min="4617" max="4617" width="11.28515625" style="28" bestFit="1" customWidth="1"/>
    <col min="4618" max="4618" width="5.28515625" style="28" bestFit="1" customWidth="1"/>
    <col min="4619" max="4619" width="16.5703125" style="28" bestFit="1" customWidth="1"/>
    <col min="4620" max="4620" width="11.42578125" style="28" customWidth="1"/>
    <col min="4621" max="4860" width="9.140625" style="28"/>
    <col min="4861" max="4861" width="11.85546875" style="28" customWidth="1"/>
    <col min="4862" max="4862" width="9.140625" style="28"/>
    <col min="4863" max="4863" width="18.5703125" style="28" customWidth="1"/>
    <col min="4864" max="4864" width="15.28515625" style="28" customWidth="1"/>
    <col min="4865" max="4866" width="13.5703125" style="28" customWidth="1"/>
    <col min="4867" max="4867" width="14.7109375" style="28" bestFit="1" customWidth="1"/>
    <col min="4868" max="4868" width="10.5703125" style="28" bestFit="1" customWidth="1"/>
    <col min="4869" max="4869" width="11" style="28" bestFit="1" customWidth="1"/>
    <col min="4870" max="4870" width="14.7109375" style="28" bestFit="1" customWidth="1"/>
    <col min="4871" max="4871" width="9.85546875" style="28" bestFit="1" customWidth="1"/>
    <col min="4872" max="4872" width="9.5703125" style="28" bestFit="1" customWidth="1"/>
    <col min="4873" max="4873" width="11.28515625" style="28" bestFit="1" customWidth="1"/>
    <col min="4874" max="4874" width="5.28515625" style="28" bestFit="1" customWidth="1"/>
    <col min="4875" max="4875" width="16.5703125" style="28" bestFit="1" customWidth="1"/>
    <col min="4876" max="4876" width="11.42578125" style="28" customWidth="1"/>
    <col min="4877" max="5116" width="9.140625" style="28"/>
    <col min="5117" max="5117" width="11.85546875" style="28" customWidth="1"/>
    <col min="5118" max="5118" width="9.140625" style="28"/>
    <col min="5119" max="5119" width="18.5703125" style="28" customWidth="1"/>
    <col min="5120" max="5120" width="15.28515625" style="28" customWidth="1"/>
    <col min="5121" max="5122" width="13.5703125" style="28" customWidth="1"/>
    <col min="5123" max="5123" width="14.7109375" style="28" bestFit="1" customWidth="1"/>
    <col min="5124" max="5124" width="10.5703125" style="28" bestFit="1" customWidth="1"/>
    <col min="5125" max="5125" width="11" style="28" bestFit="1" customWidth="1"/>
    <col min="5126" max="5126" width="14.7109375" style="28" bestFit="1" customWidth="1"/>
    <col min="5127" max="5127" width="9.85546875" style="28" bestFit="1" customWidth="1"/>
    <col min="5128" max="5128" width="9.5703125" style="28" bestFit="1" customWidth="1"/>
    <col min="5129" max="5129" width="11.28515625" style="28" bestFit="1" customWidth="1"/>
    <col min="5130" max="5130" width="5.28515625" style="28" bestFit="1" customWidth="1"/>
    <col min="5131" max="5131" width="16.5703125" style="28" bestFit="1" customWidth="1"/>
    <col min="5132" max="5132" width="11.42578125" style="28" customWidth="1"/>
    <col min="5133" max="5372" width="9.140625" style="28"/>
    <col min="5373" max="5373" width="11.85546875" style="28" customWidth="1"/>
    <col min="5374" max="5374" width="9.140625" style="28"/>
    <col min="5375" max="5375" width="18.5703125" style="28" customWidth="1"/>
    <col min="5376" max="5376" width="15.28515625" style="28" customWidth="1"/>
    <col min="5377" max="5378" width="13.5703125" style="28" customWidth="1"/>
    <col min="5379" max="5379" width="14.7109375" style="28" bestFit="1" customWidth="1"/>
    <col min="5380" max="5380" width="10.5703125" style="28" bestFit="1" customWidth="1"/>
    <col min="5381" max="5381" width="11" style="28" bestFit="1" customWidth="1"/>
    <col min="5382" max="5382" width="14.7109375" style="28" bestFit="1" customWidth="1"/>
    <col min="5383" max="5383" width="9.85546875" style="28" bestFit="1" customWidth="1"/>
    <col min="5384" max="5384" width="9.5703125" style="28" bestFit="1" customWidth="1"/>
    <col min="5385" max="5385" width="11.28515625" style="28" bestFit="1" customWidth="1"/>
    <col min="5386" max="5386" width="5.28515625" style="28" bestFit="1" customWidth="1"/>
    <col min="5387" max="5387" width="16.5703125" style="28" bestFit="1" customWidth="1"/>
    <col min="5388" max="5388" width="11.42578125" style="28" customWidth="1"/>
    <col min="5389" max="5628" width="9.140625" style="28"/>
    <col min="5629" max="5629" width="11.85546875" style="28" customWidth="1"/>
    <col min="5630" max="5630" width="9.140625" style="28"/>
    <col min="5631" max="5631" width="18.5703125" style="28" customWidth="1"/>
    <col min="5632" max="5632" width="15.28515625" style="28" customWidth="1"/>
    <col min="5633" max="5634" width="13.5703125" style="28" customWidth="1"/>
    <col min="5635" max="5635" width="14.7109375" style="28" bestFit="1" customWidth="1"/>
    <col min="5636" max="5636" width="10.5703125" style="28" bestFit="1" customWidth="1"/>
    <col min="5637" max="5637" width="11" style="28" bestFit="1" customWidth="1"/>
    <col min="5638" max="5638" width="14.7109375" style="28" bestFit="1" customWidth="1"/>
    <col min="5639" max="5639" width="9.85546875" style="28" bestFit="1" customWidth="1"/>
    <col min="5640" max="5640" width="9.5703125" style="28" bestFit="1" customWidth="1"/>
    <col min="5641" max="5641" width="11.28515625" style="28" bestFit="1" customWidth="1"/>
    <col min="5642" max="5642" width="5.28515625" style="28" bestFit="1" customWidth="1"/>
    <col min="5643" max="5643" width="16.5703125" style="28" bestFit="1" customWidth="1"/>
    <col min="5644" max="5644" width="11.42578125" style="28" customWidth="1"/>
    <col min="5645" max="5884" width="9.140625" style="28"/>
    <col min="5885" max="5885" width="11.85546875" style="28" customWidth="1"/>
    <col min="5886" max="5886" width="9.140625" style="28"/>
    <col min="5887" max="5887" width="18.5703125" style="28" customWidth="1"/>
    <col min="5888" max="5888" width="15.28515625" style="28" customWidth="1"/>
    <col min="5889" max="5890" width="13.5703125" style="28" customWidth="1"/>
    <col min="5891" max="5891" width="14.7109375" style="28" bestFit="1" customWidth="1"/>
    <col min="5892" max="5892" width="10.5703125" style="28" bestFit="1" customWidth="1"/>
    <col min="5893" max="5893" width="11" style="28" bestFit="1" customWidth="1"/>
    <col min="5894" max="5894" width="14.7109375" style="28" bestFit="1" customWidth="1"/>
    <col min="5895" max="5895" width="9.85546875" style="28" bestFit="1" customWidth="1"/>
    <col min="5896" max="5896" width="9.5703125" style="28" bestFit="1" customWidth="1"/>
    <col min="5897" max="5897" width="11.28515625" style="28" bestFit="1" customWidth="1"/>
    <col min="5898" max="5898" width="5.28515625" style="28" bestFit="1" customWidth="1"/>
    <col min="5899" max="5899" width="16.5703125" style="28" bestFit="1" customWidth="1"/>
    <col min="5900" max="5900" width="11.42578125" style="28" customWidth="1"/>
    <col min="5901" max="6140" width="9.140625" style="28"/>
    <col min="6141" max="6141" width="11.85546875" style="28" customWidth="1"/>
    <col min="6142" max="6142" width="9.140625" style="28"/>
    <col min="6143" max="6143" width="18.5703125" style="28" customWidth="1"/>
    <col min="6144" max="6144" width="15.28515625" style="28" customWidth="1"/>
    <col min="6145" max="6146" width="13.5703125" style="28" customWidth="1"/>
    <col min="6147" max="6147" width="14.7109375" style="28" bestFit="1" customWidth="1"/>
    <col min="6148" max="6148" width="10.5703125" style="28" bestFit="1" customWidth="1"/>
    <col min="6149" max="6149" width="11" style="28" bestFit="1" customWidth="1"/>
    <col min="6150" max="6150" width="14.7109375" style="28" bestFit="1" customWidth="1"/>
    <col min="6151" max="6151" width="9.85546875" style="28" bestFit="1" customWidth="1"/>
    <col min="6152" max="6152" width="9.5703125" style="28" bestFit="1" customWidth="1"/>
    <col min="6153" max="6153" width="11.28515625" style="28" bestFit="1" customWidth="1"/>
    <col min="6154" max="6154" width="5.28515625" style="28" bestFit="1" customWidth="1"/>
    <col min="6155" max="6155" width="16.5703125" style="28" bestFit="1" customWidth="1"/>
    <col min="6156" max="6156" width="11.42578125" style="28" customWidth="1"/>
    <col min="6157" max="6396" width="9.140625" style="28"/>
    <col min="6397" max="6397" width="11.85546875" style="28" customWidth="1"/>
    <col min="6398" max="6398" width="9.140625" style="28"/>
    <col min="6399" max="6399" width="18.5703125" style="28" customWidth="1"/>
    <col min="6400" max="6400" width="15.28515625" style="28" customWidth="1"/>
    <col min="6401" max="6402" width="13.5703125" style="28" customWidth="1"/>
    <col min="6403" max="6403" width="14.7109375" style="28" bestFit="1" customWidth="1"/>
    <col min="6404" max="6404" width="10.5703125" style="28" bestFit="1" customWidth="1"/>
    <col min="6405" max="6405" width="11" style="28" bestFit="1" customWidth="1"/>
    <col min="6406" max="6406" width="14.7109375" style="28" bestFit="1" customWidth="1"/>
    <col min="6407" max="6407" width="9.85546875" style="28" bestFit="1" customWidth="1"/>
    <col min="6408" max="6408" width="9.5703125" style="28" bestFit="1" customWidth="1"/>
    <col min="6409" max="6409" width="11.28515625" style="28" bestFit="1" customWidth="1"/>
    <col min="6410" max="6410" width="5.28515625" style="28" bestFit="1" customWidth="1"/>
    <col min="6411" max="6411" width="16.5703125" style="28" bestFit="1" customWidth="1"/>
    <col min="6412" max="6412" width="11.42578125" style="28" customWidth="1"/>
    <col min="6413" max="6652" width="9.140625" style="28"/>
    <col min="6653" max="6653" width="11.85546875" style="28" customWidth="1"/>
    <col min="6654" max="6654" width="9.140625" style="28"/>
    <col min="6655" max="6655" width="18.5703125" style="28" customWidth="1"/>
    <col min="6656" max="6656" width="15.28515625" style="28" customWidth="1"/>
    <col min="6657" max="6658" width="13.5703125" style="28" customWidth="1"/>
    <col min="6659" max="6659" width="14.7109375" style="28" bestFit="1" customWidth="1"/>
    <col min="6660" max="6660" width="10.5703125" style="28" bestFit="1" customWidth="1"/>
    <col min="6661" max="6661" width="11" style="28" bestFit="1" customWidth="1"/>
    <col min="6662" max="6662" width="14.7109375" style="28" bestFit="1" customWidth="1"/>
    <col min="6663" max="6663" width="9.85546875" style="28" bestFit="1" customWidth="1"/>
    <col min="6664" max="6664" width="9.5703125" style="28" bestFit="1" customWidth="1"/>
    <col min="6665" max="6665" width="11.28515625" style="28" bestFit="1" customWidth="1"/>
    <col min="6666" max="6666" width="5.28515625" style="28" bestFit="1" customWidth="1"/>
    <col min="6667" max="6667" width="16.5703125" style="28" bestFit="1" customWidth="1"/>
    <col min="6668" max="6668" width="11.42578125" style="28" customWidth="1"/>
    <col min="6669" max="6908" width="9.140625" style="28"/>
    <col min="6909" max="6909" width="11.85546875" style="28" customWidth="1"/>
    <col min="6910" max="6910" width="9.140625" style="28"/>
    <col min="6911" max="6911" width="18.5703125" style="28" customWidth="1"/>
    <col min="6912" max="6912" width="15.28515625" style="28" customWidth="1"/>
    <col min="6913" max="6914" width="13.5703125" style="28" customWidth="1"/>
    <col min="6915" max="6915" width="14.7109375" style="28" bestFit="1" customWidth="1"/>
    <col min="6916" max="6916" width="10.5703125" style="28" bestFit="1" customWidth="1"/>
    <col min="6917" max="6917" width="11" style="28" bestFit="1" customWidth="1"/>
    <col min="6918" max="6918" width="14.7109375" style="28" bestFit="1" customWidth="1"/>
    <col min="6919" max="6919" width="9.85546875" style="28" bestFit="1" customWidth="1"/>
    <col min="6920" max="6920" width="9.5703125" style="28" bestFit="1" customWidth="1"/>
    <col min="6921" max="6921" width="11.28515625" style="28" bestFit="1" customWidth="1"/>
    <col min="6922" max="6922" width="5.28515625" style="28" bestFit="1" customWidth="1"/>
    <col min="6923" max="6923" width="16.5703125" style="28" bestFit="1" customWidth="1"/>
    <col min="6924" max="6924" width="11.42578125" style="28" customWidth="1"/>
    <col min="6925" max="7164" width="9.140625" style="28"/>
    <col min="7165" max="7165" width="11.85546875" style="28" customWidth="1"/>
    <col min="7166" max="7166" width="9.140625" style="28"/>
    <col min="7167" max="7167" width="18.5703125" style="28" customWidth="1"/>
    <col min="7168" max="7168" width="15.28515625" style="28" customWidth="1"/>
    <col min="7169" max="7170" width="13.5703125" style="28" customWidth="1"/>
    <col min="7171" max="7171" width="14.7109375" style="28" bestFit="1" customWidth="1"/>
    <col min="7172" max="7172" width="10.5703125" style="28" bestFit="1" customWidth="1"/>
    <col min="7173" max="7173" width="11" style="28" bestFit="1" customWidth="1"/>
    <col min="7174" max="7174" width="14.7109375" style="28" bestFit="1" customWidth="1"/>
    <col min="7175" max="7175" width="9.85546875" style="28" bestFit="1" customWidth="1"/>
    <col min="7176" max="7176" width="9.5703125" style="28" bestFit="1" customWidth="1"/>
    <col min="7177" max="7177" width="11.28515625" style="28" bestFit="1" customWidth="1"/>
    <col min="7178" max="7178" width="5.28515625" style="28" bestFit="1" customWidth="1"/>
    <col min="7179" max="7179" width="16.5703125" style="28" bestFit="1" customWidth="1"/>
    <col min="7180" max="7180" width="11.42578125" style="28" customWidth="1"/>
    <col min="7181" max="7420" width="9.140625" style="28"/>
    <col min="7421" max="7421" width="11.85546875" style="28" customWidth="1"/>
    <col min="7422" max="7422" width="9.140625" style="28"/>
    <col min="7423" max="7423" width="18.5703125" style="28" customWidth="1"/>
    <col min="7424" max="7424" width="15.28515625" style="28" customWidth="1"/>
    <col min="7425" max="7426" width="13.5703125" style="28" customWidth="1"/>
    <col min="7427" max="7427" width="14.7109375" style="28" bestFit="1" customWidth="1"/>
    <col min="7428" max="7428" width="10.5703125" style="28" bestFit="1" customWidth="1"/>
    <col min="7429" max="7429" width="11" style="28" bestFit="1" customWidth="1"/>
    <col min="7430" max="7430" width="14.7109375" style="28" bestFit="1" customWidth="1"/>
    <col min="7431" max="7431" width="9.85546875" style="28" bestFit="1" customWidth="1"/>
    <col min="7432" max="7432" width="9.5703125" style="28" bestFit="1" customWidth="1"/>
    <col min="7433" max="7433" width="11.28515625" style="28" bestFit="1" customWidth="1"/>
    <col min="7434" max="7434" width="5.28515625" style="28" bestFit="1" customWidth="1"/>
    <col min="7435" max="7435" width="16.5703125" style="28" bestFit="1" customWidth="1"/>
    <col min="7436" max="7436" width="11.42578125" style="28" customWidth="1"/>
    <col min="7437" max="7676" width="9.140625" style="28"/>
    <col min="7677" max="7677" width="11.85546875" style="28" customWidth="1"/>
    <col min="7678" max="7678" width="9.140625" style="28"/>
    <col min="7679" max="7679" width="18.5703125" style="28" customWidth="1"/>
    <col min="7680" max="7680" width="15.28515625" style="28" customWidth="1"/>
    <col min="7681" max="7682" width="13.5703125" style="28" customWidth="1"/>
    <col min="7683" max="7683" width="14.7109375" style="28" bestFit="1" customWidth="1"/>
    <col min="7684" max="7684" width="10.5703125" style="28" bestFit="1" customWidth="1"/>
    <col min="7685" max="7685" width="11" style="28" bestFit="1" customWidth="1"/>
    <col min="7686" max="7686" width="14.7109375" style="28" bestFit="1" customWidth="1"/>
    <col min="7687" max="7687" width="9.85546875" style="28" bestFit="1" customWidth="1"/>
    <col min="7688" max="7688" width="9.5703125" style="28" bestFit="1" customWidth="1"/>
    <col min="7689" max="7689" width="11.28515625" style="28" bestFit="1" customWidth="1"/>
    <col min="7690" max="7690" width="5.28515625" style="28" bestFit="1" customWidth="1"/>
    <col min="7691" max="7691" width="16.5703125" style="28" bestFit="1" customWidth="1"/>
    <col min="7692" max="7692" width="11.42578125" style="28" customWidth="1"/>
    <col min="7693" max="7932" width="9.140625" style="28"/>
    <col min="7933" max="7933" width="11.85546875" style="28" customWidth="1"/>
    <col min="7934" max="7934" width="9.140625" style="28"/>
    <col min="7935" max="7935" width="18.5703125" style="28" customWidth="1"/>
    <col min="7936" max="7936" width="15.28515625" style="28" customWidth="1"/>
    <col min="7937" max="7938" width="13.5703125" style="28" customWidth="1"/>
    <col min="7939" max="7939" width="14.7109375" style="28" bestFit="1" customWidth="1"/>
    <col min="7940" max="7940" width="10.5703125" style="28" bestFit="1" customWidth="1"/>
    <col min="7941" max="7941" width="11" style="28" bestFit="1" customWidth="1"/>
    <col min="7942" max="7942" width="14.7109375" style="28" bestFit="1" customWidth="1"/>
    <col min="7943" max="7943" width="9.85546875" style="28" bestFit="1" customWidth="1"/>
    <col min="7944" max="7944" width="9.5703125" style="28" bestFit="1" customWidth="1"/>
    <col min="7945" max="7945" width="11.28515625" style="28" bestFit="1" customWidth="1"/>
    <col min="7946" max="7946" width="5.28515625" style="28" bestFit="1" customWidth="1"/>
    <col min="7947" max="7947" width="16.5703125" style="28" bestFit="1" customWidth="1"/>
    <col min="7948" max="7948" width="11.42578125" style="28" customWidth="1"/>
    <col min="7949" max="8188" width="9.140625" style="28"/>
    <col min="8189" max="8189" width="11.85546875" style="28" customWidth="1"/>
    <col min="8190" max="8190" width="9.140625" style="28"/>
    <col min="8191" max="8191" width="18.5703125" style="28" customWidth="1"/>
    <col min="8192" max="8192" width="15.28515625" style="28" customWidth="1"/>
    <col min="8193" max="8194" width="13.5703125" style="28" customWidth="1"/>
    <col min="8195" max="8195" width="14.7109375" style="28" bestFit="1" customWidth="1"/>
    <col min="8196" max="8196" width="10.5703125" style="28" bestFit="1" customWidth="1"/>
    <col min="8197" max="8197" width="11" style="28" bestFit="1" customWidth="1"/>
    <col min="8198" max="8198" width="14.7109375" style="28" bestFit="1" customWidth="1"/>
    <col min="8199" max="8199" width="9.85546875" style="28" bestFit="1" customWidth="1"/>
    <col min="8200" max="8200" width="9.5703125" style="28" bestFit="1" customWidth="1"/>
    <col min="8201" max="8201" width="11.28515625" style="28" bestFit="1" customWidth="1"/>
    <col min="8202" max="8202" width="5.28515625" style="28" bestFit="1" customWidth="1"/>
    <col min="8203" max="8203" width="16.5703125" style="28" bestFit="1" customWidth="1"/>
    <col min="8204" max="8204" width="11.42578125" style="28" customWidth="1"/>
    <col min="8205" max="8444" width="9.140625" style="28"/>
    <col min="8445" max="8445" width="11.85546875" style="28" customWidth="1"/>
    <col min="8446" max="8446" width="9.140625" style="28"/>
    <col min="8447" max="8447" width="18.5703125" style="28" customWidth="1"/>
    <col min="8448" max="8448" width="15.28515625" style="28" customWidth="1"/>
    <col min="8449" max="8450" width="13.5703125" style="28" customWidth="1"/>
    <col min="8451" max="8451" width="14.7109375" style="28" bestFit="1" customWidth="1"/>
    <col min="8452" max="8452" width="10.5703125" style="28" bestFit="1" customWidth="1"/>
    <col min="8453" max="8453" width="11" style="28" bestFit="1" customWidth="1"/>
    <col min="8454" max="8454" width="14.7109375" style="28" bestFit="1" customWidth="1"/>
    <col min="8455" max="8455" width="9.85546875" style="28" bestFit="1" customWidth="1"/>
    <col min="8456" max="8456" width="9.5703125" style="28" bestFit="1" customWidth="1"/>
    <col min="8457" max="8457" width="11.28515625" style="28" bestFit="1" customWidth="1"/>
    <col min="8458" max="8458" width="5.28515625" style="28" bestFit="1" customWidth="1"/>
    <col min="8459" max="8459" width="16.5703125" style="28" bestFit="1" customWidth="1"/>
    <col min="8460" max="8460" width="11.42578125" style="28" customWidth="1"/>
    <col min="8461" max="8700" width="9.140625" style="28"/>
    <col min="8701" max="8701" width="11.85546875" style="28" customWidth="1"/>
    <col min="8702" max="8702" width="9.140625" style="28"/>
    <col min="8703" max="8703" width="18.5703125" style="28" customWidth="1"/>
    <col min="8704" max="8704" width="15.28515625" style="28" customWidth="1"/>
    <col min="8705" max="8706" width="13.5703125" style="28" customWidth="1"/>
    <col min="8707" max="8707" width="14.7109375" style="28" bestFit="1" customWidth="1"/>
    <col min="8708" max="8708" width="10.5703125" style="28" bestFit="1" customWidth="1"/>
    <col min="8709" max="8709" width="11" style="28" bestFit="1" customWidth="1"/>
    <col min="8710" max="8710" width="14.7109375" style="28" bestFit="1" customWidth="1"/>
    <col min="8711" max="8711" width="9.85546875" style="28" bestFit="1" customWidth="1"/>
    <col min="8712" max="8712" width="9.5703125" style="28" bestFit="1" customWidth="1"/>
    <col min="8713" max="8713" width="11.28515625" style="28" bestFit="1" customWidth="1"/>
    <col min="8714" max="8714" width="5.28515625" style="28" bestFit="1" customWidth="1"/>
    <col min="8715" max="8715" width="16.5703125" style="28" bestFit="1" customWidth="1"/>
    <col min="8716" max="8716" width="11.42578125" style="28" customWidth="1"/>
    <col min="8717" max="8956" width="9.140625" style="28"/>
    <col min="8957" max="8957" width="11.85546875" style="28" customWidth="1"/>
    <col min="8958" max="8958" width="9.140625" style="28"/>
    <col min="8959" max="8959" width="18.5703125" style="28" customWidth="1"/>
    <col min="8960" max="8960" width="15.28515625" style="28" customWidth="1"/>
    <col min="8961" max="8962" width="13.5703125" style="28" customWidth="1"/>
    <col min="8963" max="8963" width="14.7109375" style="28" bestFit="1" customWidth="1"/>
    <col min="8964" max="8964" width="10.5703125" style="28" bestFit="1" customWidth="1"/>
    <col min="8965" max="8965" width="11" style="28" bestFit="1" customWidth="1"/>
    <col min="8966" max="8966" width="14.7109375" style="28" bestFit="1" customWidth="1"/>
    <col min="8967" max="8967" width="9.85546875" style="28" bestFit="1" customWidth="1"/>
    <col min="8968" max="8968" width="9.5703125" style="28" bestFit="1" customWidth="1"/>
    <col min="8969" max="8969" width="11.28515625" style="28" bestFit="1" customWidth="1"/>
    <col min="8970" max="8970" width="5.28515625" style="28" bestFit="1" customWidth="1"/>
    <col min="8971" max="8971" width="16.5703125" style="28" bestFit="1" customWidth="1"/>
    <col min="8972" max="8972" width="11.42578125" style="28" customWidth="1"/>
    <col min="8973" max="9212" width="9.140625" style="28"/>
    <col min="9213" max="9213" width="11.85546875" style="28" customWidth="1"/>
    <col min="9214" max="9214" width="9.140625" style="28"/>
    <col min="9215" max="9215" width="18.5703125" style="28" customWidth="1"/>
    <col min="9216" max="9216" width="15.28515625" style="28" customWidth="1"/>
    <col min="9217" max="9218" width="13.5703125" style="28" customWidth="1"/>
    <col min="9219" max="9219" width="14.7109375" style="28" bestFit="1" customWidth="1"/>
    <col min="9220" max="9220" width="10.5703125" style="28" bestFit="1" customWidth="1"/>
    <col min="9221" max="9221" width="11" style="28" bestFit="1" customWidth="1"/>
    <col min="9222" max="9222" width="14.7109375" style="28" bestFit="1" customWidth="1"/>
    <col min="9223" max="9223" width="9.85546875" style="28" bestFit="1" customWidth="1"/>
    <col min="9224" max="9224" width="9.5703125" style="28" bestFit="1" customWidth="1"/>
    <col min="9225" max="9225" width="11.28515625" style="28" bestFit="1" customWidth="1"/>
    <col min="9226" max="9226" width="5.28515625" style="28" bestFit="1" customWidth="1"/>
    <col min="9227" max="9227" width="16.5703125" style="28" bestFit="1" customWidth="1"/>
    <col min="9228" max="9228" width="11.42578125" style="28" customWidth="1"/>
    <col min="9229" max="9468" width="9.140625" style="28"/>
    <col min="9469" max="9469" width="11.85546875" style="28" customWidth="1"/>
    <col min="9470" max="9470" width="9.140625" style="28"/>
    <col min="9471" max="9471" width="18.5703125" style="28" customWidth="1"/>
    <col min="9472" max="9472" width="15.28515625" style="28" customWidth="1"/>
    <col min="9473" max="9474" width="13.5703125" style="28" customWidth="1"/>
    <col min="9475" max="9475" width="14.7109375" style="28" bestFit="1" customWidth="1"/>
    <col min="9476" max="9476" width="10.5703125" style="28" bestFit="1" customWidth="1"/>
    <col min="9477" max="9477" width="11" style="28" bestFit="1" customWidth="1"/>
    <col min="9478" max="9478" width="14.7109375" style="28" bestFit="1" customWidth="1"/>
    <col min="9479" max="9479" width="9.85546875" style="28" bestFit="1" customWidth="1"/>
    <col min="9480" max="9480" width="9.5703125" style="28" bestFit="1" customWidth="1"/>
    <col min="9481" max="9481" width="11.28515625" style="28" bestFit="1" customWidth="1"/>
    <col min="9482" max="9482" width="5.28515625" style="28" bestFit="1" customWidth="1"/>
    <col min="9483" max="9483" width="16.5703125" style="28" bestFit="1" customWidth="1"/>
    <col min="9484" max="9484" width="11.42578125" style="28" customWidth="1"/>
    <col min="9485" max="9724" width="9.140625" style="28"/>
    <col min="9725" max="9725" width="11.85546875" style="28" customWidth="1"/>
    <col min="9726" max="9726" width="9.140625" style="28"/>
    <col min="9727" max="9727" width="18.5703125" style="28" customWidth="1"/>
    <col min="9728" max="9728" width="15.28515625" style="28" customWidth="1"/>
    <col min="9729" max="9730" width="13.5703125" style="28" customWidth="1"/>
    <col min="9731" max="9731" width="14.7109375" style="28" bestFit="1" customWidth="1"/>
    <col min="9732" max="9732" width="10.5703125" style="28" bestFit="1" customWidth="1"/>
    <col min="9733" max="9733" width="11" style="28" bestFit="1" customWidth="1"/>
    <col min="9734" max="9734" width="14.7109375" style="28" bestFit="1" customWidth="1"/>
    <col min="9735" max="9735" width="9.85546875" style="28" bestFit="1" customWidth="1"/>
    <col min="9736" max="9736" width="9.5703125" style="28" bestFit="1" customWidth="1"/>
    <col min="9737" max="9737" width="11.28515625" style="28" bestFit="1" customWidth="1"/>
    <col min="9738" max="9738" width="5.28515625" style="28" bestFit="1" customWidth="1"/>
    <col min="9739" max="9739" width="16.5703125" style="28" bestFit="1" customWidth="1"/>
    <col min="9740" max="9740" width="11.42578125" style="28" customWidth="1"/>
    <col min="9741" max="9980" width="9.140625" style="28"/>
    <col min="9981" max="9981" width="11.85546875" style="28" customWidth="1"/>
    <col min="9982" max="9982" width="9.140625" style="28"/>
    <col min="9983" max="9983" width="18.5703125" style="28" customWidth="1"/>
    <col min="9984" max="9984" width="15.28515625" style="28" customWidth="1"/>
    <col min="9985" max="9986" width="13.5703125" style="28" customWidth="1"/>
    <col min="9987" max="9987" width="14.7109375" style="28" bestFit="1" customWidth="1"/>
    <col min="9988" max="9988" width="10.5703125" style="28" bestFit="1" customWidth="1"/>
    <col min="9989" max="9989" width="11" style="28" bestFit="1" customWidth="1"/>
    <col min="9990" max="9990" width="14.7109375" style="28" bestFit="1" customWidth="1"/>
    <col min="9991" max="9991" width="9.85546875" style="28" bestFit="1" customWidth="1"/>
    <col min="9992" max="9992" width="9.5703125" style="28" bestFit="1" customWidth="1"/>
    <col min="9993" max="9993" width="11.28515625" style="28" bestFit="1" customWidth="1"/>
    <col min="9994" max="9994" width="5.28515625" style="28" bestFit="1" customWidth="1"/>
    <col min="9995" max="9995" width="16.5703125" style="28" bestFit="1" customWidth="1"/>
    <col min="9996" max="9996" width="11.42578125" style="28" customWidth="1"/>
    <col min="9997" max="10236" width="9.140625" style="28"/>
    <col min="10237" max="10237" width="11.85546875" style="28" customWidth="1"/>
    <col min="10238" max="10238" width="9.140625" style="28"/>
    <col min="10239" max="10239" width="18.5703125" style="28" customWidth="1"/>
    <col min="10240" max="10240" width="15.28515625" style="28" customWidth="1"/>
    <col min="10241" max="10242" width="13.5703125" style="28" customWidth="1"/>
    <col min="10243" max="10243" width="14.7109375" style="28" bestFit="1" customWidth="1"/>
    <col min="10244" max="10244" width="10.5703125" style="28" bestFit="1" customWidth="1"/>
    <col min="10245" max="10245" width="11" style="28" bestFit="1" customWidth="1"/>
    <col min="10246" max="10246" width="14.7109375" style="28" bestFit="1" customWidth="1"/>
    <col min="10247" max="10247" width="9.85546875" style="28" bestFit="1" customWidth="1"/>
    <col min="10248" max="10248" width="9.5703125" style="28" bestFit="1" customWidth="1"/>
    <col min="10249" max="10249" width="11.28515625" style="28" bestFit="1" customWidth="1"/>
    <col min="10250" max="10250" width="5.28515625" style="28" bestFit="1" customWidth="1"/>
    <col min="10251" max="10251" width="16.5703125" style="28" bestFit="1" customWidth="1"/>
    <col min="10252" max="10252" width="11.42578125" style="28" customWidth="1"/>
    <col min="10253" max="10492" width="9.140625" style="28"/>
    <col min="10493" max="10493" width="11.85546875" style="28" customWidth="1"/>
    <col min="10494" max="10494" width="9.140625" style="28"/>
    <col min="10495" max="10495" width="18.5703125" style="28" customWidth="1"/>
    <col min="10496" max="10496" width="15.28515625" style="28" customWidth="1"/>
    <col min="10497" max="10498" width="13.5703125" style="28" customWidth="1"/>
    <col min="10499" max="10499" width="14.7109375" style="28" bestFit="1" customWidth="1"/>
    <col min="10500" max="10500" width="10.5703125" style="28" bestFit="1" customWidth="1"/>
    <col min="10501" max="10501" width="11" style="28" bestFit="1" customWidth="1"/>
    <col min="10502" max="10502" width="14.7109375" style="28" bestFit="1" customWidth="1"/>
    <col min="10503" max="10503" width="9.85546875" style="28" bestFit="1" customWidth="1"/>
    <col min="10504" max="10504" width="9.5703125" style="28" bestFit="1" customWidth="1"/>
    <col min="10505" max="10505" width="11.28515625" style="28" bestFit="1" customWidth="1"/>
    <col min="10506" max="10506" width="5.28515625" style="28" bestFit="1" customWidth="1"/>
    <col min="10507" max="10507" width="16.5703125" style="28" bestFit="1" customWidth="1"/>
    <col min="10508" max="10508" width="11.42578125" style="28" customWidth="1"/>
    <col min="10509" max="10748" width="9.140625" style="28"/>
    <col min="10749" max="10749" width="11.85546875" style="28" customWidth="1"/>
    <col min="10750" max="10750" width="9.140625" style="28"/>
    <col min="10751" max="10751" width="18.5703125" style="28" customWidth="1"/>
    <col min="10752" max="10752" width="15.28515625" style="28" customWidth="1"/>
    <col min="10753" max="10754" width="13.5703125" style="28" customWidth="1"/>
    <col min="10755" max="10755" width="14.7109375" style="28" bestFit="1" customWidth="1"/>
    <col min="10756" max="10756" width="10.5703125" style="28" bestFit="1" customWidth="1"/>
    <col min="10757" max="10757" width="11" style="28" bestFit="1" customWidth="1"/>
    <col min="10758" max="10758" width="14.7109375" style="28" bestFit="1" customWidth="1"/>
    <col min="10759" max="10759" width="9.85546875" style="28" bestFit="1" customWidth="1"/>
    <col min="10760" max="10760" width="9.5703125" style="28" bestFit="1" customWidth="1"/>
    <col min="10761" max="10761" width="11.28515625" style="28" bestFit="1" customWidth="1"/>
    <col min="10762" max="10762" width="5.28515625" style="28" bestFit="1" customWidth="1"/>
    <col min="10763" max="10763" width="16.5703125" style="28" bestFit="1" customWidth="1"/>
    <col min="10764" max="10764" width="11.42578125" style="28" customWidth="1"/>
    <col min="10765" max="11004" width="9.140625" style="28"/>
    <col min="11005" max="11005" width="11.85546875" style="28" customWidth="1"/>
    <col min="11006" max="11006" width="9.140625" style="28"/>
    <col min="11007" max="11007" width="18.5703125" style="28" customWidth="1"/>
    <col min="11008" max="11008" width="15.28515625" style="28" customWidth="1"/>
    <col min="11009" max="11010" width="13.5703125" style="28" customWidth="1"/>
    <col min="11011" max="11011" width="14.7109375" style="28" bestFit="1" customWidth="1"/>
    <col min="11012" max="11012" width="10.5703125" style="28" bestFit="1" customWidth="1"/>
    <col min="11013" max="11013" width="11" style="28" bestFit="1" customWidth="1"/>
    <col min="11014" max="11014" width="14.7109375" style="28" bestFit="1" customWidth="1"/>
    <col min="11015" max="11015" width="9.85546875" style="28" bestFit="1" customWidth="1"/>
    <col min="11016" max="11016" width="9.5703125" style="28" bestFit="1" customWidth="1"/>
    <col min="11017" max="11017" width="11.28515625" style="28" bestFit="1" customWidth="1"/>
    <col min="11018" max="11018" width="5.28515625" style="28" bestFit="1" customWidth="1"/>
    <col min="11019" max="11019" width="16.5703125" style="28" bestFit="1" customWidth="1"/>
    <col min="11020" max="11020" width="11.42578125" style="28" customWidth="1"/>
    <col min="11021" max="11260" width="9.140625" style="28"/>
    <col min="11261" max="11261" width="11.85546875" style="28" customWidth="1"/>
    <col min="11262" max="11262" width="9.140625" style="28"/>
    <col min="11263" max="11263" width="18.5703125" style="28" customWidth="1"/>
    <col min="11264" max="11264" width="15.28515625" style="28" customWidth="1"/>
    <col min="11265" max="11266" width="13.5703125" style="28" customWidth="1"/>
    <col min="11267" max="11267" width="14.7109375" style="28" bestFit="1" customWidth="1"/>
    <col min="11268" max="11268" width="10.5703125" style="28" bestFit="1" customWidth="1"/>
    <col min="11269" max="11269" width="11" style="28" bestFit="1" customWidth="1"/>
    <col min="11270" max="11270" width="14.7109375" style="28" bestFit="1" customWidth="1"/>
    <col min="11271" max="11271" width="9.85546875" style="28" bestFit="1" customWidth="1"/>
    <col min="11272" max="11272" width="9.5703125" style="28" bestFit="1" customWidth="1"/>
    <col min="11273" max="11273" width="11.28515625" style="28" bestFit="1" customWidth="1"/>
    <col min="11274" max="11274" width="5.28515625" style="28" bestFit="1" customWidth="1"/>
    <col min="11275" max="11275" width="16.5703125" style="28" bestFit="1" customWidth="1"/>
    <col min="11276" max="11276" width="11.42578125" style="28" customWidth="1"/>
    <col min="11277" max="11516" width="9.140625" style="28"/>
    <col min="11517" max="11517" width="11.85546875" style="28" customWidth="1"/>
    <col min="11518" max="11518" width="9.140625" style="28"/>
    <col min="11519" max="11519" width="18.5703125" style="28" customWidth="1"/>
    <col min="11520" max="11520" width="15.28515625" style="28" customWidth="1"/>
    <col min="11521" max="11522" width="13.5703125" style="28" customWidth="1"/>
    <col min="11523" max="11523" width="14.7109375" style="28" bestFit="1" customWidth="1"/>
    <col min="11524" max="11524" width="10.5703125" style="28" bestFit="1" customWidth="1"/>
    <col min="11525" max="11525" width="11" style="28" bestFit="1" customWidth="1"/>
    <col min="11526" max="11526" width="14.7109375" style="28" bestFit="1" customWidth="1"/>
    <col min="11527" max="11527" width="9.85546875" style="28" bestFit="1" customWidth="1"/>
    <col min="11528" max="11528" width="9.5703125" style="28" bestFit="1" customWidth="1"/>
    <col min="11529" max="11529" width="11.28515625" style="28" bestFit="1" customWidth="1"/>
    <col min="11530" max="11530" width="5.28515625" style="28" bestFit="1" customWidth="1"/>
    <col min="11531" max="11531" width="16.5703125" style="28" bestFit="1" customWidth="1"/>
    <col min="11532" max="11532" width="11.42578125" style="28" customWidth="1"/>
    <col min="11533" max="11772" width="9.140625" style="28"/>
    <col min="11773" max="11773" width="11.85546875" style="28" customWidth="1"/>
    <col min="11774" max="11774" width="9.140625" style="28"/>
    <col min="11775" max="11775" width="18.5703125" style="28" customWidth="1"/>
    <col min="11776" max="11776" width="15.28515625" style="28" customWidth="1"/>
    <col min="11777" max="11778" width="13.5703125" style="28" customWidth="1"/>
    <col min="11779" max="11779" width="14.7109375" style="28" bestFit="1" customWidth="1"/>
    <col min="11780" max="11780" width="10.5703125" style="28" bestFit="1" customWidth="1"/>
    <col min="11781" max="11781" width="11" style="28" bestFit="1" customWidth="1"/>
    <col min="11782" max="11782" width="14.7109375" style="28" bestFit="1" customWidth="1"/>
    <col min="11783" max="11783" width="9.85546875" style="28" bestFit="1" customWidth="1"/>
    <col min="11784" max="11784" width="9.5703125" style="28" bestFit="1" customWidth="1"/>
    <col min="11785" max="11785" width="11.28515625" style="28" bestFit="1" customWidth="1"/>
    <col min="11786" max="11786" width="5.28515625" style="28" bestFit="1" customWidth="1"/>
    <col min="11787" max="11787" width="16.5703125" style="28" bestFit="1" customWidth="1"/>
    <col min="11788" max="11788" width="11.42578125" style="28" customWidth="1"/>
    <col min="11789" max="12028" width="9.140625" style="28"/>
    <col min="12029" max="12029" width="11.85546875" style="28" customWidth="1"/>
    <col min="12030" max="12030" width="9.140625" style="28"/>
    <col min="12031" max="12031" width="18.5703125" style="28" customWidth="1"/>
    <col min="12032" max="12032" width="15.28515625" style="28" customWidth="1"/>
    <col min="12033" max="12034" width="13.5703125" style="28" customWidth="1"/>
    <col min="12035" max="12035" width="14.7109375" style="28" bestFit="1" customWidth="1"/>
    <col min="12036" max="12036" width="10.5703125" style="28" bestFit="1" customWidth="1"/>
    <col min="12037" max="12037" width="11" style="28" bestFit="1" customWidth="1"/>
    <col min="12038" max="12038" width="14.7109375" style="28" bestFit="1" customWidth="1"/>
    <col min="12039" max="12039" width="9.85546875" style="28" bestFit="1" customWidth="1"/>
    <col min="12040" max="12040" width="9.5703125" style="28" bestFit="1" customWidth="1"/>
    <col min="12041" max="12041" width="11.28515625" style="28" bestFit="1" customWidth="1"/>
    <col min="12042" max="12042" width="5.28515625" style="28" bestFit="1" customWidth="1"/>
    <col min="12043" max="12043" width="16.5703125" style="28" bestFit="1" customWidth="1"/>
    <col min="12044" max="12044" width="11.42578125" style="28" customWidth="1"/>
    <col min="12045" max="12284" width="9.140625" style="28"/>
    <col min="12285" max="12285" width="11.85546875" style="28" customWidth="1"/>
    <col min="12286" max="12286" width="9.140625" style="28"/>
    <col min="12287" max="12287" width="18.5703125" style="28" customWidth="1"/>
    <col min="12288" max="12288" width="15.28515625" style="28" customWidth="1"/>
    <col min="12289" max="12290" width="13.5703125" style="28" customWidth="1"/>
    <col min="12291" max="12291" width="14.7109375" style="28" bestFit="1" customWidth="1"/>
    <col min="12292" max="12292" width="10.5703125" style="28" bestFit="1" customWidth="1"/>
    <col min="12293" max="12293" width="11" style="28" bestFit="1" customWidth="1"/>
    <col min="12294" max="12294" width="14.7109375" style="28" bestFit="1" customWidth="1"/>
    <col min="12295" max="12295" width="9.85546875" style="28" bestFit="1" customWidth="1"/>
    <col min="12296" max="12296" width="9.5703125" style="28" bestFit="1" customWidth="1"/>
    <col min="12297" max="12297" width="11.28515625" style="28" bestFit="1" customWidth="1"/>
    <col min="12298" max="12298" width="5.28515625" style="28" bestFit="1" customWidth="1"/>
    <col min="12299" max="12299" width="16.5703125" style="28" bestFit="1" customWidth="1"/>
    <col min="12300" max="12300" width="11.42578125" style="28" customWidth="1"/>
    <col min="12301" max="12540" width="9.140625" style="28"/>
    <col min="12541" max="12541" width="11.85546875" style="28" customWidth="1"/>
    <col min="12542" max="12542" width="9.140625" style="28"/>
    <col min="12543" max="12543" width="18.5703125" style="28" customWidth="1"/>
    <col min="12544" max="12544" width="15.28515625" style="28" customWidth="1"/>
    <col min="12545" max="12546" width="13.5703125" style="28" customWidth="1"/>
    <col min="12547" max="12547" width="14.7109375" style="28" bestFit="1" customWidth="1"/>
    <col min="12548" max="12548" width="10.5703125" style="28" bestFit="1" customWidth="1"/>
    <col min="12549" max="12549" width="11" style="28" bestFit="1" customWidth="1"/>
    <col min="12550" max="12550" width="14.7109375" style="28" bestFit="1" customWidth="1"/>
    <col min="12551" max="12551" width="9.85546875" style="28" bestFit="1" customWidth="1"/>
    <col min="12552" max="12552" width="9.5703125" style="28" bestFit="1" customWidth="1"/>
    <col min="12553" max="12553" width="11.28515625" style="28" bestFit="1" customWidth="1"/>
    <col min="12554" max="12554" width="5.28515625" style="28" bestFit="1" customWidth="1"/>
    <col min="12555" max="12555" width="16.5703125" style="28" bestFit="1" customWidth="1"/>
    <col min="12556" max="12556" width="11.42578125" style="28" customWidth="1"/>
    <col min="12557" max="12796" width="9.140625" style="28"/>
    <col min="12797" max="12797" width="11.85546875" style="28" customWidth="1"/>
    <col min="12798" max="12798" width="9.140625" style="28"/>
    <col min="12799" max="12799" width="18.5703125" style="28" customWidth="1"/>
    <col min="12800" max="12800" width="15.28515625" style="28" customWidth="1"/>
    <col min="12801" max="12802" width="13.5703125" style="28" customWidth="1"/>
    <col min="12803" max="12803" width="14.7109375" style="28" bestFit="1" customWidth="1"/>
    <col min="12804" max="12804" width="10.5703125" style="28" bestFit="1" customWidth="1"/>
    <col min="12805" max="12805" width="11" style="28" bestFit="1" customWidth="1"/>
    <col min="12806" max="12806" width="14.7109375" style="28" bestFit="1" customWidth="1"/>
    <col min="12807" max="12807" width="9.85546875" style="28" bestFit="1" customWidth="1"/>
    <col min="12808" max="12808" width="9.5703125" style="28" bestFit="1" customWidth="1"/>
    <col min="12809" max="12809" width="11.28515625" style="28" bestFit="1" customWidth="1"/>
    <col min="12810" max="12810" width="5.28515625" style="28" bestFit="1" customWidth="1"/>
    <col min="12811" max="12811" width="16.5703125" style="28" bestFit="1" customWidth="1"/>
    <col min="12812" max="12812" width="11.42578125" style="28" customWidth="1"/>
    <col min="12813" max="13052" width="9.140625" style="28"/>
    <col min="13053" max="13053" width="11.85546875" style="28" customWidth="1"/>
    <col min="13054" max="13054" width="9.140625" style="28"/>
    <col min="13055" max="13055" width="18.5703125" style="28" customWidth="1"/>
    <col min="13056" max="13056" width="15.28515625" style="28" customWidth="1"/>
    <col min="13057" max="13058" width="13.5703125" style="28" customWidth="1"/>
    <col min="13059" max="13059" width="14.7109375" style="28" bestFit="1" customWidth="1"/>
    <col min="13060" max="13060" width="10.5703125" style="28" bestFit="1" customWidth="1"/>
    <col min="13061" max="13061" width="11" style="28" bestFit="1" customWidth="1"/>
    <col min="13062" max="13062" width="14.7109375" style="28" bestFit="1" customWidth="1"/>
    <col min="13063" max="13063" width="9.85546875" style="28" bestFit="1" customWidth="1"/>
    <col min="13064" max="13064" width="9.5703125" style="28" bestFit="1" customWidth="1"/>
    <col min="13065" max="13065" width="11.28515625" style="28" bestFit="1" customWidth="1"/>
    <col min="13066" max="13066" width="5.28515625" style="28" bestFit="1" customWidth="1"/>
    <col min="13067" max="13067" width="16.5703125" style="28" bestFit="1" customWidth="1"/>
    <col min="13068" max="13068" width="11.42578125" style="28" customWidth="1"/>
    <col min="13069" max="13308" width="9.140625" style="28"/>
    <col min="13309" max="13309" width="11.85546875" style="28" customWidth="1"/>
    <col min="13310" max="13310" width="9.140625" style="28"/>
    <col min="13311" max="13311" width="18.5703125" style="28" customWidth="1"/>
    <col min="13312" max="13312" width="15.28515625" style="28" customWidth="1"/>
    <col min="13313" max="13314" width="13.5703125" style="28" customWidth="1"/>
    <col min="13315" max="13315" width="14.7109375" style="28" bestFit="1" customWidth="1"/>
    <col min="13316" max="13316" width="10.5703125" style="28" bestFit="1" customWidth="1"/>
    <col min="13317" max="13317" width="11" style="28" bestFit="1" customWidth="1"/>
    <col min="13318" max="13318" width="14.7109375" style="28" bestFit="1" customWidth="1"/>
    <col min="13319" max="13319" width="9.85546875" style="28" bestFit="1" customWidth="1"/>
    <col min="13320" max="13320" width="9.5703125" style="28" bestFit="1" customWidth="1"/>
    <col min="13321" max="13321" width="11.28515625" style="28" bestFit="1" customWidth="1"/>
    <col min="13322" max="13322" width="5.28515625" style="28" bestFit="1" customWidth="1"/>
    <col min="13323" max="13323" width="16.5703125" style="28" bestFit="1" customWidth="1"/>
    <col min="13324" max="13324" width="11.42578125" style="28" customWidth="1"/>
    <col min="13325" max="13564" width="9.140625" style="28"/>
    <col min="13565" max="13565" width="11.85546875" style="28" customWidth="1"/>
    <col min="13566" max="13566" width="9.140625" style="28"/>
    <col min="13567" max="13567" width="18.5703125" style="28" customWidth="1"/>
    <col min="13568" max="13568" width="15.28515625" style="28" customWidth="1"/>
    <col min="13569" max="13570" width="13.5703125" style="28" customWidth="1"/>
    <col min="13571" max="13571" width="14.7109375" style="28" bestFit="1" customWidth="1"/>
    <col min="13572" max="13572" width="10.5703125" style="28" bestFit="1" customWidth="1"/>
    <col min="13573" max="13573" width="11" style="28" bestFit="1" customWidth="1"/>
    <col min="13574" max="13574" width="14.7109375" style="28" bestFit="1" customWidth="1"/>
    <col min="13575" max="13575" width="9.85546875" style="28" bestFit="1" customWidth="1"/>
    <col min="13576" max="13576" width="9.5703125" style="28" bestFit="1" customWidth="1"/>
    <col min="13577" max="13577" width="11.28515625" style="28" bestFit="1" customWidth="1"/>
    <col min="13578" max="13578" width="5.28515625" style="28" bestFit="1" customWidth="1"/>
    <col min="13579" max="13579" width="16.5703125" style="28" bestFit="1" customWidth="1"/>
    <col min="13580" max="13580" width="11.42578125" style="28" customWidth="1"/>
    <col min="13581" max="13820" width="9.140625" style="28"/>
    <col min="13821" max="13821" width="11.85546875" style="28" customWidth="1"/>
    <col min="13822" max="13822" width="9.140625" style="28"/>
    <col min="13823" max="13823" width="18.5703125" style="28" customWidth="1"/>
    <col min="13824" max="13824" width="15.28515625" style="28" customWidth="1"/>
    <col min="13825" max="13826" width="13.5703125" style="28" customWidth="1"/>
    <col min="13827" max="13827" width="14.7109375" style="28" bestFit="1" customWidth="1"/>
    <col min="13828" max="13828" width="10.5703125" style="28" bestFit="1" customWidth="1"/>
    <col min="13829" max="13829" width="11" style="28" bestFit="1" customWidth="1"/>
    <col min="13830" max="13830" width="14.7109375" style="28" bestFit="1" customWidth="1"/>
    <col min="13831" max="13831" width="9.85546875" style="28" bestFit="1" customWidth="1"/>
    <col min="13832" max="13832" width="9.5703125" style="28" bestFit="1" customWidth="1"/>
    <col min="13833" max="13833" width="11.28515625" style="28" bestFit="1" customWidth="1"/>
    <col min="13834" max="13834" width="5.28515625" style="28" bestFit="1" customWidth="1"/>
    <col min="13835" max="13835" width="16.5703125" style="28" bestFit="1" customWidth="1"/>
    <col min="13836" max="13836" width="11.42578125" style="28" customWidth="1"/>
    <col min="13837" max="14076" width="9.140625" style="28"/>
    <col min="14077" max="14077" width="11.85546875" style="28" customWidth="1"/>
    <col min="14078" max="14078" width="9.140625" style="28"/>
    <col min="14079" max="14079" width="18.5703125" style="28" customWidth="1"/>
    <col min="14080" max="14080" width="15.28515625" style="28" customWidth="1"/>
    <col min="14081" max="14082" width="13.5703125" style="28" customWidth="1"/>
    <col min="14083" max="14083" width="14.7109375" style="28" bestFit="1" customWidth="1"/>
    <col min="14084" max="14084" width="10.5703125" style="28" bestFit="1" customWidth="1"/>
    <col min="14085" max="14085" width="11" style="28" bestFit="1" customWidth="1"/>
    <col min="14086" max="14086" width="14.7109375" style="28" bestFit="1" customWidth="1"/>
    <col min="14087" max="14087" width="9.85546875" style="28" bestFit="1" customWidth="1"/>
    <col min="14088" max="14088" width="9.5703125" style="28" bestFit="1" customWidth="1"/>
    <col min="14089" max="14089" width="11.28515625" style="28" bestFit="1" customWidth="1"/>
    <col min="14090" max="14090" width="5.28515625" style="28" bestFit="1" customWidth="1"/>
    <col min="14091" max="14091" width="16.5703125" style="28" bestFit="1" customWidth="1"/>
    <col min="14092" max="14092" width="11.42578125" style="28" customWidth="1"/>
    <col min="14093" max="14332" width="9.140625" style="28"/>
    <col min="14333" max="14333" width="11.85546875" style="28" customWidth="1"/>
    <col min="14334" max="14334" width="9.140625" style="28"/>
    <col min="14335" max="14335" width="18.5703125" style="28" customWidth="1"/>
    <col min="14336" max="14336" width="15.28515625" style="28" customWidth="1"/>
    <col min="14337" max="14338" width="13.5703125" style="28" customWidth="1"/>
    <col min="14339" max="14339" width="14.7109375" style="28" bestFit="1" customWidth="1"/>
    <col min="14340" max="14340" width="10.5703125" style="28" bestFit="1" customWidth="1"/>
    <col min="14341" max="14341" width="11" style="28" bestFit="1" customWidth="1"/>
    <col min="14342" max="14342" width="14.7109375" style="28" bestFit="1" customWidth="1"/>
    <col min="14343" max="14343" width="9.85546875" style="28" bestFit="1" customWidth="1"/>
    <col min="14344" max="14344" width="9.5703125" style="28" bestFit="1" customWidth="1"/>
    <col min="14345" max="14345" width="11.28515625" style="28" bestFit="1" customWidth="1"/>
    <col min="14346" max="14346" width="5.28515625" style="28" bestFit="1" customWidth="1"/>
    <col min="14347" max="14347" width="16.5703125" style="28" bestFit="1" customWidth="1"/>
    <col min="14348" max="14348" width="11.42578125" style="28" customWidth="1"/>
    <col min="14349" max="14588" width="9.140625" style="28"/>
    <col min="14589" max="14589" width="11.85546875" style="28" customWidth="1"/>
    <col min="14590" max="14590" width="9.140625" style="28"/>
    <col min="14591" max="14591" width="18.5703125" style="28" customWidth="1"/>
    <col min="14592" max="14592" width="15.28515625" style="28" customWidth="1"/>
    <col min="14593" max="14594" width="13.5703125" style="28" customWidth="1"/>
    <col min="14595" max="14595" width="14.7109375" style="28" bestFit="1" customWidth="1"/>
    <col min="14596" max="14596" width="10.5703125" style="28" bestFit="1" customWidth="1"/>
    <col min="14597" max="14597" width="11" style="28" bestFit="1" customWidth="1"/>
    <col min="14598" max="14598" width="14.7109375" style="28" bestFit="1" customWidth="1"/>
    <col min="14599" max="14599" width="9.85546875" style="28" bestFit="1" customWidth="1"/>
    <col min="14600" max="14600" width="9.5703125" style="28" bestFit="1" customWidth="1"/>
    <col min="14601" max="14601" width="11.28515625" style="28" bestFit="1" customWidth="1"/>
    <col min="14602" max="14602" width="5.28515625" style="28" bestFit="1" customWidth="1"/>
    <col min="14603" max="14603" width="16.5703125" style="28" bestFit="1" customWidth="1"/>
    <col min="14604" max="14604" width="11.42578125" style="28" customWidth="1"/>
    <col min="14605" max="14844" width="9.140625" style="28"/>
    <col min="14845" max="14845" width="11.85546875" style="28" customWidth="1"/>
    <col min="14846" max="14846" width="9.140625" style="28"/>
    <col min="14847" max="14847" width="18.5703125" style="28" customWidth="1"/>
    <col min="14848" max="14848" width="15.28515625" style="28" customWidth="1"/>
    <col min="14849" max="14850" width="13.5703125" style="28" customWidth="1"/>
    <col min="14851" max="14851" width="14.7109375" style="28" bestFit="1" customWidth="1"/>
    <col min="14852" max="14852" width="10.5703125" style="28" bestFit="1" customWidth="1"/>
    <col min="14853" max="14853" width="11" style="28" bestFit="1" customWidth="1"/>
    <col min="14854" max="14854" width="14.7109375" style="28" bestFit="1" customWidth="1"/>
    <col min="14855" max="14855" width="9.85546875" style="28" bestFit="1" customWidth="1"/>
    <col min="14856" max="14856" width="9.5703125" style="28" bestFit="1" customWidth="1"/>
    <col min="14857" max="14857" width="11.28515625" style="28" bestFit="1" customWidth="1"/>
    <col min="14858" max="14858" width="5.28515625" style="28" bestFit="1" customWidth="1"/>
    <col min="14859" max="14859" width="16.5703125" style="28" bestFit="1" customWidth="1"/>
    <col min="14860" max="14860" width="11.42578125" style="28" customWidth="1"/>
    <col min="14861" max="15100" width="9.140625" style="28"/>
    <col min="15101" max="15101" width="11.85546875" style="28" customWidth="1"/>
    <col min="15102" max="15102" width="9.140625" style="28"/>
    <col min="15103" max="15103" width="18.5703125" style="28" customWidth="1"/>
    <col min="15104" max="15104" width="15.28515625" style="28" customWidth="1"/>
    <col min="15105" max="15106" width="13.5703125" style="28" customWidth="1"/>
    <col min="15107" max="15107" width="14.7109375" style="28" bestFit="1" customWidth="1"/>
    <col min="15108" max="15108" width="10.5703125" style="28" bestFit="1" customWidth="1"/>
    <col min="15109" max="15109" width="11" style="28" bestFit="1" customWidth="1"/>
    <col min="15110" max="15110" width="14.7109375" style="28" bestFit="1" customWidth="1"/>
    <col min="15111" max="15111" width="9.85546875" style="28" bestFit="1" customWidth="1"/>
    <col min="15112" max="15112" width="9.5703125" style="28" bestFit="1" customWidth="1"/>
    <col min="15113" max="15113" width="11.28515625" style="28" bestFit="1" customWidth="1"/>
    <col min="15114" max="15114" width="5.28515625" style="28" bestFit="1" customWidth="1"/>
    <col min="15115" max="15115" width="16.5703125" style="28" bestFit="1" customWidth="1"/>
    <col min="15116" max="15116" width="11.42578125" style="28" customWidth="1"/>
    <col min="15117" max="15356" width="9.140625" style="28"/>
    <col min="15357" max="15357" width="11.85546875" style="28" customWidth="1"/>
    <col min="15358" max="15358" width="9.140625" style="28"/>
    <col min="15359" max="15359" width="18.5703125" style="28" customWidth="1"/>
    <col min="15360" max="15360" width="15.28515625" style="28" customWidth="1"/>
    <col min="15361" max="15362" width="13.5703125" style="28" customWidth="1"/>
    <col min="15363" max="15363" width="14.7109375" style="28" bestFit="1" customWidth="1"/>
    <col min="15364" max="15364" width="10.5703125" style="28" bestFit="1" customWidth="1"/>
    <col min="15365" max="15365" width="11" style="28" bestFit="1" customWidth="1"/>
    <col min="15366" max="15366" width="14.7109375" style="28" bestFit="1" customWidth="1"/>
    <col min="15367" max="15367" width="9.85546875" style="28" bestFit="1" customWidth="1"/>
    <col min="15368" max="15368" width="9.5703125" style="28" bestFit="1" customWidth="1"/>
    <col min="15369" max="15369" width="11.28515625" style="28" bestFit="1" customWidth="1"/>
    <col min="15370" max="15370" width="5.28515625" style="28" bestFit="1" customWidth="1"/>
    <col min="15371" max="15371" width="16.5703125" style="28" bestFit="1" customWidth="1"/>
    <col min="15372" max="15372" width="11.42578125" style="28" customWidth="1"/>
    <col min="15373" max="15612" width="9.140625" style="28"/>
    <col min="15613" max="15613" width="11.85546875" style="28" customWidth="1"/>
    <col min="15614" max="15614" width="9.140625" style="28"/>
    <col min="15615" max="15615" width="18.5703125" style="28" customWidth="1"/>
    <col min="15616" max="15616" width="15.28515625" style="28" customWidth="1"/>
    <col min="15617" max="15618" width="13.5703125" style="28" customWidth="1"/>
    <col min="15619" max="15619" width="14.7109375" style="28" bestFit="1" customWidth="1"/>
    <col min="15620" max="15620" width="10.5703125" style="28" bestFit="1" customWidth="1"/>
    <col min="15621" max="15621" width="11" style="28" bestFit="1" customWidth="1"/>
    <col min="15622" max="15622" width="14.7109375" style="28" bestFit="1" customWidth="1"/>
    <col min="15623" max="15623" width="9.85546875" style="28" bestFit="1" customWidth="1"/>
    <col min="15624" max="15624" width="9.5703125" style="28" bestFit="1" customWidth="1"/>
    <col min="15625" max="15625" width="11.28515625" style="28" bestFit="1" customWidth="1"/>
    <col min="15626" max="15626" width="5.28515625" style="28" bestFit="1" customWidth="1"/>
    <col min="15627" max="15627" width="16.5703125" style="28" bestFit="1" customWidth="1"/>
    <col min="15628" max="15628" width="11.42578125" style="28" customWidth="1"/>
    <col min="15629" max="15868" width="9.140625" style="28"/>
    <col min="15869" max="15869" width="11.85546875" style="28" customWidth="1"/>
    <col min="15870" max="15870" width="9.140625" style="28"/>
    <col min="15871" max="15871" width="18.5703125" style="28" customWidth="1"/>
    <col min="15872" max="15872" width="15.28515625" style="28" customWidth="1"/>
    <col min="15873" max="15874" width="13.5703125" style="28" customWidth="1"/>
    <col min="15875" max="15875" width="14.7109375" style="28" bestFit="1" customWidth="1"/>
    <col min="15876" max="15876" width="10.5703125" style="28" bestFit="1" customWidth="1"/>
    <col min="15877" max="15877" width="11" style="28" bestFit="1" customWidth="1"/>
    <col min="15878" max="15878" width="14.7109375" style="28" bestFit="1" customWidth="1"/>
    <col min="15879" max="15879" width="9.85546875" style="28" bestFit="1" customWidth="1"/>
    <col min="15880" max="15880" width="9.5703125" style="28" bestFit="1" customWidth="1"/>
    <col min="15881" max="15881" width="11.28515625" style="28" bestFit="1" customWidth="1"/>
    <col min="15882" max="15882" width="5.28515625" style="28" bestFit="1" customWidth="1"/>
    <col min="15883" max="15883" width="16.5703125" style="28" bestFit="1" customWidth="1"/>
    <col min="15884" max="15884" width="11.42578125" style="28" customWidth="1"/>
    <col min="15885" max="16124" width="9.140625" style="28"/>
    <col min="16125" max="16125" width="11.85546875" style="28" customWidth="1"/>
    <col min="16126" max="16126" width="9.140625" style="28"/>
    <col min="16127" max="16127" width="18.5703125" style="28" customWidth="1"/>
    <col min="16128" max="16128" width="15.28515625" style="28" customWidth="1"/>
    <col min="16129" max="16130" width="13.5703125" style="28" customWidth="1"/>
    <col min="16131" max="16131" width="14.7109375" style="28" bestFit="1" customWidth="1"/>
    <col min="16132" max="16132" width="10.5703125" style="28" bestFit="1" customWidth="1"/>
    <col min="16133" max="16133" width="11" style="28" bestFit="1" customWidth="1"/>
    <col min="16134" max="16134" width="14.7109375" style="28" bestFit="1" customWidth="1"/>
    <col min="16135" max="16135" width="9.85546875" style="28" bestFit="1" customWidth="1"/>
    <col min="16136" max="16136" width="9.5703125" style="28" bestFit="1" customWidth="1"/>
    <col min="16137" max="16137" width="11.28515625" style="28" bestFit="1" customWidth="1"/>
    <col min="16138" max="16138" width="5.28515625" style="28" bestFit="1" customWidth="1"/>
    <col min="16139" max="16139" width="16.5703125" style="28" bestFit="1" customWidth="1"/>
    <col min="16140" max="16140" width="11.42578125" style="28" customWidth="1"/>
    <col min="16141" max="16384" width="9.140625" style="28"/>
  </cols>
  <sheetData>
    <row r="1" spans="1:14" s="124" customFormat="1" x14ac:dyDescent="0.25">
      <c r="A1" s="50" t="s">
        <v>86</v>
      </c>
      <c r="B1" s="50" t="s">
        <v>87</v>
      </c>
      <c r="C1" s="54" t="s">
        <v>0</v>
      </c>
      <c r="D1" s="54" t="s">
        <v>455</v>
      </c>
      <c r="E1" s="54" t="s">
        <v>22</v>
      </c>
      <c r="F1" s="54" t="s">
        <v>23</v>
      </c>
      <c r="G1" s="142" t="s">
        <v>23</v>
      </c>
      <c r="H1" s="142" t="s">
        <v>501</v>
      </c>
      <c r="I1" s="54" t="s">
        <v>93</v>
      </c>
      <c r="J1" s="54" t="s">
        <v>94</v>
      </c>
      <c r="K1" s="57" t="s">
        <v>95</v>
      </c>
      <c r="L1" s="123" t="s">
        <v>96</v>
      </c>
      <c r="M1" s="54" t="s">
        <v>456</v>
      </c>
      <c r="N1" s="54" t="s">
        <v>97</v>
      </c>
    </row>
    <row r="2" spans="1:14" x14ac:dyDescent="0.25">
      <c r="A2" s="29" t="s">
        <v>457</v>
      </c>
      <c r="B2" s="29" t="s">
        <v>458</v>
      </c>
      <c r="C2" s="125" t="s">
        <v>459</v>
      </c>
      <c r="D2" s="31">
        <v>3</v>
      </c>
      <c r="E2" s="126">
        <v>10.4</v>
      </c>
      <c r="F2" s="126">
        <f>H2</f>
        <v>62.400000000000006</v>
      </c>
      <c r="G2" s="126">
        <v>75.5</v>
      </c>
      <c r="H2" s="126">
        <f>E2*6</f>
        <v>62.400000000000006</v>
      </c>
      <c r="I2" s="31">
        <f>(J2+K2)*0.4</f>
        <v>26.200000000000003</v>
      </c>
      <c r="J2" s="31">
        <v>10</v>
      </c>
      <c r="K2" s="31">
        <v>55.5</v>
      </c>
      <c r="L2" s="127">
        <v>-1</v>
      </c>
      <c r="M2" s="31">
        <v>0</v>
      </c>
      <c r="N2" s="31" t="s">
        <v>460</v>
      </c>
    </row>
    <row r="3" spans="1:14" x14ac:dyDescent="0.25">
      <c r="A3" s="29" t="s">
        <v>461</v>
      </c>
      <c r="B3" s="29" t="s">
        <v>458</v>
      </c>
      <c r="C3" s="125" t="s">
        <v>462</v>
      </c>
      <c r="D3" s="31">
        <v>3</v>
      </c>
      <c r="E3" s="126">
        <v>10.5</v>
      </c>
      <c r="F3" s="126">
        <f t="shared" ref="F3:F8" si="0">H3</f>
        <v>63</v>
      </c>
      <c r="G3" s="126">
        <v>77.7</v>
      </c>
      <c r="H3" s="126">
        <f t="shared" ref="H3:H8" si="1">E3*6</f>
        <v>63</v>
      </c>
      <c r="I3" s="31">
        <f t="shared" ref="I3:I8" si="2">(J3+K3)*0.4</f>
        <v>27.080000000000002</v>
      </c>
      <c r="J3" s="31">
        <v>10</v>
      </c>
      <c r="K3" s="31">
        <v>57.7</v>
      </c>
      <c r="L3" s="127">
        <v>-1</v>
      </c>
      <c r="M3" s="31">
        <v>0</v>
      </c>
      <c r="N3" s="31" t="s">
        <v>463</v>
      </c>
    </row>
    <row r="4" spans="1:14" x14ac:dyDescent="0.25">
      <c r="A4" s="29" t="s">
        <v>464</v>
      </c>
      <c r="B4" s="29" t="s">
        <v>458</v>
      </c>
      <c r="C4" s="125" t="s">
        <v>465</v>
      </c>
      <c r="D4" s="31">
        <v>3</v>
      </c>
      <c r="E4" s="126">
        <v>10.6</v>
      </c>
      <c r="F4" s="126">
        <f t="shared" si="0"/>
        <v>63.599999999999994</v>
      </c>
      <c r="G4" s="126">
        <v>79.900000000000006</v>
      </c>
      <c r="H4" s="126">
        <f t="shared" si="1"/>
        <v>63.599999999999994</v>
      </c>
      <c r="I4" s="31">
        <f t="shared" si="2"/>
        <v>27.960000000000004</v>
      </c>
      <c r="J4" s="31">
        <v>10</v>
      </c>
      <c r="K4" s="31">
        <v>59.9</v>
      </c>
      <c r="L4" s="127">
        <v>-1</v>
      </c>
      <c r="M4" s="31">
        <v>0</v>
      </c>
      <c r="N4" s="31" t="s">
        <v>466</v>
      </c>
    </row>
    <row r="5" spans="1:14" x14ac:dyDescent="0.25">
      <c r="A5" s="29" t="s">
        <v>467</v>
      </c>
      <c r="B5" s="29" t="s">
        <v>458</v>
      </c>
      <c r="C5" s="125" t="s">
        <v>468</v>
      </c>
      <c r="D5" s="31">
        <v>3</v>
      </c>
      <c r="E5" s="126">
        <v>10.7</v>
      </c>
      <c r="F5" s="126">
        <f t="shared" si="0"/>
        <v>64.199999999999989</v>
      </c>
      <c r="G5" s="126">
        <v>76.599999999999994</v>
      </c>
      <c r="H5" s="126">
        <f t="shared" si="1"/>
        <v>64.199999999999989</v>
      </c>
      <c r="I5" s="31">
        <f t="shared" si="2"/>
        <v>26.64</v>
      </c>
      <c r="J5" s="31">
        <v>10</v>
      </c>
      <c r="K5" s="31">
        <v>56.6</v>
      </c>
      <c r="L5" s="127">
        <v>-1</v>
      </c>
      <c r="M5" s="31">
        <v>1</v>
      </c>
      <c r="N5" s="31" t="s">
        <v>469</v>
      </c>
    </row>
    <row r="6" spans="1:14" x14ac:dyDescent="0.25">
      <c r="A6" s="29" t="s">
        <v>470</v>
      </c>
      <c r="B6" s="29" t="s">
        <v>458</v>
      </c>
      <c r="C6" s="125" t="s">
        <v>471</v>
      </c>
      <c r="D6" s="31">
        <v>3</v>
      </c>
      <c r="E6" s="126">
        <v>10.8</v>
      </c>
      <c r="F6" s="126">
        <f t="shared" si="0"/>
        <v>64.800000000000011</v>
      </c>
      <c r="G6" s="126">
        <v>78.8</v>
      </c>
      <c r="H6" s="126">
        <f t="shared" si="1"/>
        <v>64.800000000000011</v>
      </c>
      <c r="I6" s="31">
        <f t="shared" si="2"/>
        <v>27.52</v>
      </c>
      <c r="J6" s="31">
        <v>10</v>
      </c>
      <c r="K6" s="31">
        <v>58.8</v>
      </c>
      <c r="L6" s="127">
        <v>-1</v>
      </c>
      <c r="M6" s="31">
        <v>1</v>
      </c>
      <c r="N6" s="31" t="s">
        <v>472</v>
      </c>
    </row>
    <row r="7" spans="1:14" x14ac:dyDescent="0.25">
      <c r="A7" s="29" t="s">
        <v>473</v>
      </c>
      <c r="B7" s="29" t="s">
        <v>458</v>
      </c>
      <c r="C7" s="125" t="s">
        <v>474</v>
      </c>
      <c r="D7" s="31">
        <v>3</v>
      </c>
      <c r="E7" s="126">
        <v>10.9</v>
      </c>
      <c r="F7" s="126">
        <f t="shared" si="0"/>
        <v>65.400000000000006</v>
      </c>
      <c r="G7" s="126">
        <v>74.400000000000006</v>
      </c>
      <c r="H7" s="126">
        <f t="shared" si="1"/>
        <v>65.400000000000006</v>
      </c>
      <c r="I7" s="31">
        <f t="shared" si="2"/>
        <v>25.760000000000005</v>
      </c>
      <c r="J7" s="31">
        <v>10</v>
      </c>
      <c r="K7" s="31">
        <v>54.4</v>
      </c>
      <c r="L7" s="127">
        <v>-1</v>
      </c>
      <c r="M7" s="31">
        <v>1</v>
      </c>
      <c r="N7" s="31" t="s">
        <v>475</v>
      </c>
    </row>
    <row r="8" spans="1:14" x14ac:dyDescent="0.25">
      <c r="A8" s="29" t="s">
        <v>476</v>
      </c>
      <c r="B8" s="29" t="s">
        <v>458</v>
      </c>
      <c r="C8" s="18" t="s">
        <v>477</v>
      </c>
      <c r="D8" s="18">
        <v>3</v>
      </c>
      <c r="E8" s="18">
        <v>11.1</v>
      </c>
      <c r="F8" s="126">
        <f t="shared" si="0"/>
        <v>66.599999999999994</v>
      </c>
      <c r="G8" s="18">
        <v>80.099999999999994</v>
      </c>
      <c r="H8" s="126">
        <f t="shared" si="1"/>
        <v>66.599999999999994</v>
      </c>
      <c r="I8" s="31">
        <f t="shared" si="2"/>
        <v>28.360000000000003</v>
      </c>
      <c r="J8" s="18">
        <v>10</v>
      </c>
      <c r="K8" s="20">
        <v>60.9</v>
      </c>
      <c r="L8" s="127">
        <v>-1</v>
      </c>
      <c r="M8" s="31">
        <v>0</v>
      </c>
      <c r="N8" s="31" t="s">
        <v>478</v>
      </c>
    </row>
  </sheetData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19. Daily_paid_order</vt:lpstr>
      <vt:lpstr>Plant</vt:lpstr>
      <vt:lpstr>Plant_Const</vt:lpstr>
      <vt:lpstr>Công thức tính</vt:lpstr>
      <vt:lpstr>PRODUCT</vt:lpstr>
      <vt:lpstr>Product_Const</vt:lpstr>
      <vt:lpstr>PEARL</vt:lpstr>
      <vt:lpstr>Pearl_Const</vt:lpstr>
      <vt:lpstr>PEST</vt:lpstr>
      <vt:lpstr>Pest_Const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2018-10-30T09:31:44Z</dcterms:created>
  <dcterms:modified xsi:type="dcterms:W3CDTF">2019-03-29T09:57:10Z</dcterms:modified>
</cp:coreProperties>
</file>