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source\repos\covid-19_italy_analysis\"/>
    </mc:Choice>
  </mc:AlternateContent>
  <xr:revisionPtr revIDLastSave="0" documentId="13_ncr:1_{10730857-B568-440C-9F2E-9D35BC4BF0C3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logistic function" sheetId="2" r:id="rId1"/>
    <sheet name="prediction itali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7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F41" i="1"/>
  <c r="G41" i="1" s="1"/>
  <c r="F57" i="1"/>
  <c r="G57" i="1" s="1"/>
  <c r="D4" i="1"/>
  <c r="D5" i="1"/>
  <c r="J5" i="1" s="1"/>
  <c r="D6" i="1"/>
  <c r="D7" i="1"/>
  <c r="D8" i="1"/>
  <c r="F9" i="1" s="1"/>
  <c r="G9" i="1" s="1"/>
  <c r="D9" i="1"/>
  <c r="F12" i="1" s="1"/>
  <c r="G12" i="1" s="1"/>
  <c r="D10" i="1"/>
  <c r="E11" i="1" s="1"/>
  <c r="D11" i="1"/>
  <c r="D12" i="1"/>
  <c r="D13" i="1"/>
  <c r="D14" i="1"/>
  <c r="D15" i="1"/>
  <c r="D16" i="1"/>
  <c r="D17" i="1"/>
  <c r="F20" i="1" s="1"/>
  <c r="G20" i="1" s="1"/>
  <c r="D18" i="1"/>
  <c r="E19" i="1" s="1"/>
  <c r="D19" i="1"/>
  <c r="D20" i="1"/>
  <c r="D21" i="1"/>
  <c r="D22" i="1"/>
  <c r="D23" i="1"/>
  <c r="D24" i="1"/>
  <c r="D25" i="1"/>
  <c r="F28" i="1" s="1"/>
  <c r="G28" i="1" s="1"/>
  <c r="D26" i="1"/>
  <c r="E27" i="1" s="1"/>
  <c r="D27" i="1"/>
  <c r="D30" i="1"/>
  <c r="D31" i="1"/>
  <c r="D32" i="1"/>
  <c r="D33" i="1"/>
  <c r="D34" i="1"/>
  <c r="D35" i="1"/>
  <c r="D36" i="1"/>
  <c r="E37" i="1" s="1"/>
  <c r="D37" i="1"/>
  <c r="E38" i="1" s="1"/>
  <c r="D38" i="1"/>
  <c r="E39" i="1" s="1"/>
  <c r="D39" i="1"/>
  <c r="E40" i="1" s="1"/>
  <c r="D40" i="1"/>
  <c r="F43" i="1" s="1"/>
  <c r="G43" i="1" s="1"/>
  <c r="D41" i="1"/>
  <c r="F44" i="1" s="1"/>
  <c r="G44" i="1" s="1"/>
  <c r="D42" i="1"/>
  <c r="F45" i="1" s="1"/>
  <c r="G45" i="1" s="1"/>
  <c r="D43" i="1"/>
  <c r="F46" i="1" s="1"/>
  <c r="G46" i="1" s="1"/>
  <c r="D44" i="1"/>
  <c r="E45" i="1" s="1"/>
  <c r="D45" i="1"/>
  <c r="E46" i="1" s="1"/>
  <c r="D46" i="1"/>
  <c r="F49" i="1" s="1"/>
  <c r="G49" i="1" s="1"/>
  <c r="D47" i="1"/>
  <c r="F50" i="1" s="1"/>
  <c r="G50" i="1" s="1"/>
  <c r="D48" i="1"/>
  <c r="F51" i="1" s="1"/>
  <c r="G51" i="1" s="1"/>
  <c r="D49" i="1"/>
  <c r="F52" i="1" s="1"/>
  <c r="G52" i="1" s="1"/>
  <c r="D50" i="1"/>
  <c r="F53" i="1" s="1"/>
  <c r="G53" i="1" s="1"/>
  <c r="D51" i="1"/>
  <c r="F54" i="1" s="1"/>
  <c r="G54" i="1" s="1"/>
  <c r="D52" i="1"/>
  <c r="E53" i="1" s="1"/>
  <c r="D53" i="1"/>
  <c r="F56" i="1" s="1"/>
  <c r="G56" i="1" s="1"/>
  <c r="D54" i="1"/>
  <c r="E55" i="1" s="1"/>
  <c r="D55" i="1"/>
  <c r="E56" i="1" s="1"/>
  <c r="D56" i="1"/>
  <c r="F59" i="1" s="1"/>
  <c r="G59" i="1" s="1"/>
  <c r="D57" i="1"/>
  <c r="F60" i="1" s="1"/>
  <c r="G60" i="1" s="1"/>
  <c r="D58" i="1"/>
  <c r="F61" i="1" s="1"/>
  <c r="G61" i="1" s="1"/>
  <c r="D59" i="1"/>
  <c r="D60" i="1"/>
  <c r="E61" i="1" s="1"/>
  <c r="D61" i="1"/>
  <c r="D3" i="1"/>
  <c r="E4" i="1" s="1"/>
  <c r="K2" i="1"/>
  <c r="L2" i="1" s="1"/>
  <c r="C28" i="1"/>
  <c r="D28" i="1" s="1"/>
  <c r="E36" i="1" l="1"/>
  <c r="F37" i="1"/>
  <c r="G37" i="1" s="1"/>
  <c r="F36" i="1"/>
  <c r="G36" i="1" s="1"/>
  <c r="F34" i="1"/>
  <c r="G34" i="1" s="1"/>
  <c r="F35" i="1"/>
  <c r="G35" i="1" s="1"/>
  <c r="F33" i="1"/>
  <c r="G33" i="1" s="1"/>
  <c r="F40" i="1"/>
  <c r="G40" i="1" s="1"/>
  <c r="F22" i="1"/>
  <c r="G22" i="1" s="1"/>
  <c r="F14" i="1"/>
  <c r="G14" i="1" s="1"/>
  <c r="E35" i="1"/>
  <c r="F6" i="1"/>
  <c r="E20" i="1"/>
  <c r="E12" i="1"/>
  <c r="F25" i="1"/>
  <c r="G25" i="1" s="1"/>
  <c r="F48" i="1"/>
  <c r="G48" i="1" s="1"/>
  <c r="F24" i="1"/>
  <c r="G24" i="1" s="1"/>
  <c r="F16" i="1"/>
  <c r="G16" i="1" s="1"/>
  <c r="F23" i="1"/>
  <c r="F15" i="1"/>
  <c r="G15" i="1" s="1"/>
  <c r="F7" i="1"/>
  <c r="G7" i="1" s="1"/>
  <c r="F58" i="1"/>
  <c r="G58" i="1" s="1"/>
  <c r="F42" i="1"/>
  <c r="G42" i="1" s="1"/>
  <c r="F31" i="1"/>
  <c r="G31" i="1" s="1"/>
  <c r="F55" i="1"/>
  <c r="G55" i="1" s="1"/>
  <c r="F27" i="1"/>
  <c r="F26" i="1"/>
  <c r="F39" i="1"/>
  <c r="G39" i="1" s="1"/>
  <c r="E52" i="1"/>
  <c r="F38" i="1"/>
  <c r="G38" i="1" s="1"/>
  <c r="F19" i="1"/>
  <c r="F18" i="1"/>
  <c r="G18" i="1" s="1"/>
  <c r="E17" i="1"/>
  <c r="E8" i="1"/>
  <c r="E51" i="1"/>
  <c r="F21" i="1"/>
  <c r="F13" i="1"/>
  <c r="J6" i="1"/>
  <c r="F11" i="1"/>
  <c r="F10" i="1"/>
  <c r="F17" i="1"/>
  <c r="F8" i="1"/>
  <c r="F47" i="1"/>
  <c r="G47" i="1" s="1"/>
  <c r="E28" i="1"/>
  <c r="E7" i="1"/>
  <c r="E16" i="1"/>
  <c r="E18" i="1"/>
  <c r="D29" i="1"/>
  <c r="E60" i="1"/>
  <c r="E44" i="1"/>
  <c r="E32" i="1"/>
  <c r="E34" i="1"/>
  <c r="E33" i="1"/>
  <c r="E21" i="1"/>
  <c r="E13" i="1"/>
  <c r="E5" i="1"/>
  <c r="E59" i="1"/>
  <c r="E43" i="1"/>
  <c r="E31" i="1"/>
  <c r="E49" i="1"/>
  <c r="E58" i="1"/>
  <c r="E42" i="1"/>
  <c r="E26" i="1"/>
  <c r="E10" i="1"/>
  <c r="E24" i="1"/>
  <c r="E50" i="1"/>
  <c r="E15" i="1"/>
  <c r="E14" i="1"/>
  <c r="E57" i="1"/>
  <c r="E41" i="1"/>
  <c r="E25" i="1"/>
  <c r="E9" i="1"/>
  <c r="J3" i="1"/>
  <c r="K3" i="1" s="1"/>
  <c r="L3" i="1" s="1"/>
  <c r="E48" i="1"/>
  <c r="M2" i="1"/>
  <c r="E47" i="1"/>
  <c r="E23" i="1"/>
  <c r="E54" i="1"/>
  <c r="E22" i="1"/>
  <c r="E6" i="1"/>
  <c r="J4" i="1"/>
  <c r="C61" i="2"/>
  <c r="C62" i="2"/>
  <c r="D62" i="2" s="1"/>
  <c r="C63" i="2"/>
  <c r="D63" i="2" s="1"/>
  <c r="C64" i="2"/>
  <c r="D64" i="2" s="1"/>
  <c r="E64" i="2" s="1"/>
  <c r="C65" i="2"/>
  <c r="D65" i="2" s="1"/>
  <c r="E65" i="2" s="1"/>
  <c r="C66" i="2"/>
  <c r="D66" i="2" s="1"/>
  <c r="E66" i="2" s="1"/>
  <c r="G8" i="1" l="1"/>
  <c r="G27" i="1"/>
  <c r="G21" i="1"/>
  <c r="G17" i="1"/>
  <c r="G10" i="1"/>
  <c r="G11" i="1"/>
  <c r="G19" i="1"/>
  <c r="G23" i="1"/>
  <c r="G13" i="1"/>
  <c r="G26" i="1"/>
  <c r="E30" i="1"/>
  <c r="F32" i="1"/>
  <c r="F30" i="1"/>
  <c r="F29" i="1"/>
  <c r="G29" i="1" s="1"/>
  <c r="E29" i="1"/>
  <c r="K4" i="1"/>
  <c r="L4" i="1" s="1"/>
  <c r="M3" i="1"/>
  <c r="E63" i="2"/>
  <c r="G32" i="1" l="1"/>
  <c r="G30" i="1"/>
  <c r="K5" i="1"/>
  <c r="L5" i="1" s="1"/>
  <c r="M4" i="1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D61" i="2" s="1"/>
  <c r="C8" i="2"/>
  <c r="C9" i="2"/>
  <c r="C10" i="2"/>
  <c r="D10" i="2" s="1"/>
  <c r="C11" i="2"/>
  <c r="C12" i="2"/>
  <c r="C13" i="2"/>
  <c r="D13" i="2" s="1"/>
  <c r="C14" i="2"/>
  <c r="C15" i="2"/>
  <c r="C16" i="2"/>
  <c r="C17" i="2"/>
  <c r="C18" i="2"/>
  <c r="C19" i="2"/>
  <c r="C20" i="2"/>
  <c r="C21" i="2"/>
  <c r="D21" i="2" s="1"/>
  <c r="C22" i="2"/>
  <c r="C23" i="2"/>
  <c r="C24" i="2"/>
  <c r="C25" i="2"/>
  <c r="C26" i="2"/>
  <c r="C27" i="2"/>
  <c r="C28" i="2"/>
  <c r="C29" i="2"/>
  <c r="D29" i="2" s="1"/>
  <c r="C30" i="2"/>
  <c r="C31" i="2"/>
  <c r="C32" i="2"/>
  <c r="C33" i="2"/>
  <c r="C34" i="2"/>
  <c r="D34" i="2" s="1"/>
  <c r="C35" i="2"/>
  <c r="C36" i="2"/>
  <c r="C37" i="2"/>
  <c r="D37" i="2" s="1"/>
  <c r="C38" i="2"/>
  <c r="C39" i="2"/>
  <c r="C40" i="2"/>
  <c r="C41" i="2"/>
  <c r="C42" i="2"/>
  <c r="D42" i="2" s="1"/>
  <c r="C43" i="2"/>
  <c r="C44" i="2"/>
  <c r="C7" i="2"/>
  <c r="H38" i="1" l="1"/>
  <c r="H46" i="1"/>
  <c r="H54" i="1"/>
  <c r="H40" i="1"/>
  <c r="H39" i="1"/>
  <c r="H47" i="1"/>
  <c r="H55" i="1"/>
  <c r="H32" i="1"/>
  <c r="I32" i="1" s="1"/>
  <c r="H48" i="1"/>
  <c r="H56" i="1"/>
  <c r="H41" i="1"/>
  <c r="H49" i="1"/>
  <c r="H57" i="1"/>
  <c r="H44" i="1"/>
  <c r="H42" i="1"/>
  <c r="H50" i="1"/>
  <c r="H58" i="1"/>
  <c r="H43" i="1"/>
  <c r="H51" i="1"/>
  <c r="H59" i="1"/>
  <c r="H60" i="1"/>
  <c r="H52" i="1"/>
  <c r="H37" i="1"/>
  <c r="H45" i="1"/>
  <c r="H53" i="1"/>
  <c r="H61" i="1"/>
  <c r="H34" i="1"/>
  <c r="H36" i="1"/>
  <c r="H35" i="1"/>
  <c r="H33" i="1"/>
  <c r="I33" i="1" s="1"/>
  <c r="I34" i="1" s="1"/>
  <c r="M5" i="1"/>
  <c r="D56" i="2"/>
  <c r="D48" i="2"/>
  <c r="E61" i="2"/>
  <c r="E62" i="2"/>
  <c r="D59" i="2"/>
  <c r="D51" i="2"/>
  <c r="D58" i="2"/>
  <c r="E59" i="2" s="1"/>
  <c r="D50" i="2"/>
  <c r="E51" i="2" s="1"/>
  <c r="D39" i="2"/>
  <c r="D31" i="2"/>
  <c r="D23" i="2"/>
  <c r="D15" i="2"/>
  <c r="D53" i="2"/>
  <c r="D45" i="2"/>
  <c r="D38" i="2"/>
  <c r="E38" i="2" s="1"/>
  <c r="D22" i="2"/>
  <c r="E22" i="2" s="1"/>
  <c r="D14" i="2"/>
  <c r="E14" i="2" s="1"/>
  <c r="D60" i="2"/>
  <c r="D52" i="2"/>
  <c r="D36" i="2"/>
  <c r="E37" i="2" s="1"/>
  <c r="D30" i="2"/>
  <c r="E30" i="2" s="1"/>
  <c r="D44" i="2"/>
  <c r="D20" i="2"/>
  <c r="D28" i="2"/>
  <c r="E29" i="2" s="1"/>
  <c r="D12" i="2"/>
  <c r="E13" i="2" s="1"/>
  <c r="D27" i="2"/>
  <c r="D19" i="2"/>
  <c r="D41" i="2"/>
  <c r="D33" i="2"/>
  <c r="D25" i="2"/>
  <c r="D17" i="2"/>
  <c r="D9" i="2"/>
  <c r="E10" i="2" s="1"/>
  <c r="D55" i="2"/>
  <c r="E56" i="2" s="1"/>
  <c r="D47" i="2"/>
  <c r="D40" i="2"/>
  <c r="D32" i="2"/>
  <c r="D24" i="2"/>
  <c r="D16" i="2"/>
  <c r="D8" i="2"/>
  <c r="D54" i="2"/>
  <c r="D46" i="2"/>
  <c r="D35" i="2"/>
  <c r="E35" i="2" s="1"/>
  <c r="D18" i="2"/>
  <c r="D49" i="2"/>
  <c r="E49" i="2" s="1"/>
  <c r="D26" i="2"/>
  <c r="D57" i="2"/>
  <c r="E57" i="2" s="1"/>
  <c r="D43" i="2"/>
  <c r="E43" i="2" s="1"/>
  <c r="D11" i="2"/>
  <c r="E11" i="2" s="1"/>
  <c r="I35" i="1" l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E52" i="2"/>
  <c r="E48" i="2"/>
  <c r="E60" i="2"/>
  <c r="E32" i="2"/>
  <c r="E53" i="2"/>
  <c r="E40" i="2"/>
  <c r="E18" i="2"/>
  <c r="E46" i="2"/>
  <c r="E54" i="2"/>
  <c r="E16" i="2"/>
  <c r="E26" i="2"/>
  <c r="E24" i="2"/>
  <c r="E45" i="2"/>
  <c r="E39" i="2"/>
  <c r="E15" i="2"/>
  <c r="E23" i="2"/>
  <c r="E33" i="2"/>
  <c r="E41" i="2"/>
  <c r="E27" i="2"/>
  <c r="E47" i="2"/>
  <c r="E55" i="2"/>
  <c r="E34" i="2"/>
  <c r="E9" i="2"/>
  <c r="E42" i="2"/>
  <c r="E20" i="2"/>
  <c r="E31" i="2"/>
  <c r="E17" i="2"/>
  <c r="E25" i="2"/>
  <c r="E28" i="2"/>
  <c r="E21" i="2"/>
  <c r="E19" i="2"/>
  <c r="E50" i="2"/>
  <c r="E12" i="2"/>
  <c r="E44" i="2"/>
  <c r="E58" i="2"/>
  <c r="E36" i="2"/>
  <c r="J7" i="1" l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K6" i="1"/>
  <c r="L6" i="1" s="1"/>
  <c r="K7" i="1" l="1"/>
  <c r="L7" i="1" s="1"/>
  <c r="M6" i="1"/>
  <c r="J36" i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M7" i="1" l="1"/>
  <c r="K8" i="1"/>
  <c r="L8" i="1" s="1"/>
  <c r="K9" i="1" l="1"/>
  <c r="L9" i="1" s="1"/>
  <c r="M8" i="1"/>
  <c r="M9" i="1" l="1"/>
  <c r="K10" i="1"/>
  <c r="L10" i="1" s="1"/>
  <c r="M10" i="1" l="1"/>
  <c r="K11" i="1"/>
  <c r="L11" i="1" s="1"/>
  <c r="K12" i="1" l="1"/>
  <c r="L12" i="1" s="1"/>
  <c r="M11" i="1"/>
  <c r="K13" i="1" l="1"/>
  <c r="L13" i="1" s="1"/>
  <c r="M12" i="1"/>
  <c r="K14" i="1" l="1"/>
  <c r="L14" i="1" s="1"/>
  <c r="M13" i="1"/>
  <c r="K15" i="1" l="1"/>
  <c r="L15" i="1" s="1"/>
  <c r="M14" i="1"/>
  <c r="K16" i="1" l="1"/>
  <c r="L16" i="1" s="1"/>
  <c r="M15" i="1"/>
  <c r="K17" i="1" l="1"/>
  <c r="L17" i="1" s="1"/>
  <c r="M16" i="1"/>
  <c r="K18" i="1" l="1"/>
  <c r="L18" i="1" s="1"/>
  <c r="M17" i="1"/>
  <c r="K19" i="1" l="1"/>
  <c r="L19" i="1" s="1"/>
  <c r="M18" i="1"/>
  <c r="K20" i="1" l="1"/>
  <c r="L20" i="1" s="1"/>
  <c r="M19" i="1"/>
  <c r="K21" i="1" l="1"/>
  <c r="L21" i="1" s="1"/>
  <c r="M20" i="1"/>
  <c r="K22" i="1" l="1"/>
  <c r="L22" i="1" s="1"/>
  <c r="M21" i="1"/>
  <c r="K23" i="1" l="1"/>
  <c r="L23" i="1" s="1"/>
  <c r="M22" i="1"/>
  <c r="K24" i="1" l="1"/>
  <c r="L24" i="1" s="1"/>
  <c r="M23" i="1"/>
  <c r="K25" i="1" l="1"/>
  <c r="L25" i="1" s="1"/>
  <c r="M24" i="1"/>
  <c r="K26" i="1" l="1"/>
  <c r="L26" i="1" s="1"/>
  <c r="M25" i="1"/>
  <c r="K27" i="1" l="1"/>
  <c r="L27" i="1" s="1"/>
  <c r="M26" i="1"/>
  <c r="K28" i="1" l="1"/>
  <c r="L28" i="1" s="1"/>
  <c r="M27" i="1"/>
  <c r="K29" i="1" l="1"/>
  <c r="L29" i="1" s="1"/>
  <c r="M28" i="1"/>
  <c r="K30" i="1" l="1"/>
  <c r="L30" i="1" s="1"/>
  <c r="M29" i="1"/>
  <c r="K31" i="1" l="1"/>
  <c r="L31" i="1" s="1"/>
  <c r="M30" i="1"/>
  <c r="K32" i="1" l="1"/>
  <c r="L32" i="1" s="1"/>
  <c r="M31" i="1"/>
  <c r="K33" i="1" l="1"/>
  <c r="L33" i="1" s="1"/>
  <c r="M32" i="1"/>
  <c r="K34" i="1" l="1"/>
  <c r="L34" i="1" s="1"/>
  <c r="M33" i="1"/>
  <c r="K35" i="1" l="1"/>
  <c r="L35" i="1" s="1"/>
  <c r="M34" i="1"/>
  <c r="K36" i="1" l="1"/>
  <c r="L36" i="1" s="1"/>
  <c r="P3" i="1" s="1"/>
  <c r="M35" i="1"/>
  <c r="K37" i="1" l="1"/>
  <c r="M36" i="1"/>
  <c r="K38" i="1" l="1"/>
  <c r="M37" i="1"/>
  <c r="K39" i="1" l="1"/>
  <c r="M38" i="1"/>
  <c r="K40" i="1" l="1"/>
  <c r="M39" i="1"/>
  <c r="K41" i="1" l="1"/>
  <c r="M40" i="1"/>
  <c r="K42" i="1" l="1"/>
  <c r="M41" i="1"/>
  <c r="K43" i="1" l="1"/>
  <c r="M42" i="1"/>
  <c r="K44" i="1" l="1"/>
  <c r="M43" i="1"/>
  <c r="K45" i="1" l="1"/>
  <c r="M44" i="1"/>
  <c r="K46" i="1" l="1"/>
  <c r="M45" i="1"/>
  <c r="K47" i="1" l="1"/>
  <c r="M46" i="1"/>
  <c r="K48" i="1" l="1"/>
  <c r="M47" i="1"/>
  <c r="K49" i="1" l="1"/>
  <c r="M48" i="1"/>
  <c r="K50" i="1" l="1"/>
  <c r="M49" i="1"/>
  <c r="K51" i="1" l="1"/>
  <c r="M50" i="1"/>
  <c r="K52" i="1" l="1"/>
  <c r="M51" i="1"/>
  <c r="K53" i="1" l="1"/>
  <c r="M52" i="1"/>
  <c r="K54" i="1" l="1"/>
  <c r="M53" i="1"/>
  <c r="K55" i="1" l="1"/>
  <c r="M54" i="1"/>
  <c r="K56" i="1" l="1"/>
  <c r="M55" i="1"/>
  <c r="K57" i="1" l="1"/>
  <c r="M56" i="1"/>
  <c r="K58" i="1" l="1"/>
  <c r="M57" i="1"/>
  <c r="K59" i="1" l="1"/>
  <c r="M58" i="1"/>
  <c r="K60" i="1" l="1"/>
  <c r="M59" i="1"/>
  <c r="K61" i="1" l="1"/>
  <c r="M61" i="1" s="1"/>
  <c r="M60" i="1"/>
</calcChain>
</file>

<file path=xl/sharedStrings.xml><?xml version="1.0" encoding="utf-8"?>
<sst xmlns="http://schemas.openxmlformats.org/spreadsheetml/2006/main" count="26" uniqueCount="23">
  <si>
    <t>L</t>
  </si>
  <si>
    <t>k</t>
  </si>
  <si>
    <t>x0</t>
  </si>
  <si>
    <t>x</t>
  </si>
  <si>
    <t>f(x)</t>
  </si>
  <si>
    <t>Varation</t>
  </si>
  <si>
    <t>Date</t>
  </si>
  <si>
    <t>https://en.wikipedia.org/wiki/Coronavirus_disease_2019</t>
  </si>
  <si>
    <t>Day</t>
  </si>
  <si>
    <t>Death Rate</t>
  </si>
  <si>
    <t>Deceased</t>
  </si>
  <si>
    <t>Variation</t>
  </si>
  <si>
    <t>Variation Prediction</t>
  </si>
  <si>
    <t>Deceased Prediction</t>
  </si>
  <si>
    <t>Estimated Infected</t>
  </si>
  <si>
    <t>Growth Factor</t>
  </si>
  <si>
    <t>Growth Factor Prediction</t>
  </si>
  <si>
    <t>Slow Down Growth Factor</t>
  </si>
  <si>
    <t>Error</t>
  </si>
  <si>
    <t>Avarage Error</t>
  </si>
  <si>
    <t>Variation MA4</t>
  </si>
  <si>
    <t>Weight of the Slow Down Growth Factor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</si>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</sst>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"/>
    <numFmt numFmtId="165" formatCode="0.000"/>
    <numFmt numFmtId="166" formatCode="0.0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23">
    <xf numFmtId="0" fontId="0" fillId="0" borderId="0" xfId="0"/>
    <xf numFmtId="0" fontId="18" fillId="0" borderId="0" xfId="0" applyFont="1"/>
    <xf numFmtId="0" fontId="0" fillId="0" borderId="10" xfId="0" applyBorder="1"/>
    <xf numFmtId="164" fontId="0" fillId="0" borderId="10" xfId="0" applyNumberFormat="1" applyBorder="1"/>
    <xf numFmtId="0" fontId="0" fillId="0" borderId="12" xfId="0" applyBorder="1"/>
    <xf numFmtId="164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4" fontId="0" fillId="0" borderId="11" xfId="0" applyNumberFormat="1" applyBorder="1"/>
    <xf numFmtId="164" fontId="0" fillId="0" borderId="18" xfId="0" applyNumberFormat="1" applyBorder="1"/>
    <xf numFmtId="2" fontId="0" fillId="0" borderId="0" xfId="0" applyNumberFormat="1"/>
    <xf numFmtId="0" fontId="19" fillId="0" borderId="0" xfId="42"/>
    <xf numFmtId="165" fontId="0" fillId="0" borderId="0" xfId="0" applyNumberFormat="1"/>
    <xf numFmtId="0" fontId="13" fillId="33" borderId="10" xfId="0" applyFont="1" applyFill="1" applyBorder="1"/>
    <xf numFmtId="1" fontId="0" fillId="0" borderId="10" xfId="0" applyNumberFormat="1" applyBorder="1"/>
    <xf numFmtId="14" fontId="0" fillId="0" borderId="0" xfId="0" applyNumberFormat="1"/>
    <xf numFmtId="1" fontId="0" fillId="0" borderId="0" xfId="0" applyNumberFormat="1"/>
    <xf numFmtId="166" fontId="0" fillId="0" borderId="0" xfId="0" applyNumberFormat="1"/>
    <xf numFmtId="1" fontId="8" fillId="4" borderId="0" xfId="8" applyNumberFormat="1"/>
    <xf numFmtId="166" fontId="8" fillId="4" borderId="0" xfId="8" applyNumberFormat="1"/>
    <xf numFmtId="1" fontId="9" fillId="5" borderId="4" xfId="9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6" formatCode="0.000000"/>
    </dxf>
    <dxf>
      <numFmt numFmtId="1" formatCode="0"/>
    </dxf>
    <dxf>
      <numFmt numFmtId="1" formatCode="0"/>
    </dxf>
    <dxf>
      <numFmt numFmtId="1" formatCode="0"/>
    </dxf>
    <dxf>
      <numFmt numFmtId="166" formatCode="0.000000"/>
    </dxf>
    <dxf>
      <numFmt numFmtId="1" formatCode="0"/>
    </dxf>
    <dxf>
      <numFmt numFmtId="1" formatCode="0"/>
    </dxf>
    <dxf>
      <numFmt numFmtId="1" formatCode="0"/>
    </dxf>
    <dxf>
      <numFmt numFmtId="19" formatCode="dd/mm/yy"/>
    </dxf>
    <dxf>
      <numFmt numFmtId="165" formatCode="0.000"/>
    </dxf>
    <dxf>
      <numFmt numFmtId="165" formatCode="0.000"/>
    </dxf>
    <dxf>
      <numFmt numFmtId="2" formatCode="0.00"/>
    </dxf>
    <dxf>
      <numFmt numFmtId="164" formatCode="0.000000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'logistic function'!$C$6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'logistic function'!$B$7:$B$66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'logistic function'!$C$7:$C$66</c:f>
              <c:numCache>
                <c:formatCode>0.000000000</c:formatCode>
                <c:ptCount val="60"/>
                <c:pt idx="0">
                  <c:v>3.3862074809885056E-3</c:v>
                </c:pt>
                <c:pt idx="1">
                  <c:v>5.0514596953886359E-3</c:v>
                </c:pt>
                <c:pt idx="2">
                  <c:v>7.5355179029878705E-3</c:v>
                </c:pt>
                <c:pt idx="3">
                  <c:v>1.1240838511664764E-2</c:v>
                </c:pt>
                <c:pt idx="4">
                  <c:v>1.6767506523323907E-2</c:v>
                </c:pt>
                <c:pt idx="5">
                  <c:v>2.5010055353978194E-2</c:v>
                </c:pt>
                <c:pt idx="6">
                  <c:v>3.7301441691834851E-2</c:v>
                </c:pt>
                <c:pt idx="7">
                  <c:v>5.5626801643016033E-2</c:v>
                </c:pt>
                <c:pt idx="8">
                  <c:v>8.2940054008721065E-2</c:v>
                </c:pt>
                <c:pt idx="9">
                  <c:v>0.12363115783173872</c:v>
                </c:pt>
                <c:pt idx="10">
                  <c:v>0.1842119949717993</c:v>
                </c:pt>
                <c:pt idx="11">
                  <c:v>0.27431494497252018</c:v>
                </c:pt>
                <c:pt idx="12">
                  <c:v>0.4081285576579945</c:v>
                </c:pt>
                <c:pt idx="13">
                  <c:v>0.60642174921371184</c:v>
                </c:pt>
                <c:pt idx="14">
                  <c:v>0.89931049810457797</c:v>
                </c:pt>
                <c:pt idx="15">
                  <c:v>1.3298496788432927</c:v>
                </c:pt>
                <c:pt idx="16">
                  <c:v>1.9582861398382176</c:v>
                </c:pt>
                <c:pt idx="17">
                  <c:v>2.8662087949434363</c:v>
                </c:pt>
                <c:pt idx="18">
                  <c:v>4.1586348246961178</c:v>
                </c:pt>
                <c:pt idx="19">
                  <c:v>5.9601461011058774</c:v>
                </c:pt>
                <c:pt idx="20">
                  <c:v>8.3990807433037755</c:v>
                </c:pt>
                <c:pt idx="21">
                  <c:v>11.573760825049115</c:v>
                </c:pt>
                <c:pt idx="22">
                  <c:v>15.501275943619376</c:v>
                </c:pt>
                <c:pt idx="23">
                  <c:v>20.0656169943774</c:v>
                </c:pt>
                <c:pt idx="24">
                  <c:v>25</c:v>
                </c:pt>
                <c:pt idx="25">
                  <c:v>29.9343830056226</c:v>
                </c:pt>
                <c:pt idx="26">
                  <c:v>34.498724056380624</c:v>
                </c:pt>
                <c:pt idx="27">
                  <c:v>38.426239174950886</c:v>
                </c:pt>
                <c:pt idx="28">
                  <c:v>41.600919256696223</c:v>
                </c:pt>
                <c:pt idx="29">
                  <c:v>44.039853898894116</c:v>
                </c:pt>
                <c:pt idx="30">
                  <c:v>45.841365175303885</c:v>
                </c:pt>
                <c:pt idx="31">
                  <c:v>47.133791205056568</c:v>
                </c:pt>
                <c:pt idx="32">
                  <c:v>48.041713860161785</c:v>
                </c:pt>
                <c:pt idx="33">
                  <c:v>48.670150321156704</c:v>
                </c:pt>
                <c:pt idx="34">
                  <c:v>49.100689501895417</c:v>
                </c:pt>
                <c:pt idx="35">
                  <c:v>49.393578250786291</c:v>
                </c:pt>
                <c:pt idx="36">
                  <c:v>49.591871442342004</c:v>
                </c:pt>
                <c:pt idx="37">
                  <c:v>49.725685055027476</c:v>
                </c:pt>
                <c:pt idx="38">
                  <c:v>49.815788005028203</c:v>
                </c:pt>
                <c:pt idx="39">
                  <c:v>49.876368842168269</c:v>
                </c:pt>
                <c:pt idx="40">
                  <c:v>49.917059945991276</c:v>
                </c:pt>
                <c:pt idx="41">
                  <c:v>49.944373198356985</c:v>
                </c:pt>
                <c:pt idx="42">
                  <c:v>49.962698558308169</c:v>
                </c:pt>
                <c:pt idx="43">
                  <c:v>49.974989944646026</c:v>
                </c:pt>
                <c:pt idx="44">
                  <c:v>49.983232493476685</c:v>
                </c:pt>
                <c:pt idx="45">
                  <c:v>49.988759161488332</c:v>
                </c:pt>
                <c:pt idx="46">
                  <c:v>49.992464482097013</c:v>
                </c:pt>
                <c:pt idx="47">
                  <c:v>49.994948540304613</c:v>
                </c:pt>
                <c:pt idx="48">
                  <c:v>49.996613792519014</c:v>
                </c:pt>
                <c:pt idx="49">
                  <c:v>49.99773010656488</c:v>
                </c:pt>
                <c:pt idx="50">
                  <c:v>49.998478422154967</c:v>
                </c:pt>
                <c:pt idx="51">
                  <c:v>49.998980045636003</c:v>
                </c:pt>
                <c:pt idx="52">
                  <c:v>49.999316299545768</c:v>
                </c:pt>
                <c:pt idx="53">
                  <c:v>49.99954169981401</c:v>
                </c:pt>
                <c:pt idx="54">
                  <c:v>49.999692791269887</c:v>
                </c:pt>
                <c:pt idx="55">
                  <c:v>49.999794071412751</c:v>
                </c:pt>
                <c:pt idx="56">
                  <c:v>49.999861961752487</c:v>
                </c:pt>
                <c:pt idx="57">
                  <c:v>49.999907470111353</c:v>
                </c:pt>
                <c:pt idx="58">
                  <c:v>49.999937975322943</c:v>
                </c:pt>
                <c:pt idx="59">
                  <c:v>49.999958423598613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C7-4494-B15F-0CB3CDA93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508559"/>
        <c:axId val="1629256991"/>
      </c:scatterChart>
      <c:valAx>
        <c:axId val="21750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256991"/>
        <c:crosses val="autoZero"/>
        <c:crossBetween val="midCat"/>
      </c:valAx>
      <c:valAx>
        <c:axId val="162925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0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'logistic function'!$D$6</c:f>
              <c:strCache>
                <c:ptCount val="1"/>
                <c:pt idx="0">
                  <c:v>Varation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'logistic function'!$B$7:$B$66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'logistic function'!$D$7:$D$66</c:f>
              <c:numCache>
                <c:formatCode>0.000000000</c:formatCode>
                <c:ptCount val="60"/>
                <c:pt idx="1">
                  <c:v>1.6652522144001303E-3</c:v>
                </c:pt>
                <c:pt idx="2">
                  <c:v>2.4840582075992346E-3</c:v>
                </c:pt>
                <c:pt idx="3">
                  <c:v>3.7053206086768934E-3</c:v>
                </c:pt>
                <c:pt idx="4">
                  <c:v>5.5266680116591426E-3</c:v>
                </c:pt>
                <c:pt idx="5">
                  <c:v>8.2425488306542873E-3</c:v>
                </c:pt>
                <c:pt idx="6">
                  <c:v>1.2291386337856657E-2</c:v>
                </c:pt>
                <c:pt idx="7">
                  <c:v>1.8325359951181182E-2</c:v>
                </c:pt>
                <c:pt idx="8">
                  <c:v>2.7313252365705032E-2</c:v>
                </c:pt>
                <c:pt idx="9">
                  <c:v>4.069110382301766E-2</c:v>
                </c:pt>
                <c:pt idx="10">
                  <c:v>6.0580837140060573E-2</c:v>
                </c:pt>
                <c:pt idx="11">
                  <c:v>9.0102950000720883E-2</c:v>
                </c:pt>
                <c:pt idx="12">
                  <c:v>0.13381361268547431</c:v>
                </c:pt>
                <c:pt idx="13">
                  <c:v>0.19829319155571734</c:v>
                </c:pt>
                <c:pt idx="14">
                  <c:v>0.29288874889086614</c:v>
                </c:pt>
                <c:pt idx="15">
                  <c:v>0.43053918073871478</c:v>
                </c:pt>
                <c:pt idx="16">
                  <c:v>0.62843646099492489</c:v>
                </c:pt>
                <c:pt idx="17">
                  <c:v>0.90792265510521863</c:v>
                </c:pt>
                <c:pt idx="18">
                  <c:v>1.2924260297526815</c:v>
                </c:pt>
                <c:pt idx="19">
                  <c:v>1.8015112764097596</c:v>
                </c:pt>
                <c:pt idx="20">
                  <c:v>2.4389346421978981</c:v>
                </c:pt>
                <c:pt idx="21">
                  <c:v>3.1746800817453398</c:v>
                </c:pt>
                <c:pt idx="22">
                  <c:v>3.9275151185702608</c:v>
                </c:pt>
                <c:pt idx="23">
                  <c:v>4.5643410507580242</c:v>
                </c:pt>
                <c:pt idx="24">
                  <c:v>4.9343830056225997</c:v>
                </c:pt>
                <c:pt idx="25">
                  <c:v>4.9343830056225997</c:v>
                </c:pt>
                <c:pt idx="26">
                  <c:v>4.5643410507580242</c:v>
                </c:pt>
                <c:pt idx="27">
                  <c:v>3.9275151185702626</c:v>
                </c:pt>
                <c:pt idx="28">
                  <c:v>3.1746800817453362</c:v>
                </c:pt>
                <c:pt idx="29">
                  <c:v>2.4389346421978928</c:v>
                </c:pt>
                <c:pt idx="30">
                  <c:v>1.8015112764097694</c:v>
                </c:pt>
                <c:pt idx="31">
                  <c:v>1.2924260297526828</c:v>
                </c:pt>
                <c:pt idx="32">
                  <c:v>0.9079226551052173</c:v>
                </c:pt>
                <c:pt idx="33">
                  <c:v>0.62843646099491934</c:v>
                </c:pt>
                <c:pt idx="34">
                  <c:v>0.43053918073871245</c:v>
                </c:pt>
                <c:pt idx="35">
                  <c:v>0.29288874889087424</c:v>
                </c:pt>
                <c:pt idx="36">
                  <c:v>0.19829319155571312</c:v>
                </c:pt>
                <c:pt idx="37">
                  <c:v>0.13381361268547209</c:v>
                </c:pt>
                <c:pt idx="38">
                  <c:v>9.0102950000726878E-2</c:v>
                </c:pt>
                <c:pt idx="39">
                  <c:v>6.0580837140065569E-2</c:v>
                </c:pt>
                <c:pt idx="40">
                  <c:v>4.0691103823007779E-2</c:v>
                </c:pt>
                <c:pt idx="41">
                  <c:v>2.7313252365708252E-2</c:v>
                </c:pt>
                <c:pt idx="42">
                  <c:v>1.8325359951184339E-2</c:v>
                </c:pt>
                <c:pt idx="43">
                  <c:v>1.2291386337857091E-2</c:v>
                </c:pt>
                <c:pt idx="44">
                  <c:v>8.2425488306583361E-3</c:v>
                </c:pt>
                <c:pt idx="45">
                  <c:v>5.5266680116474731E-3</c:v>
                </c:pt>
                <c:pt idx="46">
                  <c:v>3.7053206086810064E-3</c:v>
                </c:pt>
                <c:pt idx="47">
                  <c:v>2.4840582075995599E-3</c:v>
                </c:pt>
                <c:pt idx="48">
                  <c:v>1.6652522144013915E-3</c:v>
                </c:pt>
                <c:pt idx="49">
                  <c:v>1.1163140458663179E-3</c:v>
                </c:pt>
                <c:pt idx="50">
                  <c:v>7.4831559008714521E-4</c:v>
                </c:pt>
                <c:pt idx="51">
                  <c:v>5.0162348103555132E-4</c:v>
                </c:pt>
                <c:pt idx="52">
                  <c:v>3.3625390976510516E-4</c:v>
                </c:pt>
                <c:pt idx="53">
                  <c:v>2.2540026824202641E-4</c:v>
                </c:pt>
                <c:pt idx="54">
                  <c:v>1.510914558764398E-4</c:v>
                </c:pt>
                <c:pt idx="55">
                  <c:v>1.0128014286436837E-4</c:v>
                </c:pt>
                <c:pt idx="56">
                  <c:v>6.7890339735754424E-5</c:v>
                </c:pt>
                <c:pt idx="57">
                  <c:v>4.5508358866186427E-5</c:v>
                </c:pt>
                <c:pt idx="58">
                  <c:v>3.0505211590536874E-5</c:v>
                </c:pt>
                <c:pt idx="59">
                  <c:v>2.0448275670048588E-5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B6-433A-BB84-DB2FF816A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08336"/>
        <c:axId val="1654588784"/>
      </c:scatterChart>
      <c:valAx>
        <c:axId val="17240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588784"/>
        <c:crosses val="autoZero"/>
        <c:crossBetween val="midCat"/>
      </c:valAx>
      <c:valAx>
        <c:axId val="16545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0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'logistic function'!$E$6</c:f>
              <c:strCache>
                <c:ptCount val="1"/>
                <c:pt idx="0">
                  <c:v>Growth Factor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'logistic function'!$B$7:$B$66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'logistic function'!$E$7:$E$66</c:f>
              <c:numCache>
                <c:formatCode>0.000000000</c:formatCode>
                <c:ptCount val="60"/>
                <c:pt idx="2">
                  <c:v>1.4917008883810796</c:v>
                </c:pt>
                <c:pt idx="3">
                  <c:v>1.4916400096187645</c:v>
                </c:pt>
                <c:pt idx="4">
                  <c:v>1.4915492059491773</c:v>
                </c:pt>
                <c:pt idx="5">
                  <c:v>1.4914137801050618</c:v>
                </c:pt>
                <c:pt idx="6">
                  <c:v>1.4912118314840455</c:v>
                </c:pt>
                <c:pt idx="7">
                  <c:v>1.4909107441151928</c:v>
                </c:pt>
                <c:pt idx="8">
                  <c:v>1.4904619848378218</c:v>
                </c:pt>
                <c:pt idx="9">
                  <c:v>1.4897934262164281</c:v>
                </c:pt>
                <c:pt idx="10">
                  <c:v>1.4887980774262488</c:v>
                </c:pt>
                <c:pt idx="11">
                  <c:v>1.4873176775752754</c:v>
                </c:pt>
                <c:pt idx="12">
                  <c:v>1.4851191074698855</c:v>
                </c:pt>
                <c:pt idx="13">
                  <c:v>1.4818611318849955</c:v>
                </c:pt>
                <c:pt idx="14">
                  <c:v>1.4770489424926569</c:v>
                </c:pt>
                <c:pt idx="15">
                  <c:v>1.4699751436991486</c:v>
                </c:pt>
                <c:pt idx="16">
                  <c:v>1.4596498741802313</c:v>
                </c:pt>
                <c:pt idx="17">
                  <c:v>1.4447326204908897</c:v>
                </c:pt>
                <c:pt idx="18">
                  <c:v>1.4234979405849313</c:v>
                </c:pt>
                <c:pt idx="19">
                  <c:v>1.3938989427151174</c:v>
                </c:pt>
                <c:pt idx="20">
                  <c:v>1.3538270196445634</c:v>
                </c:pt>
                <c:pt idx="21">
                  <c:v>1.3016667305542919</c:v>
                </c:pt>
                <c:pt idx="22">
                  <c:v>1.2371372917711556</c:v>
                </c:pt>
                <c:pt idx="23">
                  <c:v>1.1621447436769099</c:v>
                </c:pt>
                <c:pt idx="24">
                  <c:v>1.0810723718384543</c:v>
                </c:pt>
                <c:pt idx="25">
                  <c:v>1</c:v>
                </c:pt>
                <c:pt idx="26">
                  <c:v>0.92500745190575551</c:v>
                </c:pt>
                <c:pt idx="27">
                  <c:v>0.86047801312261696</c:v>
                </c:pt>
                <c:pt idx="28">
                  <c:v>0.80831772403234392</c:v>
                </c:pt>
                <c:pt idx="29">
                  <c:v>0.76824580096179185</c:v>
                </c:pt>
                <c:pt idx="30">
                  <c:v>0.7386468030919856</c:v>
                </c:pt>
                <c:pt idx="31">
                  <c:v>0.71741212318601622</c:v>
                </c:pt>
                <c:pt idx="32">
                  <c:v>0.70249486949667539</c:v>
                </c:pt>
                <c:pt idx="33">
                  <c:v>0.69216959997775485</c:v>
                </c:pt>
                <c:pt idx="34">
                  <c:v>0.68509580118425562</c:v>
                </c:pt>
                <c:pt idx="35">
                  <c:v>0.68028361179194019</c:v>
                </c:pt>
                <c:pt idx="36">
                  <c:v>0.67702563620698886</c:v>
                </c:pt>
                <c:pt idx="37">
                  <c:v>0.67482706610163856</c:v>
                </c:pt>
                <c:pt idx="38">
                  <c:v>0.67334666625071393</c:v>
                </c:pt>
                <c:pt idx="39">
                  <c:v>0.67235131746049215</c:v>
                </c:pt>
                <c:pt idx="40">
                  <c:v>0.67168275883887429</c:v>
                </c:pt>
                <c:pt idx="41">
                  <c:v>0.67123399956195462</c:v>
                </c:pt>
                <c:pt idx="42">
                  <c:v>0.67093291219290319</c:v>
                </c:pt>
                <c:pt idx="43">
                  <c:v>0.67073096357175332</c:v>
                </c:pt>
                <c:pt idx="44">
                  <c:v>0.67059553772803804</c:v>
                </c:pt>
                <c:pt idx="45">
                  <c:v>0.67050473405640176</c:v>
                </c:pt>
                <c:pt idx="46">
                  <c:v>0.67044385529798967</c:v>
                </c:pt>
                <c:pt idx="47">
                  <c:v>0.67040304198772616</c:v>
                </c:pt>
                <c:pt idx="48">
                  <c:v>0.67037568173999762</c:v>
                </c:pt>
                <c:pt idx="49">
                  <c:v>0.67035734059515995</c:v>
                </c:pt>
                <c:pt idx="50">
                  <c:v>0.67034504569582232</c:v>
                </c:pt>
                <c:pt idx="51">
                  <c:v>0.67033680399085993</c:v>
                </c:pt>
                <c:pt idx="52">
                  <c:v>0.67033127929127778</c:v>
                </c:pt>
                <c:pt idx="53">
                  <c:v>0.67032757596627768</c:v>
                </c:pt>
                <c:pt idx="54">
                  <c:v>0.67032509346529889</c:v>
                </c:pt>
                <c:pt idx="55">
                  <c:v>0.67032342945449985</c:v>
                </c:pt>
                <c:pt idx="56">
                  <c:v>0.67032231408550969</c:v>
                </c:pt>
                <c:pt idx="57">
                  <c:v>0.67032156626872008</c:v>
                </c:pt>
                <c:pt idx="58">
                  <c:v>0.67032106519672419</c:v>
                </c:pt>
                <c:pt idx="59">
                  <c:v>0.67032072894691597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8B-495B-9584-391C5ACE7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45968"/>
        <c:axId val="1648805664"/>
      </c:scatterChart>
      <c:valAx>
        <c:axId val="16974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05664"/>
        <c:crosses val="autoZero"/>
        <c:crossBetween val="midCat"/>
      </c:valAx>
      <c:valAx>
        <c:axId val="16488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4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'prediction italia'!$K$1</c:f>
              <c:strCache>
                <c:ptCount val="1"/>
                <c:pt idx="0">
                  <c:v>Deceased Prediction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'prediction italia'!$B$2:$B$60</c:f>
              <c:numCache>
                <c:formatCode>0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'prediction italia'!$K$2:$K$60</c:f>
              <c:numCache>
                <c:formatCode>0</c:formatCode>
                <c:ptCount val="59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26.428571428571431</c:v>
                </c:pt>
                <c:pt idx="6">
                  <c:v>32.714285714285715</c:v>
                </c:pt>
                <c:pt idx="7">
                  <c:v>42.714285714285715</c:v>
                </c:pt>
                <c:pt idx="8">
                  <c:v>59.285714285714292</c:v>
                </c:pt>
                <c:pt idx="9">
                  <c:v>81.571428571428584</c:v>
                </c:pt>
                <c:pt idx="10">
                  <c:v>114.14285714285717</c:v>
                </c:pt>
                <c:pt idx="11">
                  <c:v>155.57142857142861</c:v>
                </c:pt>
                <c:pt idx="12">
                  <c:v>199.57142857142861</c:v>
                </c:pt>
                <c:pt idx="13">
                  <c:v>273.57142857142861</c:v>
                </c:pt>
                <c:pt idx="14">
                  <c:v>363.57142857142861</c:v>
                </c:pt>
                <c:pt idx="15">
                  <c:v>487.57142857142861</c:v>
                </c:pt>
                <c:pt idx="16">
                  <c:v>657.28571428571433</c:v>
                </c:pt>
                <c:pt idx="17">
                  <c:v>843</c:v>
                </c:pt>
                <c:pt idx="18">
                  <c:v>1072.4285714285713</c:v>
                </c:pt>
                <c:pt idx="19">
                  <c:v>1303.8571428571427</c:v>
                </c:pt>
                <c:pt idx="20">
                  <c:v>1584.4285714285711</c:v>
                </c:pt>
                <c:pt idx="21">
                  <c:v>1910.7142857142853</c:v>
                </c:pt>
                <c:pt idx="22">
                  <c:v>2264.1428571428569</c:v>
                </c:pt>
                <c:pt idx="23">
                  <c:v>2703.2857142857138</c:v>
                </c:pt>
                <c:pt idx="24">
                  <c:v>3159.2857142857138</c:v>
                </c:pt>
                <c:pt idx="25">
                  <c:v>3694.7142857142849</c:v>
                </c:pt>
                <c:pt idx="26">
                  <c:v>4358.142857142856</c:v>
                </c:pt>
                <c:pt idx="27">
                  <c:v>5071.8571428571413</c:v>
                </c:pt>
                <c:pt idx="28">
                  <c:v>5835.2857142857119</c:v>
                </c:pt>
                <c:pt idx="29">
                  <c:v>6631.8571428571404</c:v>
                </c:pt>
                <c:pt idx="30">
                  <c:v>7396.9999999999973</c:v>
                </c:pt>
                <c:pt idx="31">
                  <c:v>8165.285714285711</c:v>
                </c:pt>
                <c:pt idx="32">
                  <c:v>9038.7142857142826</c:v>
                </c:pt>
                <c:pt idx="33">
                  <c:v>9953.8571428571395</c:v>
                </c:pt>
                <c:pt idx="34">
                  <c:v>10889.857142857139</c:v>
                </c:pt>
                <c:pt idx="35">
                  <c:v>11811.247243637657</c:v>
                </c:pt>
                <c:pt idx="36">
                  <c:v>12684.348333459204</c:v>
                </c:pt>
                <c:pt idx="37">
                  <c:v>13480.958026297882</c:v>
                </c:pt>
                <c:pt idx="38">
                  <c:v>14181.01156107532</c:v>
                </c:pt>
                <c:pt idx="39">
                  <c:v>14773.810687168943</c:v>
                </c:pt>
                <c:pt idx="40">
                  <c:v>15257.766637547187</c:v>
                </c:pt>
                <c:pt idx="41">
                  <c:v>15638.926052978926</c:v>
                </c:pt>
                <c:pt idx="42">
                  <c:v>15928.756292851804</c:v>
                </c:pt>
                <c:pt idx="43">
                  <c:v>16141.720983276235</c:v>
                </c:pt>
                <c:pt idx="44">
                  <c:v>16293.094396938566</c:v>
                </c:pt>
                <c:pt idx="45">
                  <c:v>16397.298512722962</c:v>
                </c:pt>
                <c:pt idx="46">
                  <c:v>16466.864256475295</c:v>
                </c:pt>
                <c:pt idx="47">
                  <c:v>16511.970067906601</c:v>
                </c:pt>
                <c:pt idx="48">
                  <c:v>16540.422413818334</c:v>
                </c:pt>
                <c:pt idx="49">
                  <c:v>16557.914663806809</c:v>
                </c:pt>
                <c:pt idx="50">
                  <c:v>16568.416855601576</c:v>
                </c:pt>
                <c:pt idx="51">
                  <c:v>16574.587850380529</c:v>
                </c:pt>
                <c:pt idx="52">
                  <c:v>16578.144757054833</c:v>
                </c:pt>
                <c:pt idx="53">
                  <c:v>16580.160780219849</c:v>
                </c:pt>
                <c:pt idx="54">
                  <c:v>16581.287316089012</c:v>
                </c:pt>
                <c:pt idx="55">
                  <c:v>16581.909604514498</c:v>
                </c:pt>
                <c:pt idx="56">
                  <c:v>16582.250364138657</c:v>
                </c:pt>
                <c:pt idx="57">
                  <c:v>16582.435870656642</c:v>
                </c:pt>
                <c:pt idx="58">
                  <c:v>16582.536561949775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2A-4DF7-93FC-D7E1E4BFD07E}"/>
            </c:ext>
          </c:extLst>
        </c:ser>
        <c:ser>
          <c:idx val="0"/>
          <c:order val="1"/>
          <c:tx>
            <c:strRef>
              <c:f>'prediction italia'!$C$1</c:f>
              <c:strCache>
                <c:ptCount val="1"/>
                <c:pt idx="0">
                  <c:v>Deceased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'prediction italia'!$B$2:$B$60</c:f>
              <c:numCache>
                <c:formatCode>0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'prediction italia'!$C$2:$C$60</c:f>
              <c:numCache>
                <c:formatCode>0</c:formatCode>
                <c:ptCount val="59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BE-4101-83CF-C782C6DB8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446335"/>
        <c:axId val="210211151"/>
      </c:scatterChart>
      <c:valAx>
        <c:axId val="169044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11151"/>
        <c:crosses val="autoZero"/>
        <c:crossBetween val="midCat"/>
      </c:valAx>
      <c:valAx>
        <c:axId val="21021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44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'prediction italia'!$L$1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'prediction italia'!$B$2:$B$61</c:f>
              <c:numCache>
                <c:formatCode>0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'prediction italia'!$L$2:$L$61</c:f>
              <c:numCache>
                <c:formatCode>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2.5714285714285694</c:v>
                </c:pt>
                <c:pt idx="6">
                  <c:v>1.2857142857142847</c:v>
                </c:pt>
                <c:pt idx="7">
                  <c:v>9.2857142857142847</c:v>
                </c:pt>
                <c:pt idx="8">
                  <c:v>19.714285714285708</c:v>
                </c:pt>
                <c:pt idx="9">
                  <c:v>25.428571428571416</c:v>
                </c:pt>
                <c:pt idx="10">
                  <c:v>33.857142857142833</c:v>
                </c:pt>
                <c:pt idx="11">
                  <c:v>41.428571428571388</c:v>
                </c:pt>
                <c:pt idx="12">
                  <c:v>33.428571428571388</c:v>
                </c:pt>
                <c:pt idx="13">
                  <c:v>92.428571428571388</c:v>
                </c:pt>
                <c:pt idx="14">
                  <c:v>99.428571428571388</c:v>
                </c:pt>
                <c:pt idx="15">
                  <c:v>143.42857142857139</c:v>
                </c:pt>
                <c:pt idx="16">
                  <c:v>169.71428571428567</c:v>
                </c:pt>
                <c:pt idx="17">
                  <c:v>173</c:v>
                </c:pt>
                <c:pt idx="18">
                  <c:v>193.57142857142867</c:v>
                </c:pt>
                <c:pt idx="19">
                  <c:v>137.14285714285734</c:v>
                </c:pt>
                <c:pt idx="20">
                  <c:v>224.5714285714289</c:v>
                </c:pt>
                <c:pt idx="21">
                  <c:v>247.28571428571468</c:v>
                </c:pt>
                <c:pt idx="22">
                  <c:v>238.85714285714312</c:v>
                </c:pt>
                <c:pt idx="23">
                  <c:v>274.71428571428623</c:v>
                </c:pt>
                <c:pt idx="24">
                  <c:v>245.71428571428623</c:v>
                </c:pt>
                <c:pt idx="25">
                  <c:v>337.28571428571513</c:v>
                </c:pt>
                <c:pt idx="26">
                  <c:v>466.85714285714403</c:v>
                </c:pt>
                <c:pt idx="27">
                  <c:v>404.1428571428587</c:v>
                </c:pt>
                <c:pt idx="28">
                  <c:v>241.71428571428805</c:v>
                </c:pt>
                <c:pt idx="29">
                  <c:v>188.14285714285961</c:v>
                </c:pt>
                <c:pt idx="30">
                  <c:v>106.00000000000273</c:v>
                </c:pt>
                <c:pt idx="31">
                  <c:v>-0.28571428571103752</c:v>
                </c:pt>
                <c:pt idx="32">
                  <c:v>95.285714285717404</c:v>
                </c:pt>
                <c:pt idx="33">
                  <c:v>69.142857142860521</c:v>
                </c:pt>
                <c:pt idx="34">
                  <c:v>-110.85714285713948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76-4742-ABE8-3D829414A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333792"/>
        <c:axId val="1869378464"/>
      </c:scatterChart>
      <c:valAx>
        <c:axId val="181633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378464"/>
        <c:crosses val="autoZero"/>
        <c:crossBetween val="midCat"/>
      </c:valAx>
      <c:valAx>
        <c:axId val="186937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33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'prediction italia'!$J$1</c:f>
              <c:strCache>
                <c:ptCount val="1"/>
                <c:pt idx="0">
                  <c:v>Variation Prediction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'prediction italia'!$B$2:$B$61</c:f>
              <c:numCache>
                <c:formatCode>0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'prediction italia'!$J$2:$J$61</c:f>
              <c:numCache>
                <c:formatCode>0</c:formatCode>
                <c:ptCount val="60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5.4285714285714288</c:v>
                </c:pt>
                <c:pt idx="6">
                  <c:v>6.2857142857142865</c:v>
                </c:pt>
                <c:pt idx="7">
                  <c:v>10</c:v>
                </c:pt>
                <c:pt idx="8">
                  <c:v>16.571428571428573</c:v>
                </c:pt>
                <c:pt idx="9">
                  <c:v>22.285714285714288</c:v>
                </c:pt>
                <c:pt idx="10">
                  <c:v>32.571428571428577</c:v>
                </c:pt>
                <c:pt idx="11">
                  <c:v>41.428571428571431</c:v>
                </c:pt>
                <c:pt idx="12">
                  <c:v>44</c:v>
                </c:pt>
                <c:pt idx="13">
                  <c:v>74</c:v>
                </c:pt>
                <c:pt idx="14">
                  <c:v>90</c:v>
                </c:pt>
                <c:pt idx="15">
                  <c:v>124</c:v>
                </c:pt>
                <c:pt idx="16">
                  <c:v>169.71428571428572</c:v>
                </c:pt>
                <c:pt idx="17">
                  <c:v>185.71428571428572</c:v>
                </c:pt>
                <c:pt idx="18">
                  <c:v>229.42857142857142</c:v>
                </c:pt>
                <c:pt idx="19">
                  <c:v>231.42857142857142</c:v>
                </c:pt>
                <c:pt idx="20">
                  <c:v>280.57142857142856</c:v>
                </c:pt>
                <c:pt idx="21">
                  <c:v>326.28571428571422</c:v>
                </c:pt>
                <c:pt idx="22">
                  <c:v>353.42857142857139</c:v>
                </c:pt>
                <c:pt idx="23">
                  <c:v>439.14285714285705</c:v>
                </c:pt>
                <c:pt idx="24">
                  <c:v>455.99999999999989</c:v>
                </c:pt>
                <c:pt idx="25">
                  <c:v>535.42857142857122</c:v>
                </c:pt>
                <c:pt idx="26">
                  <c:v>663.4285714285711</c:v>
                </c:pt>
                <c:pt idx="27">
                  <c:v>713.71428571428532</c:v>
                </c:pt>
                <c:pt idx="28">
                  <c:v>763.42857142857099</c:v>
                </c:pt>
                <c:pt idx="29">
                  <c:v>796.5714285714281</c:v>
                </c:pt>
                <c:pt idx="30">
                  <c:v>765.14285714285666</c:v>
                </c:pt>
                <c:pt idx="31">
                  <c:v>768.28571428571377</c:v>
                </c:pt>
                <c:pt idx="32">
                  <c:v>873.42857142857076</c:v>
                </c:pt>
                <c:pt idx="33">
                  <c:v>915.14285714285654</c:v>
                </c:pt>
                <c:pt idx="34">
                  <c:v>935.99999999999932</c:v>
                </c:pt>
                <c:pt idx="35">
                  <c:v>921.39010078051751</c:v>
                </c:pt>
                <c:pt idx="36">
                  <c:v>873.10108982154713</c:v>
                </c:pt>
                <c:pt idx="37">
                  <c:v>796.60969283867735</c:v>
                </c:pt>
                <c:pt idx="38">
                  <c:v>700.05353477743938</c:v>
                </c:pt>
                <c:pt idx="39">
                  <c:v>592.79912609362316</c:v>
                </c:pt>
                <c:pt idx="40">
                  <c:v>483.95595037824421</c:v>
                </c:pt>
                <c:pt idx="41">
                  <c:v>381.15941543173881</c:v>
                </c:pt>
                <c:pt idx="42">
                  <c:v>289.83023987287731</c:v>
                </c:pt>
                <c:pt idx="43">
                  <c:v>212.96469042443093</c:v>
                </c:pt>
                <c:pt idx="44">
                  <c:v>151.37341366233113</c:v>
                </c:pt>
                <c:pt idx="45">
                  <c:v>104.20411578439696</c:v>
                </c:pt>
                <c:pt idx="46">
                  <c:v>69.565743752334569</c:v>
                </c:pt>
                <c:pt idx="47">
                  <c:v>45.105811431304538</c:v>
                </c:pt>
                <c:pt idx="48">
                  <c:v>28.452345911733389</c:v>
                </c:pt>
                <c:pt idx="49">
                  <c:v>17.492249988474402</c:v>
                </c:pt>
                <c:pt idx="50">
                  <c:v>10.502191794766054</c:v>
                </c:pt>
                <c:pt idx="51">
                  <c:v>6.1709947789520294</c:v>
                </c:pt>
                <c:pt idx="52">
                  <c:v>3.5569066743058015</c:v>
                </c:pt>
                <c:pt idx="53">
                  <c:v>2.0160231650166498</c:v>
                </c:pt>
                <c:pt idx="54">
                  <c:v>1.1265358691639462</c:v>
                </c:pt>
                <c:pt idx="55">
                  <c:v>0.62228842548467644</c:v>
                </c:pt>
                <c:pt idx="56">
                  <c:v>0.34075962415841732</c:v>
                </c:pt>
                <c:pt idx="57">
                  <c:v>0.185506517982749</c:v>
                </c:pt>
                <c:pt idx="58">
                  <c:v>0.1006912931327156</c:v>
                </c:pt>
                <c:pt idx="59">
                  <c:v>5.465434111420981E-2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96-49DA-989C-7108F9492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986559"/>
        <c:axId val="158943263"/>
      </c:scatterChart>
      <c:valAx>
        <c:axId val="74998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43263"/>
        <c:crosses val="autoZero"/>
        <c:crossBetween val="midCat"/>
      </c:valAx>
      <c:valAx>
        <c:axId val="15894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98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'prediction italia'!$I$1</c:f>
              <c:strCache>
                <c:ptCount val="1"/>
                <c:pt idx="0">
                  <c:v>Growth Factor Prediction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'prediction italia'!$B$2:$B$61</c:f>
              <c:numCache>
                <c:formatCode>0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'prediction italia'!$I$2:$I$61</c:f>
              <c:numCache>
                <c:formatCode>0.000000</c:formatCode>
                <c:ptCount val="60"/>
                <c:pt idx="5">
                  <c:v>1.3571428571428572</c:v>
                </c:pt>
                <c:pt idx="6">
                  <c:v>1.1578947368421053</c:v>
                </c:pt>
                <c:pt idx="7">
                  <c:v>1.5909090909090908</c:v>
                </c:pt>
                <c:pt idx="8">
                  <c:v>1.6571428571428573</c:v>
                </c:pt>
                <c:pt idx="9">
                  <c:v>1.3448275862068966</c:v>
                </c:pt>
                <c:pt idx="10">
                  <c:v>1.4615384615384615</c:v>
                </c:pt>
                <c:pt idx="11">
                  <c:v>1.2719298245614035</c:v>
                </c:pt>
                <c:pt idx="12">
                  <c:v>1.0620689655172413</c:v>
                </c:pt>
                <c:pt idx="13">
                  <c:v>1.6818181818181819</c:v>
                </c:pt>
                <c:pt idx="14">
                  <c:v>1.2162162162162162</c:v>
                </c:pt>
                <c:pt idx="15">
                  <c:v>1.3777777777777778</c:v>
                </c:pt>
                <c:pt idx="16">
                  <c:v>1.368663594470046</c:v>
                </c:pt>
                <c:pt idx="17">
                  <c:v>1.0942760942760943</c:v>
                </c:pt>
                <c:pt idx="18">
                  <c:v>1.2353846153846153</c:v>
                </c:pt>
                <c:pt idx="19">
                  <c:v>1.0087173100871731</c:v>
                </c:pt>
                <c:pt idx="20">
                  <c:v>1.2123456790123457</c:v>
                </c:pt>
                <c:pt idx="21">
                  <c:v>1.1629327902240325</c:v>
                </c:pt>
                <c:pt idx="22">
                  <c:v>1.0831873905429072</c:v>
                </c:pt>
                <c:pt idx="23">
                  <c:v>1.242522231204527</c:v>
                </c:pt>
                <c:pt idx="24">
                  <c:v>1.0383864671437866</c:v>
                </c:pt>
                <c:pt idx="25">
                  <c:v>1.1741854636591478</c:v>
                </c:pt>
                <c:pt idx="26">
                  <c:v>1.23906083244397</c:v>
                </c:pt>
                <c:pt idx="27">
                  <c:v>1.0757967269595177</c:v>
                </c:pt>
                <c:pt idx="28">
                  <c:v>1.0696557245796636</c:v>
                </c:pt>
                <c:pt idx="29">
                  <c:v>1.0434131736526946</c:v>
                </c:pt>
                <c:pt idx="30">
                  <c:v>0.96054519368723101</c:v>
                </c:pt>
                <c:pt idx="31">
                  <c:v>1.0041075429424944</c:v>
                </c:pt>
                <c:pt idx="32">
                  <c:v>1.1368538490145035</c:v>
                </c:pt>
                <c:pt idx="33">
                  <c:v>1.0477592410860321</c:v>
                </c:pt>
                <c:pt idx="34">
                  <c:v>1.0227911333125195</c:v>
                </c:pt>
                <c:pt idx="35">
                  <c:v>0.98439113331251948</c:v>
                </c:pt>
                <c:pt idx="36">
                  <c:v>0.94759113331251954</c:v>
                </c:pt>
                <c:pt idx="37">
                  <c:v>0.91239113331251953</c:v>
                </c:pt>
                <c:pt idx="38">
                  <c:v>0.87879113331251957</c:v>
                </c:pt>
                <c:pt idx="39">
                  <c:v>0.84679113331251954</c:v>
                </c:pt>
                <c:pt idx="40">
                  <c:v>0.81639113331251956</c:v>
                </c:pt>
                <c:pt idx="41">
                  <c:v>0.78759113331251951</c:v>
                </c:pt>
                <c:pt idx="42">
                  <c:v>0.76039113331251951</c:v>
                </c:pt>
                <c:pt idx="43">
                  <c:v>0.73479113331251955</c:v>
                </c:pt>
                <c:pt idx="44">
                  <c:v>0.71079113331251953</c:v>
                </c:pt>
                <c:pt idx="45">
                  <c:v>0.68839113331251955</c:v>
                </c:pt>
                <c:pt idx="46">
                  <c:v>0.66759113331251951</c:v>
                </c:pt>
                <c:pt idx="47">
                  <c:v>0.64839113331251952</c:v>
                </c:pt>
                <c:pt idx="48">
                  <c:v>0.63079113331251957</c:v>
                </c:pt>
                <c:pt idx="49">
                  <c:v>0.61479113331251956</c:v>
                </c:pt>
                <c:pt idx="50">
                  <c:v>0.60039113331251959</c:v>
                </c:pt>
                <c:pt idx="51">
                  <c:v>0.58759113331251955</c:v>
                </c:pt>
                <c:pt idx="52">
                  <c:v>0.57639113331251957</c:v>
                </c:pt>
                <c:pt idx="53">
                  <c:v>0.56679113331251951</c:v>
                </c:pt>
                <c:pt idx="54">
                  <c:v>0.55879113331251951</c:v>
                </c:pt>
                <c:pt idx="55">
                  <c:v>0.55239113331251954</c:v>
                </c:pt>
                <c:pt idx="56">
                  <c:v>0.54759113331251952</c:v>
                </c:pt>
                <c:pt idx="57">
                  <c:v>0.54439113331251954</c:v>
                </c:pt>
                <c:pt idx="58">
                  <c:v>0.54279113331251949</c:v>
                </c:pt>
                <c:pt idx="59">
                  <c:v>0.54279113331251949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AF-44A3-B842-46D779578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125119"/>
        <c:axId val="110638991"/>
      </c:scatterChart>
      <c:valAx>
        <c:axId val="7591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38991"/>
        <c:crosses val="autoZero"/>
        <c:crossBetween val="midCat"/>
      </c:valAx>
      <c:valAx>
        <c:axId val="11063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2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'prediction italia'!$M$1</c:f>
              <c:strCache>
                <c:ptCount val="1"/>
                <c:pt idx="0">
                  <c:v>Estimated Infected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'prediction italia'!$B$2:$B$61</c:f>
              <c:numCache>
                <c:formatCode>0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'prediction italia'!$M$2:$M$61</c:f>
              <c:numCache>
                <c:formatCode>0</c:formatCode>
                <c:ptCount val="60"/>
                <c:pt idx="0">
                  <c:v>875</c:v>
                </c:pt>
                <c:pt idx="1">
                  <c:v>1250</c:v>
                </c:pt>
                <c:pt idx="2">
                  <c:v>1500</c:v>
                </c:pt>
                <c:pt idx="3">
                  <c:v>2125</c:v>
                </c:pt>
                <c:pt idx="4">
                  <c:v>2625</c:v>
                </c:pt>
                <c:pt idx="5">
                  <c:v>3303.5714285714289</c:v>
                </c:pt>
                <c:pt idx="6">
                  <c:v>4089.2857142857142</c:v>
                </c:pt>
                <c:pt idx="7">
                  <c:v>5339.2857142857147</c:v>
                </c:pt>
                <c:pt idx="8">
                  <c:v>7410.7142857142862</c:v>
                </c:pt>
                <c:pt idx="9">
                  <c:v>10196.428571428572</c:v>
                </c:pt>
                <c:pt idx="10">
                  <c:v>14267.857142857145</c:v>
                </c:pt>
                <c:pt idx="11">
                  <c:v>19446.428571428576</c:v>
                </c:pt>
                <c:pt idx="12">
                  <c:v>24946.428571428576</c:v>
                </c:pt>
                <c:pt idx="13">
                  <c:v>34196.428571428572</c:v>
                </c:pt>
                <c:pt idx="14">
                  <c:v>45446.428571428572</c:v>
                </c:pt>
                <c:pt idx="15">
                  <c:v>60946.428571428572</c:v>
                </c:pt>
                <c:pt idx="16">
                  <c:v>82160.71428571429</c:v>
                </c:pt>
                <c:pt idx="17">
                  <c:v>105375</c:v>
                </c:pt>
                <c:pt idx="18">
                  <c:v>134053.57142857142</c:v>
                </c:pt>
                <c:pt idx="19">
                  <c:v>162982.14285714284</c:v>
                </c:pt>
                <c:pt idx="20">
                  <c:v>198053.57142857139</c:v>
                </c:pt>
                <c:pt idx="21">
                  <c:v>238839.28571428565</c:v>
                </c:pt>
                <c:pt idx="22">
                  <c:v>283017.8571428571</c:v>
                </c:pt>
                <c:pt idx="23">
                  <c:v>337910.7142857142</c:v>
                </c:pt>
                <c:pt idx="24">
                  <c:v>394910.7142857142</c:v>
                </c:pt>
                <c:pt idx="25">
                  <c:v>461839.28571428562</c:v>
                </c:pt>
                <c:pt idx="26">
                  <c:v>544767.85714285704</c:v>
                </c:pt>
                <c:pt idx="27">
                  <c:v>633982.14285714261</c:v>
                </c:pt>
                <c:pt idx="28">
                  <c:v>729410.71428571397</c:v>
                </c:pt>
                <c:pt idx="29">
                  <c:v>828982.14285714249</c:v>
                </c:pt>
                <c:pt idx="30">
                  <c:v>924624.99999999965</c:v>
                </c:pt>
                <c:pt idx="31">
                  <c:v>1020660.7142857139</c:v>
                </c:pt>
                <c:pt idx="32">
                  <c:v>1129839.2857142852</c:v>
                </c:pt>
                <c:pt idx="33">
                  <c:v>1244232.1428571425</c:v>
                </c:pt>
                <c:pt idx="34">
                  <c:v>1361232.1428571425</c:v>
                </c:pt>
                <c:pt idx="35">
                  <c:v>1476405.9054547071</c:v>
                </c:pt>
                <c:pt idx="36">
                  <c:v>1585543.5416824005</c:v>
                </c:pt>
                <c:pt idx="37">
                  <c:v>1685119.7532872353</c:v>
                </c:pt>
                <c:pt idx="38">
                  <c:v>1772626.4451344151</c:v>
                </c:pt>
                <c:pt idx="39">
                  <c:v>1846726.3358961178</c:v>
                </c:pt>
                <c:pt idx="40">
                  <c:v>1907220.8296933984</c:v>
                </c:pt>
                <c:pt idx="41">
                  <c:v>1954865.7566223657</c:v>
                </c:pt>
                <c:pt idx="42">
                  <c:v>1991094.5366064755</c:v>
                </c:pt>
                <c:pt idx="43">
                  <c:v>2017715.1229095294</c:v>
                </c:pt>
                <c:pt idx="44">
                  <c:v>2036636.7996173208</c:v>
                </c:pt>
                <c:pt idx="45">
                  <c:v>2049662.3140903702</c:v>
                </c:pt>
                <c:pt idx="46">
                  <c:v>2058358.032059412</c:v>
                </c:pt>
                <c:pt idx="47">
                  <c:v>2063996.2584883252</c:v>
                </c:pt>
                <c:pt idx="48">
                  <c:v>2067552.8017272917</c:v>
                </c:pt>
                <c:pt idx="49">
                  <c:v>2069739.3329758511</c:v>
                </c:pt>
                <c:pt idx="50">
                  <c:v>2071052.1069501969</c:v>
                </c:pt>
                <c:pt idx="51">
                  <c:v>2071823.4812975661</c:v>
                </c:pt>
                <c:pt idx="52">
                  <c:v>2072268.0946318542</c:v>
                </c:pt>
                <c:pt idx="53">
                  <c:v>2072520.0975274811</c:v>
                </c:pt>
                <c:pt idx="54">
                  <c:v>2072660.9145111265</c:v>
                </c:pt>
                <c:pt idx="55">
                  <c:v>2072738.7005643123</c:v>
                </c:pt>
                <c:pt idx="56">
                  <c:v>2072781.2955173322</c:v>
                </c:pt>
                <c:pt idx="57">
                  <c:v>2072804.4838320802</c:v>
                </c:pt>
                <c:pt idx="58">
                  <c:v>2072817.0702437218</c:v>
                </c:pt>
                <c:pt idx="59">
                  <c:v>2072823.9020363612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32-4727-AF94-2749D62F8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805744"/>
        <c:axId val="1471809152"/>
      </c:scatterChart>
      <c:valAx>
        <c:axId val="199680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809152"/>
        <c:crosses val="autoZero"/>
        <c:crossBetween val="midCat"/>
      </c:valAx>
      <c:valAx>
        <c:axId val="147180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80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https://en.wikipedia.org/wiki/Logistic_function" TargetMode="Externa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19051</xdr:colOff>
      <xdr:row>0</xdr:row>
      <xdr:rowOff>166474</xdr:rowOff>
    </xdr:from>
    <xdr:to>
      <xdr:col>16</xdr:col>
      <xdr:colOff>28575</xdr:colOff>
      <xdr:row>11</xdr:row>
      <xdr:rowOff>166901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F58C27-DDCA-482E-AA00-3912B828BD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33876" y="166474"/>
          <a:ext cx="6105524" cy="2095927"/>
        </a:xfrm>
        <a:prstGeom prst="rect">
          <a:avLst/>
        </a:prstGeom>
      </xdr:spPr>
    </xdr:pic>
    <xdr:clientData/>
  </xdr:twoCellAnchor>
  <xdr:twoCellAnchor>
    <xdr:from>
      <xdr:col>6</xdr:col>
      <xdr:colOff>9525</xdr:colOff>
      <xdr:row>13</xdr:row>
      <xdr:rowOff>1</xdr:rowOff>
    </xdr:from>
    <xdr:to>
      <xdr:col>16</xdr:col>
      <xdr:colOff>571499</xdr:colOff>
      <xdr:row>35</xdr:row>
      <xdr:rowOff>19051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5DF02A-5188-48F6-9058-3FA9DB6D0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28575</xdr:colOff>
      <xdr:row>13</xdr:row>
      <xdr:rowOff>14286</xdr:rowOff>
    </xdr:from>
    <xdr:to>
      <xdr:col>28</xdr:col>
      <xdr:colOff>28574</xdr:colOff>
      <xdr:row>35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09553E-EC95-4FAD-A72E-B3896B88D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35</xdr:row>
      <xdr:rowOff>185737</xdr:rowOff>
    </xdr:from>
    <xdr:to>
      <xdr:col>16</xdr:col>
      <xdr:colOff>590550</xdr:colOff>
      <xdr:row>57</xdr:row>
      <xdr:rowOff>152401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0E5C53-658D-4C6C-8AB7-53EB58A23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22413</xdr:colOff>
      <xdr:row>4</xdr:row>
      <xdr:rowOff>28575</xdr:rowOff>
    </xdr:from>
    <xdr:to>
      <xdr:col>19</xdr:col>
      <xdr:colOff>11206</xdr:colOff>
      <xdr:row>28</xdr:row>
      <xdr:rowOff>145676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B8C328-7662-4BD3-B94E-4D622ADEF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840442</xdr:colOff>
      <xdr:row>31</xdr:row>
      <xdr:rowOff>0</xdr:rowOff>
    </xdr:from>
    <xdr:to>
      <xdr:col>18</xdr:col>
      <xdr:colOff>862853</xdr:colOff>
      <xdr:row>56</xdr:row>
      <xdr:rowOff>145676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23FE98-0AC0-414A-AB96-A556A921B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453330</xdr:colOff>
      <xdr:row>43</xdr:row>
      <xdr:rowOff>13854</xdr:rowOff>
    </xdr:from>
    <xdr:to>
      <xdr:col>26</xdr:col>
      <xdr:colOff>515471</xdr:colOff>
      <xdr:row>67</xdr:row>
      <xdr:rowOff>179293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54FCBC-5ECF-41BF-BD1C-0DB9B506E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401373</xdr:colOff>
      <xdr:row>17</xdr:row>
      <xdr:rowOff>1630</xdr:rowOff>
    </xdr:from>
    <xdr:to>
      <xdr:col>26</xdr:col>
      <xdr:colOff>515470</xdr:colOff>
      <xdr:row>41</xdr:row>
      <xdr:rowOff>179295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09D658-F35B-4656-B06B-460B4503C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711572</xdr:colOff>
      <xdr:row>60</xdr:row>
      <xdr:rowOff>79560</xdr:rowOff>
    </xdr:from>
    <xdr:to>
      <xdr:col>19</xdr:col>
      <xdr:colOff>212912</xdr:colOff>
      <xdr:row>87</xdr:row>
      <xdr:rowOff>179293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E5D613-116C-46B8-8C56-6B2AD20FD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C974F1-D6CB-4D89-BFBF-70227AB32D29}" name="Table1" displayName="Table1" ref="B6:E66" totalsRowShown="0" headerRowDxfId="23" headerRowBorderDxfId="22" tableBorderDxfId="21" totalsRowBorderDxfId="20">
  <autoFilter ref="B6:E66" xr:uid="{8C39A2DD-AB90-4636-852F-5F520B00B869}"/>
  <tableColumns count="4">
    <tableColumn id="1" xr3:uid="{18F1F983-6CA8-4E09-9CBB-75C60336A2FE}" name="x" dataDxfId="19"/>
    <tableColumn id="2" xr3:uid="{D647EE10-1507-42FB-8A0D-61BD68E2AD4F}" name="f(x)" dataDxfId="18">
      <calculatedColumnFormula>$C$2/(1+EXP(-$C$3*(B7-$C$4)))</calculatedColumnFormula>
    </tableColumn>
    <tableColumn id="3" xr3:uid="{FF2EAC09-36FA-4896-B172-DE21F6A760FC}" name="Varation" dataDxfId="17">
      <calculatedColumnFormula>C7-C6</calculatedColumnFormula>
    </tableColumn>
    <tableColumn id="4" xr3:uid="{81F102DB-A5BC-446E-A50D-0875E9FEF755}" name="Growth Factor" dataDxfId="16">
      <calculatedColumnFormula>D7/D6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197E50E-4741-4DCE-BC2E-381733EFAB01}" name="Table5" displayName="Table5" ref="X1:X7" totalsRowShown="0">
  <autoFilter ref="X1:X7" xr:uid="{448E5E09-B947-4170-AA40-7A52652377B0}"/>
  <tableColumns count="1">
    <tableColumn id="1" xr3:uid="{5797EAF9-7A40-4063-AC60-B31B9A969A56}" name="Slow Down Growth Factor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BC2C13-E386-469A-8011-C38596847BC0}" name="Table4" displayName="Table4" ref="Z1:Z16" totalsRowShown="0" dataDxfId="14">
  <autoFilter ref="Z1:Z16" xr:uid="{8C22911D-9537-4D2E-AA7E-AF19258E15DA}"/>
  <tableColumns count="1">
    <tableColumn id="1" xr3:uid="{42EA6EC5-8AC4-4D27-BAF8-B2C9FF0F54ED}" name="Death Rate" dataDxf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B786A4C-EDAD-456D-8142-D2162C92282D}" name="Table6" displayName="Table6" ref="A1:M61" totalsRowShown="0">
  <autoFilter ref="A1:M61" xr:uid="{5F0FFE45-E58E-4277-A07B-F139DCF94121}"/>
  <tableColumns count="13">
    <tableColumn id="1" xr3:uid="{76A9EDAD-53C6-46B5-A87E-C169FABEC72C}" name="Date" dataDxfId="12"/>
    <tableColumn id="2" xr3:uid="{0F8ABA63-B803-43CF-B13B-BF3C9819A62A}" name="Day" dataDxfId="11"/>
    <tableColumn id="3" xr3:uid="{9BA04C7B-C899-47E7-8E3C-014F0D272138}" name="Deceased" dataDxfId="10" dataCellStyle="Input"/>
    <tableColumn id="4" xr3:uid="{77872F4F-27A7-4D2C-817D-615874B26CCA}" name="Variation" dataDxfId="9">
      <calculatedColumnFormula>IF(C2&lt;&gt;"", C2-C1,"")</calculatedColumnFormula>
    </tableColumn>
    <tableColumn id="5" xr3:uid="{83552C16-F0CF-486B-B029-DD2F052C5B4C}" name="Growth Factor" dataDxfId="8">
      <calculatedColumnFormula>IF(D1&lt;&gt;"",IF(D2&lt;&gt;"",D2/D1,""),"")</calculatedColumnFormula>
    </tableColumn>
    <tableColumn id="6" xr3:uid="{EAFF4AE1-7A70-4E9E-B61B-E9088C4BB720}" name="Variation MA4" dataDxfId="7"/>
    <tableColumn id="12" xr3:uid="{5ED0047F-693B-467E-A55F-A40E2DA7FF1B}" name="Prediction" dataDxfId="6"/>
    <tableColumn id="14" xr3:uid="{3C1A2DC8-B62F-4F8D-9926-7CDE293A81DE}" name="Weight of the Slow Down Growth Factor" dataDxfId="5">
      <calculatedColumnFormula>IF(Table6[[#This Row],[Prediction]]=0,0,1)</calculatedColumnFormula>
    </tableColumn>
    <tableColumn id="7" xr3:uid="{DB173916-1D6D-45BC-9FF9-F77D89C7AFBC}" name="Growth Factor Prediction" dataDxfId="4">
      <calculatedColumnFormula>IF(F1&lt;&gt;"",IF(F2&lt;&gt;"",F2/F1,I1-'prediction italia'!$P$2),I1-'prediction italia'!$P$2)</calculatedColumnFormula>
    </tableColumn>
    <tableColumn id="8" xr3:uid="{2F7473FD-58C4-45EB-BF18-8ABD34DA58FC}" name="Variation Prediction" dataDxfId="3">
      <calculatedColumnFormula>J1*I2</calculatedColumnFormula>
    </tableColumn>
    <tableColumn id="9" xr3:uid="{BB655958-1405-4883-984C-F9F41833616E}" name="Deceased Prediction" dataDxfId="2">
      <calculatedColumnFormula>K1+J2</calculatedColumnFormula>
    </tableColumn>
    <tableColumn id="10" xr3:uid="{09DC77CF-3123-43CC-9821-6D8E29DFE17E}" name="Error" dataDxfId="1">
      <calculatedColumnFormula>IF(C2&lt;&gt;"",(C2-K2),"")</calculatedColumnFormula>
    </tableColumn>
    <tableColumn id="11" xr3:uid="{2ADA9B86-7623-4228-A3C4-EE9E0833756D}" name="Estimated Infected" dataDxfId="0">
      <calculatedColumnFormula>K2/$P$1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n.wikipedia.org/wiki/Coronavirus_disease_2019" TargetMode="Externa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6"/>
  <sheetViews>
    <sheetView topLeftCell="A13" workbookViewId="0">
      <selection activeCell="S5" sqref="S5"/>
    </sheetView>
  </sheetViews>
  <sheetFormatPr defaultRowHeight="15" x14ac:dyDescent="0.25"/>
  <cols>
    <col min="2" max="2" width="4.140625" customWidth="1"/>
    <col min="3" max="3" width="13.7109375" bestFit="1" customWidth="1"/>
    <col min="4" max="4" width="12.5703125" bestFit="1" customWidth="1"/>
    <col min="5" max="5" width="16" bestFit="1" customWidth="1"/>
  </cols>
  <sheetData>
    <row r="1" spans="1:5" x14ac:dyDescent="0.25">
      <c r="A1" s="1"/>
    </row>
    <row r="2" spans="1:5" x14ac:dyDescent="0.25">
      <c r="B2" s="2" t="s">
        <v>0</v>
      </c>
      <c r="C2" s="2">
        <v>50</v>
      </c>
    </row>
    <row r="3" spans="1:5" x14ac:dyDescent="0.25">
      <c r="B3" s="2" t="s">
        <v>1</v>
      </c>
      <c r="C3" s="2">
        <v>0.4</v>
      </c>
    </row>
    <row r="4" spans="1:5" x14ac:dyDescent="0.25">
      <c r="B4" s="2" t="s">
        <v>2</v>
      </c>
      <c r="C4" s="2">
        <v>25</v>
      </c>
    </row>
    <row r="6" spans="1:5" x14ac:dyDescent="0.25">
      <c r="B6" s="6" t="s">
        <v>3</v>
      </c>
      <c r="C6" s="7" t="s">
        <v>4</v>
      </c>
      <c r="D6" s="7" t="s">
        <v>5</v>
      </c>
      <c r="E6" s="8" t="s">
        <v>15</v>
      </c>
    </row>
    <row r="7" spans="1:5" x14ac:dyDescent="0.25">
      <c r="B7" s="4">
        <v>1</v>
      </c>
      <c r="C7" s="3">
        <f>$C$2/(1+EXP(-$C$3*(B7-$C$4)))</f>
        <v>3.3862074809885056E-3</v>
      </c>
      <c r="D7" s="3"/>
      <c r="E7" s="5"/>
    </row>
    <row r="8" spans="1:5" x14ac:dyDescent="0.25">
      <c r="B8" s="4">
        <v>2</v>
      </c>
      <c r="C8" s="3">
        <f t="shared" ref="C8:C60" si="0">$C$2/(1+EXP(-$C$3*(B8-$C$4)))</f>
        <v>5.0514596953886359E-3</v>
      </c>
      <c r="D8" s="3">
        <f>C8-C7</f>
        <v>1.6652522144001303E-3</v>
      </c>
      <c r="E8" s="5"/>
    </row>
    <row r="9" spans="1:5" x14ac:dyDescent="0.25">
      <c r="B9" s="4">
        <v>3</v>
      </c>
      <c r="C9" s="3">
        <f t="shared" si="0"/>
        <v>7.5355179029878705E-3</v>
      </c>
      <c r="D9" s="3">
        <f t="shared" ref="D9:D60" si="1">C9-C8</f>
        <v>2.4840582075992346E-3</v>
      </c>
      <c r="E9" s="5">
        <f>D9/D8</f>
        <v>1.4917008883810796</v>
      </c>
    </row>
    <row r="10" spans="1:5" x14ac:dyDescent="0.25">
      <c r="B10" s="4">
        <v>4</v>
      </c>
      <c r="C10" s="3">
        <f t="shared" si="0"/>
        <v>1.1240838511664764E-2</v>
      </c>
      <c r="D10" s="3">
        <f t="shared" si="1"/>
        <v>3.7053206086768934E-3</v>
      </c>
      <c r="E10" s="5">
        <f t="shared" ref="E10:E60" si="2">D10/D9</f>
        <v>1.4916400096187645</v>
      </c>
    </row>
    <row r="11" spans="1:5" x14ac:dyDescent="0.25">
      <c r="B11" s="4">
        <v>5</v>
      </c>
      <c r="C11" s="3">
        <f t="shared" si="0"/>
        <v>1.6767506523323907E-2</v>
      </c>
      <c r="D11" s="3">
        <f t="shared" si="1"/>
        <v>5.5266680116591426E-3</v>
      </c>
      <c r="E11" s="5">
        <f t="shared" si="2"/>
        <v>1.4915492059491773</v>
      </c>
    </row>
    <row r="12" spans="1:5" x14ac:dyDescent="0.25">
      <c r="B12" s="4">
        <v>6</v>
      </c>
      <c r="C12" s="3">
        <f t="shared" si="0"/>
        <v>2.5010055353978194E-2</v>
      </c>
      <c r="D12" s="3">
        <f t="shared" si="1"/>
        <v>8.2425488306542873E-3</v>
      </c>
      <c r="E12" s="5">
        <f t="shared" si="2"/>
        <v>1.4914137801050618</v>
      </c>
    </row>
    <row r="13" spans="1:5" x14ac:dyDescent="0.25">
      <c r="B13" s="4">
        <v>7</v>
      </c>
      <c r="C13" s="3">
        <f t="shared" si="0"/>
        <v>3.7301441691834851E-2</v>
      </c>
      <c r="D13" s="3">
        <f t="shared" si="1"/>
        <v>1.2291386337856657E-2</v>
      </c>
      <c r="E13" s="5">
        <f t="shared" si="2"/>
        <v>1.4912118314840455</v>
      </c>
    </row>
    <row r="14" spans="1:5" x14ac:dyDescent="0.25">
      <c r="B14" s="4">
        <v>8</v>
      </c>
      <c r="C14" s="3">
        <f t="shared" si="0"/>
        <v>5.5626801643016033E-2</v>
      </c>
      <c r="D14" s="3">
        <f t="shared" si="1"/>
        <v>1.8325359951181182E-2</v>
      </c>
      <c r="E14" s="5">
        <f t="shared" si="2"/>
        <v>1.4909107441151928</v>
      </c>
    </row>
    <row r="15" spans="1:5" x14ac:dyDescent="0.25">
      <c r="B15" s="4">
        <v>9</v>
      </c>
      <c r="C15" s="3">
        <f t="shared" si="0"/>
        <v>8.2940054008721065E-2</v>
      </c>
      <c r="D15" s="3">
        <f t="shared" si="1"/>
        <v>2.7313252365705032E-2</v>
      </c>
      <c r="E15" s="5">
        <f t="shared" si="2"/>
        <v>1.4904619848378218</v>
      </c>
    </row>
    <row r="16" spans="1:5" x14ac:dyDescent="0.25">
      <c r="B16" s="4">
        <v>10</v>
      </c>
      <c r="C16" s="3">
        <f t="shared" si="0"/>
        <v>0.12363115783173872</v>
      </c>
      <c r="D16" s="3">
        <f t="shared" si="1"/>
        <v>4.069110382301766E-2</v>
      </c>
      <c r="E16" s="5">
        <f t="shared" si="2"/>
        <v>1.4897934262164281</v>
      </c>
    </row>
    <row r="17" spans="2:5" x14ac:dyDescent="0.25">
      <c r="B17" s="4">
        <v>11</v>
      </c>
      <c r="C17" s="3">
        <f t="shared" si="0"/>
        <v>0.1842119949717993</v>
      </c>
      <c r="D17" s="3">
        <f t="shared" si="1"/>
        <v>6.0580837140060573E-2</v>
      </c>
      <c r="E17" s="5">
        <f t="shared" si="2"/>
        <v>1.4887980774262488</v>
      </c>
    </row>
    <row r="18" spans="2:5" x14ac:dyDescent="0.25">
      <c r="B18" s="4">
        <v>12</v>
      </c>
      <c r="C18" s="3">
        <f t="shared" si="0"/>
        <v>0.27431494497252018</v>
      </c>
      <c r="D18" s="3">
        <f t="shared" si="1"/>
        <v>9.0102950000720883E-2</v>
      </c>
      <c r="E18" s="5">
        <f t="shared" si="2"/>
        <v>1.4873176775752754</v>
      </c>
    </row>
    <row r="19" spans="2:5" x14ac:dyDescent="0.25">
      <c r="B19" s="4">
        <v>13</v>
      </c>
      <c r="C19" s="3">
        <f t="shared" si="0"/>
        <v>0.4081285576579945</v>
      </c>
      <c r="D19" s="3">
        <f t="shared" si="1"/>
        <v>0.13381361268547431</v>
      </c>
      <c r="E19" s="5">
        <f t="shared" si="2"/>
        <v>1.4851191074698855</v>
      </c>
    </row>
    <row r="20" spans="2:5" x14ac:dyDescent="0.25">
      <c r="B20" s="4">
        <v>14</v>
      </c>
      <c r="C20" s="3">
        <f t="shared" si="0"/>
        <v>0.60642174921371184</v>
      </c>
      <c r="D20" s="3">
        <f t="shared" si="1"/>
        <v>0.19829319155571734</v>
      </c>
      <c r="E20" s="5">
        <f t="shared" si="2"/>
        <v>1.4818611318849955</v>
      </c>
    </row>
    <row r="21" spans="2:5" x14ac:dyDescent="0.25">
      <c r="B21" s="4">
        <v>15</v>
      </c>
      <c r="C21" s="3">
        <f t="shared" si="0"/>
        <v>0.89931049810457797</v>
      </c>
      <c r="D21" s="3">
        <f t="shared" si="1"/>
        <v>0.29288874889086614</v>
      </c>
      <c r="E21" s="5">
        <f t="shared" si="2"/>
        <v>1.4770489424926569</v>
      </c>
    </row>
    <row r="22" spans="2:5" x14ac:dyDescent="0.25">
      <c r="B22" s="4">
        <v>16</v>
      </c>
      <c r="C22" s="3">
        <f t="shared" si="0"/>
        <v>1.3298496788432927</v>
      </c>
      <c r="D22" s="3">
        <f t="shared" si="1"/>
        <v>0.43053918073871478</v>
      </c>
      <c r="E22" s="5">
        <f t="shared" si="2"/>
        <v>1.4699751436991486</v>
      </c>
    </row>
    <row r="23" spans="2:5" x14ac:dyDescent="0.25">
      <c r="B23" s="4">
        <v>17</v>
      </c>
      <c r="C23" s="3">
        <f t="shared" si="0"/>
        <v>1.9582861398382176</v>
      </c>
      <c r="D23" s="3">
        <f t="shared" si="1"/>
        <v>0.62843646099492489</v>
      </c>
      <c r="E23" s="5">
        <f t="shared" si="2"/>
        <v>1.4596498741802313</v>
      </c>
    </row>
    <row r="24" spans="2:5" x14ac:dyDescent="0.25">
      <c r="B24" s="4">
        <v>18</v>
      </c>
      <c r="C24" s="3">
        <f t="shared" si="0"/>
        <v>2.8662087949434363</v>
      </c>
      <c r="D24" s="3">
        <f t="shared" si="1"/>
        <v>0.90792265510521863</v>
      </c>
      <c r="E24" s="5">
        <f t="shared" si="2"/>
        <v>1.4447326204908897</v>
      </c>
    </row>
    <row r="25" spans="2:5" x14ac:dyDescent="0.25">
      <c r="B25" s="4">
        <v>19</v>
      </c>
      <c r="C25" s="3">
        <f t="shared" si="0"/>
        <v>4.1586348246961178</v>
      </c>
      <c r="D25" s="3">
        <f t="shared" si="1"/>
        <v>1.2924260297526815</v>
      </c>
      <c r="E25" s="5">
        <f t="shared" si="2"/>
        <v>1.4234979405849313</v>
      </c>
    </row>
    <row r="26" spans="2:5" x14ac:dyDescent="0.25">
      <c r="B26" s="4">
        <v>20</v>
      </c>
      <c r="C26" s="3">
        <f t="shared" si="0"/>
        <v>5.9601461011058774</v>
      </c>
      <c r="D26" s="3">
        <f t="shared" si="1"/>
        <v>1.8015112764097596</v>
      </c>
      <c r="E26" s="5">
        <f t="shared" si="2"/>
        <v>1.3938989427151174</v>
      </c>
    </row>
    <row r="27" spans="2:5" x14ac:dyDescent="0.25">
      <c r="B27" s="4">
        <v>21</v>
      </c>
      <c r="C27" s="3">
        <f t="shared" si="0"/>
        <v>8.3990807433037755</v>
      </c>
      <c r="D27" s="3">
        <f t="shared" si="1"/>
        <v>2.4389346421978981</v>
      </c>
      <c r="E27" s="5">
        <f t="shared" si="2"/>
        <v>1.3538270196445634</v>
      </c>
    </row>
    <row r="28" spans="2:5" x14ac:dyDescent="0.25">
      <c r="B28" s="4">
        <v>22</v>
      </c>
      <c r="C28" s="3">
        <f t="shared" si="0"/>
        <v>11.573760825049115</v>
      </c>
      <c r="D28" s="3">
        <f t="shared" si="1"/>
        <v>3.1746800817453398</v>
      </c>
      <c r="E28" s="5">
        <f t="shared" si="2"/>
        <v>1.3016667305542919</v>
      </c>
    </row>
    <row r="29" spans="2:5" x14ac:dyDescent="0.25">
      <c r="B29" s="4">
        <v>23</v>
      </c>
      <c r="C29" s="3">
        <f t="shared" si="0"/>
        <v>15.501275943619376</v>
      </c>
      <c r="D29" s="3">
        <f t="shared" si="1"/>
        <v>3.9275151185702608</v>
      </c>
      <c r="E29" s="5">
        <f t="shared" si="2"/>
        <v>1.2371372917711556</v>
      </c>
    </row>
    <row r="30" spans="2:5" x14ac:dyDescent="0.25">
      <c r="B30" s="4">
        <v>24</v>
      </c>
      <c r="C30" s="3">
        <f t="shared" si="0"/>
        <v>20.0656169943774</v>
      </c>
      <c r="D30" s="3">
        <f t="shared" si="1"/>
        <v>4.5643410507580242</v>
      </c>
      <c r="E30" s="5">
        <f t="shared" si="2"/>
        <v>1.1621447436769099</v>
      </c>
    </row>
    <row r="31" spans="2:5" x14ac:dyDescent="0.25">
      <c r="B31" s="4">
        <v>25</v>
      </c>
      <c r="C31" s="3">
        <f t="shared" si="0"/>
        <v>25</v>
      </c>
      <c r="D31" s="3">
        <f t="shared" si="1"/>
        <v>4.9343830056225997</v>
      </c>
      <c r="E31" s="5">
        <f t="shared" si="2"/>
        <v>1.0810723718384543</v>
      </c>
    </row>
    <row r="32" spans="2:5" x14ac:dyDescent="0.25">
      <c r="B32" s="4">
        <v>26</v>
      </c>
      <c r="C32" s="3">
        <f t="shared" si="0"/>
        <v>29.9343830056226</v>
      </c>
      <c r="D32" s="3">
        <f t="shared" si="1"/>
        <v>4.9343830056225997</v>
      </c>
      <c r="E32" s="5">
        <f t="shared" si="2"/>
        <v>1</v>
      </c>
    </row>
    <row r="33" spans="2:5" x14ac:dyDescent="0.25">
      <c r="B33" s="4">
        <v>27</v>
      </c>
      <c r="C33" s="3">
        <f t="shared" si="0"/>
        <v>34.498724056380624</v>
      </c>
      <c r="D33" s="3">
        <f t="shared" si="1"/>
        <v>4.5643410507580242</v>
      </c>
      <c r="E33" s="5">
        <f t="shared" si="2"/>
        <v>0.92500745190575551</v>
      </c>
    </row>
    <row r="34" spans="2:5" x14ac:dyDescent="0.25">
      <c r="B34" s="4">
        <v>28</v>
      </c>
      <c r="C34" s="3">
        <f t="shared" si="0"/>
        <v>38.426239174950886</v>
      </c>
      <c r="D34" s="3">
        <f t="shared" si="1"/>
        <v>3.9275151185702626</v>
      </c>
      <c r="E34" s="5">
        <f t="shared" si="2"/>
        <v>0.86047801312261696</v>
      </c>
    </row>
    <row r="35" spans="2:5" x14ac:dyDescent="0.25">
      <c r="B35" s="4">
        <v>29</v>
      </c>
      <c r="C35" s="3">
        <f t="shared" si="0"/>
        <v>41.600919256696223</v>
      </c>
      <c r="D35" s="3">
        <f t="shared" si="1"/>
        <v>3.1746800817453362</v>
      </c>
      <c r="E35" s="5">
        <f t="shared" si="2"/>
        <v>0.80831772403234392</v>
      </c>
    </row>
    <row r="36" spans="2:5" x14ac:dyDescent="0.25">
      <c r="B36" s="4">
        <v>30</v>
      </c>
      <c r="C36" s="3">
        <f t="shared" si="0"/>
        <v>44.039853898894116</v>
      </c>
      <c r="D36" s="3">
        <f t="shared" si="1"/>
        <v>2.4389346421978928</v>
      </c>
      <c r="E36" s="5">
        <f t="shared" si="2"/>
        <v>0.76824580096179185</v>
      </c>
    </row>
    <row r="37" spans="2:5" x14ac:dyDescent="0.25">
      <c r="B37" s="4">
        <v>31</v>
      </c>
      <c r="C37" s="3">
        <f t="shared" si="0"/>
        <v>45.841365175303885</v>
      </c>
      <c r="D37" s="3">
        <f t="shared" si="1"/>
        <v>1.8015112764097694</v>
      </c>
      <c r="E37" s="5">
        <f t="shared" si="2"/>
        <v>0.7386468030919856</v>
      </c>
    </row>
    <row r="38" spans="2:5" x14ac:dyDescent="0.25">
      <c r="B38" s="4">
        <v>32</v>
      </c>
      <c r="C38" s="3">
        <f t="shared" si="0"/>
        <v>47.133791205056568</v>
      </c>
      <c r="D38" s="3">
        <f t="shared" si="1"/>
        <v>1.2924260297526828</v>
      </c>
      <c r="E38" s="5">
        <f t="shared" si="2"/>
        <v>0.71741212318601622</v>
      </c>
    </row>
    <row r="39" spans="2:5" x14ac:dyDescent="0.25">
      <c r="B39" s="4">
        <v>33</v>
      </c>
      <c r="C39" s="3">
        <f t="shared" si="0"/>
        <v>48.041713860161785</v>
      </c>
      <c r="D39" s="3">
        <f t="shared" si="1"/>
        <v>0.9079226551052173</v>
      </c>
      <c r="E39" s="5">
        <f t="shared" si="2"/>
        <v>0.70249486949667539</v>
      </c>
    </row>
    <row r="40" spans="2:5" x14ac:dyDescent="0.25">
      <c r="B40" s="4">
        <v>34</v>
      </c>
      <c r="C40" s="3">
        <f t="shared" si="0"/>
        <v>48.670150321156704</v>
      </c>
      <c r="D40" s="3">
        <f t="shared" si="1"/>
        <v>0.62843646099491934</v>
      </c>
      <c r="E40" s="5">
        <f t="shared" si="2"/>
        <v>0.69216959997775485</v>
      </c>
    </row>
    <row r="41" spans="2:5" x14ac:dyDescent="0.25">
      <c r="B41" s="4">
        <v>35</v>
      </c>
      <c r="C41" s="3">
        <f t="shared" si="0"/>
        <v>49.100689501895417</v>
      </c>
      <c r="D41" s="3">
        <f t="shared" si="1"/>
        <v>0.43053918073871245</v>
      </c>
      <c r="E41" s="5">
        <f t="shared" si="2"/>
        <v>0.68509580118425562</v>
      </c>
    </row>
    <row r="42" spans="2:5" x14ac:dyDescent="0.25">
      <c r="B42" s="4">
        <v>36</v>
      </c>
      <c r="C42" s="3">
        <f t="shared" si="0"/>
        <v>49.393578250786291</v>
      </c>
      <c r="D42" s="3">
        <f t="shared" si="1"/>
        <v>0.29288874889087424</v>
      </c>
      <c r="E42" s="5">
        <f t="shared" si="2"/>
        <v>0.68028361179194019</v>
      </c>
    </row>
    <row r="43" spans="2:5" x14ac:dyDescent="0.25">
      <c r="B43" s="4">
        <v>37</v>
      </c>
      <c r="C43" s="3">
        <f t="shared" si="0"/>
        <v>49.591871442342004</v>
      </c>
      <c r="D43" s="3">
        <f t="shared" si="1"/>
        <v>0.19829319155571312</v>
      </c>
      <c r="E43" s="5">
        <f t="shared" si="2"/>
        <v>0.67702563620698886</v>
      </c>
    </row>
    <row r="44" spans="2:5" x14ac:dyDescent="0.25">
      <c r="B44" s="4">
        <v>38</v>
      </c>
      <c r="C44" s="3">
        <f t="shared" si="0"/>
        <v>49.725685055027476</v>
      </c>
      <c r="D44" s="3">
        <f t="shared" si="1"/>
        <v>0.13381361268547209</v>
      </c>
      <c r="E44" s="5">
        <f t="shared" si="2"/>
        <v>0.67482706610163856</v>
      </c>
    </row>
    <row r="45" spans="2:5" x14ac:dyDescent="0.25">
      <c r="B45" s="4">
        <v>39</v>
      </c>
      <c r="C45" s="3">
        <f t="shared" si="0"/>
        <v>49.815788005028203</v>
      </c>
      <c r="D45" s="3">
        <f t="shared" si="1"/>
        <v>9.0102950000726878E-2</v>
      </c>
      <c r="E45" s="5">
        <f t="shared" si="2"/>
        <v>0.67334666625071393</v>
      </c>
    </row>
    <row r="46" spans="2:5" x14ac:dyDescent="0.25">
      <c r="B46" s="4">
        <v>40</v>
      </c>
      <c r="C46" s="3">
        <f t="shared" si="0"/>
        <v>49.876368842168269</v>
      </c>
      <c r="D46" s="3">
        <f t="shared" si="1"/>
        <v>6.0580837140065569E-2</v>
      </c>
      <c r="E46" s="5">
        <f t="shared" si="2"/>
        <v>0.67235131746049215</v>
      </c>
    </row>
    <row r="47" spans="2:5" x14ac:dyDescent="0.25">
      <c r="B47" s="4">
        <v>41</v>
      </c>
      <c r="C47" s="3">
        <f t="shared" si="0"/>
        <v>49.917059945991276</v>
      </c>
      <c r="D47" s="3">
        <f t="shared" si="1"/>
        <v>4.0691103823007779E-2</v>
      </c>
      <c r="E47" s="5">
        <f t="shared" si="2"/>
        <v>0.67168275883887429</v>
      </c>
    </row>
    <row r="48" spans="2:5" x14ac:dyDescent="0.25">
      <c r="B48" s="4">
        <v>42</v>
      </c>
      <c r="C48" s="3">
        <f t="shared" si="0"/>
        <v>49.944373198356985</v>
      </c>
      <c r="D48" s="3">
        <f t="shared" si="1"/>
        <v>2.7313252365708252E-2</v>
      </c>
      <c r="E48" s="5">
        <f t="shared" si="2"/>
        <v>0.67123399956195462</v>
      </c>
    </row>
    <row r="49" spans="2:5" x14ac:dyDescent="0.25">
      <c r="B49" s="4">
        <v>43</v>
      </c>
      <c r="C49" s="3">
        <f t="shared" si="0"/>
        <v>49.962698558308169</v>
      </c>
      <c r="D49" s="3">
        <f t="shared" si="1"/>
        <v>1.8325359951184339E-2</v>
      </c>
      <c r="E49" s="5">
        <f t="shared" si="2"/>
        <v>0.67093291219290319</v>
      </c>
    </row>
    <row r="50" spans="2:5" x14ac:dyDescent="0.25">
      <c r="B50" s="4">
        <v>44</v>
      </c>
      <c r="C50" s="3">
        <f t="shared" si="0"/>
        <v>49.974989944646026</v>
      </c>
      <c r="D50" s="3">
        <f t="shared" si="1"/>
        <v>1.2291386337857091E-2</v>
      </c>
      <c r="E50" s="5">
        <f t="shared" si="2"/>
        <v>0.67073096357175332</v>
      </c>
    </row>
    <row r="51" spans="2:5" x14ac:dyDescent="0.25">
      <c r="B51" s="4">
        <v>45</v>
      </c>
      <c r="C51" s="3">
        <f t="shared" si="0"/>
        <v>49.983232493476685</v>
      </c>
      <c r="D51" s="3">
        <f t="shared" si="1"/>
        <v>8.2425488306583361E-3</v>
      </c>
      <c r="E51" s="5">
        <f t="shared" si="2"/>
        <v>0.67059553772803804</v>
      </c>
    </row>
    <row r="52" spans="2:5" x14ac:dyDescent="0.25">
      <c r="B52" s="4">
        <v>46</v>
      </c>
      <c r="C52" s="3">
        <f t="shared" si="0"/>
        <v>49.988759161488332</v>
      </c>
      <c r="D52" s="3">
        <f t="shared" si="1"/>
        <v>5.5266680116474731E-3</v>
      </c>
      <c r="E52" s="5">
        <f t="shared" si="2"/>
        <v>0.67050473405640176</v>
      </c>
    </row>
    <row r="53" spans="2:5" x14ac:dyDescent="0.25">
      <c r="B53" s="4">
        <v>47</v>
      </c>
      <c r="C53" s="3">
        <f t="shared" si="0"/>
        <v>49.992464482097013</v>
      </c>
      <c r="D53" s="3">
        <f t="shared" si="1"/>
        <v>3.7053206086810064E-3</v>
      </c>
      <c r="E53" s="5">
        <f t="shared" si="2"/>
        <v>0.67044385529798967</v>
      </c>
    </row>
    <row r="54" spans="2:5" x14ac:dyDescent="0.25">
      <c r="B54" s="4">
        <v>48</v>
      </c>
      <c r="C54" s="3">
        <f t="shared" si="0"/>
        <v>49.994948540304613</v>
      </c>
      <c r="D54" s="3">
        <f t="shared" si="1"/>
        <v>2.4840582075995599E-3</v>
      </c>
      <c r="E54" s="5">
        <f t="shared" si="2"/>
        <v>0.67040304198772616</v>
      </c>
    </row>
    <row r="55" spans="2:5" x14ac:dyDescent="0.25">
      <c r="B55" s="4">
        <v>49</v>
      </c>
      <c r="C55" s="3">
        <f t="shared" si="0"/>
        <v>49.996613792519014</v>
      </c>
      <c r="D55" s="3">
        <f t="shared" si="1"/>
        <v>1.6652522144013915E-3</v>
      </c>
      <c r="E55" s="5">
        <f t="shared" si="2"/>
        <v>0.67037568173999762</v>
      </c>
    </row>
    <row r="56" spans="2:5" x14ac:dyDescent="0.25">
      <c r="B56" s="4">
        <v>50</v>
      </c>
      <c r="C56" s="3">
        <f t="shared" si="0"/>
        <v>49.99773010656488</v>
      </c>
      <c r="D56" s="3">
        <f t="shared" si="1"/>
        <v>1.1163140458663179E-3</v>
      </c>
      <c r="E56" s="5">
        <f t="shared" si="2"/>
        <v>0.67035734059515995</v>
      </c>
    </row>
    <row r="57" spans="2:5" x14ac:dyDescent="0.25">
      <c r="B57" s="4">
        <v>51</v>
      </c>
      <c r="C57" s="3">
        <f t="shared" si="0"/>
        <v>49.998478422154967</v>
      </c>
      <c r="D57" s="3">
        <f t="shared" si="1"/>
        <v>7.4831559008714521E-4</v>
      </c>
      <c r="E57" s="5">
        <f t="shared" si="2"/>
        <v>0.67034504569582232</v>
      </c>
    </row>
    <row r="58" spans="2:5" x14ac:dyDescent="0.25">
      <c r="B58" s="4">
        <v>52</v>
      </c>
      <c r="C58" s="3">
        <f t="shared" si="0"/>
        <v>49.998980045636003</v>
      </c>
      <c r="D58" s="3">
        <f t="shared" si="1"/>
        <v>5.0162348103555132E-4</v>
      </c>
      <c r="E58" s="5">
        <f t="shared" si="2"/>
        <v>0.67033680399085993</v>
      </c>
    </row>
    <row r="59" spans="2:5" x14ac:dyDescent="0.25">
      <c r="B59" s="4">
        <v>53</v>
      </c>
      <c r="C59" s="3">
        <f t="shared" si="0"/>
        <v>49.999316299545768</v>
      </c>
      <c r="D59" s="3">
        <f t="shared" si="1"/>
        <v>3.3625390976510516E-4</v>
      </c>
      <c r="E59" s="5">
        <f t="shared" si="2"/>
        <v>0.67033127929127778</v>
      </c>
    </row>
    <row r="60" spans="2:5" x14ac:dyDescent="0.25">
      <c r="B60" s="4">
        <v>54</v>
      </c>
      <c r="C60" s="3">
        <f t="shared" si="0"/>
        <v>49.99954169981401</v>
      </c>
      <c r="D60" s="3">
        <f t="shared" si="1"/>
        <v>2.2540026824202641E-4</v>
      </c>
      <c r="E60" s="5">
        <f t="shared" si="2"/>
        <v>0.67032757596627768</v>
      </c>
    </row>
    <row r="61" spans="2:5" x14ac:dyDescent="0.25">
      <c r="B61" s="4">
        <v>55</v>
      </c>
      <c r="C61" s="3">
        <f t="shared" ref="C61:C66" si="3">$C$2/(1+EXP(-$C$3*(B61-$C$4)))</f>
        <v>49.999692791269887</v>
      </c>
      <c r="D61" s="3">
        <f t="shared" ref="D61:D66" si="4">C61-C60</f>
        <v>1.510914558764398E-4</v>
      </c>
      <c r="E61" s="5">
        <f t="shared" ref="E61:E66" si="5">D61/D60</f>
        <v>0.67032509346529889</v>
      </c>
    </row>
    <row r="62" spans="2:5" x14ac:dyDescent="0.25">
      <c r="B62" s="4">
        <v>56</v>
      </c>
      <c r="C62" s="3">
        <f t="shared" si="3"/>
        <v>49.999794071412751</v>
      </c>
      <c r="D62" s="3">
        <f t="shared" si="4"/>
        <v>1.0128014286436837E-4</v>
      </c>
      <c r="E62" s="5">
        <f t="shared" si="5"/>
        <v>0.67032342945449985</v>
      </c>
    </row>
    <row r="63" spans="2:5" x14ac:dyDescent="0.25">
      <c r="B63" s="4">
        <v>57</v>
      </c>
      <c r="C63" s="3">
        <f t="shared" si="3"/>
        <v>49.999861961752487</v>
      </c>
      <c r="D63" s="3">
        <f t="shared" si="4"/>
        <v>6.7890339735754424E-5</v>
      </c>
      <c r="E63" s="5">
        <f t="shared" si="5"/>
        <v>0.67032231408550969</v>
      </c>
    </row>
    <row r="64" spans="2:5" x14ac:dyDescent="0.25">
      <c r="B64" s="4">
        <v>58</v>
      </c>
      <c r="C64" s="3">
        <f t="shared" si="3"/>
        <v>49.999907470111353</v>
      </c>
      <c r="D64" s="3">
        <f t="shared" si="4"/>
        <v>4.5508358866186427E-5</v>
      </c>
      <c r="E64" s="5">
        <f t="shared" si="5"/>
        <v>0.67032156626872008</v>
      </c>
    </row>
    <row r="65" spans="2:5" x14ac:dyDescent="0.25">
      <c r="B65" s="4">
        <v>59</v>
      </c>
      <c r="C65" s="3">
        <f t="shared" si="3"/>
        <v>49.999937975322943</v>
      </c>
      <c r="D65" s="3">
        <f t="shared" si="4"/>
        <v>3.0505211590536874E-5</v>
      </c>
      <c r="E65" s="5">
        <f t="shared" si="5"/>
        <v>0.67032106519672419</v>
      </c>
    </row>
    <row r="66" spans="2:5" x14ac:dyDescent="0.25">
      <c r="B66" s="9">
        <v>60</v>
      </c>
      <c r="C66" s="10">
        <f t="shared" si="3"/>
        <v>49.999958423598613</v>
      </c>
      <c r="D66" s="10">
        <f t="shared" si="4"/>
        <v>2.0448275670048588E-5</v>
      </c>
      <c r="E66" s="11">
        <f t="shared" si="5"/>
        <v>0.67032072894691597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1"/>
  <sheetViews>
    <sheetView tabSelected="1" zoomScale="85" zoomScaleNormal="85" workbookViewId="0">
      <selection activeCell="C37" sqref="C37"/>
    </sheetView>
  </sheetViews>
  <sheetFormatPr defaultColWidth="13.28515625" defaultRowHeight="15" x14ac:dyDescent="0.25"/>
  <cols>
    <col min="1" max="1" width="8.5703125" bestFit="1" customWidth="1"/>
    <col min="2" max="2" width="7.140625" customWidth="1"/>
    <col min="3" max="3" width="11.85546875" bestFit="1" customWidth="1"/>
    <col min="4" max="4" width="11.42578125" bestFit="1" customWidth="1"/>
    <col min="5" max="5" width="16" bestFit="1" customWidth="1"/>
    <col min="6" max="6" width="16.140625" customWidth="1"/>
    <col min="7" max="7" width="12.42578125" bestFit="1" customWidth="1"/>
    <col min="8" max="8" width="39.7109375" bestFit="1" customWidth="1"/>
    <col min="9" max="9" width="25.85546875" bestFit="1" customWidth="1"/>
    <col min="10" max="10" width="21.28515625" bestFit="1" customWidth="1"/>
    <col min="11" max="11" width="21.7109375" bestFit="1" customWidth="1"/>
    <col min="12" max="12" width="7.85546875" bestFit="1" customWidth="1"/>
    <col min="13" max="13" width="20.28515625" bestFit="1" customWidth="1"/>
    <col min="15" max="15" width="24.28515625" bestFit="1" customWidth="1"/>
    <col min="16" max="16" width="6.140625" bestFit="1" customWidth="1"/>
    <col min="18" max="18" width="55" bestFit="1" customWidth="1"/>
    <col min="24" max="24" width="26.5703125" bestFit="1" customWidth="1"/>
    <col min="26" max="26" width="13.28515625" bestFit="1" customWidth="1"/>
    <col min="28" max="28" width="27.5703125" customWidth="1"/>
  </cols>
  <sheetData>
    <row r="1" spans="1:26" x14ac:dyDescent="0.25">
      <c r="A1" t="s">
        <v>6</v>
      </c>
      <c r="B1" t="s">
        <v>8</v>
      </c>
      <c r="C1" t="s">
        <v>10</v>
      </c>
      <c r="D1" t="s">
        <v>11</v>
      </c>
      <c r="E1" t="s">
        <v>15</v>
      </c>
      <c r="F1" t="s">
        <v>20</v>
      </c>
      <c r="G1" t="s">
        <v>22</v>
      </c>
      <c r="H1" t="s">
        <v>21</v>
      </c>
      <c r="I1" t="s">
        <v>16</v>
      </c>
      <c r="J1" t="s">
        <v>12</v>
      </c>
      <c r="K1" t="s">
        <v>13</v>
      </c>
      <c r="L1" t="s">
        <v>18</v>
      </c>
      <c r="M1" t="s">
        <v>14</v>
      </c>
      <c r="O1" s="15" t="s">
        <v>9</v>
      </c>
      <c r="P1" s="2">
        <v>8.0000000000000002E-3</v>
      </c>
      <c r="R1" s="13" t="s">
        <v>7</v>
      </c>
      <c r="X1" t="s">
        <v>17</v>
      </c>
      <c r="Z1" t="s">
        <v>9</v>
      </c>
    </row>
    <row r="2" spans="1:26" x14ac:dyDescent="0.25">
      <c r="A2" s="17">
        <v>43885.75</v>
      </c>
      <c r="B2" s="18">
        <v>1</v>
      </c>
      <c r="C2" s="22">
        <v>7</v>
      </c>
      <c r="D2" s="20"/>
      <c r="E2" s="21"/>
      <c r="F2" s="20"/>
      <c r="G2" s="20"/>
      <c r="H2" s="20"/>
      <c r="I2" s="21"/>
      <c r="J2" s="20"/>
      <c r="K2" s="20">
        <f>C2</f>
        <v>7</v>
      </c>
      <c r="L2" s="20">
        <f t="shared" ref="L2:L33" si="0">IF(C2&lt;&gt;"",(C2-K2),"")</f>
        <v>0</v>
      </c>
      <c r="M2" s="18">
        <f>K2/$P$1</f>
        <v>875</v>
      </c>
      <c r="O2" s="15" t="s">
        <v>17</v>
      </c>
      <c r="P2" s="2">
        <v>0.04</v>
      </c>
      <c r="X2" s="12">
        <v>0</v>
      </c>
      <c r="Z2" s="14">
        <v>1E-3</v>
      </c>
    </row>
    <row r="3" spans="1:26" x14ac:dyDescent="0.25">
      <c r="A3" s="17">
        <v>43886.75</v>
      </c>
      <c r="B3" s="18">
        <v>2</v>
      </c>
      <c r="C3" s="22">
        <v>10</v>
      </c>
      <c r="D3" s="18">
        <f>IF(C3&lt;&gt;"", C3-C2,"")</f>
        <v>3</v>
      </c>
      <c r="E3" s="21"/>
      <c r="F3" s="20"/>
      <c r="G3" s="20"/>
      <c r="H3" s="20"/>
      <c r="I3" s="21"/>
      <c r="J3" s="20">
        <f>D3</f>
        <v>3</v>
      </c>
      <c r="K3" s="20">
        <f>K2+J3</f>
        <v>10</v>
      </c>
      <c r="L3" s="20">
        <f t="shared" si="0"/>
        <v>0</v>
      </c>
      <c r="M3" s="18">
        <f t="shared" ref="M3:M61" si="1">K3/$P$1</f>
        <v>1250</v>
      </c>
      <c r="O3" s="15" t="s">
        <v>19</v>
      </c>
      <c r="P3" s="16">
        <f>AVERAGE(L7:L61)</f>
        <v>140.14285714285799</v>
      </c>
      <c r="X3" s="12">
        <v>0.02</v>
      </c>
      <c r="Z3" s="14">
        <v>2E-3</v>
      </c>
    </row>
    <row r="4" spans="1:26" x14ac:dyDescent="0.25">
      <c r="A4" s="17">
        <v>43887.75</v>
      </c>
      <c r="B4" s="18">
        <v>3</v>
      </c>
      <c r="C4" s="22">
        <v>12</v>
      </c>
      <c r="D4" s="18">
        <f t="shared" ref="D4:D61" si="2">IF(C4&lt;&gt;"", C4-C3,"")</f>
        <v>2</v>
      </c>
      <c r="E4" s="19">
        <f t="shared" ref="E4:E35" si="3">IF(D3&lt;&gt;"",IF(D4&lt;&gt;"",D4/D3,""),"")</f>
        <v>0.66666666666666663</v>
      </c>
      <c r="F4" s="20"/>
      <c r="G4" s="20"/>
      <c r="H4" s="20"/>
      <c r="I4" s="21"/>
      <c r="J4" s="20">
        <f t="shared" ref="J4:J6" si="4">D4</f>
        <v>2</v>
      </c>
      <c r="K4" s="20">
        <f t="shared" ref="K4:K61" si="5">K3+J4</f>
        <v>12</v>
      </c>
      <c r="L4" s="20">
        <f t="shared" si="0"/>
        <v>0</v>
      </c>
      <c r="M4" s="18">
        <f t="shared" si="1"/>
        <v>1500</v>
      </c>
      <c r="X4" s="12">
        <v>0.04</v>
      </c>
      <c r="Z4" s="14">
        <v>3.0000000000000001E-3</v>
      </c>
    </row>
    <row r="5" spans="1:26" x14ac:dyDescent="0.25">
      <c r="A5" s="17">
        <v>43888.75</v>
      </c>
      <c r="B5" s="18">
        <v>4</v>
      </c>
      <c r="C5" s="22">
        <v>17</v>
      </c>
      <c r="D5" s="18">
        <f t="shared" si="2"/>
        <v>5</v>
      </c>
      <c r="E5" s="19">
        <f t="shared" si="3"/>
        <v>2.5</v>
      </c>
      <c r="F5" s="20"/>
      <c r="G5" s="20"/>
      <c r="H5" s="20"/>
      <c r="I5" s="21"/>
      <c r="J5" s="20">
        <f t="shared" si="4"/>
        <v>5</v>
      </c>
      <c r="K5" s="20">
        <f t="shared" si="5"/>
        <v>17</v>
      </c>
      <c r="L5" s="20">
        <f t="shared" si="0"/>
        <v>0</v>
      </c>
      <c r="M5" s="18">
        <f t="shared" si="1"/>
        <v>2125</v>
      </c>
      <c r="X5" s="12">
        <v>0.06</v>
      </c>
      <c r="Z5" s="14">
        <v>4.0000000000000001E-3</v>
      </c>
    </row>
    <row r="6" spans="1:26" x14ac:dyDescent="0.25">
      <c r="A6" s="17">
        <v>43889.75</v>
      </c>
      <c r="B6" s="18">
        <v>5</v>
      </c>
      <c r="C6" s="22">
        <v>21</v>
      </c>
      <c r="D6" s="18">
        <f t="shared" si="2"/>
        <v>4</v>
      </c>
      <c r="E6" s="19">
        <f t="shared" si="3"/>
        <v>0.8</v>
      </c>
      <c r="F6" s="18">
        <f>IF(D3="","",IF(D4="","",IF(D5="","",IF(D6="","",AVERAGE(D3,D4,D5,D6)))))</f>
        <v>3.5</v>
      </c>
      <c r="G6" s="20"/>
      <c r="H6" s="20"/>
      <c r="I6" s="21"/>
      <c r="J6" s="20">
        <f t="shared" si="4"/>
        <v>4</v>
      </c>
      <c r="K6" s="20">
        <f t="shared" si="5"/>
        <v>21</v>
      </c>
      <c r="L6" s="20">
        <f t="shared" si="0"/>
        <v>0</v>
      </c>
      <c r="M6" s="18">
        <f t="shared" si="1"/>
        <v>2625</v>
      </c>
      <c r="X6" s="12">
        <v>0.08</v>
      </c>
      <c r="Z6" s="14">
        <v>5.0000000000000001E-3</v>
      </c>
    </row>
    <row r="7" spans="1:26" x14ac:dyDescent="0.25">
      <c r="A7" s="17">
        <v>43890.708333333336</v>
      </c>
      <c r="B7" s="18">
        <v>6</v>
      </c>
      <c r="C7" s="22">
        <v>29</v>
      </c>
      <c r="D7" s="18">
        <f t="shared" si="2"/>
        <v>8</v>
      </c>
      <c r="E7" s="19">
        <f t="shared" si="3"/>
        <v>2</v>
      </c>
      <c r="F7" s="18">
        <f t="shared" ref="F7:F61" si="6">IF(D4="","",IF(D5="","",IF(D6="","",IF(D7="","",AVERAGE(D4,D5,D6,D7)))))</f>
        <v>4.75</v>
      </c>
      <c r="G7" s="18">
        <f>IF(Table6[[#This Row],[Variation MA4]]&lt;&gt;"",0,1)</f>
        <v>0</v>
      </c>
      <c r="H7" s="19">
        <f>IF(Table6[[#This Row],[Prediction]]=0,0,(1/SUM($G$7:$G$61))*(MAX($B$2:$B$61)-Table6[[#This Row],[Day]]))</f>
        <v>0</v>
      </c>
      <c r="I7" s="19">
        <f>IF(F6&lt;&gt;"",IF(F7&lt;&gt;"",F7/F6,I6-'prediction italia'!$P$2*Table6[[#This Row],[Weight of the Slow Down Growth Factor]]),I6-'prediction italia'!$P$2*Table6[[#This Row],[Weight of the Slow Down Growth Factor]])</f>
        <v>1.3571428571428572</v>
      </c>
      <c r="J7" s="18">
        <f t="shared" ref="J7:J61" si="7">J6*I7</f>
        <v>5.4285714285714288</v>
      </c>
      <c r="K7" s="18">
        <f t="shared" si="5"/>
        <v>26.428571428571431</v>
      </c>
      <c r="L7" s="18">
        <f t="shared" si="0"/>
        <v>2.5714285714285694</v>
      </c>
      <c r="M7" s="18">
        <f t="shared" si="1"/>
        <v>3303.5714285714289</v>
      </c>
      <c r="X7" s="12">
        <v>0.1</v>
      </c>
      <c r="Z7" s="14">
        <v>6.0000000000000001E-3</v>
      </c>
    </row>
    <row r="8" spans="1:26" x14ac:dyDescent="0.25">
      <c r="A8" s="17">
        <v>43891.708333333336</v>
      </c>
      <c r="B8" s="18">
        <v>7</v>
      </c>
      <c r="C8" s="22">
        <v>34</v>
      </c>
      <c r="D8" s="18">
        <f t="shared" si="2"/>
        <v>5</v>
      </c>
      <c r="E8" s="19">
        <f t="shared" si="3"/>
        <v>0.625</v>
      </c>
      <c r="F8" s="18">
        <f t="shared" si="6"/>
        <v>5.5</v>
      </c>
      <c r="G8" s="18">
        <f>IF(Table6[[#This Row],[Variation MA4]]&lt;&gt;"",0,1)</f>
        <v>0</v>
      </c>
      <c r="H8" s="19">
        <f>IF(Table6[[#This Row],[Prediction]]=0,0,(1/SUM($G$7:$G$61))*(MAX($B$2:$B$61)-Table6[[#This Row],[Day]]))</f>
        <v>0</v>
      </c>
      <c r="I8" s="19">
        <f>IF(F7&lt;&gt;"",IF(F8&lt;&gt;"",F8/F7,I7-'prediction italia'!$P$2*Table6[[#This Row],[Weight of the Slow Down Growth Factor]]),I7-'prediction italia'!$P$2*Table6[[#This Row],[Weight of the Slow Down Growth Factor]])</f>
        <v>1.1578947368421053</v>
      </c>
      <c r="J8" s="18">
        <f t="shared" si="7"/>
        <v>6.2857142857142865</v>
      </c>
      <c r="K8" s="18">
        <f t="shared" si="5"/>
        <v>32.714285714285715</v>
      </c>
      <c r="L8" s="18">
        <f t="shared" si="0"/>
        <v>1.2857142857142847</v>
      </c>
      <c r="M8" s="18">
        <f t="shared" si="1"/>
        <v>4089.2857142857142</v>
      </c>
      <c r="Z8" s="14">
        <v>7.0000000000000001E-3</v>
      </c>
    </row>
    <row r="9" spans="1:26" x14ac:dyDescent="0.25">
      <c r="A9" s="17">
        <v>43892.75</v>
      </c>
      <c r="B9" s="18">
        <v>8</v>
      </c>
      <c r="C9" s="22">
        <v>52</v>
      </c>
      <c r="D9" s="18">
        <f t="shared" si="2"/>
        <v>18</v>
      </c>
      <c r="E9" s="19">
        <f t="shared" si="3"/>
        <v>3.6</v>
      </c>
      <c r="F9" s="18">
        <f t="shared" si="6"/>
        <v>8.75</v>
      </c>
      <c r="G9" s="18">
        <f>IF(Table6[[#This Row],[Variation MA4]]&lt;&gt;"",0,1)</f>
        <v>0</v>
      </c>
      <c r="H9" s="19">
        <f>IF(Table6[[#This Row],[Prediction]]=0,0,(1/SUM($G$7:$G$61))*(MAX($B$2:$B$61)-Table6[[#This Row],[Day]]))</f>
        <v>0</v>
      </c>
      <c r="I9" s="19">
        <f>IF(F8&lt;&gt;"",IF(F9&lt;&gt;"",F9/F8,I8-'prediction italia'!$P$2*Table6[[#This Row],[Weight of the Slow Down Growth Factor]]),I8-'prediction italia'!$P$2*Table6[[#This Row],[Weight of the Slow Down Growth Factor]])</f>
        <v>1.5909090909090908</v>
      </c>
      <c r="J9" s="18">
        <f t="shared" si="7"/>
        <v>10</v>
      </c>
      <c r="K9" s="18">
        <f t="shared" si="5"/>
        <v>42.714285714285715</v>
      </c>
      <c r="L9" s="18">
        <f t="shared" si="0"/>
        <v>9.2857142857142847</v>
      </c>
      <c r="M9" s="18">
        <f t="shared" si="1"/>
        <v>5339.2857142857147</v>
      </c>
      <c r="Z9" s="14">
        <v>8.0000000000000002E-3</v>
      </c>
    </row>
    <row r="10" spans="1:26" x14ac:dyDescent="0.25">
      <c r="A10" s="17">
        <v>43893.75</v>
      </c>
      <c r="B10" s="18">
        <v>9</v>
      </c>
      <c r="C10" s="22">
        <v>79</v>
      </c>
      <c r="D10" s="18">
        <f t="shared" si="2"/>
        <v>27</v>
      </c>
      <c r="E10" s="19">
        <f t="shared" si="3"/>
        <v>1.5</v>
      </c>
      <c r="F10" s="18">
        <f t="shared" si="6"/>
        <v>14.5</v>
      </c>
      <c r="G10" s="18">
        <f>IF(Table6[[#This Row],[Variation MA4]]&lt;&gt;"",0,1)</f>
        <v>0</v>
      </c>
      <c r="H10" s="19">
        <f>IF(Table6[[#This Row],[Prediction]]=0,0,(1/SUM($G$7:$G$61))*(MAX($B$2:$B$61)-Table6[[#This Row],[Day]]))</f>
        <v>0</v>
      </c>
      <c r="I10" s="19">
        <f>IF(F9&lt;&gt;"",IF(F10&lt;&gt;"",F10/F9,I9-'prediction italia'!$P$2*Table6[[#This Row],[Weight of the Slow Down Growth Factor]]),I9-'prediction italia'!$P$2*Table6[[#This Row],[Weight of the Slow Down Growth Factor]])</f>
        <v>1.6571428571428573</v>
      </c>
      <c r="J10" s="18">
        <f t="shared" si="7"/>
        <v>16.571428571428573</v>
      </c>
      <c r="K10" s="18">
        <f t="shared" si="5"/>
        <v>59.285714285714292</v>
      </c>
      <c r="L10" s="18">
        <f t="shared" si="0"/>
        <v>19.714285714285708</v>
      </c>
      <c r="M10" s="18">
        <f t="shared" si="1"/>
        <v>7410.7142857142862</v>
      </c>
      <c r="Z10" s="14">
        <v>8.9999999999999993E-3</v>
      </c>
    </row>
    <row r="11" spans="1:26" x14ac:dyDescent="0.25">
      <c r="A11" s="17">
        <v>43894.708333333336</v>
      </c>
      <c r="B11" s="18">
        <v>10</v>
      </c>
      <c r="C11" s="22">
        <v>107</v>
      </c>
      <c r="D11" s="18">
        <f t="shared" si="2"/>
        <v>28</v>
      </c>
      <c r="E11" s="19">
        <f t="shared" si="3"/>
        <v>1.037037037037037</v>
      </c>
      <c r="F11" s="18">
        <f t="shared" si="6"/>
        <v>19.5</v>
      </c>
      <c r="G11" s="18">
        <f>IF(Table6[[#This Row],[Variation MA4]]&lt;&gt;"",0,1)</f>
        <v>0</v>
      </c>
      <c r="H11" s="19">
        <f>IF(Table6[[#This Row],[Prediction]]=0,0,(1/SUM($G$7:$G$61))*(MAX($B$2:$B$61)-Table6[[#This Row],[Day]]))</f>
        <v>0</v>
      </c>
      <c r="I11" s="19">
        <f>IF(F10&lt;&gt;"",IF(F11&lt;&gt;"",F11/F10,I10-'prediction italia'!$P$2*Table6[[#This Row],[Weight of the Slow Down Growth Factor]]),I10-'prediction italia'!$P$2*Table6[[#This Row],[Weight of the Slow Down Growth Factor]])</f>
        <v>1.3448275862068966</v>
      </c>
      <c r="J11" s="18">
        <f t="shared" si="7"/>
        <v>22.285714285714288</v>
      </c>
      <c r="K11" s="18">
        <f t="shared" si="5"/>
        <v>81.571428571428584</v>
      </c>
      <c r="L11" s="18">
        <f t="shared" si="0"/>
        <v>25.428571428571416</v>
      </c>
      <c r="M11" s="18">
        <f t="shared" si="1"/>
        <v>10196.428571428572</v>
      </c>
      <c r="Z11" s="14">
        <v>0.01</v>
      </c>
    </row>
    <row r="12" spans="1:26" x14ac:dyDescent="0.25">
      <c r="A12" s="17">
        <v>43895.708333333336</v>
      </c>
      <c r="B12" s="18">
        <v>11</v>
      </c>
      <c r="C12" s="22">
        <v>148</v>
      </c>
      <c r="D12" s="18">
        <f t="shared" si="2"/>
        <v>41</v>
      </c>
      <c r="E12" s="19">
        <f t="shared" si="3"/>
        <v>1.4642857142857142</v>
      </c>
      <c r="F12" s="18">
        <f t="shared" si="6"/>
        <v>28.5</v>
      </c>
      <c r="G12" s="18">
        <f>IF(Table6[[#This Row],[Variation MA4]]&lt;&gt;"",0,1)</f>
        <v>0</v>
      </c>
      <c r="H12" s="19">
        <f>IF(Table6[[#This Row],[Prediction]]=0,0,(1/SUM($G$7:$G$61))*(MAX($B$2:$B$61)-Table6[[#This Row],[Day]]))</f>
        <v>0</v>
      </c>
      <c r="I12" s="19">
        <f>IF(F11&lt;&gt;"",IF(F12&lt;&gt;"",F12/F11,I11-'prediction italia'!$P$2*Table6[[#This Row],[Weight of the Slow Down Growth Factor]]),I11-'prediction italia'!$P$2*Table6[[#This Row],[Weight of the Slow Down Growth Factor]])</f>
        <v>1.4615384615384615</v>
      </c>
      <c r="J12" s="18">
        <f t="shared" si="7"/>
        <v>32.571428571428577</v>
      </c>
      <c r="K12" s="18">
        <f t="shared" si="5"/>
        <v>114.14285714285717</v>
      </c>
      <c r="L12" s="18">
        <f t="shared" si="0"/>
        <v>33.857142857142833</v>
      </c>
      <c r="M12" s="18">
        <f t="shared" si="1"/>
        <v>14267.857142857145</v>
      </c>
      <c r="Z12" s="14">
        <v>1.0999999999999999E-2</v>
      </c>
    </row>
    <row r="13" spans="1:26" x14ac:dyDescent="0.25">
      <c r="A13" s="17">
        <v>43896.708333333336</v>
      </c>
      <c r="B13" s="18">
        <v>12</v>
      </c>
      <c r="C13" s="22">
        <v>197</v>
      </c>
      <c r="D13" s="18">
        <f t="shared" si="2"/>
        <v>49</v>
      </c>
      <c r="E13" s="19">
        <f t="shared" si="3"/>
        <v>1.1951219512195121</v>
      </c>
      <c r="F13" s="18">
        <f t="shared" si="6"/>
        <v>36.25</v>
      </c>
      <c r="G13" s="18">
        <f>IF(Table6[[#This Row],[Variation MA4]]&lt;&gt;"",0,1)</f>
        <v>0</v>
      </c>
      <c r="H13" s="19">
        <f>IF(Table6[[#This Row],[Prediction]]=0,0,(1/SUM($G$7:$G$61))*(MAX($B$2:$B$61)-Table6[[#This Row],[Day]]))</f>
        <v>0</v>
      </c>
      <c r="I13" s="19">
        <f>IF(F12&lt;&gt;"",IF(F13&lt;&gt;"",F13/F12,I12-'prediction italia'!$P$2*Table6[[#This Row],[Weight of the Slow Down Growth Factor]]),I12-'prediction italia'!$P$2*Table6[[#This Row],[Weight of the Slow Down Growth Factor]])</f>
        <v>1.2719298245614035</v>
      </c>
      <c r="J13" s="18">
        <f t="shared" si="7"/>
        <v>41.428571428571431</v>
      </c>
      <c r="K13" s="18">
        <f t="shared" si="5"/>
        <v>155.57142857142861</v>
      </c>
      <c r="L13" s="18">
        <f t="shared" si="0"/>
        <v>41.428571428571388</v>
      </c>
      <c r="M13" s="18">
        <f t="shared" si="1"/>
        <v>19446.428571428576</v>
      </c>
      <c r="Z13" s="14">
        <v>1.2E-2</v>
      </c>
    </row>
    <row r="14" spans="1:26" x14ac:dyDescent="0.25">
      <c r="A14" s="17">
        <v>43897.75</v>
      </c>
      <c r="B14" s="18">
        <v>13</v>
      </c>
      <c r="C14" s="22">
        <v>233</v>
      </c>
      <c r="D14" s="18">
        <f t="shared" si="2"/>
        <v>36</v>
      </c>
      <c r="E14" s="19">
        <f t="shared" si="3"/>
        <v>0.73469387755102045</v>
      </c>
      <c r="F14" s="18">
        <f t="shared" si="6"/>
        <v>38.5</v>
      </c>
      <c r="G14" s="18">
        <f>IF(Table6[[#This Row],[Variation MA4]]&lt;&gt;"",0,1)</f>
        <v>0</v>
      </c>
      <c r="H14" s="19">
        <f>IF(Table6[[#This Row],[Prediction]]=0,0,(1/SUM($G$7:$G$61))*(MAX($B$2:$B$61)-Table6[[#This Row],[Day]]))</f>
        <v>0</v>
      </c>
      <c r="I14" s="19">
        <f>IF(F13&lt;&gt;"",IF(F14&lt;&gt;"",F14/F13,I13-'prediction italia'!$P$2*Table6[[#This Row],[Weight of the Slow Down Growth Factor]]),I13-'prediction italia'!$P$2*Table6[[#This Row],[Weight of the Slow Down Growth Factor]])</f>
        <v>1.0620689655172413</v>
      </c>
      <c r="J14" s="18">
        <f t="shared" si="7"/>
        <v>44</v>
      </c>
      <c r="K14" s="18">
        <f t="shared" si="5"/>
        <v>199.57142857142861</v>
      </c>
      <c r="L14" s="18">
        <f t="shared" si="0"/>
        <v>33.428571428571388</v>
      </c>
      <c r="M14" s="18">
        <f t="shared" si="1"/>
        <v>24946.428571428576</v>
      </c>
      <c r="Z14" s="14">
        <v>1.2999999999999999E-2</v>
      </c>
    </row>
    <row r="15" spans="1:26" x14ac:dyDescent="0.25">
      <c r="A15" s="17">
        <v>43898.75</v>
      </c>
      <c r="B15" s="18">
        <v>14</v>
      </c>
      <c r="C15" s="22">
        <v>366</v>
      </c>
      <c r="D15" s="18">
        <f t="shared" si="2"/>
        <v>133</v>
      </c>
      <c r="E15" s="19">
        <f t="shared" si="3"/>
        <v>3.6944444444444446</v>
      </c>
      <c r="F15" s="18">
        <f t="shared" si="6"/>
        <v>64.75</v>
      </c>
      <c r="G15" s="18">
        <f>IF(Table6[[#This Row],[Variation MA4]]&lt;&gt;"",0,1)</f>
        <v>0</v>
      </c>
      <c r="H15" s="19">
        <f>IF(Table6[[#This Row],[Prediction]]=0,0,(1/SUM($G$7:$G$61))*(MAX($B$2:$B$61)-Table6[[#This Row],[Day]]))</f>
        <v>0</v>
      </c>
      <c r="I15" s="19">
        <f>IF(F14&lt;&gt;"",IF(F15&lt;&gt;"",F15/F14,I14-'prediction italia'!$P$2*Table6[[#This Row],[Weight of the Slow Down Growth Factor]]),I14-'prediction italia'!$P$2*Table6[[#This Row],[Weight of the Slow Down Growth Factor]])</f>
        <v>1.6818181818181819</v>
      </c>
      <c r="J15" s="18">
        <f t="shared" si="7"/>
        <v>74</v>
      </c>
      <c r="K15" s="18">
        <f t="shared" si="5"/>
        <v>273.57142857142861</v>
      </c>
      <c r="L15" s="18">
        <f t="shared" si="0"/>
        <v>92.428571428571388</v>
      </c>
      <c r="M15" s="18">
        <f t="shared" si="1"/>
        <v>34196.428571428572</v>
      </c>
      <c r="Z15" s="14">
        <v>1.4E-2</v>
      </c>
    </row>
    <row r="16" spans="1:26" x14ac:dyDescent="0.25">
      <c r="A16" s="17">
        <v>43899.75</v>
      </c>
      <c r="B16" s="18">
        <v>15</v>
      </c>
      <c r="C16" s="22">
        <v>463</v>
      </c>
      <c r="D16" s="18">
        <f t="shared" si="2"/>
        <v>97</v>
      </c>
      <c r="E16" s="19">
        <f t="shared" si="3"/>
        <v>0.72932330827067671</v>
      </c>
      <c r="F16" s="18">
        <f t="shared" si="6"/>
        <v>78.75</v>
      </c>
      <c r="G16" s="18">
        <f>IF(Table6[[#This Row],[Variation MA4]]&lt;&gt;"",0,1)</f>
        <v>0</v>
      </c>
      <c r="H16" s="19">
        <f>IF(Table6[[#This Row],[Prediction]]=0,0,(1/SUM($G$7:$G$61))*(MAX($B$2:$B$61)-Table6[[#This Row],[Day]]))</f>
        <v>0</v>
      </c>
      <c r="I16" s="19">
        <f>IF(F15&lt;&gt;"",IF(F16&lt;&gt;"",F16/F15,I15-'prediction italia'!$P$2*Table6[[#This Row],[Weight of the Slow Down Growth Factor]]),I15-'prediction italia'!$P$2*Table6[[#This Row],[Weight of the Slow Down Growth Factor]])</f>
        <v>1.2162162162162162</v>
      </c>
      <c r="J16" s="18">
        <f t="shared" si="7"/>
        <v>90</v>
      </c>
      <c r="K16" s="18">
        <f t="shared" si="5"/>
        <v>363.57142857142861</v>
      </c>
      <c r="L16" s="18">
        <f t="shared" si="0"/>
        <v>99.428571428571388</v>
      </c>
      <c r="M16" s="18">
        <f t="shared" si="1"/>
        <v>45446.428571428572</v>
      </c>
      <c r="Z16" s="14">
        <v>1.4999999999999999E-2</v>
      </c>
    </row>
    <row r="17" spans="1:13" x14ac:dyDescent="0.25">
      <c r="A17" s="17">
        <v>43900.75</v>
      </c>
      <c r="B17" s="18">
        <v>16</v>
      </c>
      <c r="C17" s="22">
        <v>631</v>
      </c>
      <c r="D17" s="18">
        <f t="shared" si="2"/>
        <v>168</v>
      </c>
      <c r="E17" s="19">
        <f t="shared" si="3"/>
        <v>1.731958762886598</v>
      </c>
      <c r="F17" s="18">
        <f t="shared" si="6"/>
        <v>108.5</v>
      </c>
      <c r="G17" s="18">
        <f>IF(Table6[[#This Row],[Variation MA4]]&lt;&gt;"",0,1)</f>
        <v>0</v>
      </c>
      <c r="H17" s="19">
        <f>IF(Table6[[#This Row],[Prediction]]=0,0,(1/SUM($G$7:$G$61))*(MAX($B$2:$B$61)-Table6[[#This Row],[Day]]))</f>
        <v>0</v>
      </c>
      <c r="I17" s="19">
        <f>IF(F16&lt;&gt;"",IF(F17&lt;&gt;"",F17/F16,I16-'prediction italia'!$P$2*Table6[[#This Row],[Weight of the Slow Down Growth Factor]]),I16-'prediction italia'!$P$2*Table6[[#This Row],[Weight of the Slow Down Growth Factor]])</f>
        <v>1.3777777777777778</v>
      </c>
      <c r="J17" s="18">
        <f t="shared" si="7"/>
        <v>124</v>
      </c>
      <c r="K17" s="18">
        <f t="shared" si="5"/>
        <v>487.57142857142861</v>
      </c>
      <c r="L17" s="18">
        <f t="shared" si="0"/>
        <v>143.42857142857139</v>
      </c>
      <c r="M17" s="18">
        <f t="shared" si="1"/>
        <v>60946.428571428572</v>
      </c>
    </row>
    <row r="18" spans="1:13" x14ac:dyDescent="0.25">
      <c r="A18" s="17">
        <v>43901.708333333336</v>
      </c>
      <c r="B18" s="18">
        <v>17</v>
      </c>
      <c r="C18" s="22">
        <v>827</v>
      </c>
      <c r="D18" s="18">
        <f t="shared" si="2"/>
        <v>196</v>
      </c>
      <c r="E18" s="19">
        <f t="shared" si="3"/>
        <v>1.1666666666666667</v>
      </c>
      <c r="F18" s="18">
        <f t="shared" si="6"/>
        <v>148.5</v>
      </c>
      <c r="G18" s="18">
        <f>IF(Table6[[#This Row],[Variation MA4]]&lt;&gt;"",0,1)</f>
        <v>0</v>
      </c>
      <c r="H18" s="19">
        <f>IF(Table6[[#This Row],[Prediction]]=0,0,(1/SUM($G$7:$G$61))*(MAX($B$2:$B$61)-Table6[[#This Row],[Day]]))</f>
        <v>0</v>
      </c>
      <c r="I18" s="19">
        <f>IF(F17&lt;&gt;"",IF(F18&lt;&gt;"",F18/F17,I17-'prediction italia'!$P$2*Table6[[#This Row],[Weight of the Slow Down Growth Factor]]),I17-'prediction italia'!$P$2*Table6[[#This Row],[Weight of the Slow Down Growth Factor]])</f>
        <v>1.368663594470046</v>
      </c>
      <c r="J18" s="18">
        <f t="shared" si="7"/>
        <v>169.71428571428572</v>
      </c>
      <c r="K18" s="18">
        <f t="shared" si="5"/>
        <v>657.28571428571433</v>
      </c>
      <c r="L18" s="18">
        <f t="shared" si="0"/>
        <v>169.71428571428567</v>
      </c>
      <c r="M18" s="18">
        <f t="shared" si="1"/>
        <v>82160.71428571429</v>
      </c>
    </row>
    <row r="19" spans="1:13" x14ac:dyDescent="0.25">
      <c r="A19" s="17">
        <v>43902.708333333336</v>
      </c>
      <c r="B19" s="18">
        <v>18</v>
      </c>
      <c r="C19" s="22">
        <v>1016</v>
      </c>
      <c r="D19" s="18">
        <f t="shared" si="2"/>
        <v>189</v>
      </c>
      <c r="E19" s="19">
        <f t="shared" si="3"/>
        <v>0.9642857142857143</v>
      </c>
      <c r="F19" s="18">
        <f t="shared" si="6"/>
        <v>162.5</v>
      </c>
      <c r="G19" s="18">
        <f>IF(Table6[[#This Row],[Variation MA4]]&lt;&gt;"",0,1)</f>
        <v>0</v>
      </c>
      <c r="H19" s="19">
        <f>IF(Table6[[#This Row],[Prediction]]=0,0,(1/SUM($G$7:$G$61))*(MAX($B$2:$B$61)-Table6[[#This Row],[Day]]))</f>
        <v>0</v>
      </c>
      <c r="I19" s="19">
        <f>IF(F18&lt;&gt;"",IF(F19&lt;&gt;"",F19/F18,I18-'prediction italia'!$P$2*Table6[[#This Row],[Weight of the Slow Down Growth Factor]]),I18-'prediction italia'!$P$2*Table6[[#This Row],[Weight of the Slow Down Growth Factor]])</f>
        <v>1.0942760942760943</v>
      </c>
      <c r="J19" s="18">
        <f t="shared" si="7"/>
        <v>185.71428571428572</v>
      </c>
      <c r="K19" s="18">
        <f t="shared" si="5"/>
        <v>843</v>
      </c>
      <c r="L19" s="18">
        <f t="shared" si="0"/>
        <v>173</v>
      </c>
      <c r="M19" s="18">
        <f t="shared" si="1"/>
        <v>105375</v>
      </c>
    </row>
    <row r="20" spans="1:13" x14ac:dyDescent="0.25">
      <c r="A20" s="17">
        <v>43903.708333333336</v>
      </c>
      <c r="B20" s="18">
        <v>19</v>
      </c>
      <c r="C20" s="22">
        <v>1266</v>
      </c>
      <c r="D20" s="18">
        <f t="shared" si="2"/>
        <v>250</v>
      </c>
      <c r="E20" s="19">
        <f t="shared" si="3"/>
        <v>1.3227513227513228</v>
      </c>
      <c r="F20" s="18">
        <f t="shared" si="6"/>
        <v>200.75</v>
      </c>
      <c r="G20" s="18">
        <f>IF(Table6[[#This Row],[Variation MA4]]&lt;&gt;"",0,1)</f>
        <v>0</v>
      </c>
      <c r="H20" s="19">
        <f>IF(Table6[[#This Row],[Prediction]]=0,0,(1/SUM($G$7:$G$61))*(MAX($B$2:$B$61)-Table6[[#This Row],[Day]]))</f>
        <v>0</v>
      </c>
      <c r="I20" s="19">
        <f>IF(F19&lt;&gt;"",IF(F20&lt;&gt;"",F20/F19,I19-'prediction italia'!$P$2*Table6[[#This Row],[Weight of the Slow Down Growth Factor]]),I19-'prediction italia'!$P$2*Table6[[#This Row],[Weight of the Slow Down Growth Factor]])</f>
        <v>1.2353846153846153</v>
      </c>
      <c r="J20" s="18">
        <f t="shared" si="7"/>
        <v>229.42857142857142</v>
      </c>
      <c r="K20" s="18">
        <f t="shared" si="5"/>
        <v>1072.4285714285713</v>
      </c>
      <c r="L20" s="18">
        <f t="shared" si="0"/>
        <v>193.57142857142867</v>
      </c>
      <c r="M20" s="18">
        <f t="shared" si="1"/>
        <v>134053.57142857142</v>
      </c>
    </row>
    <row r="21" spans="1:13" x14ac:dyDescent="0.25">
      <c r="A21" s="17">
        <v>43904.708333333336</v>
      </c>
      <c r="B21" s="18">
        <v>20</v>
      </c>
      <c r="C21" s="22">
        <v>1441</v>
      </c>
      <c r="D21" s="18">
        <f t="shared" si="2"/>
        <v>175</v>
      </c>
      <c r="E21" s="19">
        <f t="shared" si="3"/>
        <v>0.7</v>
      </c>
      <c r="F21" s="18">
        <f t="shared" si="6"/>
        <v>202.5</v>
      </c>
      <c r="G21" s="18">
        <f>IF(Table6[[#This Row],[Variation MA4]]&lt;&gt;"",0,1)</f>
        <v>0</v>
      </c>
      <c r="H21" s="19">
        <f>IF(Table6[[#This Row],[Prediction]]=0,0,(1/SUM($G$7:$G$61))*(MAX($B$2:$B$61)-Table6[[#This Row],[Day]]))</f>
        <v>0</v>
      </c>
      <c r="I21" s="19">
        <f>IF(F20&lt;&gt;"",IF(F21&lt;&gt;"",F21/F20,I20-'prediction italia'!$P$2*Table6[[#This Row],[Weight of the Slow Down Growth Factor]]),I20-'prediction italia'!$P$2*Table6[[#This Row],[Weight of the Slow Down Growth Factor]])</f>
        <v>1.0087173100871731</v>
      </c>
      <c r="J21" s="18">
        <f t="shared" si="7"/>
        <v>231.42857142857142</v>
      </c>
      <c r="K21" s="18">
        <f t="shared" si="5"/>
        <v>1303.8571428571427</v>
      </c>
      <c r="L21" s="18">
        <f t="shared" si="0"/>
        <v>137.14285714285734</v>
      </c>
      <c r="M21" s="18">
        <f t="shared" si="1"/>
        <v>162982.14285714284</v>
      </c>
    </row>
    <row r="22" spans="1:13" x14ac:dyDescent="0.25">
      <c r="A22" s="17">
        <v>43905.708333333336</v>
      </c>
      <c r="B22" s="18">
        <v>21</v>
      </c>
      <c r="C22" s="22">
        <v>1809</v>
      </c>
      <c r="D22" s="18">
        <f t="shared" si="2"/>
        <v>368</v>
      </c>
      <c r="E22" s="19">
        <f t="shared" si="3"/>
        <v>2.1028571428571428</v>
      </c>
      <c r="F22" s="18">
        <f t="shared" si="6"/>
        <v>245.5</v>
      </c>
      <c r="G22" s="18">
        <f>IF(Table6[[#This Row],[Variation MA4]]&lt;&gt;"",0,1)</f>
        <v>0</v>
      </c>
      <c r="H22" s="19">
        <f>IF(Table6[[#This Row],[Prediction]]=0,0,(1/SUM($G$7:$G$61))*(MAX($B$2:$B$61)-Table6[[#This Row],[Day]]))</f>
        <v>0</v>
      </c>
      <c r="I22" s="19">
        <f>IF(F21&lt;&gt;"",IF(F22&lt;&gt;"",F22/F21,I21-'prediction italia'!$P$2*Table6[[#This Row],[Weight of the Slow Down Growth Factor]]),I21-'prediction italia'!$P$2*Table6[[#This Row],[Weight of the Slow Down Growth Factor]])</f>
        <v>1.2123456790123457</v>
      </c>
      <c r="J22" s="18">
        <f t="shared" si="7"/>
        <v>280.57142857142856</v>
      </c>
      <c r="K22" s="18">
        <f t="shared" si="5"/>
        <v>1584.4285714285711</v>
      </c>
      <c r="L22" s="18">
        <f t="shared" si="0"/>
        <v>224.5714285714289</v>
      </c>
      <c r="M22" s="18">
        <f t="shared" si="1"/>
        <v>198053.57142857139</v>
      </c>
    </row>
    <row r="23" spans="1:13" x14ac:dyDescent="0.25">
      <c r="A23" s="17">
        <v>43906.708333333336</v>
      </c>
      <c r="B23" s="18">
        <v>22</v>
      </c>
      <c r="C23" s="22">
        <v>2158</v>
      </c>
      <c r="D23" s="18">
        <f t="shared" si="2"/>
        <v>349</v>
      </c>
      <c r="E23" s="19">
        <f t="shared" si="3"/>
        <v>0.94836956521739135</v>
      </c>
      <c r="F23" s="18">
        <f t="shared" si="6"/>
        <v>285.5</v>
      </c>
      <c r="G23" s="18">
        <f>IF(Table6[[#This Row],[Variation MA4]]&lt;&gt;"",0,1)</f>
        <v>0</v>
      </c>
      <c r="H23" s="19">
        <f>IF(Table6[[#This Row],[Prediction]]=0,0,(1/SUM($G$7:$G$61))*(MAX($B$2:$B$61)-Table6[[#This Row],[Day]]))</f>
        <v>0</v>
      </c>
      <c r="I23" s="19">
        <f>IF(F22&lt;&gt;"",IF(F23&lt;&gt;"",F23/F22,I22-'prediction italia'!$P$2*Table6[[#This Row],[Weight of the Slow Down Growth Factor]]),I22-'prediction italia'!$P$2*Table6[[#This Row],[Weight of the Slow Down Growth Factor]])</f>
        <v>1.1629327902240325</v>
      </c>
      <c r="J23" s="18">
        <f t="shared" si="7"/>
        <v>326.28571428571422</v>
      </c>
      <c r="K23" s="18">
        <f t="shared" si="5"/>
        <v>1910.7142857142853</v>
      </c>
      <c r="L23" s="18">
        <f t="shared" si="0"/>
        <v>247.28571428571468</v>
      </c>
      <c r="M23" s="18">
        <f t="shared" si="1"/>
        <v>238839.28571428565</v>
      </c>
    </row>
    <row r="24" spans="1:13" x14ac:dyDescent="0.25">
      <c r="A24" s="17">
        <v>43907.708333333336</v>
      </c>
      <c r="B24" s="18">
        <v>23</v>
      </c>
      <c r="C24" s="22">
        <v>2503</v>
      </c>
      <c r="D24" s="18">
        <f t="shared" si="2"/>
        <v>345</v>
      </c>
      <c r="E24" s="19">
        <f t="shared" si="3"/>
        <v>0.98853868194842409</v>
      </c>
      <c r="F24" s="18">
        <f t="shared" si="6"/>
        <v>309.25</v>
      </c>
      <c r="G24" s="18">
        <f>IF(Table6[[#This Row],[Variation MA4]]&lt;&gt;"",0,1)</f>
        <v>0</v>
      </c>
      <c r="H24" s="19">
        <f>IF(Table6[[#This Row],[Prediction]]=0,0,(1/SUM($G$7:$G$61))*(MAX($B$2:$B$61)-Table6[[#This Row],[Day]]))</f>
        <v>0</v>
      </c>
      <c r="I24" s="19">
        <f>IF(F23&lt;&gt;"",IF(F24&lt;&gt;"",F24/F23,I23-'prediction italia'!$P$2*Table6[[#This Row],[Weight of the Slow Down Growth Factor]]),I23-'prediction italia'!$P$2*Table6[[#This Row],[Weight of the Slow Down Growth Factor]])</f>
        <v>1.0831873905429072</v>
      </c>
      <c r="J24" s="18">
        <f t="shared" si="7"/>
        <v>353.42857142857139</v>
      </c>
      <c r="K24" s="18">
        <f t="shared" si="5"/>
        <v>2264.1428571428569</v>
      </c>
      <c r="L24" s="18">
        <f t="shared" si="0"/>
        <v>238.85714285714312</v>
      </c>
      <c r="M24" s="18">
        <f t="shared" si="1"/>
        <v>283017.8571428571</v>
      </c>
    </row>
    <row r="25" spans="1:13" x14ac:dyDescent="0.25">
      <c r="A25" s="17">
        <v>43908.708333333336</v>
      </c>
      <c r="B25" s="18">
        <v>24</v>
      </c>
      <c r="C25" s="22">
        <v>2978</v>
      </c>
      <c r="D25" s="18">
        <f t="shared" si="2"/>
        <v>475</v>
      </c>
      <c r="E25" s="19">
        <f t="shared" si="3"/>
        <v>1.3768115942028984</v>
      </c>
      <c r="F25" s="18">
        <f t="shared" si="6"/>
        <v>384.25</v>
      </c>
      <c r="G25" s="18">
        <f>IF(Table6[[#This Row],[Variation MA4]]&lt;&gt;"",0,1)</f>
        <v>0</v>
      </c>
      <c r="H25" s="19">
        <f>IF(Table6[[#This Row],[Prediction]]=0,0,(1/SUM($G$7:$G$61))*(MAX($B$2:$B$61)-Table6[[#This Row],[Day]]))</f>
        <v>0</v>
      </c>
      <c r="I25" s="19">
        <f>IF(F24&lt;&gt;"",IF(F25&lt;&gt;"",F25/F24,I24-'prediction italia'!$P$2*Table6[[#This Row],[Weight of the Slow Down Growth Factor]]),I24-'prediction italia'!$P$2*Table6[[#This Row],[Weight of the Slow Down Growth Factor]])</f>
        <v>1.242522231204527</v>
      </c>
      <c r="J25" s="18">
        <f t="shared" si="7"/>
        <v>439.14285714285705</v>
      </c>
      <c r="K25" s="18">
        <f t="shared" si="5"/>
        <v>2703.2857142857138</v>
      </c>
      <c r="L25" s="18">
        <f t="shared" si="0"/>
        <v>274.71428571428623</v>
      </c>
      <c r="M25" s="18">
        <f t="shared" si="1"/>
        <v>337910.7142857142</v>
      </c>
    </row>
    <row r="26" spans="1:13" x14ac:dyDescent="0.25">
      <c r="A26" s="17">
        <v>43909.708333333336</v>
      </c>
      <c r="B26" s="18">
        <v>25</v>
      </c>
      <c r="C26" s="22">
        <v>3405</v>
      </c>
      <c r="D26" s="18">
        <f t="shared" si="2"/>
        <v>427</v>
      </c>
      <c r="E26" s="19">
        <f t="shared" si="3"/>
        <v>0.89894736842105261</v>
      </c>
      <c r="F26" s="18">
        <f t="shared" si="6"/>
        <v>399</v>
      </c>
      <c r="G26" s="18">
        <f>IF(Table6[[#This Row],[Variation MA4]]&lt;&gt;"",0,1)</f>
        <v>0</v>
      </c>
      <c r="H26" s="19">
        <f>IF(Table6[[#This Row],[Prediction]]=0,0,(1/SUM($G$7:$G$61))*(MAX($B$2:$B$61)-Table6[[#This Row],[Day]]))</f>
        <v>0</v>
      </c>
      <c r="I26" s="19">
        <f>IF(F25&lt;&gt;"",IF(F26&lt;&gt;"",F26/F25,I25-'prediction italia'!$P$2*Table6[[#This Row],[Weight of the Slow Down Growth Factor]]),I25-'prediction italia'!$P$2*Table6[[#This Row],[Weight of the Slow Down Growth Factor]])</f>
        <v>1.0383864671437866</v>
      </c>
      <c r="J26" s="18">
        <f t="shared" si="7"/>
        <v>455.99999999999989</v>
      </c>
      <c r="K26" s="18">
        <f t="shared" si="5"/>
        <v>3159.2857142857138</v>
      </c>
      <c r="L26" s="18">
        <f t="shared" si="0"/>
        <v>245.71428571428623</v>
      </c>
      <c r="M26" s="18">
        <f t="shared" si="1"/>
        <v>394910.7142857142</v>
      </c>
    </row>
    <row r="27" spans="1:13" x14ac:dyDescent="0.25">
      <c r="A27" s="17">
        <v>43910.708333333336</v>
      </c>
      <c r="B27" s="18">
        <v>26</v>
      </c>
      <c r="C27" s="22">
        <v>4032</v>
      </c>
      <c r="D27" s="18">
        <f t="shared" si="2"/>
        <v>627</v>
      </c>
      <c r="E27" s="19">
        <f t="shared" si="3"/>
        <v>1.4683840749414521</v>
      </c>
      <c r="F27" s="18">
        <f t="shared" si="6"/>
        <v>468.5</v>
      </c>
      <c r="G27" s="18">
        <f>IF(Table6[[#This Row],[Variation MA4]]&lt;&gt;"",0,1)</f>
        <v>0</v>
      </c>
      <c r="H27" s="19">
        <f>IF(Table6[[#This Row],[Prediction]]=0,0,(1/SUM($G$7:$G$61))*(MAX($B$2:$B$61)-Table6[[#This Row],[Day]]))</f>
        <v>0</v>
      </c>
      <c r="I27" s="19">
        <f>IF(F26&lt;&gt;"",IF(F27&lt;&gt;"",F27/F26,I26-'prediction italia'!$P$2*Table6[[#This Row],[Weight of the Slow Down Growth Factor]]),I26-'prediction italia'!$P$2*Table6[[#This Row],[Weight of the Slow Down Growth Factor]])</f>
        <v>1.1741854636591478</v>
      </c>
      <c r="J27" s="18">
        <f t="shared" si="7"/>
        <v>535.42857142857122</v>
      </c>
      <c r="K27" s="18">
        <f t="shared" si="5"/>
        <v>3694.7142857142849</v>
      </c>
      <c r="L27" s="18">
        <f t="shared" si="0"/>
        <v>337.28571428571513</v>
      </c>
      <c r="M27" s="18">
        <f t="shared" si="1"/>
        <v>461839.28571428562</v>
      </c>
    </row>
    <row r="28" spans="1:13" x14ac:dyDescent="0.25">
      <c r="A28" s="17">
        <v>43911.708333333336</v>
      </c>
      <c r="B28" s="18">
        <v>27</v>
      </c>
      <c r="C28" s="22">
        <f>C27+793</f>
        <v>4825</v>
      </c>
      <c r="D28" s="18">
        <f t="shared" si="2"/>
        <v>793</v>
      </c>
      <c r="E28" s="19">
        <f t="shared" si="3"/>
        <v>1.2647527910685805</v>
      </c>
      <c r="F28" s="18">
        <f t="shared" si="6"/>
        <v>580.5</v>
      </c>
      <c r="G28" s="18">
        <f>IF(Table6[[#This Row],[Variation MA4]]&lt;&gt;"",0,1)</f>
        <v>0</v>
      </c>
      <c r="H28" s="19">
        <f>IF(Table6[[#This Row],[Prediction]]=0,0,(1/SUM($G$7:$G$61))*(MAX($B$2:$B$61)-Table6[[#This Row],[Day]]))</f>
        <v>0</v>
      </c>
      <c r="I28" s="19">
        <f>IF(F27&lt;&gt;"",IF(F28&lt;&gt;"",F28/F27,I27-'prediction italia'!$P$2*Table6[[#This Row],[Weight of the Slow Down Growth Factor]]),I27-'prediction italia'!$P$2*Table6[[#This Row],[Weight of the Slow Down Growth Factor]])</f>
        <v>1.23906083244397</v>
      </c>
      <c r="J28" s="18">
        <f t="shared" si="7"/>
        <v>663.4285714285711</v>
      </c>
      <c r="K28" s="18">
        <f t="shared" si="5"/>
        <v>4358.142857142856</v>
      </c>
      <c r="L28" s="18">
        <f t="shared" si="0"/>
        <v>466.85714285714403</v>
      </c>
      <c r="M28" s="18">
        <f t="shared" si="1"/>
        <v>544767.85714285704</v>
      </c>
    </row>
    <row r="29" spans="1:13" x14ac:dyDescent="0.25">
      <c r="A29" s="17">
        <v>43912.708333333336</v>
      </c>
      <c r="B29" s="18">
        <v>28</v>
      </c>
      <c r="C29" s="22">
        <v>5476</v>
      </c>
      <c r="D29" s="18">
        <f t="shared" si="2"/>
        <v>651</v>
      </c>
      <c r="E29" s="19">
        <f t="shared" si="3"/>
        <v>0.82093316519546022</v>
      </c>
      <c r="F29" s="18">
        <f t="shared" si="6"/>
        <v>624.5</v>
      </c>
      <c r="G29" s="18">
        <f>IF(Table6[[#This Row],[Variation MA4]]&lt;&gt;"",0,1)</f>
        <v>0</v>
      </c>
      <c r="H29" s="19">
        <f>IF(Table6[[#This Row],[Prediction]]=0,0,(1/SUM($G$7:$G$61))*(MAX($B$2:$B$61)-Table6[[#This Row],[Day]]))</f>
        <v>0</v>
      </c>
      <c r="I29" s="19">
        <f>IF(F28&lt;&gt;"",IF(F29&lt;&gt;"",F29/F28,I28-'prediction italia'!$P$2*Table6[[#This Row],[Weight of the Slow Down Growth Factor]]),I28-'prediction italia'!$P$2*Table6[[#This Row],[Weight of the Slow Down Growth Factor]])</f>
        <v>1.0757967269595177</v>
      </c>
      <c r="J29" s="18">
        <f t="shared" si="7"/>
        <v>713.71428571428532</v>
      </c>
      <c r="K29" s="18">
        <f t="shared" si="5"/>
        <v>5071.8571428571413</v>
      </c>
      <c r="L29" s="18">
        <f t="shared" si="0"/>
        <v>404.1428571428587</v>
      </c>
      <c r="M29" s="18">
        <f t="shared" si="1"/>
        <v>633982.14285714261</v>
      </c>
    </row>
    <row r="30" spans="1:13" x14ac:dyDescent="0.25">
      <c r="A30" s="17">
        <v>43913.708333333336</v>
      </c>
      <c r="B30" s="18">
        <v>29</v>
      </c>
      <c r="C30" s="22">
        <v>6077</v>
      </c>
      <c r="D30" s="18">
        <f t="shared" si="2"/>
        <v>601</v>
      </c>
      <c r="E30" s="19">
        <f t="shared" si="3"/>
        <v>0.9231950844854071</v>
      </c>
      <c r="F30" s="18">
        <f t="shared" si="6"/>
        <v>668</v>
      </c>
      <c r="G30" s="18">
        <f>IF(Table6[[#This Row],[Variation MA4]]&lt;&gt;"",0,1)</f>
        <v>0</v>
      </c>
      <c r="H30" s="19">
        <f>IF(Table6[[#This Row],[Prediction]]=0,0,(1/SUM($G$7:$G$61))*(MAX($B$2:$B$61)-Table6[[#This Row],[Day]]))</f>
        <v>0</v>
      </c>
      <c r="I30" s="19">
        <f>IF(F29&lt;&gt;"",IF(F30&lt;&gt;"",F30/F29,I29-'prediction italia'!$P$2*Table6[[#This Row],[Weight of the Slow Down Growth Factor]]),I29-'prediction italia'!$P$2*Table6[[#This Row],[Weight of the Slow Down Growth Factor]])</f>
        <v>1.0696557245796636</v>
      </c>
      <c r="J30" s="18">
        <f t="shared" si="7"/>
        <v>763.42857142857099</v>
      </c>
      <c r="K30" s="18">
        <f t="shared" si="5"/>
        <v>5835.2857142857119</v>
      </c>
      <c r="L30" s="18">
        <f t="shared" si="0"/>
        <v>241.71428571428805</v>
      </c>
      <c r="M30" s="18">
        <f t="shared" si="1"/>
        <v>729410.71428571397</v>
      </c>
    </row>
    <row r="31" spans="1:13" x14ac:dyDescent="0.25">
      <c r="A31" s="17">
        <v>43914.708333333336</v>
      </c>
      <c r="B31" s="18">
        <v>30</v>
      </c>
      <c r="C31" s="22">
        <v>6820</v>
      </c>
      <c r="D31" s="18">
        <f t="shared" si="2"/>
        <v>743</v>
      </c>
      <c r="E31" s="19">
        <f t="shared" si="3"/>
        <v>1.2362728785357737</v>
      </c>
      <c r="F31" s="18">
        <f t="shared" si="6"/>
        <v>697</v>
      </c>
      <c r="G31" s="18">
        <f>IF(Table6[[#This Row],[Variation MA4]]&lt;&gt;"",0,1)</f>
        <v>0</v>
      </c>
      <c r="H31" s="19">
        <f>IF(Table6[[#This Row],[Prediction]]=0,0,(1/SUM($G$7:$G$61))*(MAX($B$2:$B$61)-Table6[[#This Row],[Day]]))</f>
        <v>0</v>
      </c>
      <c r="I31" s="19">
        <f>IF(F30&lt;&gt;"",IF(F31&lt;&gt;"",F31/F30,I30-'prediction italia'!$P$2*Table6[[#This Row],[Weight of the Slow Down Growth Factor]]),I30-'prediction italia'!$P$2*Table6[[#This Row],[Weight of the Slow Down Growth Factor]])</f>
        <v>1.0434131736526946</v>
      </c>
      <c r="J31" s="18">
        <f t="shared" si="7"/>
        <v>796.5714285714281</v>
      </c>
      <c r="K31" s="18">
        <f t="shared" si="5"/>
        <v>6631.8571428571404</v>
      </c>
      <c r="L31" s="18">
        <f t="shared" si="0"/>
        <v>188.14285714285961</v>
      </c>
      <c r="M31" s="18">
        <f t="shared" si="1"/>
        <v>828982.14285714249</v>
      </c>
    </row>
    <row r="32" spans="1:13" x14ac:dyDescent="0.25">
      <c r="A32" s="17">
        <v>43915.708333333336</v>
      </c>
      <c r="B32" s="18">
        <v>31</v>
      </c>
      <c r="C32" s="22">
        <v>7503</v>
      </c>
      <c r="D32" s="18">
        <f t="shared" si="2"/>
        <v>683</v>
      </c>
      <c r="E32" s="19">
        <f t="shared" si="3"/>
        <v>0.91924629878869446</v>
      </c>
      <c r="F32" s="18">
        <f t="shared" si="6"/>
        <v>669.5</v>
      </c>
      <c r="G32" s="18">
        <f>IF(Table6[[#This Row],[Variation MA4]]&lt;&gt;"",0,1)</f>
        <v>0</v>
      </c>
      <c r="H32" s="19">
        <f>IF(Table6[[#This Row],[Prediction]]=0,0,(1/SUM($G$7:$G$61))*(MAX($B$2:$B$61)-Table6[[#This Row],[Day]]))</f>
        <v>0</v>
      </c>
      <c r="I32" s="19">
        <f>IF(F31&lt;&gt;"",IF(F32&lt;&gt;"",F32/F31,I31-'prediction italia'!$P$2*Table6[[#This Row],[Weight of the Slow Down Growth Factor]]),I31-'prediction italia'!$P$2*Table6[[#This Row],[Weight of the Slow Down Growth Factor]])</f>
        <v>0.96054519368723101</v>
      </c>
      <c r="J32" s="18">
        <f t="shared" si="7"/>
        <v>765.14285714285666</v>
      </c>
      <c r="K32" s="18">
        <f t="shared" si="5"/>
        <v>7396.9999999999973</v>
      </c>
      <c r="L32" s="18">
        <f t="shared" si="0"/>
        <v>106.00000000000273</v>
      </c>
      <c r="M32" s="18">
        <f t="shared" si="1"/>
        <v>924624.99999999965</v>
      </c>
    </row>
    <row r="33" spans="1:13" x14ac:dyDescent="0.25">
      <c r="A33" s="17">
        <v>43916.708333333336</v>
      </c>
      <c r="B33" s="18">
        <v>32</v>
      </c>
      <c r="C33" s="22">
        <v>8165</v>
      </c>
      <c r="D33" s="18">
        <f t="shared" si="2"/>
        <v>662</v>
      </c>
      <c r="E33" s="19">
        <f t="shared" si="3"/>
        <v>0.96925329428989748</v>
      </c>
      <c r="F33" s="18">
        <f t="shared" si="6"/>
        <v>672.25</v>
      </c>
      <c r="G33" s="18">
        <f>IF(Table6[[#This Row],[Variation MA4]]&lt;&gt;"",0,1)</f>
        <v>0</v>
      </c>
      <c r="H33" s="19">
        <f>IF(Table6[[#This Row],[Prediction]]=0,0,(1/SUM($G$7:$G$61))*(MAX($B$2:$B$61)-Table6[[#This Row],[Day]]))</f>
        <v>0</v>
      </c>
      <c r="I33" s="19">
        <f>IF(F32&lt;&gt;"",IF(F33&lt;&gt;"",F33/F32,I32-'prediction italia'!$P$2*Table6[[#This Row],[Weight of the Slow Down Growth Factor]]),I32-'prediction italia'!$P$2*Table6[[#This Row],[Weight of the Slow Down Growth Factor]])</f>
        <v>1.0041075429424944</v>
      </c>
      <c r="J33" s="18">
        <f t="shared" si="7"/>
        <v>768.28571428571377</v>
      </c>
      <c r="K33" s="18">
        <f t="shared" si="5"/>
        <v>8165.285714285711</v>
      </c>
      <c r="L33" s="18">
        <f t="shared" si="0"/>
        <v>-0.28571428571103752</v>
      </c>
      <c r="M33" s="18">
        <f t="shared" si="1"/>
        <v>1020660.7142857139</v>
      </c>
    </row>
    <row r="34" spans="1:13" x14ac:dyDescent="0.25">
      <c r="A34" s="17">
        <v>43917.708333333336</v>
      </c>
      <c r="B34" s="18">
        <v>33</v>
      </c>
      <c r="C34" s="22">
        <v>9134</v>
      </c>
      <c r="D34" s="18">
        <f t="shared" si="2"/>
        <v>969</v>
      </c>
      <c r="E34" s="19">
        <f t="shared" si="3"/>
        <v>1.4637462235649548</v>
      </c>
      <c r="F34" s="18">
        <f t="shared" si="6"/>
        <v>764.25</v>
      </c>
      <c r="G34" s="18">
        <f>IF(Table6[[#This Row],[Variation MA4]]&lt;&gt;"",0,1)</f>
        <v>0</v>
      </c>
      <c r="H34" s="19">
        <f>IF(Table6[[#This Row],[Prediction]]=0,0,(1/SUM($G$7:$G$61))*(MAX($B$2:$B$61)-Table6[[#This Row],[Day]]))</f>
        <v>0</v>
      </c>
      <c r="I34" s="19">
        <f>IF(F33&lt;&gt;"",IF(F34&lt;&gt;"",F34/F33,I33-'prediction italia'!$P$2*Table6[[#This Row],[Weight of the Slow Down Growth Factor]]),I33-'prediction italia'!$P$2*Table6[[#This Row],[Weight of the Slow Down Growth Factor]])</f>
        <v>1.1368538490145035</v>
      </c>
      <c r="J34" s="18">
        <f t="shared" si="7"/>
        <v>873.42857142857076</v>
      </c>
      <c r="K34" s="18">
        <f t="shared" si="5"/>
        <v>9038.7142857142826</v>
      </c>
      <c r="L34" s="18">
        <f t="shared" ref="L34:L61" si="8">IF(C34&lt;&gt;"",(C34-K34),"")</f>
        <v>95.285714285717404</v>
      </c>
      <c r="M34" s="18">
        <f t="shared" si="1"/>
        <v>1129839.2857142852</v>
      </c>
    </row>
    <row r="35" spans="1:13" x14ac:dyDescent="0.25">
      <c r="A35" s="17">
        <v>43918.708333333336</v>
      </c>
      <c r="B35" s="18">
        <v>34</v>
      </c>
      <c r="C35" s="22">
        <v>10023</v>
      </c>
      <c r="D35" s="18">
        <f t="shared" si="2"/>
        <v>889</v>
      </c>
      <c r="E35" s="19">
        <f t="shared" si="3"/>
        <v>0.91744066047471617</v>
      </c>
      <c r="F35" s="18">
        <f t="shared" si="6"/>
        <v>800.75</v>
      </c>
      <c r="G35" s="18">
        <f>IF(Table6[[#This Row],[Variation MA4]]&lt;&gt;"",0,1)</f>
        <v>0</v>
      </c>
      <c r="H35" s="19">
        <f>IF(Table6[[#This Row],[Prediction]]=0,0,(1/SUM($G$7:$G$61))*(MAX($B$2:$B$61)-Table6[[#This Row],[Day]]))</f>
        <v>0</v>
      </c>
      <c r="I35" s="19">
        <f>IF(F34&lt;&gt;"",IF(F35&lt;&gt;"",F35/F34,I34-'prediction italia'!$P$2*Table6[[#This Row],[Weight of the Slow Down Growth Factor]]),I34-'prediction italia'!$P$2*Table6[[#This Row],[Weight of the Slow Down Growth Factor]])</f>
        <v>1.0477592410860321</v>
      </c>
      <c r="J35" s="18">
        <f>J34*I35</f>
        <v>915.14285714285654</v>
      </c>
      <c r="K35" s="18">
        <f t="shared" si="5"/>
        <v>9953.8571428571395</v>
      </c>
      <c r="L35" s="18">
        <f t="shared" si="8"/>
        <v>69.142857142860521</v>
      </c>
      <c r="M35" s="18">
        <f t="shared" si="1"/>
        <v>1244232.1428571425</v>
      </c>
    </row>
    <row r="36" spans="1:13" x14ac:dyDescent="0.25">
      <c r="A36" s="17">
        <v>43919.708333333336</v>
      </c>
      <c r="B36" s="18">
        <v>35</v>
      </c>
      <c r="C36" s="22">
        <v>10779</v>
      </c>
      <c r="D36" s="18">
        <f t="shared" si="2"/>
        <v>756</v>
      </c>
      <c r="E36" s="19">
        <f t="shared" ref="E36:E61" si="9">IF(D35&lt;&gt;"",IF(D36&lt;&gt;"",D36/D35,""),"")</f>
        <v>0.85039370078740162</v>
      </c>
      <c r="F36" s="18">
        <f t="shared" si="6"/>
        <v>819</v>
      </c>
      <c r="G36" s="18">
        <f>IF(Table6[[#This Row],[Variation MA4]]&lt;&gt;"",0,1)</f>
        <v>0</v>
      </c>
      <c r="H36" s="19">
        <f>IF(Table6[[#This Row],[Prediction]]=0,0,(1/SUM($G$7:$G$61))*(MAX($B$2:$B$61)-Table6[[#This Row],[Day]]))</f>
        <v>0</v>
      </c>
      <c r="I36" s="19">
        <f>IF(F35&lt;&gt;"",IF(F36&lt;&gt;"",F36/F35,I35-'prediction italia'!$P$2*Table6[[#This Row],[Weight of the Slow Down Growth Factor]]),I35-'prediction italia'!$P$2*Table6[[#This Row],[Weight of the Slow Down Growth Factor]])</f>
        <v>1.0227911333125195</v>
      </c>
      <c r="J36" s="18">
        <f t="shared" si="7"/>
        <v>935.99999999999932</v>
      </c>
      <c r="K36" s="18">
        <f t="shared" si="5"/>
        <v>10889.857142857139</v>
      </c>
      <c r="L36" s="18">
        <f t="shared" si="8"/>
        <v>-110.85714285713948</v>
      </c>
      <c r="M36" s="18">
        <f t="shared" si="1"/>
        <v>1361232.1428571425</v>
      </c>
    </row>
    <row r="37" spans="1:13" x14ac:dyDescent="0.25">
      <c r="A37" s="17">
        <v>43920.708333333336</v>
      </c>
      <c r="B37" s="18">
        <v>36</v>
      </c>
      <c r="C37" s="22"/>
      <c r="D37" s="18" t="str">
        <f t="shared" si="2"/>
        <v/>
      </c>
      <c r="E37" s="19" t="str">
        <f t="shared" si="9"/>
        <v/>
      </c>
      <c r="F37" s="18" t="str">
        <f t="shared" si="6"/>
        <v/>
      </c>
      <c r="G37" s="18">
        <f>IF(Table6[[#This Row],[Variation MA4]]&lt;&gt;"",0,1)</f>
        <v>1</v>
      </c>
      <c r="H37" s="19">
        <f>IF(Table6[[#This Row],[Prediction]]=0,0,(1/SUM($G$7:$G$61))*(MAX($B$2:$B$61)-Table6[[#This Row],[Day]]))</f>
        <v>0.96</v>
      </c>
      <c r="I37" s="19">
        <f>IF(F36&lt;&gt;"",IF(F37&lt;&gt;"",F37/F36,I36-'prediction italia'!$P$2*Table6[[#This Row],[Weight of the Slow Down Growth Factor]]),I36-'prediction italia'!$P$2*Table6[[#This Row],[Weight of the Slow Down Growth Factor]])</f>
        <v>0.98439113331251948</v>
      </c>
      <c r="J37" s="18">
        <f t="shared" si="7"/>
        <v>921.39010078051751</v>
      </c>
      <c r="K37" s="18">
        <f t="shared" si="5"/>
        <v>11811.247243637657</v>
      </c>
      <c r="L37" s="18" t="str">
        <f t="shared" si="8"/>
        <v/>
      </c>
      <c r="M37" s="18">
        <f t="shared" si="1"/>
        <v>1476405.9054547071</v>
      </c>
    </row>
    <row r="38" spans="1:13" x14ac:dyDescent="0.25">
      <c r="A38" s="17">
        <v>43921.708333333336</v>
      </c>
      <c r="B38" s="18">
        <v>37</v>
      </c>
      <c r="C38" s="22"/>
      <c r="D38" s="18" t="str">
        <f t="shared" si="2"/>
        <v/>
      </c>
      <c r="E38" s="19" t="str">
        <f t="shared" si="9"/>
        <v/>
      </c>
      <c r="F38" s="18" t="str">
        <f t="shared" si="6"/>
        <v/>
      </c>
      <c r="G38" s="18">
        <f>IF(Table6[[#This Row],[Variation MA4]]&lt;&gt;"",0,1)</f>
        <v>1</v>
      </c>
      <c r="H38" s="19">
        <f>IF(Table6[[#This Row],[Prediction]]=0,0,(1/SUM($G$7:$G$61))*(MAX($B$2:$B$61)-Table6[[#This Row],[Day]]))</f>
        <v>0.92</v>
      </c>
      <c r="I38" s="19">
        <f>IF(F37&lt;&gt;"",IF(F38&lt;&gt;"",F38/F37,I37-'prediction italia'!$P$2*Table6[[#This Row],[Weight of the Slow Down Growth Factor]]),I37-'prediction italia'!$P$2*Table6[[#This Row],[Weight of the Slow Down Growth Factor]])</f>
        <v>0.94759113331251954</v>
      </c>
      <c r="J38" s="18">
        <f t="shared" si="7"/>
        <v>873.10108982154713</v>
      </c>
      <c r="K38" s="18">
        <f t="shared" si="5"/>
        <v>12684.348333459204</v>
      </c>
      <c r="L38" s="18" t="str">
        <f t="shared" si="8"/>
        <v/>
      </c>
      <c r="M38" s="18">
        <f t="shared" si="1"/>
        <v>1585543.5416824005</v>
      </c>
    </row>
    <row r="39" spans="1:13" x14ac:dyDescent="0.25">
      <c r="A39" s="17">
        <v>43922.708333333336</v>
      </c>
      <c r="B39" s="18">
        <v>38</v>
      </c>
      <c r="C39" s="22"/>
      <c r="D39" s="18" t="str">
        <f t="shared" si="2"/>
        <v/>
      </c>
      <c r="E39" s="19" t="str">
        <f t="shared" si="9"/>
        <v/>
      </c>
      <c r="F39" s="18" t="str">
        <f t="shared" si="6"/>
        <v/>
      </c>
      <c r="G39" s="18">
        <f>IF(Table6[[#This Row],[Variation MA4]]&lt;&gt;"",0,1)</f>
        <v>1</v>
      </c>
      <c r="H39" s="19">
        <f>IF(Table6[[#This Row],[Prediction]]=0,0,(1/SUM($G$7:$G$61))*(MAX($B$2:$B$61)-Table6[[#This Row],[Day]]))</f>
        <v>0.88</v>
      </c>
      <c r="I39" s="19">
        <f>IF(F38&lt;&gt;"",IF(F39&lt;&gt;"",F39/F38,I38-'prediction italia'!$P$2*Table6[[#This Row],[Weight of the Slow Down Growth Factor]]),I38-'prediction italia'!$P$2*Table6[[#This Row],[Weight of the Slow Down Growth Factor]])</f>
        <v>0.91239113331251953</v>
      </c>
      <c r="J39" s="18">
        <f t="shared" si="7"/>
        <v>796.60969283867735</v>
      </c>
      <c r="K39" s="18">
        <f t="shared" si="5"/>
        <v>13480.958026297882</v>
      </c>
      <c r="L39" s="18" t="str">
        <f t="shared" si="8"/>
        <v/>
      </c>
      <c r="M39" s="18">
        <f t="shared" si="1"/>
        <v>1685119.7532872353</v>
      </c>
    </row>
    <row r="40" spans="1:13" x14ac:dyDescent="0.25">
      <c r="A40" s="17">
        <v>43923.708333333336</v>
      </c>
      <c r="B40" s="18">
        <v>39</v>
      </c>
      <c r="C40" s="22"/>
      <c r="D40" s="18" t="str">
        <f t="shared" si="2"/>
        <v/>
      </c>
      <c r="E40" s="19" t="str">
        <f t="shared" si="9"/>
        <v/>
      </c>
      <c r="F40" s="18" t="str">
        <f t="shared" si="6"/>
        <v/>
      </c>
      <c r="G40" s="18">
        <f>IF(Table6[[#This Row],[Variation MA4]]&lt;&gt;"",0,1)</f>
        <v>1</v>
      </c>
      <c r="H40" s="19">
        <f>IF(Table6[[#This Row],[Prediction]]=0,0,(1/SUM($G$7:$G$61))*(MAX($B$2:$B$61)-Table6[[#This Row],[Day]]))</f>
        <v>0.84</v>
      </c>
      <c r="I40" s="19">
        <f>IF(F39&lt;&gt;"",IF(F40&lt;&gt;"",F40/F39,I39-'prediction italia'!$P$2*Table6[[#This Row],[Weight of the Slow Down Growth Factor]]),I39-'prediction italia'!$P$2*Table6[[#This Row],[Weight of the Slow Down Growth Factor]])</f>
        <v>0.87879113331251957</v>
      </c>
      <c r="J40" s="18">
        <f t="shared" si="7"/>
        <v>700.05353477743938</v>
      </c>
      <c r="K40" s="18">
        <f t="shared" si="5"/>
        <v>14181.01156107532</v>
      </c>
      <c r="L40" s="18" t="str">
        <f t="shared" si="8"/>
        <v/>
      </c>
      <c r="M40" s="18">
        <f t="shared" si="1"/>
        <v>1772626.4451344151</v>
      </c>
    </row>
    <row r="41" spans="1:13" x14ac:dyDescent="0.25">
      <c r="A41" s="17">
        <v>43924.708333333336</v>
      </c>
      <c r="B41" s="18">
        <v>40</v>
      </c>
      <c r="C41" s="22"/>
      <c r="D41" s="18" t="str">
        <f t="shared" si="2"/>
        <v/>
      </c>
      <c r="E41" s="19" t="str">
        <f t="shared" si="9"/>
        <v/>
      </c>
      <c r="F41" s="18" t="str">
        <f t="shared" si="6"/>
        <v/>
      </c>
      <c r="G41" s="18">
        <f>IF(Table6[[#This Row],[Variation MA4]]&lt;&gt;"",0,1)</f>
        <v>1</v>
      </c>
      <c r="H41" s="19">
        <f>IF(Table6[[#This Row],[Prediction]]=0,0,(1/SUM($G$7:$G$61))*(MAX($B$2:$B$61)-Table6[[#This Row],[Day]]))</f>
        <v>0.8</v>
      </c>
      <c r="I41" s="19">
        <f>IF(F40&lt;&gt;"",IF(F41&lt;&gt;"",F41/F40,I40-'prediction italia'!$P$2*Table6[[#This Row],[Weight of the Slow Down Growth Factor]]),I40-'prediction italia'!$P$2*Table6[[#This Row],[Weight of the Slow Down Growth Factor]])</f>
        <v>0.84679113331251954</v>
      </c>
      <c r="J41" s="18">
        <f t="shared" si="7"/>
        <v>592.79912609362316</v>
      </c>
      <c r="K41" s="18">
        <f t="shared" si="5"/>
        <v>14773.810687168943</v>
      </c>
      <c r="L41" s="18" t="str">
        <f t="shared" si="8"/>
        <v/>
      </c>
      <c r="M41" s="18">
        <f t="shared" si="1"/>
        <v>1846726.3358961178</v>
      </c>
    </row>
    <row r="42" spans="1:13" x14ac:dyDescent="0.25">
      <c r="A42" s="17">
        <v>43925.708333333336</v>
      </c>
      <c r="B42" s="18">
        <v>41</v>
      </c>
      <c r="C42" s="22"/>
      <c r="D42" s="18" t="str">
        <f t="shared" si="2"/>
        <v/>
      </c>
      <c r="E42" s="19" t="str">
        <f t="shared" si="9"/>
        <v/>
      </c>
      <c r="F42" s="18" t="str">
        <f t="shared" si="6"/>
        <v/>
      </c>
      <c r="G42" s="18">
        <f>IF(Table6[[#This Row],[Variation MA4]]&lt;&gt;"",0,1)</f>
        <v>1</v>
      </c>
      <c r="H42" s="19">
        <f>IF(Table6[[#This Row],[Prediction]]=0,0,(1/SUM($G$7:$G$61))*(MAX($B$2:$B$61)-Table6[[#This Row],[Day]]))</f>
        <v>0.76</v>
      </c>
      <c r="I42" s="19">
        <f>IF(F41&lt;&gt;"",IF(F42&lt;&gt;"",F42/F41,I41-'prediction italia'!$P$2*Table6[[#This Row],[Weight of the Slow Down Growth Factor]]),I41-'prediction italia'!$P$2*Table6[[#This Row],[Weight of the Slow Down Growth Factor]])</f>
        <v>0.81639113331251956</v>
      </c>
      <c r="J42" s="18">
        <f t="shared" si="7"/>
        <v>483.95595037824421</v>
      </c>
      <c r="K42" s="18">
        <f t="shared" si="5"/>
        <v>15257.766637547187</v>
      </c>
      <c r="L42" s="18" t="str">
        <f t="shared" si="8"/>
        <v/>
      </c>
      <c r="M42" s="18">
        <f t="shared" si="1"/>
        <v>1907220.8296933984</v>
      </c>
    </row>
    <row r="43" spans="1:13" x14ac:dyDescent="0.25">
      <c r="A43" s="17">
        <v>43926.708333333336</v>
      </c>
      <c r="B43" s="18">
        <v>42</v>
      </c>
      <c r="C43" s="22"/>
      <c r="D43" s="18" t="str">
        <f t="shared" si="2"/>
        <v/>
      </c>
      <c r="E43" s="19" t="str">
        <f t="shared" si="9"/>
        <v/>
      </c>
      <c r="F43" s="18" t="str">
        <f t="shared" si="6"/>
        <v/>
      </c>
      <c r="G43" s="18">
        <f>IF(Table6[[#This Row],[Variation MA4]]&lt;&gt;"",0,1)</f>
        <v>1</v>
      </c>
      <c r="H43" s="19">
        <f>IF(Table6[[#This Row],[Prediction]]=0,0,(1/SUM($G$7:$G$61))*(MAX($B$2:$B$61)-Table6[[#This Row],[Day]]))</f>
        <v>0.72</v>
      </c>
      <c r="I43" s="19">
        <f>IF(F42&lt;&gt;"",IF(F43&lt;&gt;"",F43/F42,I42-'prediction italia'!$P$2*Table6[[#This Row],[Weight of the Slow Down Growth Factor]]),I42-'prediction italia'!$P$2*Table6[[#This Row],[Weight of the Slow Down Growth Factor]])</f>
        <v>0.78759113331251951</v>
      </c>
      <c r="J43" s="18">
        <f t="shared" si="7"/>
        <v>381.15941543173881</v>
      </c>
      <c r="K43" s="18">
        <f t="shared" si="5"/>
        <v>15638.926052978926</v>
      </c>
      <c r="L43" s="18" t="str">
        <f t="shared" si="8"/>
        <v/>
      </c>
      <c r="M43" s="18">
        <f t="shared" si="1"/>
        <v>1954865.7566223657</v>
      </c>
    </row>
    <row r="44" spans="1:13" x14ac:dyDescent="0.25">
      <c r="A44" s="17">
        <v>43927.708333333336</v>
      </c>
      <c r="B44" s="18">
        <v>43</v>
      </c>
      <c r="C44" s="22"/>
      <c r="D44" s="18" t="str">
        <f t="shared" si="2"/>
        <v/>
      </c>
      <c r="E44" s="19" t="str">
        <f t="shared" si="9"/>
        <v/>
      </c>
      <c r="F44" s="18" t="str">
        <f t="shared" si="6"/>
        <v/>
      </c>
      <c r="G44" s="18">
        <f>IF(Table6[[#This Row],[Variation MA4]]&lt;&gt;"",0,1)</f>
        <v>1</v>
      </c>
      <c r="H44" s="19">
        <f>IF(Table6[[#This Row],[Prediction]]=0,0,(1/SUM($G$7:$G$61))*(MAX($B$2:$B$61)-Table6[[#This Row],[Day]]))</f>
        <v>0.68</v>
      </c>
      <c r="I44" s="19">
        <f>IF(F43&lt;&gt;"",IF(F44&lt;&gt;"",F44/F43,I43-'prediction italia'!$P$2*Table6[[#This Row],[Weight of the Slow Down Growth Factor]]),I43-'prediction italia'!$P$2*Table6[[#This Row],[Weight of the Slow Down Growth Factor]])</f>
        <v>0.76039113331251951</v>
      </c>
      <c r="J44" s="18">
        <f t="shared" si="7"/>
        <v>289.83023987287731</v>
      </c>
      <c r="K44" s="18">
        <f t="shared" si="5"/>
        <v>15928.756292851804</v>
      </c>
      <c r="L44" s="18" t="str">
        <f t="shared" si="8"/>
        <v/>
      </c>
      <c r="M44" s="18">
        <f t="shared" si="1"/>
        <v>1991094.5366064755</v>
      </c>
    </row>
    <row r="45" spans="1:13" x14ac:dyDescent="0.25">
      <c r="A45" s="17">
        <v>43928.708333333336</v>
      </c>
      <c r="B45" s="18">
        <v>44</v>
      </c>
      <c r="C45" s="22"/>
      <c r="D45" s="18" t="str">
        <f t="shared" si="2"/>
        <v/>
      </c>
      <c r="E45" s="19" t="str">
        <f t="shared" si="9"/>
        <v/>
      </c>
      <c r="F45" s="18" t="str">
        <f t="shared" si="6"/>
        <v/>
      </c>
      <c r="G45" s="18">
        <f>IF(Table6[[#This Row],[Variation MA4]]&lt;&gt;"",0,1)</f>
        <v>1</v>
      </c>
      <c r="H45" s="19">
        <f>IF(Table6[[#This Row],[Prediction]]=0,0,(1/SUM($G$7:$G$61))*(MAX($B$2:$B$61)-Table6[[#This Row],[Day]]))</f>
        <v>0.64</v>
      </c>
      <c r="I45" s="19">
        <f>IF(F44&lt;&gt;"",IF(F45&lt;&gt;"",F45/F44,I44-'prediction italia'!$P$2*Table6[[#This Row],[Weight of the Slow Down Growth Factor]]),I44-'prediction italia'!$P$2*Table6[[#This Row],[Weight of the Slow Down Growth Factor]])</f>
        <v>0.73479113331251955</v>
      </c>
      <c r="J45" s="18">
        <f t="shared" si="7"/>
        <v>212.96469042443093</v>
      </c>
      <c r="K45" s="18">
        <f t="shared" si="5"/>
        <v>16141.720983276235</v>
      </c>
      <c r="L45" s="18" t="str">
        <f t="shared" si="8"/>
        <v/>
      </c>
      <c r="M45" s="18">
        <f t="shared" si="1"/>
        <v>2017715.1229095294</v>
      </c>
    </row>
    <row r="46" spans="1:13" x14ac:dyDescent="0.25">
      <c r="A46" s="17">
        <v>43929.708333333336</v>
      </c>
      <c r="B46" s="18">
        <v>45</v>
      </c>
      <c r="C46" s="22"/>
      <c r="D46" s="18" t="str">
        <f t="shared" si="2"/>
        <v/>
      </c>
      <c r="E46" s="19" t="str">
        <f t="shared" si="9"/>
        <v/>
      </c>
      <c r="F46" s="18" t="str">
        <f t="shared" si="6"/>
        <v/>
      </c>
      <c r="G46" s="18">
        <f>IF(Table6[[#This Row],[Variation MA4]]&lt;&gt;"",0,1)</f>
        <v>1</v>
      </c>
      <c r="H46" s="19">
        <f>IF(Table6[[#This Row],[Prediction]]=0,0,(1/SUM($G$7:$G$61))*(MAX($B$2:$B$61)-Table6[[#This Row],[Day]]))</f>
        <v>0.6</v>
      </c>
      <c r="I46" s="19">
        <f>IF(F45&lt;&gt;"",IF(F46&lt;&gt;"",F46/F45,I45-'prediction italia'!$P$2*Table6[[#This Row],[Weight of the Slow Down Growth Factor]]),I45-'prediction italia'!$P$2*Table6[[#This Row],[Weight of the Slow Down Growth Factor]])</f>
        <v>0.71079113331251953</v>
      </c>
      <c r="J46" s="18">
        <f t="shared" si="7"/>
        <v>151.37341366233113</v>
      </c>
      <c r="K46" s="18">
        <f t="shared" si="5"/>
        <v>16293.094396938566</v>
      </c>
      <c r="L46" s="18" t="str">
        <f t="shared" si="8"/>
        <v/>
      </c>
      <c r="M46" s="18">
        <f t="shared" si="1"/>
        <v>2036636.7996173208</v>
      </c>
    </row>
    <row r="47" spans="1:13" x14ac:dyDescent="0.25">
      <c r="A47" s="17">
        <v>43930.708333333336</v>
      </c>
      <c r="B47" s="18">
        <v>46</v>
      </c>
      <c r="C47" s="22"/>
      <c r="D47" s="18" t="str">
        <f t="shared" si="2"/>
        <v/>
      </c>
      <c r="E47" s="19" t="str">
        <f t="shared" si="9"/>
        <v/>
      </c>
      <c r="F47" s="18" t="str">
        <f t="shared" si="6"/>
        <v/>
      </c>
      <c r="G47" s="18">
        <f>IF(Table6[[#This Row],[Variation MA4]]&lt;&gt;"",0,1)</f>
        <v>1</v>
      </c>
      <c r="H47" s="19">
        <f>IF(Table6[[#This Row],[Prediction]]=0,0,(1/SUM($G$7:$G$61))*(MAX($B$2:$B$61)-Table6[[#This Row],[Day]]))</f>
        <v>0.56000000000000005</v>
      </c>
      <c r="I47" s="19">
        <f>IF(F46&lt;&gt;"",IF(F47&lt;&gt;"",F47/F46,I46-'prediction italia'!$P$2*Table6[[#This Row],[Weight of the Slow Down Growth Factor]]),I46-'prediction italia'!$P$2*Table6[[#This Row],[Weight of the Slow Down Growth Factor]])</f>
        <v>0.68839113331251955</v>
      </c>
      <c r="J47" s="18">
        <f t="shared" si="7"/>
        <v>104.20411578439696</v>
      </c>
      <c r="K47" s="18">
        <f t="shared" si="5"/>
        <v>16397.298512722962</v>
      </c>
      <c r="L47" s="18" t="str">
        <f t="shared" si="8"/>
        <v/>
      </c>
      <c r="M47" s="18">
        <f t="shared" si="1"/>
        <v>2049662.3140903702</v>
      </c>
    </row>
    <row r="48" spans="1:13" x14ac:dyDescent="0.25">
      <c r="A48" s="17">
        <v>43931.708333333336</v>
      </c>
      <c r="B48" s="18">
        <v>47</v>
      </c>
      <c r="C48" s="22"/>
      <c r="D48" s="18" t="str">
        <f t="shared" si="2"/>
        <v/>
      </c>
      <c r="E48" s="19" t="str">
        <f t="shared" si="9"/>
        <v/>
      </c>
      <c r="F48" s="18" t="str">
        <f t="shared" si="6"/>
        <v/>
      </c>
      <c r="G48" s="18">
        <f>IF(Table6[[#This Row],[Variation MA4]]&lt;&gt;"",0,1)</f>
        <v>1</v>
      </c>
      <c r="H48" s="19">
        <f>IF(Table6[[#This Row],[Prediction]]=0,0,(1/SUM($G$7:$G$61))*(MAX($B$2:$B$61)-Table6[[#This Row],[Day]]))</f>
        <v>0.52</v>
      </c>
      <c r="I48" s="19">
        <f>IF(F47&lt;&gt;"",IF(F48&lt;&gt;"",F48/F47,I47-'prediction italia'!$P$2*Table6[[#This Row],[Weight of the Slow Down Growth Factor]]),I47-'prediction italia'!$P$2*Table6[[#This Row],[Weight of the Slow Down Growth Factor]])</f>
        <v>0.66759113331251951</v>
      </c>
      <c r="J48" s="18">
        <f t="shared" si="7"/>
        <v>69.565743752334569</v>
      </c>
      <c r="K48" s="18">
        <f t="shared" si="5"/>
        <v>16466.864256475295</v>
      </c>
      <c r="L48" s="18" t="str">
        <f t="shared" si="8"/>
        <v/>
      </c>
      <c r="M48" s="18">
        <f t="shared" si="1"/>
        <v>2058358.032059412</v>
      </c>
    </row>
    <row r="49" spans="1:13" x14ac:dyDescent="0.25">
      <c r="A49" s="17">
        <v>43932.708333333336</v>
      </c>
      <c r="B49" s="18">
        <v>48</v>
      </c>
      <c r="C49" s="22"/>
      <c r="D49" s="18" t="str">
        <f t="shared" si="2"/>
        <v/>
      </c>
      <c r="E49" s="19" t="str">
        <f t="shared" si="9"/>
        <v/>
      </c>
      <c r="F49" s="18" t="str">
        <f t="shared" si="6"/>
        <v/>
      </c>
      <c r="G49" s="18">
        <f>IF(Table6[[#This Row],[Variation MA4]]&lt;&gt;"",0,1)</f>
        <v>1</v>
      </c>
      <c r="H49" s="19">
        <f>IF(Table6[[#This Row],[Prediction]]=0,0,(1/SUM($G$7:$G$61))*(MAX($B$2:$B$61)-Table6[[#This Row],[Day]]))</f>
        <v>0.48</v>
      </c>
      <c r="I49" s="19">
        <f>IF(F48&lt;&gt;"",IF(F49&lt;&gt;"",F49/F48,I48-'prediction italia'!$P$2*Table6[[#This Row],[Weight of the Slow Down Growth Factor]]),I48-'prediction italia'!$P$2*Table6[[#This Row],[Weight of the Slow Down Growth Factor]])</f>
        <v>0.64839113331251952</v>
      </c>
      <c r="J49" s="18">
        <f t="shared" si="7"/>
        <v>45.105811431304538</v>
      </c>
      <c r="K49" s="18">
        <f t="shared" si="5"/>
        <v>16511.970067906601</v>
      </c>
      <c r="L49" s="18" t="str">
        <f t="shared" si="8"/>
        <v/>
      </c>
      <c r="M49" s="18">
        <f t="shared" si="1"/>
        <v>2063996.2584883252</v>
      </c>
    </row>
    <row r="50" spans="1:13" x14ac:dyDescent="0.25">
      <c r="A50" s="17">
        <v>43933.708333333336</v>
      </c>
      <c r="B50" s="18">
        <v>49</v>
      </c>
      <c r="C50" s="22"/>
      <c r="D50" s="18" t="str">
        <f t="shared" si="2"/>
        <v/>
      </c>
      <c r="E50" s="19" t="str">
        <f t="shared" si="9"/>
        <v/>
      </c>
      <c r="F50" s="18" t="str">
        <f t="shared" si="6"/>
        <v/>
      </c>
      <c r="G50" s="18">
        <f>IF(Table6[[#This Row],[Variation MA4]]&lt;&gt;"",0,1)</f>
        <v>1</v>
      </c>
      <c r="H50" s="19">
        <f>IF(Table6[[#This Row],[Prediction]]=0,0,(1/SUM($G$7:$G$61))*(MAX($B$2:$B$61)-Table6[[#This Row],[Day]]))</f>
        <v>0.44</v>
      </c>
      <c r="I50" s="19">
        <f>IF(F49&lt;&gt;"",IF(F50&lt;&gt;"",F50/F49,I49-'prediction italia'!$P$2*Table6[[#This Row],[Weight of the Slow Down Growth Factor]]),I49-'prediction italia'!$P$2*Table6[[#This Row],[Weight of the Slow Down Growth Factor]])</f>
        <v>0.63079113331251957</v>
      </c>
      <c r="J50" s="18">
        <f t="shared" si="7"/>
        <v>28.452345911733389</v>
      </c>
      <c r="K50" s="18">
        <f t="shared" si="5"/>
        <v>16540.422413818334</v>
      </c>
      <c r="L50" s="18" t="str">
        <f t="shared" si="8"/>
        <v/>
      </c>
      <c r="M50" s="18">
        <f t="shared" si="1"/>
        <v>2067552.8017272917</v>
      </c>
    </row>
    <row r="51" spans="1:13" x14ac:dyDescent="0.25">
      <c r="A51" s="17">
        <v>43934.708333333336</v>
      </c>
      <c r="B51" s="18">
        <v>50</v>
      </c>
      <c r="C51" s="22"/>
      <c r="D51" s="18" t="str">
        <f t="shared" si="2"/>
        <v/>
      </c>
      <c r="E51" s="19" t="str">
        <f t="shared" si="9"/>
        <v/>
      </c>
      <c r="F51" s="18" t="str">
        <f t="shared" si="6"/>
        <v/>
      </c>
      <c r="G51" s="18">
        <f>IF(Table6[[#This Row],[Variation MA4]]&lt;&gt;"",0,1)</f>
        <v>1</v>
      </c>
      <c r="H51" s="19">
        <f>IF(Table6[[#This Row],[Prediction]]=0,0,(1/SUM($G$7:$G$61))*(MAX($B$2:$B$61)-Table6[[#This Row],[Day]]))</f>
        <v>0.4</v>
      </c>
      <c r="I51" s="19">
        <f>IF(F50&lt;&gt;"",IF(F51&lt;&gt;"",F51/F50,I50-'prediction italia'!$P$2*Table6[[#This Row],[Weight of the Slow Down Growth Factor]]),I50-'prediction italia'!$P$2*Table6[[#This Row],[Weight of the Slow Down Growth Factor]])</f>
        <v>0.61479113331251956</v>
      </c>
      <c r="J51" s="18">
        <f t="shared" si="7"/>
        <v>17.492249988474402</v>
      </c>
      <c r="K51" s="18">
        <f t="shared" si="5"/>
        <v>16557.914663806809</v>
      </c>
      <c r="L51" s="18" t="str">
        <f t="shared" si="8"/>
        <v/>
      </c>
      <c r="M51" s="18">
        <f t="shared" si="1"/>
        <v>2069739.3329758511</v>
      </c>
    </row>
    <row r="52" spans="1:13" x14ac:dyDescent="0.25">
      <c r="A52" s="17">
        <v>43935.708333333336</v>
      </c>
      <c r="B52" s="18">
        <v>51</v>
      </c>
      <c r="C52" s="22"/>
      <c r="D52" s="18" t="str">
        <f t="shared" si="2"/>
        <v/>
      </c>
      <c r="E52" s="19" t="str">
        <f t="shared" si="9"/>
        <v/>
      </c>
      <c r="F52" s="18" t="str">
        <f t="shared" si="6"/>
        <v/>
      </c>
      <c r="G52" s="18">
        <f>IF(Table6[[#This Row],[Variation MA4]]&lt;&gt;"",0,1)</f>
        <v>1</v>
      </c>
      <c r="H52" s="19">
        <f>IF(Table6[[#This Row],[Prediction]]=0,0,(1/SUM($G$7:$G$61))*(MAX($B$2:$B$61)-Table6[[#This Row],[Day]]))</f>
        <v>0.36</v>
      </c>
      <c r="I52" s="19">
        <f>IF(F51&lt;&gt;"",IF(F52&lt;&gt;"",F52/F51,I51-'prediction italia'!$P$2*Table6[[#This Row],[Weight of the Slow Down Growth Factor]]),I51-'prediction italia'!$P$2*Table6[[#This Row],[Weight of the Slow Down Growth Factor]])</f>
        <v>0.60039113331251959</v>
      </c>
      <c r="J52" s="18">
        <f t="shared" si="7"/>
        <v>10.502191794766054</v>
      </c>
      <c r="K52" s="18">
        <f t="shared" si="5"/>
        <v>16568.416855601576</v>
      </c>
      <c r="L52" s="18" t="str">
        <f t="shared" si="8"/>
        <v/>
      </c>
      <c r="M52" s="18">
        <f t="shared" si="1"/>
        <v>2071052.1069501969</v>
      </c>
    </row>
    <row r="53" spans="1:13" x14ac:dyDescent="0.25">
      <c r="A53" s="17">
        <v>43936.708333333336</v>
      </c>
      <c r="B53" s="18">
        <v>52</v>
      </c>
      <c r="C53" s="22"/>
      <c r="D53" s="18" t="str">
        <f t="shared" si="2"/>
        <v/>
      </c>
      <c r="E53" s="19" t="str">
        <f t="shared" si="9"/>
        <v/>
      </c>
      <c r="F53" s="18" t="str">
        <f t="shared" si="6"/>
        <v/>
      </c>
      <c r="G53" s="18">
        <f>IF(Table6[[#This Row],[Variation MA4]]&lt;&gt;"",0,1)</f>
        <v>1</v>
      </c>
      <c r="H53" s="19">
        <f>IF(Table6[[#This Row],[Prediction]]=0,0,(1/SUM($G$7:$G$61))*(MAX($B$2:$B$61)-Table6[[#This Row],[Day]]))</f>
        <v>0.32</v>
      </c>
      <c r="I53" s="19">
        <f>IF(F52&lt;&gt;"",IF(F53&lt;&gt;"",F53/F52,I52-'prediction italia'!$P$2*Table6[[#This Row],[Weight of the Slow Down Growth Factor]]),I52-'prediction italia'!$P$2*Table6[[#This Row],[Weight of the Slow Down Growth Factor]])</f>
        <v>0.58759113331251955</v>
      </c>
      <c r="J53" s="18">
        <f t="shared" si="7"/>
        <v>6.1709947789520294</v>
      </c>
      <c r="K53" s="18">
        <f t="shared" si="5"/>
        <v>16574.587850380529</v>
      </c>
      <c r="L53" s="18" t="str">
        <f t="shared" si="8"/>
        <v/>
      </c>
      <c r="M53" s="18">
        <f t="shared" si="1"/>
        <v>2071823.4812975661</v>
      </c>
    </row>
    <row r="54" spans="1:13" x14ac:dyDescent="0.25">
      <c r="A54" s="17">
        <v>43937.708333333336</v>
      </c>
      <c r="B54" s="18">
        <v>53</v>
      </c>
      <c r="C54" s="22"/>
      <c r="D54" s="18" t="str">
        <f t="shared" si="2"/>
        <v/>
      </c>
      <c r="E54" s="19" t="str">
        <f t="shared" si="9"/>
        <v/>
      </c>
      <c r="F54" s="18" t="str">
        <f t="shared" si="6"/>
        <v/>
      </c>
      <c r="G54" s="18">
        <f>IF(Table6[[#This Row],[Variation MA4]]&lt;&gt;"",0,1)</f>
        <v>1</v>
      </c>
      <c r="H54" s="19">
        <f>IF(Table6[[#This Row],[Prediction]]=0,0,(1/SUM($G$7:$G$61))*(MAX($B$2:$B$61)-Table6[[#This Row],[Day]]))</f>
        <v>0.28000000000000003</v>
      </c>
      <c r="I54" s="19">
        <f>IF(F53&lt;&gt;"",IF(F54&lt;&gt;"",F54/F53,I53-'prediction italia'!$P$2*Table6[[#This Row],[Weight of the Slow Down Growth Factor]]),I53-'prediction italia'!$P$2*Table6[[#This Row],[Weight of the Slow Down Growth Factor]])</f>
        <v>0.57639113331251957</v>
      </c>
      <c r="J54" s="18">
        <f t="shared" si="7"/>
        <v>3.5569066743058015</v>
      </c>
      <c r="K54" s="18">
        <f t="shared" si="5"/>
        <v>16578.144757054833</v>
      </c>
      <c r="L54" s="18" t="str">
        <f t="shared" si="8"/>
        <v/>
      </c>
      <c r="M54" s="18">
        <f t="shared" si="1"/>
        <v>2072268.0946318542</v>
      </c>
    </row>
    <row r="55" spans="1:13" x14ac:dyDescent="0.25">
      <c r="A55" s="17">
        <v>43938.708333333336</v>
      </c>
      <c r="B55" s="18">
        <v>54</v>
      </c>
      <c r="C55" s="22"/>
      <c r="D55" s="18" t="str">
        <f t="shared" si="2"/>
        <v/>
      </c>
      <c r="E55" s="19" t="str">
        <f t="shared" si="9"/>
        <v/>
      </c>
      <c r="F55" s="18" t="str">
        <f t="shared" si="6"/>
        <v/>
      </c>
      <c r="G55" s="18">
        <f>IF(Table6[[#This Row],[Variation MA4]]&lt;&gt;"",0,1)</f>
        <v>1</v>
      </c>
      <c r="H55" s="19">
        <f>IF(Table6[[#This Row],[Prediction]]=0,0,(1/SUM($G$7:$G$61))*(MAX($B$2:$B$61)-Table6[[#This Row],[Day]]))</f>
        <v>0.24</v>
      </c>
      <c r="I55" s="19">
        <f>IF(F54&lt;&gt;"",IF(F55&lt;&gt;"",F55/F54,I54-'prediction italia'!$P$2*Table6[[#This Row],[Weight of the Slow Down Growth Factor]]),I54-'prediction italia'!$P$2*Table6[[#This Row],[Weight of the Slow Down Growth Factor]])</f>
        <v>0.56679113331251951</v>
      </c>
      <c r="J55" s="18">
        <f t="shared" si="7"/>
        <v>2.0160231650166498</v>
      </c>
      <c r="K55" s="18">
        <f t="shared" si="5"/>
        <v>16580.160780219849</v>
      </c>
      <c r="L55" s="18" t="str">
        <f t="shared" si="8"/>
        <v/>
      </c>
      <c r="M55" s="18">
        <f t="shared" si="1"/>
        <v>2072520.0975274811</v>
      </c>
    </row>
    <row r="56" spans="1:13" x14ac:dyDescent="0.25">
      <c r="A56" s="17">
        <v>43939.708333333336</v>
      </c>
      <c r="B56" s="18">
        <v>55</v>
      </c>
      <c r="C56" s="22"/>
      <c r="D56" s="18" t="str">
        <f t="shared" si="2"/>
        <v/>
      </c>
      <c r="E56" s="19" t="str">
        <f t="shared" si="9"/>
        <v/>
      </c>
      <c r="F56" s="18" t="str">
        <f t="shared" si="6"/>
        <v/>
      </c>
      <c r="G56" s="18">
        <f>IF(Table6[[#This Row],[Variation MA4]]&lt;&gt;"",0,1)</f>
        <v>1</v>
      </c>
      <c r="H56" s="19">
        <f>IF(Table6[[#This Row],[Prediction]]=0,0,(1/SUM($G$7:$G$61))*(MAX($B$2:$B$61)-Table6[[#This Row],[Day]]))</f>
        <v>0.2</v>
      </c>
      <c r="I56" s="19">
        <f>IF(F55&lt;&gt;"",IF(F56&lt;&gt;"",F56/F55,I55-'prediction italia'!$P$2*Table6[[#This Row],[Weight of the Slow Down Growth Factor]]),I55-'prediction italia'!$P$2*Table6[[#This Row],[Weight of the Slow Down Growth Factor]])</f>
        <v>0.55879113331251951</v>
      </c>
      <c r="J56" s="18">
        <f t="shared" si="7"/>
        <v>1.1265358691639462</v>
      </c>
      <c r="K56" s="18">
        <f t="shared" si="5"/>
        <v>16581.287316089012</v>
      </c>
      <c r="L56" s="18" t="str">
        <f t="shared" si="8"/>
        <v/>
      </c>
      <c r="M56" s="18">
        <f t="shared" si="1"/>
        <v>2072660.9145111265</v>
      </c>
    </row>
    <row r="57" spans="1:13" x14ac:dyDescent="0.25">
      <c r="A57" s="17">
        <v>43940.708333333336</v>
      </c>
      <c r="B57" s="18">
        <v>56</v>
      </c>
      <c r="C57" s="22"/>
      <c r="D57" s="18" t="str">
        <f t="shared" si="2"/>
        <v/>
      </c>
      <c r="E57" s="19" t="str">
        <f t="shared" si="9"/>
        <v/>
      </c>
      <c r="F57" s="18" t="str">
        <f t="shared" si="6"/>
        <v/>
      </c>
      <c r="G57" s="18">
        <f>IF(Table6[[#This Row],[Variation MA4]]&lt;&gt;"",0,1)</f>
        <v>1</v>
      </c>
      <c r="H57" s="19">
        <f>IF(Table6[[#This Row],[Prediction]]=0,0,(1/SUM($G$7:$G$61))*(MAX($B$2:$B$61)-Table6[[#This Row],[Day]]))</f>
        <v>0.16</v>
      </c>
      <c r="I57" s="19">
        <f>IF(F56&lt;&gt;"",IF(F57&lt;&gt;"",F57/F56,I56-'prediction italia'!$P$2*Table6[[#This Row],[Weight of the Slow Down Growth Factor]]),I56-'prediction italia'!$P$2*Table6[[#This Row],[Weight of the Slow Down Growth Factor]])</f>
        <v>0.55239113331251954</v>
      </c>
      <c r="J57" s="18">
        <f t="shared" si="7"/>
        <v>0.62228842548467644</v>
      </c>
      <c r="K57" s="18">
        <f t="shared" si="5"/>
        <v>16581.909604514498</v>
      </c>
      <c r="L57" s="18" t="str">
        <f t="shared" si="8"/>
        <v/>
      </c>
      <c r="M57" s="18">
        <f t="shared" si="1"/>
        <v>2072738.7005643123</v>
      </c>
    </row>
    <row r="58" spans="1:13" x14ac:dyDescent="0.25">
      <c r="A58" s="17">
        <v>43941.708333333336</v>
      </c>
      <c r="B58" s="18">
        <v>57</v>
      </c>
      <c r="C58" s="22"/>
      <c r="D58" s="18" t="str">
        <f t="shared" si="2"/>
        <v/>
      </c>
      <c r="E58" s="19" t="str">
        <f t="shared" si="9"/>
        <v/>
      </c>
      <c r="F58" s="18" t="str">
        <f t="shared" si="6"/>
        <v/>
      </c>
      <c r="G58" s="18">
        <f>IF(Table6[[#This Row],[Variation MA4]]&lt;&gt;"",0,1)</f>
        <v>1</v>
      </c>
      <c r="H58" s="19">
        <f>IF(Table6[[#This Row],[Prediction]]=0,0,(1/SUM($G$7:$G$61))*(MAX($B$2:$B$61)-Table6[[#This Row],[Day]]))</f>
        <v>0.12</v>
      </c>
      <c r="I58" s="19">
        <f>IF(F57&lt;&gt;"",IF(F58&lt;&gt;"",F58/F57,I57-'prediction italia'!$P$2*Table6[[#This Row],[Weight of the Slow Down Growth Factor]]),I57-'prediction italia'!$P$2*Table6[[#This Row],[Weight of the Slow Down Growth Factor]])</f>
        <v>0.54759113331251952</v>
      </c>
      <c r="J58" s="18">
        <f t="shared" si="7"/>
        <v>0.34075962415841732</v>
      </c>
      <c r="K58" s="18">
        <f t="shared" si="5"/>
        <v>16582.250364138657</v>
      </c>
      <c r="L58" s="18" t="str">
        <f t="shared" si="8"/>
        <v/>
      </c>
      <c r="M58" s="18">
        <f t="shared" si="1"/>
        <v>2072781.2955173322</v>
      </c>
    </row>
    <row r="59" spans="1:13" x14ac:dyDescent="0.25">
      <c r="A59" s="17">
        <v>43942.708333333336</v>
      </c>
      <c r="B59" s="18">
        <v>58</v>
      </c>
      <c r="C59" s="22"/>
      <c r="D59" s="18" t="str">
        <f t="shared" si="2"/>
        <v/>
      </c>
      <c r="E59" s="19" t="str">
        <f t="shared" si="9"/>
        <v/>
      </c>
      <c r="F59" s="18" t="str">
        <f t="shared" si="6"/>
        <v/>
      </c>
      <c r="G59" s="18">
        <f>IF(Table6[[#This Row],[Variation MA4]]&lt;&gt;"",0,1)</f>
        <v>1</v>
      </c>
      <c r="H59" s="19">
        <f>IF(Table6[[#This Row],[Prediction]]=0,0,(1/SUM($G$7:$G$61))*(MAX($B$2:$B$61)-Table6[[#This Row],[Day]]))</f>
        <v>0.08</v>
      </c>
      <c r="I59" s="19">
        <f>IF(F58&lt;&gt;"",IF(F59&lt;&gt;"",F59/F58,I58-'prediction italia'!$P$2*Table6[[#This Row],[Weight of the Slow Down Growth Factor]]),I58-'prediction italia'!$P$2*Table6[[#This Row],[Weight of the Slow Down Growth Factor]])</f>
        <v>0.54439113331251954</v>
      </c>
      <c r="J59" s="18">
        <f t="shared" si="7"/>
        <v>0.185506517982749</v>
      </c>
      <c r="K59" s="18">
        <f t="shared" si="5"/>
        <v>16582.435870656642</v>
      </c>
      <c r="L59" s="18" t="str">
        <f t="shared" si="8"/>
        <v/>
      </c>
      <c r="M59" s="18">
        <f t="shared" si="1"/>
        <v>2072804.4838320802</v>
      </c>
    </row>
    <row r="60" spans="1:13" x14ac:dyDescent="0.25">
      <c r="A60" s="17">
        <v>43943.708333333336</v>
      </c>
      <c r="B60" s="18">
        <v>59</v>
      </c>
      <c r="C60" s="22"/>
      <c r="D60" s="18" t="str">
        <f t="shared" si="2"/>
        <v/>
      </c>
      <c r="E60" s="19" t="str">
        <f t="shared" si="9"/>
        <v/>
      </c>
      <c r="F60" s="18" t="str">
        <f t="shared" si="6"/>
        <v/>
      </c>
      <c r="G60" s="18">
        <f>IF(Table6[[#This Row],[Variation MA4]]&lt;&gt;"",0,1)</f>
        <v>1</v>
      </c>
      <c r="H60" s="19">
        <f>IF(Table6[[#This Row],[Prediction]]=0,0,(1/SUM($G$7:$G$61))*(MAX($B$2:$B$61)-Table6[[#This Row],[Day]]))</f>
        <v>0.04</v>
      </c>
      <c r="I60" s="19">
        <f>IF(F59&lt;&gt;"",IF(F60&lt;&gt;"",F60/F59,I59-'prediction italia'!$P$2*Table6[[#This Row],[Weight of the Slow Down Growth Factor]]),I59-'prediction italia'!$P$2*Table6[[#This Row],[Weight of the Slow Down Growth Factor]])</f>
        <v>0.54279113331251949</v>
      </c>
      <c r="J60" s="18">
        <f t="shared" si="7"/>
        <v>0.1006912931327156</v>
      </c>
      <c r="K60" s="18">
        <f t="shared" si="5"/>
        <v>16582.536561949775</v>
      </c>
      <c r="L60" s="18" t="str">
        <f t="shared" si="8"/>
        <v/>
      </c>
      <c r="M60" s="18">
        <f t="shared" si="1"/>
        <v>2072817.0702437218</v>
      </c>
    </row>
    <row r="61" spans="1:13" x14ac:dyDescent="0.25">
      <c r="A61" s="17">
        <v>43944.708333333336</v>
      </c>
      <c r="B61" s="18">
        <v>60</v>
      </c>
      <c r="C61" s="22"/>
      <c r="D61" s="18" t="str">
        <f t="shared" si="2"/>
        <v/>
      </c>
      <c r="E61" s="19" t="str">
        <f t="shared" si="9"/>
        <v/>
      </c>
      <c r="F61" s="18" t="str">
        <f t="shared" si="6"/>
        <v/>
      </c>
      <c r="G61" s="18">
        <f>IF(Table6[[#This Row],[Variation MA4]]&lt;&gt;"",0,1)</f>
        <v>1</v>
      </c>
      <c r="H61" s="19">
        <f>IF(Table6[[#This Row],[Prediction]]=0,0,(1/SUM($G$7:$G$61))*(MAX($B$2:$B$61)-Table6[[#This Row],[Day]]))</f>
        <v>0</v>
      </c>
      <c r="I61" s="19">
        <f>IF(F60&lt;&gt;"",IF(F61&lt;&gt;"",F61/F60,I60-'prediction italia'!$P$2*Table6[[#This Row],[Weight of the Slow Down Growth Factor]]),I60-'prediction italia'!$P$2*Table6[[#This Row],[Weight of the Slow Down Growth Factor]])</f>
        <v>0.54279113331251949</v>
      </c>
      <c r="J61" s="18">
        <f t="shared" si="7"/>
        <v>5.465434111420981E-2</v>
      </c>
      <c r="K61" s="18">
        <f t="shared" si="5"/>
        <v>16582.59121629089</v>
      </c>
      <c r="L61" s="18" t="str">
        <f t="shared" si="8"/>
        <v/>
      </c>
      <c r="M61" s="18">
        <f t="shared" si="1"/>
        <v>2072823.9020363612</v>
      </c>
    </row>
  </sheetData>
  <phoneticPr fontId="20" type="noConversion"/>
  <dataValidations count="2">
    <dataValidation type="list" allowBlank="1" showInputMessage="1" showErrorMessage="1" sqref="P1" xr:uid="{1A124930-3A08-4B18-B6C0-F93B63334379}">
      <formula1>$Z$2:$Z$16</formula1>
    </dataValidation>
    <dataValidation type="list" allowBlank="1" showInputMessage="1" showErrorMessage="1" sqref="P2" xr:uid="{4914946D-2F60-4120-A413-73C41C4CB94E}">
      <formula1>$X$2:$X$7</formula1>
    </dataValidation>
  </dataValidations>
  <hyperlinks>
    <hyperlink ref="R1" r:id="rId1" xr:uid="{16C90AFE-42AE-4426-A4E9-D3AE15252C57}"/>
  </hyperlinks>
  <pageMargins left="0.7" right="0.7" top="0.75" bottom="0.75" header="0.3" footer="0.3"/>
  <pageSetup paperSize="9" orientation="portrait" r:id="rId2"/>
  <ignoredErrors>
    <ignoredError sqref="J3:J6 H7:H61 I7:I61" calculatedColumn="1"/>
  </ignoredErrors>
  <drawing r:id="rId3"/>
  <tableParts count="3"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Z q 5 2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B m r n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q 5 2 U C i K R 7 g O A A A A E Q A A A B M A H A B G b 3 J t d W x h c y 9 T Z W N 0 a W 9 u M S 5 t I K I Y A C i g F A A A A A A A A A A A A A A A A A A A A A A A A A A A A C t O T S 7 J z M 9 T C I b Q h t Y A U E s B A i 0 A F A A C A A g A Z q 5 2 U O n 8 W i q m A A A A + A A A A B I A A A A A A A A A A A A A A A A A A A A A A E N v b m Z p Z y 9 Q Y W N r Y W d l L n h t b F B L A Q I t A B Q A A g A I A G a u d l A P y u m r p A A A A O k A A A A T A A A A A A A A A A A A A A A A A P I A A A B b Q 2 9 u d G V u d F 9 U e X B l c 1 0 u e G 1 s U E s B A i 0 A F A A C A A g A Z q 5 2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x Y l x j u E c 9 K r 1 M O t 6 9 Q Q M M A A A A A A g A A A A A A E G Y A A A A B A A A g A A A A s N x z i Y r o h r r 1 x U h / t y F f d U 1 5 H + 7 F u w u W y D o f X U f z v H 0 A A A A A D o A A A A A C A A A g A A A A P X e c r V R t G F Z z H f q 8 J Y J F e B J Z / N q n l n i D H U G v 3 U R 6 U j R Q A A A A k q v 0 c z Q J 9 l 5 z / I M 1 g z D o M M u W E w O e N X / e W Z A y e I 6 3 6 X C a 0 m E K s w f 5 t G L o E k x R I M R o 2 f v K r X 6 4 F g n l t S N y 4 H x O 0 A t V k R P C w f W q s v a q U P / V 4 K R A A A A A g o l q O r M 9 O p m 0 N J / D K j s 2 N n V h c r w W 4 I f K C 5 i L 2 F / s p u / q h t s B p 0 J a w B D h + 0 C w t 6 5 x l 9 B g 4 N i Z S 5 c o W j L s o 6 5 b + g = = < / D a t a M a s h u p > 
</file>

<file path=customXml/item2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622D8688-D490-4EA2-BA53-C4BC525DF08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3E7821C9-6A7A-48C1-B0A9-B6D9BC1BA877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logistic function</vt:lpstr>
      <vt:lpstr>prediction italia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Rigoni</dc:creator>
  <cp:lastModifiedBy>Simone Rigoni</cp:lastModifiedBy>
  <dcterms:created xsi:type="dcterms:W3CDTF">2020-03-21T15:25:43Z</dcterms:created>
  <dcterms:modified xsi:type="dcterms:W3CDTF">2020-03-30T08:36:46Z</dcterms:modified>
</cp:coreProperties>
</file>