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rossboundary.sharepoint.com/sites/CBEProjects/Shared Documents/Asset Management/Financial and Revenue/Customers/Onboarding Templates Asset Management/2025/"/>
    </mc:Choice>
  </mc:AlternateContent>
  <xr:revisionPtr revIDLastSave="315" documentId="13_ncr:1_{BAB9852F-504C-4DC9-9D5E-12E4F5F138C2}" xr6:coauthVersionLast="47" xr6:coauthVersionMax="47" xr10:uidLastSave="{6D07E53E-E523-4334-9B9B-B81F3D998196}"/>
  <bookViews>
    <workbookView xWindow="-120" yWindow="-120" windowWidth="51840" windowHeight="21120" firstSheet="2" activeTab="3" xr2:uid="{00000000-000D-0000-FFFF-FFFF00000000}"/>
  </bookViews>
  <sheets>
    <sheet name="Post COD Testing" sheetId="10" r:id="rId1"/>
    <sheet name="Pricing and Payment Info" sheetId="1" r:id="rId2"/>
    <sheet name="Contract Extracts - Price" sheetId="9" r:id="rId3"/>
    <sheet name="Technical Information" sheetId="5" r:id="rId4"/>
    <sheet name="Technical Extracts" sheetId="6" r:id="rId5"/>
    <sheet name="Yield Report" sheetId="8" r:id="rId6"/>
    <sheet name="Drop Down List" sheetId="2" state="hidden" r:id="rId7"/>
  </sheets>
  <definedNames>
    <definedName name="_xlnm.Print_Area" localSheetId="5">'Yield Report'!$A$1:$I$42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8" l="1"/>
  <c r="D30" i="8"/>
  <c r="D34" i="8"/>
  <c r="M34" i="8" s="1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K42" i="6"/>
  <c r="C13" i="5"/>
  <c r="Q20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B3" i="8"/>
  <c r="E33" i="8"/>
  <c r="C9" i="5"/>
  <c r="C8" i="5"/>
  <c r="C46" i="1"/>
  <c r="Q21" i="8" l="1"/>
  <c r="Q11" i="8"/>
  <c r="Q12" i="8"/>
  <c r="Q15" i="8"/>
  <c r="Q16" i="8"/>
  <c r="Q10" i="8"/>
  <c r="Q13" i="8"/>
  <c r="Q14" i="8"/>
  <c r="Q17" i="8"/>
  <c r="Q18" i="8"/>
  <c r="Q19" i="8"/>
  <c r="C73" i="5"/>
  <c r="Q22" i="8" l="1"/>
  <c r="R19" i="8" s="1"/>
  <c r="R18" i="8" l="1"/>
  <c r="Q24" i="8"/>
  <c r="R21" i="8"/>
  <c r="R12" i="8"/>
  <c r="R13" i="8"/>
  <c r="R16" i="8"/>
  <c r="R11" i="8"/>
  <c r="R17" i="8"/>
  <c r="R10" i="8"/>
  <c r="Q23" i="8"/>
  <c r="R20" i="8"/>
  <c r="R15" i="8"/>
  <c r="R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tc={1563B376-3E5F-4304-8EED-A019AF4297C0}</author>
    <author>tc={A6EB0292-D9EF-4EC0-BA2C-D39C3A361E37}</author>
    <author>tc={E95E57C2-050B-45A2-9907-D7B7705B996B}</author>
    <author>tc={E98BE445-97F7-4AC9-B5E7-EB5CA6B3A62F}</author>
    <author>tc={F6B5D4E1-BE9D-472B-AD2A-A96DB5C0ABF1}</author>
    <author>tc={EF742259-D9F6-4F5E-9135-B725FC838C02}</author>
    <author>tc={74AE066F-AA67-41DE-AF11-6C8290EC9972}</author>
  </authors>
  <commentList>
    <comment ref="C13" authorId="0" shapeId="0" xr:uid="{1563B376-3E5F-4304-8EED-A019AF4297C0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manual entry 2,616 to calculated field (2,616.705)</t>
      </text>
    </comment>
    <comment ref="C14" authorId="1" shapeId="0" xr:uid="{A6EB0292-D9EF-4EC0-BA2C-D39C3A361E37}">
      <text>
        <t>[Threaded comment]
Your version of Excel allows you to read this threaded comment; however, any edits to it will get removed if the file is opened in a newer version of Excel. Learn more: https://go.microsoft.com/fwlink/?linkid=870924
Comment:
    @Joshua Ojo this number correct? Shouldn’t it be 4473?
Reply:
    You are correct</t>
      </text>
    </comment>
    <comment ref="C15" authorId="2" shapeId="0" xr:uid="{E95E57C2-050B-45A2-9907-D7B7705B99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also needs to be updated to reflect the correct model used.
Reply:
    Joshua changed from JKM580N-72HL4-BDV to JKM585N-72HL4-BDV.</t>
      </text>
    </comment>
    <comment ref="C34" authorId="3" shapeId="0" xr:uid="{E98BE445-97F7-4AC9-B5E7-EB5CA6B3A62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final PVSyst report hasn’t been uploaded to the correct folder.</t>
      </text>
    </comment>
    <comment ref="A38" authorId="4" shapeId="0" xr:uid="{F6B5D4E1-BE9D-472B-AD2A-A96DB5C0ABF1}">
      <text>
        <t>[Threaded comment]
Your version of Excel allows you to read this threaded comment; however, any edits to it will get removed if the file is opened in a newer version of Excel. Learn more: https://go.microsoft.com/fwlink/?linkid=870924
Comment:
    @Joshua Ojo, please add this as well.</t>
      </text>
    </comment>
    <comment ref="C46" authorId="5" shapeId="0" xr:uid="{EF742259-D9F6-4F5E-9135-B725FC838C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@Joshua Ojo so we are required to calculate the balance between generated energy and self-consumption. Please include the technical extract for this.
Reply:
    We, therefore, require the Total Import and Total Export readings from the billing meters?
Reply:
    @David Scheepers Do you mean that we need the technical extract of the meter on site. i.e the datasheet?
Reply:
    I mean the extract from the PPA that states how the “Net” energy is to be calculated. Please see comment.
Reply:
    I’ve reviewed the contract and Energy Output is defined as energy delivered to the facility (i.e. energy that is exported only). </t>
      </text>
    </comment>
    <comment ref="A59" authorId="6" shapeId="0" xr:uid="{74AE066F-AA67-41DE-AF11-6C8290EC9972}">
      <text>
        <t>[Threaded comment]
Your version of Excel allows you to read this threaded comment; however, any edits to it will get removed if the file is opened in a newer version of Excel. Learn more: https://go.microsoft.com/fwlink/?linkid=870924
Comment:
    @Joshua Ojo VCOM users to be created for Mohinani.
Reply:
    @David Scheepers You will need their email for that to be created right. I will request for that in my email to them while sharing the COD notice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tc={A4436FDF-D377-4816-B473-8C6E6B37968A}</author>
  </authors>
  <commentList>
    <comment ref="B4" authorId="0" shapeId="0" xr:uid="{A4436FDF-D377-4816-B473-8C6E6B37968A}">
      <text>
        <t>[Threaded comment]
Your version of Excel allows you to read this threaded comment; however, any edits to it will get removed if the file is opened in a newer version of Excel. Learn more: https://go.microsoft.com/fwlink/?linkid=870924
Comment:
    Please include the file link here.</t>
      </text>
    </comment>
  </commentList>
</comments>
</file>

<file path=xl/sharedStrings.xml><?xml version="1.0" encoding="utf-8"?>
<sst xmlns="http://schemas.openxmlformats.org/spreadsheetml/2006/main" count="467" uniqueCount="356">
  <si>
    <t>Placeholder to discuss whether on COD ALL required testing has been completed</t>
  </si>
  <si>
    <t>If some tests are pending post COD we need to assess impact on our forecasts</t>
  </si>
  <si>
    <t>Please confirm nature of outstanding tests</t>
  </si>
  <si>
    <t>What is expected system downtime in kWh? (please give details of number of days and hours)</t>
  </si>
  <si>
    <t>Why is this not being performed before issuing COD? Are there any penalties? Please explain and quantify</t>
  </si>
  <si>
    <t>Contract Type 1</t>
  </si>
  <si>
    <t>Contract Type 2</t>
  </si>
  <si>
    <t>Product</t>
  </si>
  <si>
    <t>Price Adjustment type</t>
  </si>
  <si>
    <t>Currency</t>
  </si>
  <si>
    <t>Payment Terms</t>
  </si>
  <si>
    <t>Tariff to be adjusted</t>
  </si>
  <si>
    <t>CrossBoundary Energy</t>
  </si>
  <si>
    <t>Energy Sales</t>
  </si>
  <si>
    <t>Fixed Solar Tariff</t>
  </si>
  <si>
    <t>ENER001 - Test Energy</t>
  </si>
  <si>
    <t>Yes</t>
  </si>
  <si>
    <t>Fixed Amount increase</t>
  </si>
  <si>
    <t>AUD</t>
  </si>
  <si>
    <t>30EOM</t>
  </si>
  <si>
    <t>Solar Tariff</t>
  </si>
  <si>
    <t>Sage Customer Onboarding Template</t>
  </si>
  <si>
    <t>Equipment Rental/Lease/BOOT</t>
  </si>
  <si>
    <t>Floating Grid Tariff (discounted)</t>
  </si>
  <si>
    <t>ENER002 - Metered Energy</t>
  </si>
  <si>
    <t>No</t>
  </si>
  <si>
    <t>Fixed Amount decrease</t>
  </si>
  <si>
    <t>CFA</t>
  </si>
  <si>
    <t>30NET</t>
  </si>
  <si>
    <t>Floor Tariff</t>
  </si>
  <si>
    <t>Loan</t>
  </si>
  <si>
    <t>Floating Generator Tariff (discounted)</t>
  </si>
  <si>
    <t>ENER003 - Available Energy</t>
  </si>
  <si>
    <t>%</t>
  </si>
  <si>
    <t>EGP</t>
  </si>
  <si>
    <t>45EOM</t>
  </si>
  <si>
    <t>Ceiling Tariff</t>
  </si>
  <si>
    <t>Battery Lease (BESS)</t>
  </si>
  <si>
    <t>Floating Grid + Generator Tariff (discounted)</t>
  </si>
  <si>
    <t>RENT001 - Equipment Lease Rental</t>
  </si>
  <si>
    <t>US CPI</t>
  </si>
  <si>
    <t>GHS</t>
  </si>
  <si>
    <t>45NET</t>
  </si>
  <si>
    <t>Solar + Floor Tariff</t>
  </si>
  <si>
    <t>Other</t>
  </si>
  <si>
    <t>N/A - not Energy Sales Contract</t>
  </si>
  <si>
    <t>RENT002 - BESS Capacity Charge</t>
  </si>
  <si>
    <t>Rebased Market Price</t>
  </si>
  <si>
    <t>KES</t>
  </si>
  <si>
    <t>60EOM</t>
  </si>
  <si>
    <t>Solar + Ceiling Tariff</t>
  </si>
  <si>
    <t>Lead Developer</t>
  </si>
  <si>
    <t>Energy as a service</t>
  </si>
  <si>
    <t>SERV001 - Operations &amp; Maintenance (O&amp;M)</t>
  </si>
  <si>
    <t>No adjustment - Fixed Price</t>
  </si>
  <si>
    <t>MGA</t>
  </si>
  <si>
    <t>60NET</t>
  </si>
  <si>
    <t>Solar + Floor + Ceiling Tariff</t>
  </si>
  <si>
    <t>Support Developer</t>
  </si>
  <si>
    <t>N/A</t>
  </si>
  <si>
    <t>MUR</t>
  </si>
  <si>
    <t>75EOM</t>
  </si>
  <si>
    <t>Equipment Rental/Lease Fee</t>
  </si>
  <si>
    <t>Project Manager</t>
  </si>
  <si>
    <t>Joshua Ojo</t>
  </si>
  <si>
    <t>MZN</t>
  </si>
  <si>
    <t>75NET</t>
  </si>
  <si>
    <t>O&amp;M Fee</t>
  </si>
  <si>
    <t>NGN</t>
  </si>
  <si>
    <t>90EOM</t>
  </si>
  <si>
    <t>SECTION 1: PROJECT INFORMATION</t>
  </si>
  <si>
    <t>RWF</t>
  </si>
  <si>
    <t>90NET</t>
  </si>
  <si>
    <t>DESCRIPTION</t>
  </si>
  <si>
    <t>GUIDENCE FOR DETAILS TO BE COMPLETED</t>
  </si>
  <si>
    <t>DETAILS TO BE COMPLETED</t>
  </si>
  <si>
    <t>Comments and reference clause in Offtake Agreement</t>
  </si>
  <si>
    <t>SLL</t>
  </si>
  <si>
    <t>Project ID</t>
  </si>
  <si>
    <t>Per Project Operations (Country Code + number)</t>
  </si>
  <si>
    <t>USD</t>
  </si>
  <si>
    <t>Contract ID</t>
  </si>
  <si>
    <t>Per Contract Management (4 digit numerical ID)</t>
  </si>
  <si>
    <t>Contract Management - CBE - Power Apps</t>
  </si>
  <si>
    <t>ZAR</t>
  </si>
  <si>
    <t>Sage ID</t>
  </si>
  <si>
    <t>Per Sage</t>
  </si>
  <si>
    <t>AM to input this</t>
  </si>
  <si>
    <t>Project Name</t>
  </si>
  <si>
    <t>Per Project Operations</t>
  </si>
  <si>
    <t>Country of operation</t>
  </si>
  <si>
    <t>Customer Registered Name</t>
  </si>
  <si>
    <t>Official registered company name</t>
  </si>
  <si>
    <t>Company Registration Number</t>
  </si>
  <si>
    <t>Official registered company number</t>
  </si>
  <si>
    <t>Registered Address</t>
  </si>
  <si>
    <t>Official registered company address included in Notices clause in Offtake Agreement</t>
  </si>
  <si>
    <t>Tax PIN/ Number</t>
  </si>
  <si>
    <t>SECTION 2: PRICING INFORMATION</t>
  </si>
  <si>
    <t xml:space="preserve">COD </t>
  </si>
  <si>
    <t>DD-Month-YY</t>
  </si>
  <si>
    <t>Contract term (Years)</t>
  </si>
  <si>
    <t>Years</t>
  </si>
  <si>
    <t>Contract Service/Product Type 1</t>
  </si>
  <si>
    <t>Select from dropdown list type of Contract 1</t>
  </si>
  <si>
    <t>Contract Service/Product Type 2</t>
  </si>
  <si>
    <t>Energy Sales Tariff Type</t>
  </si>
  <si>
    <t>Select from dropdown list</t>
  </si>
  <si>
    <t>Billing frequency</t>
  </si>
  <si>
    <t>Monthly</t>
  </si>
  <si>
    <t>Billing currency</t>
  </si>
  <si>
    <t>Product to be billed ( Product 1)</t>
  </si>
  <si>
    <t>Select from dropdown list - enter each product on separate line</t>
  </si>
  <si>
    <t>Product to be billed ( Product 2)</t>
  </si>
  <si>
    <t>Product to be billed ( Product 3)</t>
  </si>
  <si>
    <t>Energy Sales Solar Tarrif per kWh</t>
  </si>
  <si>
    <t>Currency/kWh</t>
  </si>
  <si>
    <t>Energy Sales Discount on Market Reference Price (Grid or Generator)</t>
  </si>
  <si>
    <t>Ignore if selected "Fixed Solar Tariff" under "Energy Sales Tariff Type". Otherwise please include %</t>
  </si>
  <si>
    <t>Energy Sales Ceiling tarrif per kWh (Specify currency)</t>
  </si>
  <si>
    <t>Only Applicable If Energy Sales Contract</t>
  </si>
  <si>
    <t>Energy Sales Floor Tarrif per kWh (Specify currency)</t>
  </si>
  <si>
    <t>Equipment Rental/Lease/BOOT per unit</t>
  </si>
  <si>
    <t>Please indicate if monthly + #sites</t>
  </si>
  <si>
    <t>Battery Lease (BESS) Fee</t>
  </si>
  <si>
    <t>Loan Repayment value</t>
  </si>
  <si>
    <t>Price Adjustment applicable?</t>
  </si>
  <si>
    <t>Price adjustment frequency</t>
  </si>
  <si>
    <t>Annually</t>
  </si>
  <si>
    <t>Price Adjustment value</t>
  </si>
  <si>
    <t>Insert # or %</t>
  </si>
  <si>
    <t>Price adjustment start date</t>
  </si>
  <si>
    <t>Energy Sales Tarrif to be adjusted</t>
  </si>
  <si>
    <t>Solar Tarrif + Floor Tarrif</t>
  </si>
  <si>
    <t>Agreed source of exchange rate (if applicable)</t>
  </si>
  <si>
    <t>The prevailing Cedi selling rate for US$ as published at 12:00pm by the Central Bank of Ghana plus 1 % on the relevant date or on the immediately preceding Business Day if the relevant date is not a Business Day, or, if such rate ceases to be published, any rate performing an equivalent function in Ghana as agreed by the Parties acting in good faith.</t>
  </si>
  <si>
    <t>Confirmation that signed PPA uploaded on Contract Management</t>
  </si>
  <si>
    <t>Confirm signed Offtake Agreement uploaded on Contract Management + Amendments</t>
  </si>
  <si>
    <t>Yes - Executed Contract uploaded</t>
  </si>
  <si>
    <t>Any ammendments post PPA</t>
  </si>
  <si>
    <t>If applicable ensure amendments executed and uploaded on Contract Management</t>
  </si>
  <si>
    <t xml:space="preserve">Any other key contract info </t>
  </si>
  <si>
    <t>Is Payment Security required?</t>
  </si>
  <si>
    <t>If yes, please include details</t>
  </si>
  <si>
    <t>SECTION 3: KEY CUSTOMER CONTACTS</t>
  </si>
  <si>
    <t>Customer Contact</t>
  </si>
  <si>
    <t>Indicate if to be included in monthly invoice email</t>
  </si>
  <si>
    <t>Full Name</t>
  </si>
  <si>
    <t>E-mail address</t>
  </si>
  <si>
    <t>Accounting department 1</t>
  </si>
  <si>
    <t>CFO</t>
  </si>
  <si>
    <t>Financial Manager</t>
  </si>
  <si>
    <t>General Manager</t>
  </si>
  <si>
    <t>Only contact for escalation</t>
  </si>
  <si>
    <t>Operations Manager</t>
  </si>
  <si>
    <t>[Other - include title]</t>
  </si>
  <si>
    <t>Please include extracts of all relevent clauses in Offtake Agreement for:</t>
  </si>
  <si>
    <t>- Tariff</t>
  </si>
  <si>
    <t>- Escaltion rate and date of escaltion</t>
  </si>
  <si>
    <t>- Credit Terms</t>
  </si>
  <si>
    <t xml:space="preserve"> - When does the invoice need to be issued by</t>
  </si>
  <si>
    <t>- Forex rates applicable</t>
  </si>
  <si>
    <t>Installed "PV" Capacity - AM001 and AM001.01</t>
  </si>
  <si>
    <t>Asset Management Handover Template</t>
  </si>
  <si>
    <t>Installed Battery Capacity - AM003</t>
  </si>
  <si>
    <t>Transformer capacity - AM005</t>
  </si>
  <si>
    <t>Module Wattage - AM013</t>
  </si>
  <si>
    <t>Inverter Capacity - AM014</t>
  </si>
  <si>
    <t>Interconnection voltage - AM028</t>
  </si>
  <si>
    <t>SECTION 4: INSTALLATION INFORMATION</t>
  </si>
  <si>
    <t>Comments</t>
  </si>
  <si>
    <t>Installed DC capacity</t>
  </si>
  <si>
    <t>Installed capacity in kWp</t>
  </si>
  <si>
    <t>- Number of PV modules</t>
  </si>
  <si>
    <t># of modules</t>
  </si>
  <si>
    <t>- PV module model(s)</t>
  </si>
  <si>
    <t>List of modules using comma seperated delimitation</t>
  </si>
  <si>
    <t>JKM585N-72HL4-BDV</t>
  </si>
  <si>
    <t>Installed AC capacity</t>
  </si>
  <si>
    <t>Installed capacity in kW of inverters</t>
  </si>
  <si>
    <t>- Number of inverter modules</t>
  </si>
  <si>
    <t># of inverter modules</t>
  </si>
  <si>
    <t>- Inverter make and model(s)</t>
  </si>
  <si>
    <t>List of inverters using comma seperated delimitation</t>
  </si>
  <si>
    <t>Sungrow SG125CX-P2</t>
  </si>
  <si>
    <t>Installed BESS capacity</t>
  </si>
  <si>
    <t>Capacity in kWh, if relevant</t>
  </si>
  <si>
    <t>-PCS Capacity</t>
  </si>
  <si>
    <t>Capacity in kW, if relevant</t>
  </si>
  <si>
    <t>Installed generator capacity</t>
  </si>
  <si>
    <t>Capacity in kVA, if relevant</t>
  </si>
  <si>
    <t>- Generator type</t>
  </si>
  <si>
    <t>DG or WTG</t>
  </si>
  <si>
    <t>Installed transformer(s) capacity</t>
  </si>
  <si>
    <t>PPC installed</t>
  </si>
  <si>
    <t>Model and credentials for administration</t>
  </si>
  <si>
    <t>&lt;Login Credentials: Device and Portal&gt;</t>
  </si>
  <si>
    <t>Data logger installed</t>
  </si>
  <si>
    <t>Installation location</t>
  </si>
  <si>
    <t>Google maps URL</t>
  </si>
  <si>
    <t>5.647196031181864, -0.10306812644398951</t>
  </si>
  <si>
    <t>Waterpoint locations</t>
  </si>
  <si>
    <t>Image indicating relevant locations</t>
  </si>
  <si>
    <t>Interconnection voltage(s)</t>
  </si>
  <si>
    <t>Voltage in kV</t>
  </si>
  <si>
    <t>SECTION 5: DOCUMENTATION UPLOAD</t>
  </si>
  <si>
    <t>All verified engineering as-built drawings</t>
  </si>
  <si>
    <t>Y/N</t>
  </si>
  <si>
    <t>Y</t>
  </si>
  <si>
    <t>Construction ongoing</t>
  </si>
  <si>
    <t>SAT/commissioning documentation</t>
  </si>
  <si>
    <t>Polytank</t>
  </si>
  <si>
    <t>Final PVSyst report</t>
  </si>
  <si>
    <t>Mohinani Polytank - CBE_Project.VC6.pdf</t>
  </si>
  <si>
    <t>Equipment user/maintenance manuals and datasheets</t>
  </si>
  <si>
    <t>N</t>
  </si>
  <si>
    <t>BOM with serial numbers, where applicable</t>
  </si>
  <si>
    <t>COD Notice</t>
  </si>
  <si>
    <t>&lt;Link to COD notice, this should be a formal PDF communication stating COD date, and COD Date&gt;</t>
  </si>
  <si>
    <t>PR test results</t>
  </si>
  <si>
    <t>SECTION 6: BILLING</t>
  </si>
  <si>
    <t>Billing meter model(s)</t>
  </si>
  <si>
    <t>Billing meter models using comma seperated delimitation</t>
  </si>
  <si>
    <t>SPM33 &amp; SPM93 Pilot Meter</t>
  </si>
  <si>
    <t>Billing meter location(s)</t>
  </si>
  <si>
    <t>Installed locations using comma seperated delimitation</t>
  </si>
  <si>
    <t>BBM1, BBM2, Bottles, PPL 1, PPL 2</t>
  </si>
  <si>
    <t>Billing meter serial number(s)</t>
  </si>
  <si>
    <t>SN #</t>
  </si>
  <si>
    <t>23450523, 23450514, 24220566, 23450183, 23450520</t>
  </si>
  <si>
    <t>Type of metering required for billing</t>
  </si>
  <si>
    <t>Net or export only</t>
  </si>
  <si>
    <t>Export only</t>
  </si>
  <si>
    <t>&lt;Net: Metered Energy - Self-Consumption; Export only: Metered Energy&gt;</t>
  </si>
  <si>
    <t>SECTION 7: VCOM</t>
  </si>
  <si>
    <t>Portal communication established with datalogger</t>
  </si>
  <si>
    <t>All devices configured and communicating reliably</t>
  </si>
  <si>
    <t>Y/N (Y: not data quality issues, N: equipment with data loss (last 7 days))</t>
  </si>
  <si>
    <t>As-built naming convention applied</t>
  </si>
  <si>
    <t>Y/N (comment reason for different naming)</t>
  </si>
  <si>
    <t>Changed from Y to N. Isn't completed.</t>
  </si>
  <si>
    <t>String monitoring enabled and configured (open string disabled)</t>
  </si>
  <si>
    <t>Y/N (comment if dead strings visible on heatmap)</t>
  </si>
  <si>
    <t>All calculations set up and tested</t>
  </si>
  <si>
    <t>PR; PV yield counter; Available Energy; In-Plane Irradiance; Metered Energy; Inverter Total Power; calculated meter readings</t>
  </si>
  <si>
    <t>Number of irradiance sensors/pyranometers</t>
  </si>
  <si>
    <t># of devices</t>
  </si>
  <si>
    <t>5 (irradiance sensors) + 1 (GHI pyranometer)</t>
  </si>
  <si>
    <t>- Locations</t>
  </si>
  <si>
    <t>Bottles</t>
  </si>
  <si>
    <t>&lt;Include picture of pyranometers/irradiance sensors at their installed locations&gt;</t>
  </si>
  <si>
    <t>- Plane of array</t>
  </si>
  <si>
    <t>Azimuth and tilt (deg/deg)</t>
  </si>
  <si>
    <t>0°/0°</t>
  </si>
  <si>
    <t>Pyranometer located at Bottles measuring GHI. GTI measured by irradiance sensors.</t>
  </si>
  <si>
    <t>Users to be created</t>
  </si>
  <si>
    <t>Name, Surname, Email Address</t>
  </si>
  <si>
    <t>SECTION 8: O&amp;M</t>
  </si>
  <si>
    <t>Site Contact</t>
  </si>
  <si>
    <t>Name, Surname, Email, Contact Number</t>
  </si>
  <si>
    <t>Remote network access</t>
  </si>
  <si>
    <t>Details for access network remotely, if possible (ex operator PC with AnyDesk)</t>
  </si>
  <si>
    <t>AM Engineer to handover</t>
  </si>
  <si>
    <t>Name and Surname</t>
  </si>
  <si>
    <t>Desmond Quaye</t>
  </si>
  <si>
    <t>SECTION 9: GUARANTEES</t>
  </si>
  <si>
    <t>Availability gaurantee</t>
  </si>
  <si>
    <t>Y/N if applicable provide formula for calculation</t>
  </si>
  <si>
    <t>&lt;Formula&gt;</t>
  </si>
  <si>
    <t xml:space="preserve">Production gaurantee </t>
  </si>
  <si>
    <t>Year 1 guarantee pro-rated for actual installed capacity [2,616.705/2,592] with [0.7%] degradation YoY</t>
  </si>
  <si>
    <t>- % of model production</t>
  </si>
  <si>
    <t>% of PVSyst P50</t>
  </si>
  <si>
    <t>- Deemed/ Available Energy Calc</t>
  </si>
  <si>
    <t>- Required Energy Output</t>
  </si>
  <si>
    <t>- Perfromance Guarantees</t>
  </si>
  <si>
    <t xml:space="preserve">Project Name: </t>
  </si>
  <si>
    <t>GH 22015 Mohinani Group</t>
  </si>
  <si>
    <t xml:space="preserve">Project ID: </t>
  </si>
  <si>
    <t xml:space="preserve">GH 22015  </t>
  </si>
  <si>
    <t xml:space="preserve">Capacity: </t>
  </si>
  <si>
    <t>kWp</t>
  </si>
  <si>
    <t xml:space="preserve">PVSyst File: </t>
  </si>
  <si>
    <t>PVSyst Date:</t>
  </si>
  <si>
    <t>PVSyst Analysis</t>
  </si>
  <si>
    <t>GlobHor</t>
  </si>
  <si>
    <t>DiffHor</t>
  </si>
  <si>
    <t>T_Amb</t>
  </si>
  <si>
    <t>GlobInc</t>
  </si>
  <si>
    <t>GlobEff</t>
  </si>
  <si>
    <t>EArray</t>
  </si>
  <si>
    <t>E_Grid</t>
  </si>
  <si>
    <t>PR</t>
  </si>
  <si>
    <t xml:space="preserve">GHI IRR </t>
  </si>
  <si>
    <t>POA IRR</t>
  </si>
  <si>
    <t>Energy</t>
  </si>
  <si>
    <t>PR*</t>
  </si>
  <si>
    <t>Energy Output</t>
  </si>
  <si>
    <t>Seasonality</t>
  </si>
  <si>
    <t>kWh/m²</t>
  </si>
  <si>
    <t>°C</t>
  </si>
  <si>
    <t>kWh</t>
  </si>
  <si>
    <t>Wh/m²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</si>
  <si>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</si>
  <si>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</si>
  <si>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</si>
  <si>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</si>
  <si>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</si>
  <si>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</si>
  <si>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</si>
  <si>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</si>
  <si>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</si>
  <si>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</si>
  <si>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</si>
  <si>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</si>
  <si>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</si>
  <si>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kWh/kWp</t>
  </si>
  <si>
    <t>Input Factors</t>
  </si>
  <si>
    <t xml:space="preserve">Solar Dataset </t>
  </si>
  <si>
    <t>Solcast</t>
  </si>
  <si>
    <t>Solcast has proved to be the most accurate dataset when compared with onsite pyranometer readings</t>
  </si>
  <si>
    <t>Irradiation Uncertainty Factor</t>
  </si>
  <si>
    <t>Operational irradiation values consistantly lower than the satelite database</t>
  </si>
  <si>
    <t xml:space="preserve">System Availability </t>
  </si>
  <si>
    <t xml:space="preserve">Standard PV system availability assumption </t>
  </si>
  <si>
    <t>Grid Availability</t>
  </si>
  <si>
    <t>Offgrid system and all network system events are compensated for</t>
  </si>
  <si>
    <t xml:space="preserve">Uncompensated Curtailment </t>
  </si>
  <si>
    <t>Full take or pay</t>
  </si>
  <si>
    <t>Total Adjustment Factor</t>
  </si>
  <si>
    <t>Output Factors</t>
  </si>
  <si>
    <t>Net Energy Sold</t>
  </si>
  <si>
    <t>Specific Net Energy Sold</t>
  </si>
  <si>
    <t>kWh /kWp</t>
  </si>
  <si>
    <t>Additional Notes</t>
  </si>
  <si>
    <t>Note: Please update all cells in blue as applicable</t>
  </si>
  <si>
    <t>In percentage</t>
  </si>
  <si>
    <t>In amount</t>
  </si>
  <si>
    <t xml:space="preserve">Monthly </t>
  </si>
  <si>
    <t>Solar Tarrif</t>
  </si>
  <si>
    <t>Floor Tarrif</t>
  </si>
  <si>
    <t>Ceiling Tarrif</t>
  </si>
  <si>
    <t>Solar Tarrif +Floor+Ceiling Tarrif</t>
  </si>
  <si>
    <t>Solar Tarrif + Ceiling Tarrif</t>
  </si>
  <si>
    <t>Increase</t>
  </si>
  <si>
    <t>Decrease</t>
  </si>
  <si>
    <t>Monthly Energy (Emetered)</t>
  </si>
  <si>
    <t>Available Energy (Eavailable)</t>
  </si>
  <si>
    <t>Bess Capacity Charge</t>
  </si>
  <si>
    <t>Early Operating Energy</t>
  </si>
  <si>
    <t xml:space="preserve">Sharon Ngarariga </t>
  </si>
  <si>
    <t>Shubhankar Housi &lt;shubhankar@polytankgh.com&gt; +233244319616</t>
  </si>
  <si>
    <t xml:space="preserve">-GHI uncertainity is based on evaluation of data of the recent months wherby most months the GHI has been above 100% compared to the simulated values. </t>
  </si>
  <si>
    <t>hanmantdevkate@mohinani.com
ravikumar@polytankgh.com
hemant@mohinani.com
senthil@mohinani.com</t>
  </si>
  <si>
    <t>Equipment warranty documents</t>
  </si>
  <si>
    <t>&lt;Link to folder&gt;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</si>
</sst>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000_);_(* \(#,##0.00000\);_(* &quot;-&quot;??_);_(@_)"/>
    <numFmt numFmtId="165" formatCode="_(* #,##0.00000_);_(* \(#,##0.00000\);_(* &quot;-&quot;?????_);_(@_)"/>
    <numFmt numFmtId="166" formatCode="0.000000%"/>
    <numFmt numFmtId="167" formatCode="_(* #,##0.00000000_);_(* \(#,##0.00000000\);_(* &quot;-&quot;??_);_(@_)"/>
    <numFmt numFmtId="168" formatCode="_(* #,##0.000000000_);_(* \(#,##0.000000000\);_(* &quot;-&quot;??_);_(@_)"/>
    <numFmt numFmtId="169" formatCode="&quot;$&quot;#,##0.0000_);[Red]\(&quot;$&quot;#,##0.0000\)"/>
    <numFmt numFmtId="170" formatCode="[$-409]d\-mmm\-yy;@"/>
    <numFmt numFmtId="171" formatCode="#,##0.0"/>
    <numFmt numFmtId="172" formatCode="_-* #,##0_-;\-* #,##0_-;_-* &quot;-&quot;??_-;_-@_-"/>
    <numFmt numFmtId="173" formatCode="0.0%"/>
    <numFmt numFmtId="174" formatCode="0.0000%"/>
    <numFmt numFmtId="175" formatCode="0.000"/>
  </numFmts>
  <fonts count="21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Helvetica"/>
    </font>
    <font>
      <sz val="10"/>
      <color theme="1"/>
      <name val="Helvetica"/>
    </font>
    <font>
      <b/>
      <sz val="10"/>
      <color theme="0"/>
      <name val="Helvetica"/>
    </font>
    <font>
      <sz val="10"/>
      <color theme="0"/>
      <name val="Helvetica"/>
    </font>
    <font>
      <sz val="8"/>
      <color theme="1"/>
      <name val="Helvetica"/>
    </font>
    <font>
      <sz val="8"/>
      <color rgb="FFFF0000"/>
      <name val="Calibri"/>
      <family val="2"/>
    </font>
    <font>
      <sz val="10"/>
      <color rgb="FF000000"/>
      <name val="Helvetica"/>
    </font>
    <font>
      <b/>
      <sz val="10"/>
      <color rgb="FF000000"/>
      <name val="Helvetica"/>
    </font>
    <font>
      <b/>
      <sz val="8"/>
      <color theme="1"/>
      <name val="Helvetica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39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 style="thin">
        <color indexed="64"/>
      </right>
      <top/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0" fillId="0" borderId="0" applyNumberForma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23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0" fontId="2" fillId="0" borderId="0" xfId="0" applyNumberFormat="1" applyFont="1"/>
    <xf numFmtId="168" fontId="2" fillId="0" borderId="0" xfId="0" applyNumberFormat="1" applyFont="1"/>
    <xf numFmtId="14" fontId="2" fillId="0" borderId="0" xfId="0" applyNumberFormat="1" applyFont="1"/>
    <xf numFmtId="0" fontId="3" fillId="3" borderId="1" xfId="0" applyFont="1" applyFill="1" applyBorder="1"/>
    <xf numFmtId="0" fontId="2" fillId="0" borderId="0" xfId="0" applyFont="1" applyAlignment="1">
      <alignment vertical="top"/>
    </xf>
    <xf numFmtId="0" fontId="4" fillId="4" borderId="0" xfId="0" applyFont="1" applyFill="1"/>
    <xf numFmtId="0" fontId="4" fillId="2" borderId="0" xfId="0" applyFont="1" applyFill="1"/>
    <xf numFmtId="0" fontId="4" fillId="0" borderId="0" xfId="0" applyFont="1"/>
    <xf numFmtId="0" fontId="5" fillId="2" borderId="0" xfId="0" applyFont="1" applyFill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8" fontId="2" fillId="0" borderId="0" xfId="0" applyNumberFormat="1" applyFont="1" applyAlignment="1">
      <alignment vertical="top"/>
    </xf>
    <xf numFmtId="0" fontId="3" fillId="0" borderId="0" xfId="0" applyFont="1"/>
    <xf numFmtId="0" fontId="4" fillId="7" borderId="1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7" fillId="5" borderId="5" xfId="0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7" fillId="5" borderId="7" xfId="0" applyFont="1" applyFill="1" applyBorder="1"/>
    <xf numFmtId="0" fontId="7" fillId="5" borderId="7" xfId="0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6" fillId="6" borderId="6" xfId="0" applyFont="1" applyFill="1" applyBorder="1"/>
    <xf numFmtId="0" fontId="6" fillId="6" borderId="7" xfId="0" applyFont="1" applyFill="1" applyBorder="1"/>
    <xf numFmtId="0" fontId="6" fillId="6" borderId="7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/>
    </xf>
    <xf numFmtId="0" fontId="2" fillId="3" borderId="5" xfId="0" applyFont="1" applyFill="1" applyBorder="1"/>
    <xf numFmtId="0" fontId="2" fillId="3" borderId="5" xfId="0" applyFont="1" applyFill="1" applyBorder="1" applyAlignment="1">
      <alignment wrapText="1"/>
    </xf>
    <xf numFmtId="0" fontId="7" fillId="5" borderId="4" xfId="0" applyFont="1" applyFill="1" applyBorder="1"/>
    <xf numFmtId="14" fontId="7" fillId="5" borderId="5" xfId="0" applyNumberFormat="1" applyFont="1" applyFill="1" applyBorder="1"/>
    <xf numFmtId="14" fontId="7" fillId="5" borderId="3" xfId="0" applyNumberFormat="1" applyFont="1" applyFill="1" applyBorder="1"/>
    <xf numFmtId="0" fontId="2" fillId="3" borderId="4" xfId="0" applyFont="1" applyFill="1" applyBorder="1"/>
    <xf numFmtId="0" fontId="2" fillId="3" borderId="3" xfId="0" applyFont="1" applyFill="1" applyBorder="1"/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7" xfId="0" applyFont="1" applyFill="1" applyBorder="1"/>
    <xf numFmtId="0" fontId="2" fillId="3" borderId="7" xfId="0" applyFont="1" applyFill="1" applyBorder="1"/>
    <xf numFmtId="0" fontId="2" fillId="3" borderId="7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1" fillId="7" borderId="4" xfId="0" applyFont="1" applyFill="1" applyBorder="1"/>
    <xf numFmtId="0" fontId="6" fillId="6" borderId="6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vertical="top"/>
    </xf>
    <xf numFmtId="0" fontId="7" fillId="5" borderId="6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5" borderId="7" xfId="0" applyFont="1" applyFill="1" applyBorder="1" applyAlignment="1">
      <alignment vertical="top"/>
    </xf>
    <xf numFmtId="0" fontId="7" fillId="5" borderId="2" xfId="0" applyFont="1" applyFill="1" applyBorder="1" applyAlignment="1">
      <alignment vertical="center"/>
    </xf>
    <xf numFmtId="0" fontId="6" fillId="6" borderId="7" xfId="0" applyFont="1" applyFill="1" applyBorder="1" applyAlignment="1">
      <alignment vertical="center" wrapText="1"/>
    </xf>
    <xf numFmtId="0" fontId="2" fillId="6" borderId="7" xfId="0" applyFont="1" applyFill="1" applyBorder="1"/>
    <xf numFmtId="0" fontId="2" fillId="6" borderId="7" xfId="0" applyFont="1" applyFill="1" applyBorder="1" applyAlignment="1">
      <alignment vertical="top"/>
    </xf>
    <xf numFmtId="0" fontId="2" fillId="6" borderId="2" xfId="0" applyFont="1" applyFill="1" applyBorder="1"/>
    <xf numFmtId="0" fontId="2" fillId="3" borderId="7" xfId="0" applyFont="1" applyFill="1" applyBorder="1" applyAlignment="1">
      <alignment horizontal="left"/>
    </xf>
    <xf numFmtId="169" fontId="2" fillId="3" borderId="7" xfId="0" applyNumberFormat="1" applyFont="1" applyFill="1" applyBorder="1" applyAlignment="1">
      <alignment horizontal="left" wrapText="1"/>
    </xf>
    <xf numFmtId="0" fontId="2" fillId="3" borderId="7" xfId="0" applyFont="1" applyFill="1" applyBorder="1" applyAlignment="1">
      <alignment vertical="center"/>
    </xf>
    <xf numFmtId="0" fontId="2" fillId="3" borderId="7" xfId="0" applyFont="1" applyFill="1" applyBorder="1" applyAlignment="1">
      <alignment horizontal="left" vertical="center" wrapText="1"/>
    </xf>
    <xf numFmtId="0" fontId="2" fillId="3" borderId="2" xfId="0" applyFont="1" applyFill="1" applyBorder="1"/>
    <xf numFmtId="0" fontId="6" fillId="6" borderId="7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170" fontId="2" fillId="8" borderId="6" xfId="0" applyNumberFormat="1" applyFont="1" applyFill="1" applyBorder="1" applyAlignment="1">
      <alignment horizontal="left"/>
    </xf>
    <xf numFmtId="0" fontId="9" fillId="3" borderId="5" xfId="0" applyFont="1" applyFill="1" applyBorder="1"/>
    <xf numFmtId="0" fontId="2" fillId="3" borderId="7" xfId="0" applyFont="1" applyFill="1" applyBorder="1" applyAlignment="1">
      <alignment vertical="center" wrapText="1"/>
    </xf>
    <xf numFmtId="170" fontId="2" fillId="8" borderId="7" xfId="0" applyNumberFormat="1" applyFont="1" applyFill="1" applyBorder="1" applyAlignment="1">
      <alignment horizontal="left"/>
    </xf>
    <xf numFmtId="169" fontId="2" fillId="8" borderId="7" xfId="0" applyNumberFormat="1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vertical="top"/>
    </xf>
    <xf numFmtId="10" fontId="2" fillId="3" borderId="7" xfId="0" applyNumberFormat="1" applyFont="1" applyFill="1" applyBorder="1" applyAlignment="1">
      <alignment horizontal="left" vertical="top"/>
    </xf>
    <xf numFmtId="0" fontId="2" fillId="8" borderId="0" xfId="0" applyFont="1" applyFill="1"/>
    <xf numFmtId="0" fontId="0" fillId="6" borderId="0" xfId="0" applyFill="1"/>
    <xf numFmtId="0" fontId="2" fillId="6" borderId="0" xfId="0" applyFont="1" applyFill="1"/>
    <xf numFmtId="0" fontId="4" fillId="6" borderId="0" xfId="0" applyFont="1" applyFill="1"/>
    <xf numFmtId="0" fontId="3" fillId="6" borderId="0" xfId="0" applyFont="1" applyFill="1"/>
    <xf numFmtId="0" fontId="2" fillId="6" borderId="0" xfId="0" applyFont="1" applyFill="1" applyAlignment="1">
      <alignment wrapText="1"/>
    </xf>
    <xf numFmtId="14" fontId="2" fillId="6" borderId="0" xfId="0" applyNumberFormat="1" applyFont="1" applyFill="1"/>
    <xf numFmtId="0" fontId="8" fillId="5" borderId="7" xfId="0" quotePrefix="1" applyFont="1" applyFill="1" applyBorder="1"/>
    <xf numFmtId="0" fontId="6" fillId="6" borderId="2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6" fillId="6" borderId="3" xfId="0" applyFont="1" applyFill="1" applyBorder="1" applyAlignment="1">
      <alignment vertical="center"/>
    </xf>
    <xf numFmtId="0" fontId="6" fillId="6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/>
    </xf>
    <xf numFmtId="0" fontId="7" fillId="5" borderId="5" xfId="0" quotePrefix="1" applyFont="1" applyFill="1" applyBorder="1" applyAlignment="1">
      <alignment vertical="center"/>
    </xf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0" xfId="0" applyFill="1"/>
    <xf numFmtId="0" fontId="0" fillId="8" borderId="15" xfId="0" applyFill="1" applyBorder="1"/>
    <xf numFmtId="0" fontId="0" fillId="8" borderId="14" xfId="0" quotePrefix="1" applyFill="1" applyBorder="1"/>
    <xf numFmtId="0" fontId="0" fillId="8" borderId="16" xfId="0" applyFill="1" applyBorder="1"/>
    <xf numFmtId="0" fontId="0" fillId="8" borderId="17" xfId="0" applyFill="1" applyBorder="1"/>
    <xf numFmtId="0" fontId="0" fillId="8" borderId="18" xfId="0" applyFill="1" applyBorder="1"/>
    <xf numFmtId="0" fontId="10" fillId="3" borderId="0" xfId="1" applyFill="1"/>
    <xf numFmtId="0" fontId="2" fillId="3" borderId="5" xfId="0" applyFont="1" applyFill="1" applyBorder="1" applyAlignment="1">
      <alignment horizontal="left" vertical="center" wrapText="1"/>
    </xf>
    <xf numFmtId="0" fontId="10" fillId="3" borderId="5" xfId="1" applyFill="1" applyBorder="1"/>
    <xf numFmtId="0" fontId="12" fillId="6" borderId="6" xfId="0" applyFont="1" applyFill="1" applyBorder="1"/>
    <xf numFmtId="0" fontId="13" fillId="9" borderId="19" xfId="0" applyFont="1" applyFill="1" applyBorder="1"/>
    <xf numFmtId="0" fontId="13" fillId="6" borderId="19" xfId="0" applyFont="1" applyFill="1" applyBorder="1"/>
    <xf numFmtId="0" fontId="13" fillId="6" borderId="8" xfId="0" applyFont="1" applyFill="1" applyBorder="1"/>
    <xf numFmtId="0" fontId="13" fillId="6" borderId="0" xfId="0" applyFont="1" applyFill="1"/>
    <xf numFmtId="0" fontId="12" fillId="6" borderId="7" xfId="0" applyFont="1" applyFill="1" applyBorder="1"/>
    <xf numFmtId="0" fontId="13" fillId="9" borderId="0" xfId="0" applyFont="1" applyFill="1"/>
    <xf numFmtId="0" fontId="13" fillId="6" borderId="9" xfId="0" applyFont="1" applyFill="1" applyBorder="1"/>
    <xf numFmtId="0" fontId="12" fillId="6" borderId="7" xfId="0" applyFont="1" applyFill="1" applyBorder="1" applyAlignment="1">
      <alignment horizontal="left"/>
    </xf>
    <xf numFmtId="0" fontId="12" fillId="6" borderId="2" xfId="0" applyFont="1" applyFill="1" applyBorder="1" applyAlignment="1">
      <alignment horizontal="left"/>
    </xf>
    <xf numFmtId="0" fontId="13" fillId="9" borderId="20" xfId="0" applyFont="1" applyFill="1" applyBorder="1"/>
    <xf numFmtId="0" fontId="13" fillId="6" borderId="20" xfId="0" applyFont="1" applyFill="1" applyBorder="1"/>
    <xf numFmtId="0" fontId="13" fillId="6" borderId="10" xfId="0" applyFont="1" applyFill="1" applyBorder="1"/>
    <xf numFmtId="14" fontId="13" fillId="6" borderId="0" xfId="0" applyNumberFormat="1" applyFont="1" applyFill="1"/>
    <xf numFmtId="0" fontId="13" fillId="6" borderId="7" xfId="0" applyFont="1" applyFill="1" applyBorder="1" applyAlignment="1">
      <alignment vertical="center"/>
    </xf>
    <xf numFmtId="0" fontId="12" fillId="9" borderId="6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0" fontId="13" fillId="9" borderId="20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171" fontId="13" fillId="6" borderId="4" xfId="0" applyNumberFormat="1" applyFont="1" applyFill="1" applyBorder="1" applyAlignment="1">
      <alignment horizontal="center" vertical="center"/>
    </xf>
    <xf numFmtId="4" fontId="13" fillId="9" borderId="0" xfId="0" applyNumberFormat="1" applyFont="1" applyFill="1" applyAlignment="1">
      <alignment horizontal="center" vertical="center"/>
    </xf>
    <xf numFmtId="171" fontId="13" fillId="6" borderId="5" xfId="0" applyNumberFormat="1" applyFont="1" applyFill="1" applyBorder="1" applyAlignment="1">
      <alignment horizontal="center" vertical="center"/>
    </xf>
    <xf numFmtId="171" fontId="13" fillId="6" borderId="3" xfId="0" applyNumberFormat="1" applyFont="1" applyFill="1" applyBorder="1" applyAlignment="1">
      <alignment horizontal="center" vertical="center"/>
    </xf>
    <xf numFmtId="4" fontId="13" fillId="9" borderId="21" xfId="0" applyNumberFormat="1" applyFont="1" applyFill="1" applyBorder="1" applyAlignment="1">
      <alignment horizontal="center" vertical="center"/>
    </xf>
    <xf numFmtId="171" fontId="12" fillId="6" borderId="2" xfId="0" applyNumberFormat="1" applyFont="1" applyFill="1" applyBorder="1" applyAlignment="1">
      <alignment horizontal="center" vertical="center"/>
    </xf>
    <xf numFmtId="4" fontId="12" fillId="6" borderId="20" xfId="0" applyNumberFormat="1" applyFont="1" applyFill="1" applyBorder="1" applyAlignment="1">
      <alignment horizontal="center" vertical="center"/>
    </xf>
    <xf numFmtId="0" fontId="14" fillId="10" borderId="23" xfId="0" applyFont="1" applyFill="1" applyBorder="1"/>
    <xf numFmtId="0" fontId="15" fillId="10" borderId="24" xfId="0" applyFont="1" applyFill="1" applyBorder="1"/>
    <xf numFmtId="0" fontId="15" fillId="10" borderId="25" xfId="0" applyFont="1" applyFill="1" applyBorder="1"/>
    <xf numFmtId="9" fontId="16" fillId="9" borderId="3" xfId="0" applyNumberFormat="1" applyFont="1" applyFill="1" applyBorder="1" applyAlignment="1">
      <alignment horizontal="center" vertical="center"/>
    </xf>
    <xf numFmtId="9" fontId="16" fillId="9" borderId="1" xfId="0" applyNumberFormat="1" applyFont="1" applyFill="1" applyBorder="1" applyAlignment="1">
      <alignment horizontal="center" vertical="center"/>
    </xf>
    <xf numFmtId="3" fontId="13" fillId="6" borderId="0" xfId="0" applyNumberFormat="1" applyFont="1" applyFill="1"/>
    <xf numFmtId="0" fontId="15" fillId="10" borderId="19" xfId="0" applyFont="1" applyFill="1" applyBorder="1"/>
    <xf numFmtId="3" fontId="16" fillId="6" borderId="23" xfId="0" applyNumberFormat="1" applyFont="1" applyFill="1" applyBorder="1" applyAlignment="1">
      <alignment horizontal="right" vertical="center"/>
    </xf>
    <xf numFmtId="0" fontId="16" fillId="6" borderId="25" xfId="0" applyFont="1" applyFill="1" applyBorder="1" applyAlignment="1">
      <alignment horizontal="left" vertical="center" wrapText="1"/>
    </xf>
    <xf numFmtId="0" fontId="13" fillId="8" borderId="11" xfId="0" applyFont="1" applyFill="1" applyBorder="1"/>
    <xf numFmtId="0" fontId="13" fillId="8" borderId="12" xfId="0" applyFont="1" applyFill="1" applyBorder="1"/>
    <xf numFmtId="0" fontId="13" fillId="8" borderId="13" xfId="0" applyFont="1" applyFill="1" applyBorder="1"/>
    <xf numFmtId="0" fontId="13" fillId="8" borderId="14" xfId="0" applyFont="1" applyFill="1" applyBorder="1"/>
    <xf numFmtId="0" fontId="13" fillId="8" borderId="0" xfId="0" applyFont="1" applyFill="1"/>
    <xf numFmtId="0" fontId="13" fillId="8" borderId="15" xfId="0" applyFont="1" applyFill="1" applyBorder="1"/>
    <xf numFmtId="0" fontId="13" fillId="8" borderId="16" xfId="0" applyFont="1" applyFill="1" applyBorder="1"/>
    <xf numFmtId="0" fontId="13" fillId="8" borderId="17" xfId="0" applyFont="1" applyFill="1" applyBorder="1"/>
    <xf numFmtId="0" fontId="13" fillId="8" borderId="18" xfId="0" applyFont="1" applyFill="1" applyBorder="1"/>
    <xf numFmtId="0" fontId="12" fillId="8" borderId="14" xfId="0" applyFont="1" applyFill="1" applyBorder="1"/>
    <xf numFmtId="0" fontId="7" fillId="5" borderId="6" xfId="0" applyFont="1" applyFill="1" applyBorder="1"/>
    <xf numFmtId="0" fontId="7" fillId="5" borderId="7" xfId="0" quotePrefix="1" applyFont="1" applyFill="1" applyBorder="1"/>
    <xf numFmtId="14" fontId="7" fillId="5" borderId="2" xfId="0" applyNumberFormat="1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7" fillId="5" borderId="19" xfId="0" applyFont="1" applyFill="1" applyBorder="1" applyAlignment="1">
      <alignment vertical="center"/>
    </xf>
    <xf numFmtId="0" fontId="7" fillId="5" borderId="20" xfId="0" applyFont="1" applyFill="1" applyBorder="1" applyAlignment="1">
      <alignment vertical="center"/>
    </xf>
    <xf numFmtId="0" fontId="2" fillId="3" borderId="20" xfId="0" applyFont="1" applyFill="1" applyBorder="1"/>
    <xf numFmtId="0" fontId="2" fillId="3" borderId="19" xfId="0" applyFont="1" applyFill="1" applyBorder="1" applyAlignment="1">
      <alignment wrapText="1"/>
    </xf>
    <xf numFmtId="0" fontId="2" fillId="6" borderId="4" xfId="0" applyFont="1" applyFill="1" applyBorder="1"/>
    <xf numFmtId="0" fontId="2" fillId="6" borderId="3" xfId="0" applyFont="1" applyFill="1" applyBorder="1"/>
    <xf numFmtId="14" fontId="13" fillId="9" borderId="20" xfId="0" applyNumberFormat="1" applyFont="1" applyFill="1" applyBorder="1" applyAlignment="1">
      <alignment horizontal="left"/>
    </xf>
    <xf numFmtId="0" fontId="16" fillId="6" borderId="23" xfId="0" applyFont="1" applyFill="1" applyBorder="1" applyAlignment="1">
      <alignment horizontal="left" vertical="center"/>
    </xf>
    <xf numFmtId="0" fontId="16" fillId="6" borderId="24" xfId="0" applyFont="1" applyFill="1" applyBorder="1" applyAlignment="1">
      <alignment horizontal="left" vertical="center"/>
    </xf>
    <xf numFmtId="0" fontId="16" fillId="6" borderId="24" xfId="0" applyFont="1" applyFill="1" applyBorder="1" applyAlignment="1">
      <alignment horizontal="left" vertical="center" wrapText="1"/>
    </xf>
    <xf numFmtId="2" fontId="0" fillId="0" borderId="0" xfId="0" applyNumberFormat="1"/>
    <xf numFmtId="0" fontId="4" fillId="7" borderId="6" xfId="0" applyFont="1" applyFill="1" applyBorder="1" applyAlignment="1">
      <alignment horizontal="center"/>
    </xf>
    <xf numFmtId="0" fontId="17" fillId="11" borderId="7" xfId="0" applyFont="1" applyFill="1" applyBorder="1"/>
    <xf numFmtId="0" fontId="2" fillId="3" borderId="9" xfId="0" applyFont="1" applyFill="1" applyBorder="1" applyAlignment="1">
      <alignment horizontal="left"/>
    </xf>
    <xf numFmtId="0" fontId="2" fillId="3" borderId="10" xfId="0" applyFont="1" applyFill="1" applyBorder="1" applyAlignment="1">
      <alignment horizontal="left"/>
    </xf>
    <xf numFmtId="0" fontId="9" fillId="3" borderId="4" xfId="0" applyFont="1" applyFill="1" applyBorder="1"/>
    <xf numFmtId="4" fontId="13" fillId="9" borderId="0" xfId="0" applyNumberFormat="1" applyFont="1" applyFill="1" applyAlignment="1">
      <alignment horizontal="left"/>
    </xf>
    <xf numFmtId="0" fontId="12" fillId="9" borderId="4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3" fontId="19" fillId="11" borderId="2" xfId="0" applyNumberFormat="1" applyFont="1" applyFill="1" applyBorder="1" applyAlignment="1">
      <alignment horizontal="center"/>
    </xf>
    <xf numFmtId="3" fontId="19" fillId="11" borderId="20" xfId="0" applyNumberFormat="1" applyFont="1" applyFill="1" applyBorder="1" applyAlignment="1">
      <alignment horizontal="center"/>
    </xf>
    <xf numFmtId="9" fontId="19" fillId="11" borderId="10" xfId="0" applyNumberFormat="1" applyFont="1" applyFill="1" applyBorder="1" applyAlignment="1">
      <alignment horizontal="center"/>
    </xf>
    <xf numFmtId="10" fontId="19" fillId="11" borderId="10" xfId="0" applyNumberFormat="1" applyFont="1" applyFill="1" applyBorder="1" applyAlignment="1">
      <alignment horizontal="center"/>
    </xf>
    <xf numFmtId="172" fontId="12" fillId="6" borderId="1" xfId="0" applyNumberFormat="1" applyFont="1" applyFill="1" applyBorder="1"/>
    <xf numFmtId="43" fontId="13" fillId="6" borderId="0" xfId="4" applyFont="1" applyFill="1"/>
    <xf numFmtId="173" fontId="13" fillId="6" borderId="0" xfId="2" applyNumberFormat="1" applyFont="1" applyFill="1"/>
    <xf numFmtId="0" fontId="20" fillId="6" borderId="24" xfId="0" applyFont="1" applyFill="1" applyBorder="1" applyAlignment="1">
      <alignment horizontal="right" vertical="center"/>
    </xf>
    <xf numFmtId="3" fontId="18" fillId="12" borderId="7" xfId="0" applyNumberFormat="1" applyFont="1" applyFill="1" applyBorder="1" applyAlignment="1">
      <alignment horizontal="center"/>
    </xf>
    <xf numFmtId="3" fontId="18" fillId="12" borderId="0" xfId="0" applyNumberFormat="1" applyFont="1" applyFill="1" applyAlignment="1">
      <alignment horizontal="center"/>
    </xf>
    <xf numFmtId="174" fontId="18" fillId="12" borderId="9" xfId="0" applyNumberFormat="1" applyFont="1" applyFill="1" applyBorder="1" applyAlignment="1">
      <alignment horizontal="center"/>
    </xf>
    <xf numFmtId="10" fontId="18" fillId="12" borderId="9" xfId="0" applyNumberFormat="1" applyFont="1" applyFill="1" applyBorder="1" applyAlignment="1">
      <alignment horizontal="center"/>
    </xf>
    <xf numFmtId="3" fontId="18" fillId="12" borderId="2" xfId="0" applyNumberFormat="1" applyFont="1" applyFill="1" applyBorder="1" applyAlignment="1">
      <alignment horizontal="center"/>
    </xf>
    <xf numFmtId="3" fontId="18" fillId="12" borderId="20" xfId="0" applyNumberFormat="1" applyFont="1" applyFill="1" applyBorder="1" applyAlignment="1">
      <alignment horizontal="center"/>
    </xf>
    <xf numFmtId="174" fontId="18" fillId="12" borderId="10" xfId="0" applyNumberFormat="1" applyFont="1" applyFill="1" applyBorder="1" applyAlignment="1">
      <alignment horizontal="center"/>
    </xf>
    <xf numFmtId="10" fontId="18" fillId="12" borderId="10" xfId="0" applyNumberFormat="1" applyFont="1" applyFill="1" applyBorder="1" applyAlignment="1">
      <alignment horizontal="center"/>
    </xf>
    <xf numFmtId="172" fontId="13" fillId="13" borderId="5" xfId="4" applyNumberFormat="1" applyFont="1" applyFill="1" applyBorder="1"/>
    <xf numFmtId="175" fontId="13" fillId="13" borderId="4" xfId="0" applyNumberFormat="1" applyFont="1" applyFill="1" applyBorder="1"/>
    <xf numFmtId="175" fontId="13" fillId="13" borderId="5" xfId="0" applyNumberFormat="1" applyFont="1" applyFill="1" applyBorder="1"/>
    <xf numFmtId="172" fontId="13" fillId="13" borderId="3" xfId="4" applyNumberFormat="1" applyFont="1" applyFill="1" applyBorder="1"/>
    <xf numFmtId="175" fontId="13" fillId="13" borderId="3" xfId="0" applyNumberFormat="1" applyFont="1" applyFill="1" applyBorder="1"/>
    <xf numFmtId="171" fontId="13" fillId="9" borderId="0" xfId="0" applyNumberFormat="1" applyFont="1" applyFill="1" applyAlignment="1">
      <alignment horizontal="center" vertical="center"/>
    </xf>
    <xf numFmtId="173" fontId="13" fillId="9" borderId="9" xfId="2" applyNumberFormat="1" applyFont="1" applyFill="1" applyBorder="1" applyAlignment="1">
      <alignment horizontal="center" vertical="center"/>
    </xf>
    <xf numFmtId="171" fontId="13" fillId="9" borderId="21" xfId="0" applyNumberFormat="1" applyFont="1" applyFill="1" applyBorder="1" applyAlignment="1">
      <alignment horizontal="center" vertical="center"/>
    </xf>
    <xf numFmtId="173" fontId="13" fillId="9" borderId="22" xfId="2" applyNumberFormat="1" applyFont="1" applyFill="1" applyBorder="1" applyAlignment="1">
      <alignment horizontal="center" vertical="center"/>
    </xf>
    <xf numFmtId="171" fontId="12" fillId="6" borderId="20" xfId="0" applyNumberFormat="1" applyFont="1" applyFill="1" applyBorder="1" applyAlignment="1">
      <alignment horizontal="center" vertical="center"/>
    </xf>
    <xf numFmtId="173" fontId="12" fillId="6" borderId="10" xfId="2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/>
    </xf>
    <xf numFmtId="172" fontId="2" fillId="3" borderId="9" xfId="0" applyNumberFormat="1" applyFont="1" applyFill="1" applyBorder="1"/>
    <xf numFmtId="172" fontId="2" fillId="3" borderId="9" xfId="4" applyNumberFormat="1" applyFont="1" applyFill="1" applyBorder="1" applyAlignment="1">
      <alignment horizontal="left"/>
    </xf>
    <xf numFmtId="0" fontId="2" fillId="14" borderId="3" xfId="0" applyFont="1" applyFill="1" applyBorder="1"/>
    <xf numFmtId="0" fontId="4" fillId="2" borderId="0" xfId="0" applyFont="1" applyFill="1" applyAlignment="1">
      <alignment horizontal="left"/>
    </xf>
    <xf numFmtId="0" fontId="16" fillId="6" borderId="7" xfId="0" applyFont="1" applyFill="1" applyBorder="1" applyAlignment="1">
      <alignment horizontal="left" vertical="center"/>
    </xf>
    <xf numFmtId="0" fontId="16" fillId="6" borderId="0" xfId="0" applyFont="1" applyFill="1" applyAlignment="1">
      <alignment horizontal="left" vertical="center"/>
    </xf>
    <xf numFmtId="0" fontId="16" fillId="6" borderId="1" xfId="0" applyFont="1" applyFill="1" applyBorder="1" applyAlignment="1">
      <alignment horizontal="left" vertical="center" wrapText="1"/>
    </xf>
    <xf numFmtId="3" fontId="10" fillId="9" borderId="0" xfId="1" applyNumberFormat="1" applyFill="1" applyAlignment="1">
      <alignment horizontal="left" vertical="center" wrapText="1"/>
    </xf>
    <xf numFmtId="0" fontId="16" fillId="6" borderId="23" xfId="0" applyFont="1" applyFill="1" applyBorder="1" applyAlignment="1">
      <alignment horizontal="left" vertical="center"/>
    </xf>
    <xf numFmtId="0" fontId="16" fillId="6" borderId="24" xfId="0" applyFont="1" applyFill="1" applyBorder="1" applyAlignment="1">
      <alignment horizontal="left" vertical="center"/>
    </xf>
    <xf numFmtId="0" fontId="16" fillId="6" borderId="23" xfId="0" applyFont="1" applyFill="1" applyBorder="1" applyAlignment="1">
      <alignment horizontal="left" vertical="center" wrapText="1"/>
    </xf>
    <xf numFmtId="0" fontId="16" fillId="6" borderId="24" xfId="0" applyFont="1" applyFill="1" applyBorder="1" applyAlignment="1">
      <alignment horizontal="left" vertical="center" wrapText="1"/>
    </xf>
    <xf numFmtId="0" fontId="16" fillId="6" borderId="25" xfId="0" applyFont="1" applyFill="1" applyBorder="1" applyAlignment="1">
      <alignment horizontal="left" vertical="center" wrapText="1"/>
    </xf>
    <xf numFmtId="0" fontId="14" fillId="10" borderId="6" xfId="0" applyFont="1" applyFill="1" applyBorder="1" applyAlignment="1">
      <alignment horizontal="center"/>
    </xf>
    <xf numFmtId="0" fontId="14" fillId="10" borderId="19" xfId="0" applyFont="1" applyFill="1" applyBorder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16" fillId="6" borderId="9" xfId="0" applyFont="1" applyFill="1" applyBorder="1" applyAlignment="1">
      <alignment horizontal="left" vertical="center"/>
    </xf>
    <xf numFmtId="0" fontId="16" fillId="0" borderId="23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49" fontId="13" fillId="6" borderId="6" xfId="0" applyNumberFormat="1" applyFont="1" applyFill="1" applyBorder="1" applyAlignment="1">
      <alignment horizontal="left" vertical="top" wrapText="1"/>
    </xf>
    <xf numFmtId="49" fontId="13" fillId="6" borderId="19" xfId="0" applyNumberFormat="1" applyFont="1" applyFill="1" applyBorder="1" applyAlignment="1">
      <alignment horizontal="left" vertical="top" wrapText="1"/>
    </xf>
    <xf numFmtId="49" fontId="13" fillId="6" borderId="8" xfId="0" applyNumberFormat="1" applyFont="1" applyFill="1" applyBorder="1" applyAlignment="1">
      <alignment horizontal="left" vertical="top" wrapText="1"/>
    </xf>
    <xf numFmtId="49" fontId="13" fillId="6" borderId="7" xfId="0" applyNumberFormat="1" applyFont="1" applyFill="1" applyBorder="1" applyAlignment="1">
      <alignment horizontal="left" vertical="top" wrapText="1"/>
    </xf>
    <xf numFmtId="49" fontId="13" fillId="6" borderId="0" xfId="0" applyNumberFormat="1" applyFont="1" applyFill="1" applyAlignment="1">
      <alignment horizontal="left" vertical="top" wrapText="1"/>
    </xf>
    <xf numFmtId="49" fontId="13" fillId="6" borderId="9" xfId="0" applyNumberFormat="1" applyFont="1" applyFill="1" applyBorder="1" applyAlignment="1">
      <alignment horizontal="left" vertical="top" wrapText="1"/>
    </xf>
    <xf numFmtId="49" fontId="13" fillId="6" borderId="2" xfId="0" applyNumberFormat="1" applyFont="1" applyFill="1" applyBorder="1" applyAlignment="1">
      <alignment horizontal="left" vertical="top" wrapText="1"/>
    </xf>
    <xf numFmtId="49" fontId="13" fillId="6" borderId="20" xfId="0" applyNumberFormat="1" applyFont="1" applyFill="1" applyBorder="1" applyAlignment="1">
      <alignment horizontal="left" vertical="top" wrapText="1"/>
    </xf>
    <xf numFmtId="49" fontId="13" fillId="6" borderId="10" xfId="0" applyNumberFormat="1" applyFont="1" applyFill="1" applyBorder="1" applyAlignment="1">
      <alignment horizontal="left" vertical="top" wrapText="1"/>
    </xf>
    <xf numFmtId="0" fontId="16" fillId="6" borderId="2" xfId="0" applyFont="1" applyFill="1" applyBorder="1" applyAlignment="1">
      <alignment horizontal="left" vertical="center"/>
    </xf>
    <xf numFmtId="0" fontId="16" fillId="6" borderId="20" xfId="0" applyFont="1" applyFill="1" applyBorder="1" applyAlignment="1">
      <alignment horizontal="left" vertical="center"/>
    </xf>
    <xf numFmtId="0" fontId="16" fillId="6" borderId="6" xfId="0" applyFont="1" applyFill="1" applyBorder="1" applyAlignment="1">
      <alignment horizontal="left" vertical="center"/>
    </xf>
    <xf numFmtId="0" fontId="16" fillId="6" borderId="19" xfId="0" applyFont="1" applyFill="1" applyBorder="1" applyAlignment="1">
      <alignment horizontal="left" vertical="center"/>
    </xf>
  </cellXfs>
  <cellStyles count="5">
    <cellStyle name="Comma" xfId="4" builtinId="3"/>
    <cellStyle name="Comma 2" xfId="3" xr:uid="{A277BB38-89CB-4828-A06F-A53AF810EA59}"/>
    <cellStyle name="Hyperlink" xfId="1" builtinId="8"/>
    <cellStyle name="Normal" xfId="0" builtinId="0"/>
    <cellStyle name="Percent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339A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977900</xdr:colOff>
      <xdr:row>1</xdr:row>
      <xdr:rowOff>53975</xdr:rowOff>
    </xdr:from>
    <xdr:to>
      <xdr:col>2</xdr:col>
      <xdr:colOff>2931471</xdr:colOff>
      <xdr:row>3</xdr:row>
      <xdr:rowOff>131108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F28DBF-1718-4F3E-B558-825ED04E58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93" t="27420" r="12587" b="29836"/>
        <a:stretch/>
      </xdr:blipFill>
      <xdr:spPr bwMode="auto">
        <a:xfrm>
          <a:off x="4587875" y="215900"/>
          <a:ext cx="1953571" cy="553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8</xdr:col>
      <xdr:colOff>89203</xdr:colOff>
      <xdr:row>61</xdr:row>
      <xdr:rowOff>38575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7A17A1-9B5C-8C40-F177-E0A59397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8350"/>
          <a:ext cx="5893103" cy="92460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20</xdr:col>
      <xdr:colOff>368664</xdr:colOff>
      <xdr:row>34</xdr:row>
      <xdr:rowOff>218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52A21E-0E34-AE6D-AAE1-6F490D9B3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3500" y="2038350"/>
          <a:ext cx="7074264" cy="423566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977900</xdr:colOff>
      <xdr:row>1</xdr:row>
      <xdr:rowOff>53975</xdr:rowOff>
    </xdr:from>
    <xdr:to>
      <xdr:col>2</xdr:col>
      <xdr:colOff>2931471</xdr:colOff>
      <xdr:row>3</xdr:row>
      <xdr:rowOff>239058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4F3AB-A039-4461-A637-32D2E79091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93" t="27420" r="12587" b="29836"/>
        <a:stretch/>
      </xdr:blipFill>
      <xdr:spPr bwMode="auto">
        <a:xfrm>
          <a:off x="7874000" y="219075"/>
          <a:ext cx="1953571" cy="547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114300</xdr:colOff>
      <xdr:row>10</xdr:row>
      <xdr:rowOff>127000</xdr:rowOff>
    </xdr:from>
    <xdr:to>
      <xdr:col>16</xdr:col>
      <xdr:colOff>520700</xdr:colOff>
      <xdr:row>36</xdr:row>
      <xdr:rowOff>51042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B713F2-11BB-DB80-6C22-32C38418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1100" y="1981200"/>
          <a:ext cx="5283200" cy="4711942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</xdr:row>
      <xdr:rowOff>0</xdr:rowOff>
    </xdr:from>
    <xdr:to>
      <xdr:col>9</xdr:col>
      <xdr:colOff>114301</xdr:colOff>
      <xdr:row>56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8463009-E0F6-297C-43B9-218427C0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038350"/>
          <a:ext cx="5600700" cy="846455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27</xdr:col>
      <xdr:colOff>514350</xdr:colOff>
      <xdr:row>38</xdr:row>
      <xdr:rowOff>76459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E26E98-E438-32CD-F236-EC0937A9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63200" y="2038350"/>
          <a:ext cx="6610350" cy="5048509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209551</xdr:colOff>
      <xdr:row>34</xdr:row>
      <xdr:rowOff>107951</xdr:rowOff>
    </xdr:from>
    <xdr:to>
      <xdr:col>15</xdr:col>
      <xdr:colOff>488951</xdr:colOff>
      <xdr:row>38</xdr:row>
      <xdr:rowOff>71517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B2C8E-FE9D-8FB9-3847-C2A3681D3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95951" y="6381751"/>
          <a:ext cx="3937000" cy="7001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30060</xdr:colOff>
      <xdr:row>0</xdr:row>
      <xdr:rowOff>47626</xdr:rowOff>
    </xdr:from>
    <xdr:to>
      <xdr:col>8</xdr:col>
      <xdr:colOff>178814</xdr:colOff>
      <xdr:row>3</xdr:row>
      <xdr:rowOff>115234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FEB4CD-3AD0-4727-951C-B8EA122209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93" t="27420" r="12587" b="29836"/>
        <a:stretch/>
      </xdr:blipFill>
      <xdr:spPr bwMode="auto">
        <a:xfrm>
          <a:off x="6488010" y="47626"/>
          <a:ext cx="1947221" cy="5629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shua Ojo" id="{AB2A171B-DEF0-4011-AE87-D92FF58A9750}" userId="joshua.ojo@crossboundary.com" providerId="PeoplePicker"/>
  <person displayName="David Scheepers" id="{A29C9899-0D6B-4AAE-B550-75F1ECDD1E8E}" userId="david.scheepers@crossboundary.com" providerId="PeoplePicker"/>
  <person displayName="Joshua Ojo" id="{4F8BD176-3288-4164-A0CA-017C8980765F}" userId="S::joshua.ojo@crossboundary.com::a838e618-1af8-497a-a414-fe0f967ab2c0" providerId="AD"/>
  <person displayName="David Scheepers" id="{1370213D-4854-4541-A5E8-1E5AE7DDA8EE}" userId="S::david.scheepers@crossboundary.com::e729a7ee-f308-4d8c-acef-106022ccfb5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11-04T11:15:26.15" personId="{1370213D-4854-4541-A5E8-1E5AE7DDA8EE}" id="{1563B376-3E5F-4304-8EED-A019AF4297C0}" done="1">
    <text>Changed from manual entry 2,616 to calculated field (2,616.705)</text>
  </threadedComment>
  <threadedComment ref="C14" dT="2025-11-04T10:00:41.37" personId="{1370213D-4854-4541-A5E8-1E5AE7DDA8EE}" id="{A6EB0292-D9EF-4EC0-BA2C-D39C3A361E37}" done="1">
    <text>@Joshua Ojo this number correct? Shouldn’t it be 4473?</text>
    <mentions>
      <mention mentionpersonId="{AB2A171B-DEF0-4011-AE87-D92FF58A9750}" mentionId="{940BA320-5D4F-4E0D-B1F1-25DF2E32F9D9}" startIndex="0" length="11"/>
    </mentions>
  </threadedComment>
  <threadedComment ref="C14" dT="2025-11-04T10:04:12.04" personId="{4F8BD176-3288-4164-A0CA-017C8980765F}" id="{F1AC3CA3-6528-4354-8333-D0C3766E6215}" parentId="{A6EB0292-D9EF-4EC0-BA2C-D39C3A361E37}">
    <text>You are correct</text>
  </threadedComment>
  <threadedComment ref="C15" dT="2025-11-04T10:02:07.22" personId="{1370213D-4854-4541-A5E8-1E5AE7DDA8EE}" id="{E95E57C2-050B-45A2-9907-D7B7705B996B}" done="1">
    <text>This also needs to be updated to reflect the correct model used.</text>
  </threadedComment>
  <threadedComment ref="C15" dT="2025-11-04T11:14:16.66" personId="{1370213D-4854-4541-A5E8-1E5AE7DDA8EE}" id="{CD1E35C7-8DBF-49BA-B3FC-619AD3A0F41E}" parentId="{E95E57C2-050B-45A2-9907-D7B7705B996B}">
    <text>Joshua changed from JKM580N-72HL4-BDV to JKM585N-72HL4-BDV.</text>
  </threadedComment>
  <threadedComment ref="C34" dT="2025-11-04T11:12:12.76" personId="{1370213D-4854-4541-A5E8-1E5AE7DDA8EE}" id="{E98BE445-97F7-4AC9-B5E7-EB5CA6B3A62F}">
    <text>The final PVSyst report hasn’t been uploaded to the correct folder.</text>
  </threadedComment>
  <threadedComment ref="A38" dT="2025-11-04T09:41:27.95" personId="{1370213D-4854-4541-A5E8-1E5AE7DDA8EE}" id="{F6B5D4E1-BE9D-472B-AD2A-A96DB5C0ABF1}">
    <text>@Joshua Ojo, please add this as well.</text>
    <mentions>
      <mention mentionpersonId="{AB2A171B-DEF0-4011-AE87-D92FF58A9750}" mentionId="{A4C08A62-E82E-4E28-9645-0C1E3AA2DCBD}" startIndex="0" length="11"/>
    </mentions>
  </threadedComment>
  <threadedComment ref="C46" dT="2025-11-04T09:42:41.89" personId="{1370213D-4854-4541-A5E8-1E5AE7DDA8EE}" id="{EF742259-D9F6-4F5E-9135-B725FC838C02}">
    <text>@Joshua Ojo so we are required to calculate the balance between generated energy and self-consumption. Please include the technical extract for this.</text>
    <mentions>
      <mention mentionpersonId="{AB2A171B-DEF0-4011-AE87-D92FF58A9750}" mentionId="{FE8A0D54-11DD-432F-9342-B8E7B06D9C14}" startIndex="0" length="11"/>
    </mentions>
  </threadedComment>
  <threadedComment ref="C46" dT="2025-11-04T09:44:46.85" personId="{1370213D-4854-4541-A5E8-1E5AE7DDA8EE}" id="{8963F2A9-F7EF-4979-8AAE-BAFA982AAE14}" parentId="{EF742259-D9F6-4F5E-9135-B725FC838C02}">
    <text>We, therefore, require the Total Import and Total Export readings from the billing meters?</text>
  </threadedComment>
  <threadedComment ref="C46" dT="2025-11-04T09:51:52.66" personId="{4F8BD176-3288-4164-A0CA-017C8980765F}" id="{462EF502-70C9-47EE-AE85-5E9B8FE64A97}" parentId="{EF742259-D9F6-4F5E-9135-B725FC838C02}">
    <text>@David Scheepers Do you mean that we need the technical extract of the meter on site. i.e the datasheet?</text>
    <mentions>
      <mention mentionpersonId="{A29C9899-0D6B-4AAE-B550-75F1ECDD1E8E}" mentionId="{E31591C9-EF3A-44A4-AC80-54D73394D67E}" startIndex="0" length="16"/>
    </mentions>
  </threadedComment>
  <threadedComment ref="C46" dT="2025-11-04T11:06:05.19" personId="{1370213D-4854-4541-A5E8-1E5AE7DDA8EE}" id="{240B3543-3245-4BA4-9E8F-CE9D5047402B}" parentId="{EF742259-D9F6-4F5E-9135-B725FC838C02}">
    <text>I mean the extract from the PPA that states how the “Net” energy is to be calculated. Please see comment.</text>
  </threadedComment>
  <threadedComment ref="C46" dT="2025-11-05T10:16:13.97" personId="{1370213D-4854-4541-A5E8-1E5AE7DDA8EE}" id="{DE7742FE-5F2E-4838-8011-F3351DFB74B1}" parentId="{EF742259-D9F6-4F5E-9135-B725FC838C02}">
    <text xml:space="preserve">I’ve reviewed the contract and Energy Output is defined as energy delivered to the facility (i.e. energy that is exported only). </text>
  </threadedComment>
  <threadedComment ref="A59" dT="2025-11-04T09:49:12.27" personId="{1370213D-4854-4541-A5E8-1E5AE7DDA8EE}" id="{74AE066F-AA67-41DE-AF11-6C8290EC9972}">
    <text>@Joshua Ojo VCOM users to be created for Mohinani.</text>
    <mentions>
      <mention mentionpersonId="{AB2A171B-DEF0-4011-AE87-D92FF58A9750}" mentionId="{69A1646F-DA38-4A98-8996-BD173E648AFA}" startIndex="0" length="11"/>
    </mentions>
  </threadedComment>
  <threadedComment ref="A59" dT="2025-11-04T09:53:42.67" personId="{4F8BD176-3288-4164-A0CA-017C8980765F}" id="{BAFA2BEB-03EF-4FBE-A920-2267B30B525F}" parentId="{74AE066F-AA67-41DE-AF11-6C8290EC9972}">
    <text>@David Scheepers You will need their email for that to be created right. I will request for that in my email to them while sharing the COD notice</text>
    <mentions>
      <mention mentionpersonId="{A29C9899-0D6B-4AAE-B550-75F1ECDD1E8E}" mentionId="{C8A1B3C7-3702-435E-A563-84933492BAD2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4" dT="2025-11-04T11:16:18.67" personId="{1370213D-4854-4541-A5E8-1E5AE7DDA8EE}" id="{A4436FDF-D377-4816-B473-8C6E6B37968A}" done="1">
    <text>Please include the file link here.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ps.powerapps.com/play/e/default-ef81548d-8398-4e17-9f51-8fc7a787593e/a/2ae6819a-861c-47cf-bcbe-2f08a80ba40f?tenantId=ef81548d-8398-4e17-9f51-8fc7a787593e&amp;source=AppSharedV3&amp;hint=3d9f1872-b1bf-4206-ae71-f7505f8119b0&amp;sourcetime=1715002541500" TargetMode="External"/><Relationship Id="rId1" Type="http://schemas.openxmlformats.org/officeDocument/2006/relationships/hyperlink" Target="https://apps.powerapps.com/play/e/default-ef81548d-8398-4e17-9f51-8fc7a787593e/a/2ae6819a-861c-47cf-bcbe-2f08a80ba40f?tenantId=ef81548d-8398-4e17-9f51-8fc7a787593e&amp;source=AppSharedV3&amp;hint=3d9f1872-b1bf-4206-ae71-f7505f8119b0&amp;sourcetime=1715002541500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../../../../../../../../:f:/s/CBEProjects/IgDyhoawV_-4QKmoV-t9mulRAdDhigYtDFx6gOqOQ9eajlA?e=8tUmYh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../../../../../../../../:f:/s/CBEProjects/IgDyhoawV_-4QKmoV-t9mulRAdDhigYtDFx6gOqOQ9eajlA?e=8tUmYh" TargetMode="External"/><Relationship Id="rId1" Type="http://schemas.openxmlformats.org/officeDocument/2006/relationships/hyperlink" Target="file:///C:\Users\JoshuaOjo\CrossBoundary\CBE%20Projects%20-%20Documents\GH%2022015%20Mohinani%20Group\7.%20O&amp;M\4.%20Comissioning%20&amp;%20Acceptance\AB%20Solar%20Submission\Polytank\Mohinani%20Polytank%20-%20CBE_Project.VC6.pdf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../../../../../../../../:b:/s/CBEProjects/IQCI2q9K7PryS5-sTUzvjiGxAc6irf5pq4F_sv93wLb3Xjg?e=0aO9Rx" TargetMode="External"/><Relationship Id="rId9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../../../../:b:/r/sites/CBEProjects/Shared%20Documents/GH%2022015%20Mohinani%20Group/7.%20O%26M/4.%20Comissioning%20%26%20Acceptance/AB%20Solar%20Submission/Polytank/Mohinani%20Polytank%20-%20CBE_Project.VC6.pdf?csf=1&amp;web=1&amp;e=NSgbmM" TargetMode="External"/><Relationship Id="rId6" Type="http://schemas.microsoft.com/office/2017/10/relationships/threadedComment" Target="../threadedComments/threadedComment2.xm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81B3-A5F1-4FEB-8847-54D6753B4FD4}">
  <dimension ref="B3:B13"/>
  <sheetViews>
    <sheetView workbookViewId="0">
      <selection activeCell="D25" sqref="D25"/>
    </sheetView>
  </sheetViews>
  <sheetFormatPr defaultRowHeight="14.5" x14ac:dyDescent="0.35"/>
  <sheetData>
    <row r="3" spans="2:2" x14ac:dyDescent="0.35">
      <c r="B3" t="s">
        <v>0</v>
      </c>
    </row>
    <row r="5" spans="2:2" x14ac:dyDescent="0.35">
      <c r="B5" t="s">
        <v>1</v>
      </c>
    </row>
    <row r="7" spans="2:2" x14ac:dyDescent="0.35">
      <c r="B7" t="s">
        <v>2</v>
      </c>
    </row>
    <row r="10" spans="2:2" x14ac:dyDescent="0.35">
      <c r="B10" t="s">
        <v>3</v>
      </c>
    </row>
    <row r="13" spans="2:2" x14ac:dyDescent="0.35">
      <c r="B1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showGridLines="0" zoomScaleNormal="100" workbookViewId="0">
      <selection activeCell="C31" sqref="C31"/>
    </sheetView>
  </sheetViews>
  <sheetFormatPr defaultColWidth="8.7265625" defaultRowHeight="13" x14ac:dyDescent="0.3"/>
  <cols>
    <col min="1" max="1" width="54.1796875" style="2" bestFit="1" customWidth="1"/>
    <col min="2" max="2" width="61.26953125" style="2" customWidth="1"/>
    <col min="3" max="3" width="61.81640625" style="2" customWidth="1"/>
    <col min="4" max="4" width="60.54296875" style="2" bestFit="1" customWidth="1"/>
    <col min="5" max="5" width="28.453125" style="2" customWidth="1"/>
    <col min="6" max="6" width="24.7265625" style="2" bestFit="1" customWidth="1"/>
    <col min="7" max="7" width="35.26953125" style="2" bestFit="1" customWidth="1"/>
    <col min="8" max="8" width="35.453125" style="2" bestFit="1" customWidth="1"/>
    <col min="9" max="9" width="8.7265625" style="2"/>
    <col min="10" max="10" width="22" style="2" bestFit="1" customWidth="1"/>
    <col min="11" max="11" width="13.7265625" style="2" bestFit="1" customWidth="1"/>
    <col min="12" max="12" width="12.81640625" style="2" bestFit="1" customWidth="1"/>
    <col min="13" max="13" width="22.81640625" style="2" bestFit="1" customWidth="1"/>
    <col min="14" max="16384" width="8.7265625" style="2"/>
  </cols>
  <sheetData>
    <row r="1" spans="1:13" x14ac:dyDescent="0.3">
      <c r="F1" s="13" t="s">
        <v>5</v>
      </c>
      <c r="G1" s="13" t="s">
        <v>6</v>
      </c>
      <c r="H1" s="13" t="s">
        <v>7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</row>
    <row r="2" spans="1:13" ht="18.5" x14ac:dyDescent="0.45">
      <c r="A2" s="16" t="s">
        <v>12</v>
      </c>
      <c r="B2" s="16"/>
      <c r="C2" s="1"/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 ht="18.5" x14ac:dyDescent="0.45">
      <c r="A3" s="16" t="s">
        <v>21</v>
      </c>
      <c r="B3" s="16"/>
      <c r="C3" s="1"/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29</v>
      </c>
    </row>
    <row r="4" spans="1:13" x14ac:dyDescent="0.3">
      <c r="A4" s="1"/>
      <c r="B4" s="1"/>
      <c r="C4" s="1"/>
      <c r="F4" s="2" t="s">
        <v>30</v>
      </c>
      <c r="G4" s="2" t="s">
        <v>31</v>
      </c>
      <c r="H4" s="2" t="s">
        <v>32</v>
      </c>
      <c r="J4" s="2" t="s">
        <v>33</v>
      </c>
      <c r="K4" s="2" t="s">
        <v>34</v>
      </c>
      <c r="L4" s="2" t="s">
        <v>35</v>
      </c>
      <c r="M4" s="2" t="s">
        <v>36</v>
      </c>
    </row>
    <row r="5" spans="1:13" x14ac:dyDescent="0.3">
      <c r="A5" s="15"/>
      <c r="B5" s="15"/>
      <c r="C5" s="15"/>
      <c r="F5" s="2" t="s">
        <v>37</v>
      </c>
      <c r="G5" s="2" t="s">
        <v>38</v>
      </c>
      <c r="H5" s="2" t="s">
        <v>39</v>
      </c>
      <c r="J5" s="2" t="s">
        <v>40</v>
      </c>
      <c r="K5" s="2" t="s">
        <v>41</v>
      </c>
      <c r="L5" s="2" t="s">
        <v>42</v>
      </c>
      <c r="M5" s="2" t="s">
        <v>43</v>
      </c>
    </row>
    <row r="6" spans="1:13" x14ac:dyDescent="0.3">
      <c r="F6" s="2" t="s">
        <v>44</v>
      </c>
      <c r="G6" s="2" t="s">
        <v>45</v>
      </c>
      <c r="H6" s="2" t="s">
        <v>46</v>
      </c>
      <c r="J6" s="2" t="s">
        <v>47</v>
      </c>
      <c r="K6" s="2" t="s">
        <v>48</v>
      </c>
      <c r="L6" s="2" t="s">
        <v>49</v>
      </c>
      <c r="M6" s="2" t="s">
        <v>50</v>
      </c>
    </row>
    <row r="7" spans="1:13" x14ac:dyDescent="0.3">
      <c r="A7" s="14" t="s">
        <v>51</v>
      </c>
      <c r="B7" s="14"/>
      <c r="C7" s="11"/>
      <c r="F7" s="2" t="s">
        <v>52</v>
      </c>
      <c r="H7" s="2" t="s">
        <v>53</v>
      </c>
      <c r="J7" s="2" t="s">
        <v>54</v>
      </c>
      <c r="K7" s="2" t="s">
        <v>55</v>
      </c>
      <c r="L7" s="2" t="s">
        <v>56</v>
      </c>
      <c r="M7" s="2" t="s">
        <v>57</v>
      </c>
    </row>
    <row r="8" spans="1:13" x14ac:dyDescent="0.3">
      <c r="A8" s="14" t="s">
        <v>58</v>
      </c>
      <c r="B8" s="14"/>
      <c r="C8" s="11"/>
      <c r="F8" s="2" t="s">
        <v>59</v>
      </c>
      <c r="K8" s="2" t="s">
        <v>60</v>
      </c>
      <c r="L8" s="2" t="s">
        <v>61</v>
      </c>
      <c r="M8" s="2" t="s">
        <v>62</v>
      </c>
    </row>
    <row r="9" spans="1:13" x14ac:dyDescent="0.3">
      <c r="A9" s="14" t="s">
        <v>63</v>
      </c>
      <c r="B9" s="14"/>
      <c r="C9" s="11" t="s">
        <v>64</v>
      </c>
      <c r="K9" s="2" t="s">
        <v>65</v>
      </c>
      <c r="L9" s="2" t="s">
        <v>66</v>
      </c>
      <c r="M9" s="2" t="s">
        <v>67</v>
      </c>
    </row>
    <row r="10" spans="1:13" x14ac:dyDescent="0.3">
      <c r="A10" s="15"/>
      <c r="B10" s="15"/>
      <c r="C10" s="21"/>
      <c r="K10" s="2" t="s">
        <v>68</v>
      </c>
      <c r="L10" s="2" t="s">
        <v>69</v>
      </c>
    </row>
    <row r="11" spans="1:13" x14ac:dyDescent="0.3">
      <c r="A11" s="204" t="s">
        <v>70</v>
      </c>
      <c r="B11" s="204"/>
      <c r="C11" s="204"/>
      <c r="D11" s="204"/>
      <c r="K11" s="2" t="s">
        <v>71</v>
      </c>
      <c r="L11" s="2" t="s">
        <v>72</v>
      </c>
    </row>
    <row r="12" spans="1:13" x14ac:dyDescent="0.3">
      <c r="A12" s="23" t="s">
        <v>73</v>
      </c>
      <c r="B12" s="23" t="s">
        <v>74</v>
      </c>
      <c r="C12" s="23" t="s">
        <v>75</v>
      </c>
      <c r="D12" s="47" t="s">
        <v>76</v>
      </c>
      <c r="K12" s="2" t="s">
        <v>77</v>
      </c>
    </row>
    <row r="13" spans="1:13" x14ac:dyDescent="0.3">
      <c r="A13" s="25" t="s">
        <v>78</v>
      </c>
      <c r="B13" s="30" t="s">
        <v>79</v>
      </c>
      <c r="C13" s="41"/>
      <c r="D13" s="39"/>
      <c r="K13" s="2" t="s">
        <v>80</v>
      </c>
    </row>
    <row r="14" spans="1:13" ht="14.5" x14ac:dyDescent="0.35">
      <c r="A14" s="26" t="s">
        <v>81</v>
      </c>
      <c r="B14" s="31" t="s">
        <v>82</v>
      </c>
      <c r="C14" s="42"/>
      <c r="D14" s="100" t="s">
        <v>83</v>
      </c>
      <c r="K14" s="2" t="s">
        <v>84</v>
      </c>
    </row>
    <row r="15" spans="1:13" x14ac:dyDescent="0.3">
      <c r="A15" s="26" t="s">
        <v>85</v>
      </c>
      <c r="B15" s="31" t="s">
        <v>86</v>
      </c>
      <c r="C15" s="42" t="s">
        <v>87</v>
      </c>
      <c r="D15" s="34"/>
    </row>
    <row r="16" spans="1:13" x14ac:dyDescent="0.3">
      <c r="A16" s="27" t="s">
        <v>88</v>
      </c>
      <c r="B16" s="31" t="s">
        <v>89</v>
      </c>
      <c r="C16" s="43"/>
      <c r="D16" s="34"/>
    </row>
    <row r="17" spans="1:4" x14ac:dyDescent="0.3">
      <c r="A17" s="27" t="s">
        <v>90</v>
      </c>
      <c r="B17" s="31" t="s">
        <v>89</v>
      </c>
      <c r="C17" s="44"/>
      <c r="D17" s="34"/>
    </row>
    <row r="18" spans="1:4" x14ac:dyDescent="0.3">
      <c r="A18" s="27" t="s">
        <v>91</v>
      </c>
      <c r="B18" s="31" t="s">
        <v>92</v>
      </c>
      <c r="C18" s="43"/>
      <c r="D18" s="34"/>
    </row>
    <row r="19" spans="1:4" x14ac:dyDescent="0.3">
      <c r="A19" s="27" t="s">
        <v>93</v>
      </c>
      <c r="B19" s="31" t="s">
        <v>94</v>
      </c>
      <c r="C19" s="42"/>
      <c r="D19" s="34"/>
    </row>
    <row r="20" spans="1:4" x14ac:dyDescent="0.3">
      <c r="A20" s="28" t="s">
        <v>95</v>
      </c>
      <c r="B20" s="32" t="s">
        <v>96</v>
      </c>
      <c r="C20" s="68"/>
      <c r="D20" s="34"/>
    </row>
    <row r="21" spans="1:4" x14ac:dyDescent="0.3">
      <c r="A21" s="29" t="s">
        <v>97</v>
      </c>
      <c r="B21" s="33"/>
      <c r="C21" s="46"/>
      <c r="D21" s="40"/>
    </row>
    <row r="22" spans="1:4" x14ac:dyDescent="0.3">
      <c r="A22" s="17"/>
      <c r="B22" s="17"/>
      <c r="C22" s="3"/>
    </row>
    <row r="23" spans="1:4" x14ac:dyDescent="0.3">
      <c r="A23" s="204" t="s">
        <v>98</v>
      </c>
      <c r="B23" s="204"/>
      <c r="C23" s="204"/>
      <c r="D23" s="204"/>
    </row>
    <row r="24" spans="1:4" x14ac:dyDescent="0.3">
      <c r="A24" s="23" t="s">
        <v>73</v>
      </c>
      <c r="B24" s="23" t="s">
        <v>74</v>
      </c>
      <c r="C24" s="23" t="s">
        <v>75</v>
      </c>
      <c r="D24" s="47" t="s">
        <v>76</v>
      </c>
    </row>
    <row r="25" spans="1:4" x14ac:dyDescent="0.3">
      <c r="A25" s="51" t="s">
        <v>99</v>
      </c>
      <c r="B25" s="48" t="s">
        <v>100</v>
      </c>
      <c r="C25" s="66">
        <v>45901</v>
      </c>
      <c r="D25" s="39"/>
    </row>
    <row r="26" spans="1:4" x14ac:dyDescent="0.3">
      <c r="A26" s="52" t="s">
        <v>101</v>
      </c>
      <c r="B26" s="49" t="s">
        <v>102</v>
      </c>
      <c r="C26" s="59">
        <v>25</v>
      </c>
      <c r="D26" s="67"/>
    </row>
    <row r="27" spans="1:4" x14ac:dyDescent="0.3">
      <c r="A27" s="52" t="s">
        <v>103</v>
      </c>
      <c r="B27" s="31" t="s">
        <v>104</v>
      </c>
      <c r="C27" s="44" t="s">
        <v>13</v>
      </c>
      <c r="D27" s="34"/>
    </row>
    <row r="28" spans="1:4" x14ac:dyDescent="0.3">
      <c r="A28" s="52" t="s">
        <v>105</v>
      </c>
      <c r="B28" s="31"/>
      <c r="C28" s="44"/>
      <c r="D28" s="34"/>
    </row>
    <row r="29" spans="1:4" x14ac:dyDescent="0.3">
      <c r="A29" s="52" t="s">
        <v>106</v>
      </c>
      <c r="B29" s="31" t="s">
        <v>107</v>
      </c>
      <c r="C29" s="44" t="s">
        <v>14</v>
      </c>
      <c r="D29" s="34"/>
    </row>
    <row r="30" spans="1:4" x14ac:dyDescent="0.3">
      <c r="A30" s="52" t="s">
        <v>108</v>
      </c>
      <c r="B30" s="31" t="s">
        <v>107</v>
      </c>
      <c r="C30" s="44" t="s">
        <v>109</v>
      </c>
      <c r="D30" s="34"/>
    </row>
    <row r="31" spans="1:4" x14ac:dyDescent="0.3">
      <c r="A31" s="52" t="s">
        <v>110</v>
      </c>
      <c r="B31" s="31" t="s">
        <v>107</v>
      </c>
      <c r="C31" s="44" t="s">
        <v>80</v>
      </c>
      <c r="D31" s="34"/>
    </row>
    <row r="32" spans="1:4" x14ac:dyDescent="0.3">
      <c r="A32" s="52" t="s">
        <v>111</v>
      </c>
      <c r="B32" s="31" t="s">
        <v>112</v>
      </c>
      <c r="C32" s="44" t="s">
        <v>24</v>
      </c>
      <c r="D32" s="34"/>
    </row>
    <row r="33" spans="1:11" s="12" customFormat="1" ht="13" customHeight="1" x14ac:dyDescent="0.3">
      <c r="A33" s="52" t="s">
        <v>113</v>
      </c>
      <c r="B33" s="31" t="s">
        <v>112</v>
      </c>
      <c r="C33" s="44" t="s">
        <v>32</v>
      </c>
      <c r="D33" s="34"/>
      <c r="F33" s="18"/>
      <c r="G33" s="18"/>
      <c r="J33" s="2"/>
      <c r="K33" s="20"/>
    </row>
    <row r="34" spans="1:11" x14ac:dyDescent="0.3">
      <c r="A34" s="52" t="s">
        <v>114</v>
      </c>
      <c r="B34" s="49" t="s">
        <v>112</v>
      </c>
      <c r="C34" s="44" t="s">
        <v>15</v>
      </c>
      <c r="D34" s="34"/>
      <c r="J34" s="19"/>
    </row>
    <row r="35" spans="1:11" x14ac:dyDescent="0.3">
      <c r="A35" s="53" t="s">
        <v>115</v>
      </c>
      <c r="B35" s="50" t="s">
        <v>116</v>
      </c>
      <c r="C35" s="70">
        <v>0.1087</v>
      </c>
      <c r="D35" s="65"/>
    </row>
    <row r="36" spans="1:11" s="12" customFormat="1" x14ac:dyDescent="0.35">
      <c r="A36" s="53" t="s">
        <v>117</v>
      </c>
      <c r="B36" s="64" t="s">
        <v>118</v>
      </c>
      <c r="C36" s="72"/>
      <c r="D36" s="71"/>
    </row>
    <row r="37" spans="1:11" x14ac:dyDescent="0.3">
      <c r="A37" s="52" t="s">
        <v>119</v>
      </c>
      <c r="B37" s="55" t="s">
        <v>120</v>
      </c>
      <c r="C37" s="59"/>
      <c r="D37" s="34"/>
    </row>
    <row r="38" spans="1:11" x14ac:dyDescent="0.3">
      <c r="A38" s="52" t="s">
        <v>121</v>
      </c>
      <c r="B38" s="55" t="s">
        <v>120</v>
      </c>
      <c r="C38" s="59"/>
      <c r="D38" s="34"/>
    </row>
    <row r="39" spans="1:11" x14ac:dyDescent="0.3">
      <c r="A39" s="52" t="s">
        <v>122</v>
      </c>
      <c r="B39" s="55" t="s">
        <v>123</v>
      </c>
      <c r="C39" s="59"/>
      <c r="D39" s="34"/>
    </row>
    <row r="40" spans="1:11" x14ac:dyDescent="0.3">
      <c r="A40" s="52" t="s">
        <v>124</v>
      </c>
      <c r="B40" s="55" t="s">
        <v>123</v>
      </c>
      <c r="C40" s="59"/>
      <c r="D40" s="34"/>
    </row>
    <row r="41" spans="1:11" x14ac:dyDescent="0.3">
      <c r="A41" s="52" t="s">
        <v>125</v>
      </c>
      <c r="B41" s="55"/>
      <c r="C41" s="59"/>
      <c r="D41" s="34"/>
    </row>
    <row r="42" spans="1:11" x14ac:dyDescent="0.3">
      <c r="A42" s="52" t="s">
        <v>126</v>
      </c>
      <c r="B42" s="31" t="s">
        <v>107</v>
      </c>
      <c r="C42" s="45" t="s">
        <v>16</v>
      </c>
      <c r="D42" s="34"/>
      <c r="F42" s="4"/>
      <c r="G42" s="4"/>
      <c r="I42" s="5"/>
      <c r="K42" s="7"/>
    </row>
    <row r="43" spans="1:11" x14ac:dyDescent="0.3">
      <c r="A43" s="52" t="s">
        <v>127</v>
      </c>
      <c r="B43" s="31" t="s">
        <v>107</v>
      </c>
      <c r="C43" s="44" t="s">
        <v>128</v>
      </c>
      <c r="D43" s="34"/>
      <c r="F43" s="4"/>
      <c r="G43" s="4"/>
      <c r="J43" s="6"/>
      <c r="K43" s="9"/>
    </row>
    <row r="44" spans="1:11" x14ac:dyDescent="0.3">
      <c r="A44" s="52" t="s">
        <v>8</v>
      </c>
      <c r="B44" s="31" t="s">
        <v>107</v>
      </c>
      <c r="C44" s="45" t="s">
        <v>47</v>
      </c>
      <c r="D44" s="34"/>
      <c r="J44" s="8"/>
    </row>
    <row r="45" spans="1:11" x14ac:dyDescent="0.3">
      <c r="A45" s="52" t="s">
        <v>129</v>
      </c>
      <c r="B45" s="31" t="s">
        <v>130</v>
      </c>
      <c r="C45" s="60"/>
      <c r="D45" s="34"/>
    </row>
    <row r="46" spans="1:11" x14ac:dyDescent="0.3">
      <c r="A46" s="52" t="s">
        <v>131</v>
      </c>
      <c r="B46" s="56"/>
      <c r="C46" s="69">
        <f>DATE(YEAR(C25)+1,MONTH(C25),DAY(C25))</f>
        <v>46266</v>
      </c>
      <c r="D46" s="34"/>
    </row>
    <row r="47" spans="1:11" x14ac:dyDescent="0.3">
      <c r="A47" s="52" t="s">
        <v>132</v>
      </c>
      <c r="B47" s="31" t="s">
        <v>107</v>
      </c>
      <c r="C47" s="44" t="s">
        <v>133</v>
      </c>
      <c r="D47" s="34"/>
    </row>
    <row r="48" spans="1:11" x14ac:dyDescent="0.3">
      <c r="A48" s="52" t="s">
        <v>10</v>
      </c>
      <c r="B48" s="49" t="s">
        <v>107</v>
      </c>
      <c r="C48" s="61" t="s">
        <v>28</v>
      </c>
      <c r="D48" s="35"/>
    </row>
    <row r="49" spans="1:4" ht="65" x14ac:dyDescent="0.3">
      <c r="A49" s="52" t="s">
        <v>134</v>
      </c>
      <c r="B49" s="57"/>
      <c r="C49" s="62" t="s">
        <v>135</v>
      </c>
      <c r="D49" s="34"/>
    </row>
    <row r="50" spans="1:4" ht="14.5" x14ac:dyDescent="0.35">
      <c r="A50" s="52" t="s">
        <v>136</v>
      </c>
      <c r="B50" s="31" t="s">
        <v>137</v>
      </c>
      <c r="C50" s="99" t="s">
        <v>138</v>
      </c>
      <c r="D50" s="98" t="s">
        <v>83</v>
      </c>
    </row>
    <row r="51" spans="1:4" x14ac:dyDescent="0.3">
      <c r="A51" s="52" t="s">
        <v>139</v>
      </c>
      <c r="B51" s="64" t="s">
        <v>140</v>
      </c>
      <c r="C51" s="45"/>
      <c r="D51" s="34"/>
    </row>
    <row r="52" spans="1:4" x14ac:dyDescent="0.3">
      <c r="A52" s="54" t="s">
        <v>141</v>
      </c>
      <c r="B52" s="58"/>
      <c r="C52" s="63"/>
      <c r="D52" s="40"/>
    </row>
    <row r="53" spans="1:4" x14ac:dyDescent="0.3">
      <c r="A53" s="154" t="s">
        <v>142</v>
      </c>
      <c r="B53" s="158"/>
      <c r="C53" s="157" t="s">
        <v>16</v>
      </c>
      <c r="D53" s="39"/>
    </row>
    <row r="54" spans="1:4" x14ac:dyDescent="0.3">
      <c r="A54" s="155" t="s">
        <v>143</v>
      </c>
      <c r="B54" s="159"/>
      <c r="C54" s="156"/>
      <c r="D54" s="40"/>
    </row>
    <row r="56" spans="1:4" x14ac:dyDescent="0.3">
      <c r="A56" s="204" t="s">
        <v>144</v>
      </c>
      <c r="B56" s="204"/>
      <c r="C56" s="204"/>
      <c r="D56" s="204"/>
    </row>
    <row r="57" spans="1:4" x14ac:dyDescent="0.3">
      <c r="A57" s="23" t="s">
        <v>145</v>
      </c>
      <c r="B57" s="23" t="s">
        <v>146</v>
      </c>
      <c r="C57" s="23" t="s">
        <v>147</v>
      </c>
      <c r="D57" s="22" t="s">
        <v>148</v>
      </c>
    </row>
    <row r="58" spans="1:4" x14ac:dyDescent="0.3">
      <c r="A58" s="36" t="s">
        <v>149</v>
      </c>
      <c r="B58" s="39" t="s">
        <v>16</v>
      </c>
      <c r="C58" s="39"/>
      <c r="D58" s="39"/>
    </row>
    <row r="59" spans="1:4" x14ac:dyDescent="0.3">
      <c r="A59" s="24" t="s">
        <v>149</v>
      </c>
      <c r="B59" s="34" t="s">
        <v>16</v>
      </c>
      <c r="C59" s="34"/>
      <c r="D59" s="34"/>
    </row>
    <row r="60" spans="1:4" x14ac:dyDescent="0.3">
      <c r="A60" s="37" t="s">
        <v>150</v>
      </c>
      <c r="B60" s="34" t="s">
        <v>25</v>
      </c>
      <c r="C60" s="34"/>
      <c r="D60" s="34"/>
    </row>
    <row r="61" spans="1:4" x14ac:dyDescent="0.3">
      <c r="A61" s="37" t="s">
        <v>151</v>
      </c>
      <c r="B61" s="34" t="s">
        <v>16</v>
      </c>
      <c r="C61" s="34"/>
      <c r="D61" s="34"/>
    </row>
    <row r="62" spans="1:4" x14ac:dyDescent="0.3">
      <c r="A62" s="37" t="s">
        <v>152</v>
      </c>
      <c r="B62" s="34" t="s">
        <v>153</v>
      </c>
      <c r="C62" s="34"/>
      <c r="D62" s="34"/>
    </row>
    <row r="63" spans="1:4" x14ac:dyDescent="0.3">
      <c r="A63" s="37" t="s">
        <v>154</v>
      </c>
      <c r="B63" s="34" t="s">
        <v>153</v>
      </c>
      <c r="C63" s="34"/>
      <c r="D63" s="34"/>
    </row>
    <row r="64" spans="1:4" x14ac:dyDescent="0.3">
      <c r="A64" s="38" t="s">
        <v>155</v>
      </c>
      <c r="B64" s="40" t="s">
        <v>153</v>
      </c>
      <c r="C64" s="40"/>
      <c r="D64" s="40"/>
    </row>
    <row r="65" spans="1:2" x14ac:dyDescent="0.3">
      <c r="A65" s="10"/>
      <c r="B65" s="10"/>
    </row>
    <row r="66" spans="1:2" x14ac:dyDescent="0.3">
      <c r="A66" s="10"/>
      <c r="B66" s="10"/>
    </row>
    <row r="67" spans="1:2" x14ac:dyDescent="0.3">
      <c r="A67" s="10"/>
      <c r="B67" s="10"/>
    </row>
    <row r="68" spans="1:2" x14ac:dyDescent="0.3">
      <c r="A68" s="10"/>
      <c r="B68" s="10"/>
    </row>
    <row r="69" spans="1:2" x14ac:dyDescent="0.3">
      <c r="A69" s="10"/>
      <c r="B69" s="10"/>
    </row>
  </sheetData>
  <mergeCells count="3">
    <mergeCell ref="A11:D11"/>
    <mergeCell ref="A56:D56"/>
    <mergeCell ref="A23:D23"/>
  </mergeCells>
  <dataValidations count="11">
    <dataValidation type="list" allowBlank="1" showInputMessage="1" showErrorMessage="1" sqref="C43" xr:uid="{00000000-0002-0000-0000-000001000000}">
      <formula1>"Annually, Quarterly, Monthly, After Year X"</formula1>
    </dataValidation>
    <dataValidation type="list" allowBlank="1" showInputMessage="1" showErrorMessage="1" sqref="C32:C34" xr:uid="{00000000-0002-0000-0000-000006000000}">
      <formula1>$H$2:$H$7</formula1>
    </dataValidation>
    <dataValidation type="list" allowBlank="1" showInputMessage="1" showErrorMessage="1" sqref="C27:C28" xr:uid="{E49F9DD0-CA8E-4289-B3F8-58FF7B1E18FB}">
      <formula1>$F$2:$F$9</formula1>
    </dataValidation>
    <dataValidation type="list" allowBlank="1" showInputMessage="1" showErrorMessage="1" sqref="C42:C43 C53" xr:uid="{00192FD8-624D-441A-A851-48F3A458DE51}">
      <formula1>$I$2:$I$3</formula1>
    </dataValidation>
    <dataValidation type="list" allowBlank="1" showInputMessage="1" showErrorMessage="1" sqref="C29" xr:uid="{EDC5AA01-C499-4C05-B8AB-2354D679FC5C}">
      <formula1>$G$2:$G$7</formula1>
    </dataValidation>
    <dataValidation type="list" allowBlank="1" showInputMessage="1" showErrorMessage="1" sqref="C31" xr:uid="{710DAACF-F5D1-4E6D-AF9A-0C1FAFF7107D}">
      <formula1>$K$2:$K$16</formula1>
    </dataValidation>
    <dataValidation type="list" allowBlank="1" showInputMessage="1" showErrorMessage="1" sqref="B58:B64" xr:uid="{C6CC3521-25B8-4A65-BAC8-FA07C53B44A5}">
      <formula1>"Yes, No, Only contact for escalation"</formula1>
    </dataValidation>
    <dataValidation type="list" allowBlank="1" showInputMessage="1" showErrorMessage="1" sqref="C48" xr:uid="{BFE84C53-1F0C-408D-8B96-9FBAF82AF050}">
      <formula1>$L$2:$L$12</formula1>
    </dataValidation>
    <dataValidation type="list" allowBlank="1" showInputMessage="1" showErrorMessage="1" sqref="C50" xr:uid="{6E0E9182-936A-46A8-A133-DD7F13AFD1B1}">
      <formula1>"Yes - Executed Contract uploaded, No - Contract not executed"</formula1>
    </dataValidation>
    <dataValidation type="list" allowBlank="1" showInputMessage="1" showErrorMessage="1" sqref="C44" xr:uid="{F58D4D35-7815-428B-AC7A-A589D3563375}">
      <formula1>$J$2:$J$7</formula1>
    </dataValidation>
    <dataValidation type="list" allowBlank="1" showInputMessage="1" showErrorMessage="1" sqref="C47" xr:uid="{00000000-0002-0000-0000-000005000000}">
      <formula1>$M$2:$M$10</formula1>
    </dataValidation>
  </dataValidations>
  <hyperlinks>
    <hyperlink ref="D50" r:id="rId1" display="https://apps.powerapps.com/play/e/default-ef81548d-8398-4e17-9f51-8fc7a787593e/a/2ae6819a-861c-47cf-bcbe-2f08a80ba40f?tenantId=ef81548d-8398-4e17-9f51-8fc7a787593e&amp;source=AppSharedV3&amp;hint=3d9f1872-b1bf-4206-ae71-f7505f8119b0&amp;sourcetime=1715002541500" xr:uid="{1A2EE3A3-CA88-44C7-9A00-E1A1CD8F7CBC}"/>
    <hyperlink ref="D14" r:id="rId2" display="https://apps.powerapps.com/play/e/default-ef81548d-8398-4e17-9f51-8fc7a787593e/a/2ae6819a-861c-47cf-bcbe-2f08a80ba40f?tenantId=ef81548d-8398-4e17-9f51-8fc7a787593e&amp;source=AppSharedV3&amp;hint=3d9f1872-b1bf-4206-ae71-f7505f8119b0&amp;sourcetime=1715002541500" xr:uid="{EAE6D5F3-4FA5-46EA-A9BA-7DE7E60775BC}"/>
  </hyperlinks>
  <pageMargins left="0.7" right="0.7" top="0.75" bottom="0.75" header="0.3" footer="0.3"/>
  <pageSetup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2A79-20FD-4B39-BFF9-6BC9C1045766}">
  <sheetPr>
    <tabColor rgb="FFFFFF00"/>
  </sheetPr>
  <dimension ref="B1:I10"/>
  <sheetViews>
    <sheetView workbookViewId="0">
      <selection activeCell="J12" sqref="J12"/>
    </sheetView>
  </sheetViews>
  <sheetFormatPr defaultRowHeight="14.5" x14ac:dyDescent="0.35"/>
  <cols>
    <col min="1" max="1" width="22" customWidth="1"/>
  </cols>
  <sheetData>
    <row r="1" spans="2:9" ht="15" thickBot="1" x14ac:dyDescent="0.4"/>
    <row r="2" spans="2:9" x14ac:dyDescent="0.35">
      <c r="B2" s="88"/>
      <c r="C2" s="89"/>
      <c r="D2" s="89"/>
      <c r="E2" s="89"/>
      <c r="F2" s="89"/>
      <c r="G2" s="89"/>
      <c r="H2" s="89"/>
      <c r="I2" s="90"/>
    </row>
    <row r="3" spans="2:9" x14ac:dyDescent="0.35">
      <c r="B3" s="91" t="s">
        <v>156</v>
      </c>
      <c r="C3" s="92"/>
      <c r="D3" s="92"/>
      <c r="E3" s="92"/>
      <c r="F3" s="92"/>
      <c r="G3" s="92"/>
      <c r="H3" s="92"/>
      <c r="I3" s="93"/>
    </row>
    <row r="4" spans="2:9" x14ac:dyDescent="0.35">
      <c r="B4" s="94" t="s">
        <v>157</v>
      </c>
      <c r="C4" s="92"/>
      <c r="D4" s="92"/>
      <c r="E4" s="92"/>
      <c r="F4" s="92"/>
      <c r="G4" s="92"/>
      <c r="H4" s="92"/>
      <c r="I4" s="93"/>
    </row>
    <row r="5" spans="2:9" x14ac:dyDescent="0.35">
      <c r="B5" s="94" t="s">
        <v>158</v>
      </c>
      <c r="C5" s="92"/>
      <c r="D5" s="92"/>
      <c r="E5" s="92"/>
      <c r="F5" s="92"/>
      <c r="G5" s="92"/>
      <c r="H5" s="92"/>
      <c r="I5" s="93"/>
    </row>
    <row r="6" spans="2:9" x14ac:dyDescent="0.35">
      <c r="B6" s="94" t="s">
        <v>159</v>
      </c>
      <c r="C6" s="92"/>
      <c r="D6" s="92"/>
      <c r="E6" s="92"/>
      <c r="F6" s="92"/>
      <c r="G6" s="92"/>
      <c r="H6" s="92"/>
      <c r="I6" s="93"/>
    </row>
    <row r="7" spans="2:9" x14ac:dyDescent="0.35">
      <c r="B7" s="94" t="s">
        <v>160</v>
      </c>
      <c r="C7" s="92"/>
      <c r="D7" s="92"/>
      <c r="E7" s="92"/>
      <c r="F7" s="92"/>
      <c r="G7" s="92"/>
      <c r="H7" s="92"/>
      <c r="I7" s="93"/>
    </row>
    <row r="8" spans="2:9" x14ac:dyDescent="0.35">
      <c r="B8" s="94" t="s">
        <v>161</v>
      </c>
      <c r="C8" s="92"/>
      <c r="D8" s="92"/>
      <c r="E8" s="92"/>
      <c r="F8" s="92"/>
      <c r="G8" s="92"/>
      <c r="H8" s="92"/>
      <c r="I8" s="93"/>
    </row>
    <row r="9" spans="2:9" x14ac:dyDescent="0.35">
      <c r="B9" s="91"/>
      <c r="C9" s="92"/>
      <c r="D9" s="92"/>
      <c r="E9" s="92"/>
      <c r="F9" s="92"/>
      <c r="G9" s="92"/>
      <c r="H9" s="92"/>
      <c r="I9" s="93"/>
    </row>
    <row r="10" spans="2:9" ht="15" thickBot="1" x14ac:dyDescent="0.4">
      <c r="B10" s="95"/>
      <c r="C10" s="96"/>
      <c r="D10" s="96"/>
      <c r="E10" s="96"/>
      <c r="F10" s="96"/>
      <c r="G10" s="96"/>
      <c r="H10" s="96"/>
      <c r="I10" s="9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A899-77D2-428F-AA32-3DB0CB25D781}">
  <dimension ref="A2:D75"/>
  <sheetViews>
    <sheetView tabSelected="1" topLeftCell="A26" workbookViewId="0">
      <selection activeCell="K58" sqref="K58"/>
    </sheetView>
  </sheetViews>
  <sheetFormatPr defaultColWidth="8.7265625" defaultRowHeight="14.5" x14ac:dyDescent="0.35"/>
  <cols>
    <col min="1" max="1" width="51.7265625" style="75" customWidth="1"/>
    <col min="2" max="2" width="54.1796875" style="75" bestFit="1" customWidth="1"/>
    <col min="3" max="3" width="61.81640625" style="75" customWidth="1"/>
    <col min="4" max="4" width="79.81640625" style="75" bestFit="1" customWidth="1"/>
    <col min="5" max="5" width="8.54296875" style="74" customWidth="1"/>
    <col min="6" max="16384" width="8.7265625" style="74"/>
  </cols>
  <sheetData>
    <row r="2" spans="1:4" ht="18.5" x14ac:dyDescent="0.45">
      <c r="A2" s="16" t="s">
        <v>12</v>
      </c>
      <c r="B2" s="16"/>
      <c r="C2" s="1"/>
      <c r="D2" s="73" t="s">
        <v>162</v>
      </c>
    </row>
    <row r="3" spans="1:4" ht="18.5" x14ac:dyDescent="0.45">
      <c r="A3" s="16" t="s">
        <v>163</v>
      </c>
      <c r="B3" s="16"/>
      <c r="C3" s="1"/>
      <c r="D3" s="73" t="s">
        <v>164</v>
      </c>
    </row>
    <row r="4" spans="1:4" ht="22" customHeight="1" x14ac:dyDescent="0.35">
      <c r="A4" s="1"/>
      <c r="B4" s="1"/>
      <c r="C4" s="1"/>
      <c r="D4" s="73" t="s">
        <v>165</v>
      </c>
    </row>
    <row r="5" spans="1:4" x14ac:dyDescent="0.35">
      <c r="A5" s="76"/>
      <c r="B5" s="76"/>
      <c r="C5" s="76"/>
      <c r="D5" s="73" t="s">
        <v>166</v>
      </c>
    </row>
    <row r="6" spans="1:4" x14ac:dyDescent="0.35">
      <c r="D6" s="73" t="s">
        <v>167</v>
      </c>
    </row>
    <row r="7" spans="1:4" x14ac:dyDescent="0.35">
      <c r="A7" s="14" t="s">
        <v>51</v>
      </c>
      <c r="B7" s="14"/>
      <c r="C7" s="11" t="s">
        <v>350</v>
      </c>
      <c r="D7" s="73" t="s">
        <v>168</v>
      </c>
    </row>
    <row r="8" spans="1:4" x14ac:dyDescent="0.35">
      <c r="A8" s="14" t="s">
        <v>58</v>
      </c>
      <c r="B8" s="14"/>
      <c r="C8" s="11" t="str">
        <f>IF(ISBLANK('Pricing and Payment Info'!C8), "", 'Pricing and Payment Info'!C8)</f>
        <v/>
      </c>
    </row>
    <row r="9" spans="1:4" x14ac:dyDescent="0.35">
      <c r="A9" s="14" t="s">
        <v>63</v>
      </c>
      <c r="B9" s="14"/>
      <c r="C9" s="11" t="str">
        <f>IF(ISBLANK('Pricing and Payment Info'!C9), "", 'Pricing and Payment Info'!C9)</f>
        <v>Joshua Ojo</v>
      </c>
    </row>
    <row r="10" spans="1:4" x14ac:dyDescent="0.35">
      <c r="A10" s="76"/>
      <c r="B10" s="76"/>
      <c r="C10" s="77"/>
    </row>
    <row r="11" spans="1:4" x14ac:dyDescent="0.35">
      <c r="A11" s="204" t="s">
        <v>169</v>
      </c>
      <c r="B11" s="204"/>
      <c r="C11" s="204"/>
      <c r="D11" s="204"/>
    </row>
    <row r="12" spans="1:4" x14ac:dyDescent="0.35">
      <c r="A12" s="23" t="s">
        <v>73</v>
      </c>
      <c r="B12" s="23" t="s">
        <v>74</v>
      </c>
      <c r="C12" s="23" t="s">
        <v>75</v>
      </c>
      <c r="D12" s="47" t="s">
        <v>170</v>
      </c>
    </row>
    <row r="13" spans="1:4" x14ac:dyDescent="0.35">
      <c r="A13" s="25" t="s">
        <v>171</v>
      </c>
      <c r="B13" s="30" t="s">
        <v>172</v>
      </c>
      <c r="C13" s="200">
        <f>C14*585/1000</f>
        <v>2616.7049999999999</v>
      </c>
      <c r="D13" s="39"/>
    </row>
    <row r="14" spans="1:4" x14ac:dyDescent="0.35">
      <c r="A14" s="80" t="s">
        <v>173</v>
      </c>
      <c r="B14" s="31" t="s">
        <v>174</v>
      </c>
      <c r="C14" s="167">
        <v>4473</v>
      </c>
      <c r="D14" s="34"/>
    </row>
    <row r="15" spans="1:4" x14ac:dyDescent="0.35">
      <c r="A15" s="80" t="s">
        <v>175</v>
      </c>
      <c r="B15" s="31" t="s">
        <v>176</v>
      </c>
      <c r="C15" s="167" t="s">
        <v>177</v>
      </c>
      <c r="D15" s="34"/>
    </row>
    <row r="16" spans="1:4" x14ac:dyDescent="0.35">
      <c r="A16" s="26" t="s">
        <v>178</v>
      </c>
      <c r="B16" s="31" t="s">
        <v>179</v>
      </c>
      <c r="C16" s="167">
        <v>2500</v>
      </c>
      <c r="D16" s="34"/>
    </row>
    <row r="17" spans="1:4" x14ac:dyDescent="0.35">
      <c r="A17" s="80" t="s">
        <v>180</v>
      </c>
      <c r="B17" s="31" t="s">
        <v>181</v>
      </c>
      <c r="C17" s="167">
        <v>20</v>
      </c>
      <c r="D17" s="34"/>
    </row>
    <row r="18" spans="1:4" x14ac:dyDescent="0.35">
      <c r="A18" s="80" t="s">
        <v>182</v>
      </c>
      <c r="B18" s="31" t="s">
        <v>183</v>
      </c>
      <c r="C18" s="167" t="s">
        <v>184</v>
      </c>
      <c r="D18" s="34"/>
    </row>
    <row r="19" spans="1:4" x14ac:dyDescent="0.35">
      <c r="A19" s="26" t="s">
        <v>185</v>
      </c>
      <c r="B19" s="31" t="s">
        <v>186</v>
      </c>
      <c r="C19" s="167"/>
      <c r="D19" s="34"/>
    </row>
    <row r="20" spans="1:4" x14ac:dyDescent="0.35">
      <c r="A20" s="80" t="s">
        <v>187</v>
      </c>
      <c r="B20" s="31" t="s">
        <v>188</v>
      </c>
      <c r="C20" s="167"/>
      <c r="D20" s="34"/>
    </row>
    <row r="21" spans="1:4" x14ac:dyDescent="0.35">
      <c r="A21" s="26" t="s">
        <v>189</v>
      </c>
      <c r="B21" s="31" t="s">
        <v>190</v>
      </c>
      <c r="C21" s="167"/>
      <c r="D21" s="34"/>
    </row>
    <row r="22" spans="1:4" x14ac:dyDescent="0.35">
      <c r="A22" s="80" t="s">
        <v>191</v>
      </c>
      <c r="B22" s="31" t="s">
        <v>192</v>
      </c>
      <c r="C22" s="167"/>
      <c r="D22" s="34"/>
    </row>
    <row r="23" spans="1:4" x14ac:dyDescent="0.35">
      <c r="A23" s="26" t="s">
        <v>193</v>
      </c>
      <c r="B23" s="31" t="s">
        <v>190</v>
      </c>
      <c r="C23" s="167"/>
      <c r="D23" s="34"/>
    </row>
    <row r="24" spans="1:4" x14ac:dyDescent="0.35">
      <c r="A24" s="26" t="s">
        <v>194</v>
      </c>
      <c r="B24" s="31" t="s">
        <v>195</v>
      </c>
      <c r="C24" s="167"/>
      <c r="D24" s="67" t="s">
        <v>196</v>
      </c>
    </row>
    <row r="25" spans="1:4" x14ac:dyDescent="0.35">
      <c r="A25" s="26" t="s">
        <v>197</v>
      </c>
      <c r="B25" s="31" t="s">
        <v>195</v>
      </c>
      <c r="C25" s="167"/>
      <c r="D25" s="67" t="s">
        <v>196</v>
      </c>
    </row>
    <row r="26" spans="1:4" x14ac:dyDescent="0.35">
      <c r="A26" s="26" t="s">
        <v>198</v>
      </c>
      <c r="B26" s="31" t="s">
        <v>199</v>
      </c>
      <c r="C26" s="167" t="s">
        <v>200</v>
      </c>
      <c r="D26" s="34"/>
    </row>
    <row r="27" spans="1:4" x14ac:dyDescent="0.35">
      <c r="A27" s="26" t="s">
        <v>201</v>
      </c>
      <c r="B27" s="31" t="s">
        <v>202</v>
      </c>
      <c r="C27" s="167"/>
      <c r="D27" s="34"/>
    </row>
    <row r="28" spans="1:4" x14ac:dyDescent="0.35">
      <c r="A28" s="29" t="s">
        <v>203</v>
      </c>
      <c r="B28" s="33" t="s">
        <v>204</v>
      </c>
      <c r="C28" s="168">
        <v>0.41499999999999998</v>
      </c>
      <c r="D28" s="40"/>
    </row>
    <row r="29" spans="1:4" x14ac:dyDescent="0.35">
      <c r="A29" s="17"/>
      <c r="B29" s="17"/>
      <c r="C29" s="78"/>
      <c r="D29" s="2"/>
    </row>
    <row r="30" spans="1:4" x14ac:dyDescent="0.35">
      <c r="A30" s="204" t="s">
        <v>205</v>
      </c>
      <c r="B30" s="204"/>
      <c r="C30" s="204"/>
      <c r="D30" s="204"/>
    </row>
    <row r="31" spans="1:4" x14ac:dyDescent="0.35">
      <c r="A31" s="23" t="s">
        <v>73</v>
      </c>
      <c r="B31" s="165" t="s">
        <v>74</v>
      </c>
      <c r="C31" s="23" t="s">
        <v>75</v>
      </c>
      <c r="D31" s="47" t="s">
        <v>170</v>
      </c>
    </row>
    <row r="32" spans="1:4" x14ac:dyDescent="0.35">
      <c r="A32" s="51" t="s">
        <v>206</v>
      </c>
      <c r="B32" s="48" t="s">
        <v>207</v>
      </c>
      <c r="C32" s="39" t="s">
        <v>208</v>
      </c>
      <c r="D32" s="39" t="s">
        <v>209</v>
      </c>
    </row>
    <row r="33" spans="1:4" x14ac:dyDescent="0.35">
      <c r="A33" s="52" t="s">
        <v>210</v>
      </c>
      <c r="B33" s="49" t="s">
        <v>207</v>
      </c>
      <c r="C33" s="34" t="s">
        <v>208</v>
      </c>
      <c r="D33" s="100" t="s">
        <v>211</v>
      </c>
    </row>
    <row r="34" spans="1:4" x14ac:dyDescent="0.35">
      <c r="A34" s="52" t="s">
        <v>212</v>
      </c>
      <c r="B34" s="49" t="s">
        <v>207</v>
      </c>
      <c r="C34" s="34" t="s">
        <v>208</v>
      </c>
      <c r="D34" s="100" t="s">
        <v>213</v>
      </c>
    </row>
    <row r="35" spans="1:4" x14ac:dyDescent="0.35">
      <c r="A35" s="52" t="s">
        <v>214</v>
      </c>
      <c r="B35" s="49" t="s">
        <v>207</v>
      </c>
      <c r="C35" s="34" t="s">
        <v>215</v>
      </c>
      <c r="D35" s="34" t="s">
        <v>209</v>
      </c>
    </row>
    <row r="36" spans="1:4" x14ac:dyDescent="0.35">
      <c r="A36" s="52" t="s">
        <v>354</v>
      </c>
      <c r="B36" s="49" t="s">
        <v>207</v>
      </c>
      <c r="C36" s="34" t="s">
        <v>215</v>
      </c>
      <c r="D36" s="34" t="s">
        <v>355</v>
      </c>
    </row>
    <row r="37" spans="1:4" x14ac:dyDescent="0.35">
      <c r="A37" s="52" t="s">
        <v>216</v>
      </c>
      <c r="B37" s="49" t="s">
        <v>207</v>
      </c>
      <c r="C37" s="34" t="s">
        <v>208</v>
      </c>
      <c r="D37" s="34" t="s">
        <v>209</v>
      </c>
    </row>
    <row r="38" spans="1:4" x14ac:dyDescent="0.35">
      <c r="A38" s="27" t="s">
        <v>217</v>
      </c>
      <c r="B38" s="166" t="s">
        <v>207</v>
      </c>
      <c r="C38" s="34" t="s">
        <v>215</v>
      </c>
      <c r="D38" s="67" t="s">
        <v>218</v>
      </c>
    </row>
    <row r="39" spans="1:4" x14ac:dyDescent="0.35">
      <c r="A39" s="54" t="s">
        <v>219</v>
      </c>
      <c r="B39" s="81" t="s">
        <v>207</v>
      </c>
      <c r="C39" s="40" t="s">
        <v>215</v>
      </c>
      <c r="D39" s="40" t="s">
        <v>209</v>
      </c>
    </row>
    <row r="40" spans="1:4" x14ac:dyDescent="0.35">
      <c r="A40" s="2"/>
      <c r="B40" s="2"/>
      <c r="D40" s="2"/>
    </row>
    <row r="41" spans="1:4" x14ac:dyDescent="0.35">
      <c r="A41" s="204" t="s">
        <v>220</v>
      </c>
      <c r="B41" s="204"/>
      <c r="C41" s="204"/>
      <c r="D41" s="204"/>
    </row>
    <row r="42" spans="1:4" x14ac:dyDescent="0.35">
      <c r="A42" s="23" t="s">
        <v>73</v>
      </c>
      <c r="B42" s="23" t="s">
        <v>74</v>
      </c>
      <c r="C42" s="23" t="s">
        <v>75</v>
      </c>
      <c r="D42" s="47" t="s">
        <v>170</v>
      </c>
    </row>
    <row r="43" spans="1:4" x14ac:dyDescent="0.35">
      <c r="A43" s="36" t="s">
        <v>221</v>
      </c>
      <c r="B43" s="82" t="s">
        <v>222</v>
      </c>
      <c r="C43" s="39" t="s">
        <v>223</v>
      </c>
      <c r="D43" s="39"/>
    </row>
    <row r="44" spans="1:4" x14ac:dyDescent="0.35">
      <c r="A44" s="24" t="s">
        <v>224</v>
      </c>
      <c r="B44" s="83" t="s">
        <v>225</v>
      </c>
      <c r="C44" s="34" t="s">
        <v>226</v>
      </c>
      <c r="D44" s="34"/>
    </row>
    <row r="45" spans="1:4" x14ac:dyDescent="0.35">
      <c r="A45" s="24" t="s">
        <v>227</v>
      </c>
      <c r="B45" s="83" t="s">
        <v>228</v>
      </c>
      <c r="C45" s="34" t="s">
        <v>229</v>
      </c>
      <c r="D45" s="34"/>
    </row>
    <row r="46" spans="1:4" x14ac:dyDescent="0.35">
      <c r="A46" s="24" t="s">
        <v>230</v>
      </c>
      <c r="B46" s="83" t="s">
        <v>231</v>
      </c>
      <c r="C46" s="34" t="s">
        <v>232</v>
      </c>
      <c r="D46" s="67" t="s">
        <v>233</v>
      </c>
    </row>
    <row r="47" spans="1:4" x14ac:dyDescent="0.35">
      <c r="A47" s="38"/>
      <c r="B47" s="84"/>
      <c r="C47" s="40"/>
      <c r="D47" s="40"/>
    </row>
    <row r="48" spans="1:4" x14ac:dyDescent="0.35">
      <c r="A48" s="79"/>
      <c r="B48" s="79"/>
    </row>
    <row r="49" spans="1:4" x14ac:dyDescent="0.35">
      <c r="A49" s="204" t="s">
        <v>234</v>
      </c>
      <c r="B49" s="204"/>
      <c r="C49" s="204"/>
      <c r="D49" s="204"/>
    </row>
    <row r="50" spans="1:4" x14ac:dyDescent="0.35">
      <c r="A50" s="23" t="s">
        <v>73</v>
      </c>
      <c r="B50" s="23" t="s">
        <v>74</v>
      </c>
      <c r="C50" s="23" t="s">
        <v>75</v>
      </c>
      <c r="D50" s="47" t="s">
        <v>170</v>
      </c>
    </row>
    <row r="51" spans="1:4" x14ac:dyDescent="0.35">
      <c r="A51" s="36" t="s">
        <v>235</v>
      </c>
      <c r="B51" s="82" t="s">
        <v>207</v>
      </c>
      <c r="C51" s="39" t="s">
        <v>208</v>
      </c>
      <c r="D51" s="39"/>
    </row>
    <row r="52" spans="1:4" x14ac:dyDescent="0.35">
      <c r="A52" s="24" t="s">
        <v>236</v>
      </c>
      <c r="B52" s="83" t="s">
        <v>237</v>
      </c>
      <c r="C52" s="34" t="s">
        <v>208</v>
      </c>
      <c r="D52" s="34"/>
    </row>
    <row r="53" spans="1:4" x14ac:dyDescent="0.35">
      <c r="A53" s="24" t="s">
        <v>238</v>
      </c>
      <c r="B53" s="83" t="s">
        <v>239</v>
      </c>
      <c r="C53" s="34" t="s">
        <v>215</v>
      </c>
      <c r="D53" s="67" t="s">
        <v>240</v>
      </c>
    </row>
    <row r="54" spans="1:4" x14ac:dyDescent="0.35">
      <c r="A54" s="24" t="s">
        <v>241</v>
      </c>
      <c r="B54" s="83" t="s">
        <v>242</v>
      </c>
      <c r="C54" s="34" t="s">
        <v>215</v>
      </c>
      <c r="D54" s="67" t="s">
        <v>240</v>
      </c>
    </row>
    <row r="55" spans="1:4" ht="27" customHeight="1" x14ac:dyDescent="0.35">
      <c r="A55" s="86" t="s">
        <v>243</v>
      </c>
      <c r="B55" s="85" t="s">
        <v>244</v>
      </c>
      <c r="C55" s="34" t="s">
        <v>208</v>
      </c>
      <c r="D55" s="34"/>
    </row>
    <row r="56" spans="1:4" ht="14.5" customHeight="1" x14ac:dyDescent="0.35">
      <c r="A56" s="86" t="s">
        <v>245</v>
      </c>
      <c r="B56" s="85" t="s">
        <v>246</v>
      </c>
      <c r="C56" s="34" t="s">
        <v>247</v>
      </c>
      <c r="D56" s="34"/>
    </row>
    <row r="57" spans="1:4" ht="14.5" customHeight="1" x14ac:dyDescent="0.35">
      <c r="A57" s="87" t="s">
        <v>248</v>
      </c>
      <c r="B57" s="31" t="s">
        <v>202</v>
      </c>
      <c r="C57" s="34" t="s">
        <v>249</v>
      </c>
      <c r="D57" s="67" t="s">
        <v>250</v>
      </c>
    </row>
    <row r="58" spans="1:4" ht="14.5" customHeight="1" x14ac:dyDescent="0.35">
      <c r="A58" s="87" t="s">
        <v>251</v>
      </c>
      <c r="B58" s="85" t="s">
        <v>252</v>
      </c>
      <c r="C58" s="34" t="s">
        <v>253</v>
      </c>
      <c r="D58" s="34" t="s">
        <v>254</v>
      </c>
    </row>
    <row r="59" spans="1:4" ht="14.5" customHeight="1" x14ac:dyDescent="0.35">
      <c r="A59" s="38" t="s">
        <v>255</v>
      </c>
      <c r="B59" s="84" t="s">
        <v>256</v>
      </c>
      <c r="C59" s="203"/>
      <c r="D59" s="40"/>
    </row>
    <row r="61" spans="1:4" x14ac:dyDescent="0.35">
      <c r="A61" s="204" t="s">
        <v>257</v>
      </c>
      <c r="B61" s="204"/>
      <c r="C61" s="204"/>
      <c r="D61" s="204"/>
    </row>
    <row r="62" spans="1:4" x14ac:dyDescent="0.35">
      <c r="A62" s="23" t="s">
        <v>73</v>
      </c>
      <c r="B62" s="23" t="s">
        <v>74</v>
      </c>
      <c r="C62" s="23" t="s">
        <v>75</v>
      </c>
      <c r="D62" s="47" t="s">
        <v>170</v>
      </c>
    </row>
    <row r="63" spans="1:4" x14ac:dyDescent="0.35">
      <c r="A63" s="36" t="s">
        <v>258</v>
      </c>
      <c r="B63" s="82" t="s">
        <v>259</v>
      </c>
      <c r="C63" s="39" t="s">
        <v>351</v>
      </c>
      <c r="D63" s="39"/>
    </row>
    <row r="64" spans="1:4" ht="52.5" x14ac:dyDescent="0.35">
      <c r="A64" s="24" t="s">
        <v>260</v>
      </c>
      <c r="B64" s="83" t="s">
        <v>261</v>
      </c>
      <c r="C64" s="35" t="s">
        <v>353</v>
      </c>
      <c r="D64" s="34"/>
    </row>
    <row r="65" spans="1:4" x14ac:dyDescent="0.35">
      <c r="A65" s="24" t="s">
        <v>262</v>
      </c>
      <c r="B65" s="83" t="s">
        <v>263</v>
      </c>
      <c r="C65" s="34" t="s">
        <v>264</v>
      </c>
      <c r="D65" s="34"/>
    </row>
    <row r="66" spans="1:4" x14ac:dyDescent="0.35">
      <c r="A66" s="24"/>
      <c r="B66" s="83"/>
      <c r="C66" s="34"/>
      <c r="D66" s="34"/>
    </row>
    <row r="67" spans="1:4" x14ac:dyDescent="0.35">
      <c r="A67" s="38"/>
      <c r="B67" s="84"/>
      <c r="C67" s="40"/>
      <c r="D67" s="40"/>
    </row>
    <row r="69" spans="1:4" x14ac:dyDescent="0.35">
      <c r="A69" s="204" t="s">
        <v>265</v>
      </c>
      <c r="B69" s="204"/>
      <c r="C69" s="204"/>
      <c r="D69" s="204"/>
    </row>
    <row r="70" spans="1:4" x14ac:dyDescent="0.35">
      <c r="A70" s="23" t="s">
        <v>73</v>
      </c>
      <c r="B70" s="23" t="s">
        <v>74</v>
      </c>
      <c r="C70" s="23" t="s">
        <v>75</v>
      </c>
      <c r="D70" s="47" t="s">
        <v>170</v>
      </c>
    </row>
    <row r="71" spans="1:4" x14ac:dyDescent="0.35">
      <c r="A71" s="148" t="s">
        <v>266</v>
      </c>
      <c r="B71" s="82" t="s">
        <v>267</v>
      </c>
      <c r="C71" s="151" t="s">
        <v>59</v>
      </c>
      <c r="D71" s="169" t="s">
        <v>268</v>
      </c>
    </row>
    <row r="72" spans="1:4" x14ac:dyDescent="0.35">
      <c r="A72" s="27" t="s">
        <v>269</v>
      </c>
      <c r="B72" s="83" t="s">
        <v>267</v>
      </c>
      <c r="C72" s="202">
        <v>3280333.4910937501</v>
      </c>
      <c r="D72" s="34" t="s">
        <v>270</v>
      </c>
    </row>
    <row r="73" spans="1:4" x14ac:dyDescent="0.35">
      <c r="A73" s="149" t="s">
        <v>271</v>
      </c>
      <c r="B73" s="83" t="s">
        <v>272</v>
      </c>
      <c r="C73" s="201">
        <f>C72/'Yield Report'!$D$33*100</f>
        <v>90.00000000257215</v>
      </c>
      <c r="D73" s="34"/>
    </row>
    <row r="74" spans="1:4" x14ac:dyDescent="0.35">
      <c r="A74" s="27"/>
      <c r="B74" s="83"/>
      <c r="C74" s="152"/>
      <c r="D74" s="34"/>
    </row>
    <row r="75" spans="1:4" x14ac:dyDescent="0.35">
      <c r="A75" s="150"/>
      <c r="B75" s="84"/>
      <c r="C75" s="153"/>
      <c r="D75" s="40"/>
    </row>
  </sheetData>
  <mergeCells count="6">
    <mergeCell ref="A69:D69"/>
    <mergeCell ref="A11:D11"/>
    <mergeCell ref="A30:D30"/>
    <mergeCell ref="A41:D41"/>
    <mergeCell ref="A49:D49"/>
    <mergeCell ref="A61:D61"/>
  </mergeCells>
  <hyperlinks>
    <hyperlink ref="C34" r:id="rId1" xr:uid="{5199A659-BB31-437F-B287-8EAE982A34DB}"/>
    <hyperlink ref="C33" r:id="rId2" display="Polytank" xr:uid="{615E600F-D57D-497C-822E-9979F30EC296}"/>
    <hyperlink ref="D33" r:id="rId3" xr:uid="{18D639CE-DD7D-48ED-AD10-3C4D5E55F358}"/>
    <hyperlink ref="D34" r:id="rId4" xr:uid="{8F3405D3-C6ED-444C-B072-E5EE63C878AC}"/>
  </hyperlinks>
  <pageMargins left="0.7" right="0.7" top="0.75" bottom="0.75" header="0.3" footer="0.3"/>
  <pageSetup paperSize="9" orientation="portrait" r:id="rId5"/>
  <drawing r:id="rId6"/>
  <legacy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6497-9663-4999-9586-6902932D8F56}">
  <sheetPr>
    <tabColor rgb="FFFFFF00"/>
  </sheetPr>
  <dimension ref="C1:N42"/>
  <sheetViews>
    <sheetView topLeftCell="A9" workbookViewId="0">
      <selection activeCell="K42" sqref="K42"/>
    </sheetView>
  </sheetViews>
  <sheetFormatPr defaultRowHeight="14.5" x14ac:dyDescent="0.35"/>
  <sheetData>
    <row r="1" spans="3:10" ht="15" thickBot="1" x14ac:dyDescent="0.4"/>
    <row r="2" spans="3:10" x14ac:dyDescent="0.35">
      <c r="C2" s="88"/>
      <c r="D2" s="89"/>
      <c r="E2" s="89"/>
      <c r="F2" s="89"/>
      <c r="G2" s="89"/>
      <c r="H2" s="89"/>
      <c r="I2" s="89"/>
      <c r="J2" s="90"/>
    </row>
    <row r="3" spans="3:10" x14ac:dyDescent="0.35">
      <c r="C3" s="91" t="s">
        <v>156</v>
      </c>
      <c r="D3" s="92"/>
      <c r="E3" s="92"/>
      <c r="F3" s="92"/>
      <c r="G3" s="92"/>
      <c r="H3" s="92"/>
      <c r="I3" s="92"/>
      <c r="J3" s="93"/>
    </row>
    <row r="4" spans="3:10" x14ac:dyDescent="0.35">
      <c r="C4" s="94" t="s">
        <v>273</v>
      </c>
      <c r="D4" s="92"/>
      <c r="E4" s="92"/>
      <c r="F4" s="92"/>
      <c r="G4" s="92"/>
      <c r="H4" s="92"/>
      <c r="I4" s="92"/>
      <c r="J4" s="93"/>
    </row>
    <row r="5" spans="3:10" x14ac:dyDescent="0.35">
      <c r="C5" s="94" t="s">
        <v>274</v>
      </c>
      <c r="D5" s="92"/>
      <c r="E5" s="92"/>
      <c r="F5" s="92"/>
      <c r="G5" s="92"/>
      <c r="H5" s="92"/>
      <c r="I5" s="92"/>
      <c r="J5" s="93"/>
    </row>
    <row r="6" spans="3:10" x14ac:dyDescent="0.35">
      <c r="C6" s="94" t="s">
        <v>275</v>
      </c>
      <c r="D6" s="92"/>
      <c r="E6" s="92"/>
      <c r="F6" s="92"/>
      <c r="G6" s="92"/>
      <c r="H6" s="92"/>
      <c r="I6" s="92"/>
      <c r="J6" s="93"/>
    </row>
    <row r="7" spans="3:10" x14ac:dyDescent="0.35">
      <c r="C7" s="94"/>
      <c r="D7" s="92"/>
      <c r="E7" s="92"/>
      <c r="F7" s="92"/>
      <c r="G7" s="92"/>
      <c r="H7" s="92"/>
      <c r="I7" s="92"/>
      <c r="J7" s="93"/>
    </row>
    <row r="8" spans="3:10" x14ac:dyDescent="0.35">
      <c r="C8" s="94"/>
      <c r="D8" s="92"/>
      <c r="E8" s="92"/>
      <c r="F8" s="92"/>
      <c r="G8" s="92"/>
      <c r="H8" s="92"/>
      <c r="I8" s="92"/>
      <c r="J8" s="93"/>
    </row>
    <row r="9" spans="3:10" x14ac:dyDescent="0.35">
      <c r="C9" s="91"/>
      <c r="D9" s="92"/>
      <c r="E9" s="92"/>
      <c r="F9" s="92"/>
      <c r="G9" s="92"/>
      <c r="H9" s="92"/>
      <c r="I9" s="92"/>
      <c r="J9" s="93"/>
    </row>
    <row r="10" spans="3:10" ht="15" thickBot="1" x14ac:dyDescent="0.4">
      <c r="C10" s="95"/>
      <c r="D10" s="96"/>
      <c r="E10" s="96"/>
      <c r="F10" s="96"/>
      <c r="G10" s="96"/>
      <c r="H10" s="96"/>
      <c r="I10" s="96"/>
      <c r="J10" s="97"/>
    </row>
    <row r="40" spans="11:14" x14ac:dyDescent="0.35">
      <c r="N40" s="164"/>
    </row>
    <row r="42" spans="11:14" x14ac:dyDescent="0.35">
      <c r="K42">
        <f>'Yield Report'!B3/2592*3249363</f>
        <v>3280333.4910937501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0030-0D7A-4D0B-A7E6-97A09036AD44}">
  <sheetPr>
    <tabColor rgb="FF7030A0"/>
  </sheetPr>
  <dimension ref="A1:T50"/>
  <sheetViews>
    <sheetView zoomScale="87" zoomScaleNormal="87" zoomScaleSheetLayoutView="80" workbookViewId="0">
      <selection activeCell="M28" sqref="M28"/>
    </sheetView>
  </sheetViews>
  <sheetFormatPr defaultColWidth="9.1796875" defaultRowHeight="12.5" x14ac:dyDescent="0.25"/>
  <cols>
    <col min="1" max="1" width="13.7265625" style="105" customWidth="1"/>
    <col min="2" max="2" width="9.81640625" style="105" customWidth="1"/>
    <col min="3" max="3" width="8.26953125" style="105" bestFit="1" customWidth="1"/>
    <col min="4" max="4" width="14" style="105" customWidth="1"/>
    <col min="5" max="5" width="9" style="105" bestFit="1" customWidth="1"/>
    <col min="6" max="6" width="9" style="105" customWidth="1"/>
    <col min="7" max="8" width="13" style="105" bestFit="1" customWidth="1"/>
    <col min="9" max="9" width="6.81640625" style="105" bestFit="1" customWidth="1"/>
    <col min="10" max="11" width="9.1796875" style="105"/>
    <col min="12" max="12" width="15.54296875" style="105" bestFit="1" customWidth="1"/>
    <col min="13" max="13" width="16.26953125" style="105" bestFit="1" customWidth="1"/>
    <col min="14" max="14" width="9.1796875" style="105" bestFit="1" customWidth="1"/>
    <col min="15" max="15" width="14.1796875" style="105" bestFit="1" customWidth="1"/>
    <col min="16" max="16" width="9.1796875" style="105"/>
    <col min="17" max="17" width="13.54296875" style="105" bestFit="1" customWidth="1"/>
    <col min="18" max="18" width="10.7265625" style="105" bestFit="1" customWidth="1"/>
    <col min="19" max="16384" width="9.1796875" style="105"/>
  </cols>
  <sheetData>
    <row r="1" spans="1:20" ht="13" x14ac:dyDescent="0.3">
      <c r="A1" s="101" t="s">
        <v>276</v>
      </c>
      <c r="B1" s="102" t="s">
        <v>277</v>
      </c>
      <c r="C1" s="102"/>
      <c r="D1" s="102"/>
      <c r="E1" s="102"/>
      <c r="F1" s="102"/>
      <c r="G1" s="103"/>
      <c r="H1" s="103"/>
      <c r="I1" s="104"/>
    </row>
    <row r="2" spans="1:20" ht="13" x14ac:dyDescent="0.3">
      <c r="A2" s="106" t="s">
        <v>278</v>
      </c>
      <c r="B2" s="107" t="s">
        <v>279</v>
      </c>
      <c r="C2" s="107"/>
      <c r="D2" s="107"/>
      <c r="E2" s="107"/>
      <c r="F2" s="107"/>
      <c r="I2" s="108"/>
    </row>
    <row r="3" spans="1:20" ht="13" x14ac:dyDescent="0.3">
      <c r="A3" s="109" t="s">
        <v>280</v>
      </c>
      <c r="B3" s="170">
        <f>4473*585/1000</f>
        <v>2616.7049999999999</v>
      </c>
      <c r="C3" s="107" t="s">
        <v>281</v>
      </c>
      <c r="D3" s="107"/>
      <c r="E3" s="107"/>
      <c r="F3" s="107"/>
      <c r="I3" s="108"/>
    </row>
    <row r="4" spans="1:20" ht="14.5" x14ac:dyDescent="0.3">
      <c r="A4" s="109" t="s">
        <v>282</v>
      </c>
      <c r="B4" s="208" t="s">
        <v>213</v>
      </c>
      <c r="C4" s="208"/>
      <c r="D4" s="208"/>
      <c r="E4" s="208"/>
      <c r="F4" s="208"/>
      <c r="I4" s="108"/>
    </row>
    <row r="5" spans="1:20" ht="13" x14ac:dyDescent="0.3">
      <c r="A5" s="110" t="s">
        <v>283</v>
      </c>
      <c r="B5" s="160">
        <v>45965</v>
      </c>
      <c r="C5" s="111"/>
      <c r="D5" s="111"/>
      <c r="E5" s="111"/>
      <c r="F5" s="111"/>
      <c r="G5" s="112"/>
      <c r="H5" s="112"/>
      <c r="I5" s="113"/>
      <c r="L5" s="114"/>
    </row>
    <row r="7" spans="1:20" ht="13" x14ac:dyDescent="0.3">
      <c r="A7" s="214" t="s">
        <v>284</v>
      </c>
      <c r="B7" s="215"/>
      <c r="C7" s="215"/>
      <c r="D7" s="215"/>
      <c r="E7" s="215"/>
      <c r="F7" s="215"/>
      <c r="G7" s="215"/>
      <c r="H7" s="215"/>
      <c r="I7" s="216"/>
    </row>
    <row r="8" spans="1:20" ht="17.25" customHeight="1" x14ac:dyDescent="0.25">
      <c r="A8" s="115"/>
      <c r="B8" s="116" t="s">
        <v>285</v>
      </c>
      <c r="C8" s="117" t="s">
        <v>286</v>
      </c>
      <c r="D8" s="117" t="s">
        <v>287</v>
      </c>
      <c r="E8" s="117" t="s">
        <v>288</v>
      </c>
      <c r="F8" s="117" t="s">
        <v>289</v>
      </c>
      <c r="G8" s="117" t="s">
        <v>290</v>
      </c>
      <c r="H8" s="117" t="s">
        <v>291</v>
      </c>
      <c r="I8" s="118" t="s">
        <v>292</v>
      </c>
      <c r="L8" s="116" t="s">
        <v>293</v>
      </c>
      <c r="M8" s="117" t="s">
        <v>294</v>
      </c>
      <c r="N8" s="118" t="s">
        <v>295</v>
      </c>
      <c r="O8" s="171" t="s">
        <v>296</v>
      </c>
      <c r="Q8" s="171" t="s">
        <v>297</v>
      </c>
      <c r="R8" s="171" t="s">
        <v>298</v>
      </c>
    </row>
    <row r="9" spans="1:20" ht="17.25" customHeight="1" x14ac:dyDescent="0.25">
      <c r="A9" s="115"/>
      <c r="B9" s="119" t="s">
        <v>299</v>
      </c>
      <c r="C9" s="120" t="s">
        <v>299</v>
      </c>
      <c r="D9" s="120" t="s">
        <v>300</v>
      </c>
      <c r="E9" s="120" t="s">
        <v>299</v>
      </c>
      <c r="F9" s="120" t="s">
        <v>299</v>
      </c>
      <c r="G9" s="120" t="s">
        <v>301</v>
      </c>
      <c r="H9" s="120" t="s">
        <v>301</v>
      </c>
      <c r="I9" s="121" t="s">
        <v>33</v>
      </c>
      <c r="L9" s="119" t="s">
        <v>302</v>
      </c>
      <c r="M9" s="120" t="s">
        <v>302</v>
      </c>
      <c r="N9" s="121" t="s">
        <v>33</v>
      </c>
      <c r="O9" s="172" t="s">
        <v>33</v>
      </c>
      <c r="Q9" s="172" t="s">
        <v>301</v>
      </c>
      <c r="R9" s="172" t="s">
        <v>33</v>
      </c>
    </row>
    <row r="10" spans="1:20" ht="17.25" customHeight="1" x14ac:dyDescent="0.25">
      <c r="A10" s="122" t="s">
        <v>303</v>
      </c>
      <c r="B10" s="194">
        <v>148.80000000000001</v>
      </c>
      <c r="C10" s="123">
        <v>83.55</v>
      </c>
      <c r="D10" s="123">
        <v>26.71</v>
      </c>
      <c r="E10" s="123">
        <v>148</v>
      </c>
      <c r="F10" s="123">
        <v>139.4</v>
      </c>
      <c r="G10" s="123">
        <v>322530</v>
      </c>
      <c r="H10" s="123">
        <v>314834</v>
      </c>
      <c r="I10" s="195">
        <v>0.81299999999999994</v>
      </c>
      <c r="L10" s="181">
        <f>B10*1000*(1-$D$26)</f>
        <v>139527.69937683333</v>
      </c>
      <c r="M10" s="182">
        <f>E10*1000*(1-$D$26)</f>
        <v>138777.55045545253</v>
      </c>
      <c r="N10" s="183">
        <f>H10/$H$22</f>
        <v>7.9376092627039721E-2</v>
      </c>
      <c r="O10" s="184">
        <f>Q10/($B$3*M10/1000)</f>
        <v>0.79669340702204561</v>
      </c>
      <c r="Q10" s="189">
        <f>H10*$D$30</f>
        <v>289311.17225466284</v>
      </c>
      <c r="R10" s="190">
        <f>Q10/$Q$22*100</f>
        <v>7.9376072614707844</v>
      </c>
      <c r="T10" s="105">
        <v>139527.69937683333</v>
      </c>
    </row>
    <row r="11" spans="1:20" ht="17.25" customHeight="1" x14ac:dyDescent="0.25">
      <c r="A11" s="124" t="s">
        <v>304</v>
      </c>
      <c r="B11" s="194">
        <v>146.69999999999999</v>
      </c>
      <c r="C11" s="123">
        <v>88.17</v>
      </c>
      <c r="D11" s="123">
        <v>27.99</v>
      </c>
      <c r="E11" s="123">
        <v>145.80000000000001</v>
      </c>
      <c r="F11" s="123">
        <v>137.69999999999999</v>
      </c>
      <c r="G11" s="123">
        <v>317052</v>
      </c>
      <c r="H11" s="123">
        <v>309593</v>
      </c>
      <c r="I11" s="195">
        <v>0.81200000000000006</v>
      </c>
      <c r="L11" s="181">
        <f t="shared" ref="L11:L22" si="0">B11*1000*(1-$D$26)</f>
        <v>137558.55845820869</v>
      </c>
      <c r="M11" s="182">
        <f t="shared" ref="M11:M22" si="1">E11*1000*(1-$D$26)</f>
        <v>136714.64092165526</v>
      </c>
      <c r="N11" s="183">
        <f t="shared" ref="N11:N22" si="2">H11/$H$22</f>
        <v>7.8054729300784248E-2</v>
      </c>
      <c r="O11" s="184">
        <f t="shared" ref="O11:O22" si="3">Q11/($B$3*M11/1000)</f>
        <v>0.79525227473732407</v>
      </c>
      <c r="Q11" s="189">
        <f t="shared" ref="Q11:Q21" si="4">H11*$D$30</f>
        <v>284495.04739589064</v>
      </c>
      <c r="R11" s="191">
        <f t="shared" ref="R11:R21" si="5">Q11/$Q$22*100</f>
        <v>7.8054709621595011</v>
      </c>
      <c r="T11" s="105">
        <v>137558.55845820869</v>
      </c>
    </row>
    <row r="12" spans="1:20" ht="17.25" customHeight="1" x14ac:dyDescent="0.25">
      <c r="A12" s="124" t="s">
        <v>305</v>
      </c>
      <c r="B12" s="194">
        <v>165.9</v>
      </c>
      <c r="C12" s="123">
        <v>86.93</v>
      </c>
      <c r="D12" s="123">
        <v>29.16</v>
      </c>
      <c r="E12" s="123">
        <v>164.8</v>
      </c>
      <c r="F12" s="123">
        <v>156.1</v>
      </c>
      <c r="G12" s="123">
        <v>355651</v>
      </c>
      <c r="H12" s="123">
        <v>347203</v>
      </c>
      <c r="I12" s="195">
        <v>0.80500000000000005</v>
      </c>
      <c r="L12" s="181">
        <f t="shared" si="0"/>
        <v>155562.13257134845</v>
      </c>
      <c r="M12" s="182">
        <f t="shared" si="1"/>
        <v>154530.67780444984</v>
      </c>
      <c r="N12" s="183">
        <f t="shared" si="2"/>
        <v>8.7536979768341641E-2</v>
      </c>
      <c r="O12" s="184">
        <f t="shared" si="3"/>
        <v>0.78903737103746219</v>
      </c>
      <c r="Q12" s="189">
        <f t="shared" si="4"/>
        <v>319056.09603897831</v>
      </c>
      <c r="R12" s="191">
        <f t="shared" si="5"/>
        <v>8.7536957698483668</v>
      </c>
      <c r="T12" s="105">
        <v>155562.13257134845</v>
      </c>
    </row>
    <row r="13" spans="1:20" ht="17.25" customHeight="1" x14ac:dyDescent="0.25">
      <c r="A13" s="124" t="s">
        <v>306</v>
      </c>
      <c r="B13" s="194">
        <v>164.1</v>
      </c>
      <c r="C13" s="123">
        <v>78.88</v>
      </c>
      <c r="D13" s="123">
        <v>29.48</v>
      </c>
      <c r="E13" s="123">
        <v>163</v>
      </c>
      <c r="F13" s="123">
        <v>154.5</v>
      </c>
      <c r="G13" s="123">
        <v>351701</v>
      </c>
      <c r="H13" s="123">
        <v>343449</v>
      </c>
      <c r="I13" s="195">
        <v>0.80500000000000005</v>
      </c>
      <c r="L13" s="181">
        <f t="shared" si="0"/>
        <v>153874.29749824162</v>
      </c>
      <c r="M13" s="182">
        <f t="shared" si="1"/>
        <v>152842.84273134297</v>
      </c>
      <c r="N13" s="183">
        <f t="shared" si="2"/>
        <v>8.6590519564799753E-2</v>
      </c>
      <c r="O13" s="184">
        <f t="shared" si="3"/>
        <v>0.78912529236559303</v>
      </c>
      <c r="Q13" s="189">
        <f t="shared" si="4"/>
        <v>315606.42370167037</v>
      </c>
      <c r="R13" s="191">
        <f t="shared" si="5"/>
        <v>8.6590497733563705</v>
      </c>
      <c r="T13" s="105">
        <v>153874.29749824162</v>
      </c>
    </row>
    <row r="14" spans="1:20" ht="17.25" customHeight="1" x14ac:dyDescent="0.25">
      <c r="A14" s="124" t="s">
        <v>307</v>
      </c>
      <c r="B14" s="194">
        <v>161</v>
      </c>
      <c r="C14" s="123">
        <v>72.55</v>
      </c>
      <c r="D14" s="123">
        <v>27.53</v>
      </c>
      <c r="E14" s="123">
        <v>159.69999999999999</v>
      </c>
      <c r="F14" s="123">
        <v>151.1</v>
      </c>
      <c r="G14" s="123">
        <v>347769</v>
      </c>
      <c r="H14" s="123">
        <v>339696</v>
      </c>
      <c r="I14" s="195">
        <v>0.81299999999999994</v>
      </c>
      <c r="L14" s="181">
        <f t="shared" si="0"/>
        <v>150967.47042789092</v>
      </c>
      <c r="M14" s="182">
        <f t="shared" si="1"/>
        <v>149748.47843064708</v>
      </c>
      <c r="N14" s="183">
        <f t="shared" si="2"/>
        <v>8.5644311481716986E-2</v>
      </c>
      <c r="O14" s="184">
        <f t="shared" si="3"/>
        <v>0.79663031359433956</v>
      </c>
      <c r="Q14" s="189">
        <f t="shared" si="4"/>
        <v>312157.67029679118</v>
      </c>
      <c r="R14" s="191">
        <f t="shared" si="5"/>
        <v>8.5644289889039307</v>
      </c>
      <c r="T14" s="105">
        <v>150967.47042789092</v>
      </c>
    </row>
    <row r="15" spans="1:20" ht="17.25" customHeight="1" x14ac:dyDescent="0.25">
      <c r="A15" s="124" t="s">
        <v>308</v>
      </c>
      <c r="B15" s="194">
        <v>130.80000000000001</v>
      </c>
      <c r="C15" s="123">
        <v>68.77</v>
      </c>
      <c r="D15" s="123">
        <v>26.02</v>
      </c>
      <c r="E15" s="123">
        <v>129.69999999999999</v>
      </c>
      <c r="F15" s="123">
        <v>122</v>
      </c>
      <c r="G15" s="123">
        <v>284426</v>
      </c>
      <c r="H15" s="123">
        <v>277925</v>
      </c>
      <c r="I15" s="195">
        <v>0.81899999999999995</v>
      </c>
      <c r="L15" s="181">
        <f t="shared" si="0"/>
        <v>122649.34864576481</v>
      </c>
      <c r="M15" s="182">
        <f t="shared" si="1"/>
        <v>121617.89387886615</v>
      </c>
      <c r="N15" s="183">
        <f t="shared" si="2"/>
        <v>7.0070578601326455E-2</v>
      </c>
      <c r="O15" s="184">
        <f t="shared" si="3"/>
        <v>0.8025257010817769</v>
      </c>
      <c r="Q15" s="189">
        <f t="shared" si="4"/>
        <v>255394.2952440879</v>
      </c>
      <c r="R15" s="191">
        <f t="shared" si="5"/>
        <v>7.007056093510446</v>
      </c>
      <c r="T15" s="105">
        <v>122649.34864576481</v>
      </c>
    </row>
    <row r="16" spans="1:20" ht="17.25" customHeight="1" x14ac:dyDescent="0.25">
      <c r="A16" s="124" t="s">
        <v>309</v>
      </c>
      <c r="B16" s="194">
        <v>150.80000000000001</v>
      </c>
      <c r="C16" s="123">
        <v>86.66</v>
      </c>
      <c r="D16" s="123">
        <v>25.21</v>
      </c>
      <c r="E16" s="123">
        <v>149.5</v>
      </c>
      <c r="F16" s="123">
        <v>140.80000000000001</v>
      </c>
      <c r="G16" s="123">
        <v>329225</v>
      </c>
      <c r="H16" s="123">
        <v>321818</v>
      </c>
      <c r="I16" s="195">
        <v>0.82299999999999995</v>
      </c>
      <c r="L16" s="181">
        <f t="shared" si="0"/>
        <v>141403.07168028541</v>
      </c>
      <c r="M16" s="182">
        <f t="shared" si="1"/>
        <v>140184.07968304158</v>
      </c>
      <c r="N16" s="183">
        <f t="shared" si="2"/>
        <v>8.1136901913543863E-2</v>
      </c>
      <c r="O16" s="184">
        <f t="shared" si="3"/>
        <v>0.80619564960168222</v>
      </c>
      <c r="Q16" s="189">
        <f t="shared" si="4"/>
        <v>295728.99633664434</v>
      </c>
      <c r="R16" s="191">
        <f t="shared" si="5"/>
        <v>8.1136881457276058</v>
      </c>
      <c r="T16" s="105">
        <v>141403.07168028541</v>
      </c>
    </row>
    <row r="17" spans="1:20" ht="17.25" customHeight="1" x14ac:dyDescent="0.25">
      <c r="A17" s="124" t="s">
        <v>310</v>
      </c>
      <c r="B17" s="194">
        <v>155.5</v>
      </c>
      <c r="C17" s="123">
        <v>88</v>
      </c>
      <c r="D17" s="123">
        <v>25.53</v>
      </c>
      <c r="E17" s="123">
        <v>154.30000000000001</v>
      </c>
      <c r="F17" s="123">
        <v>145.5</v>
      </c>
      <c r="G17" s="123">
        <v>339394</v>
      </c>
      <c r="H17" s="123">
        <v>331671</v>
      </c>
      <c r="I17" s="195">
        <v>0.82199999999999995</v>
      </c>
      <c r="L17" s="181">
        <f t="shared" si="0"/>
        <v>145810.19659339776</v>
      </c>
      <c r="M17" s="182">
        <f t="shared" si="1"/>
        <v>144684.97321132652</v>
      </c>
      <c r="N17" s="183">
        <f t="shared" si="2"/>
        <v>8.3621044797267424E-2</v>
      </c>
      <c r="O17" s="184">
        <f t="shared" si="3"/>
        <v>0.80503152112327581</v>
      </c>
      <c r="Q17" s="189">
        <f t="shared" si="4"/>
        <v>304783.2375565418</v>
      </c>
      <c r="R17" s="191">
        <f t="shared" si="5"/>
        <v>8.3621023714696534</v>
      </c>
      <c r="T17" s="105">
        <v>145810.19659339776</v>
      </c>
    </row>
    <row r="18" spans="1:20" ht="17.25" customHeight="1" x14ac:dyDescent="0.25">
      <c r="A18" s="124" t="s">
        <v>311</v>
      </c>
      <c r="B18" s="194">
        <v>160</v>
      </c>
      <c r="C18" s="123">
        <v>81.7</v>
      </c>
      <c r="D18" s="123">
        <v>25.67</v>
      </c>
      <c r="E18" s="123">
        <v>158.9</v>
      </c>
      <c r="F18" s="123">
        <v>149.80000000000001</v>
      </c>
      <c r="G18" s="123">
        <v>347512</v>
      </c>
      <c r="H18" s="123">
        <v>339515</v>
      </c>
      <c r="I18" s="195">
        <v>0.81699999999999995</v>
      </c>
      <c r="L18" s="181">
        <f t="shared" si="0"/>
        <v>150029.78427616489</v>
      </c>
      <c r="M18" s="182">
        <f t="shared" si="1"/>
        <v>148998.32950926624</v>
      </c>
      <c r="N18" s="183">
        <f t="shared" si="2"/>
        <v>8.5598677678615995E-2</v>
      </c>
      <c r="O18" s="184">
        <f t="shared" si="3"/>
        <v>0.80021443385179414</v>
      </c>
      <c r="Q18" s="189">
        <f t="shared" si="4"/>
        <v>311991.34352719801</v>
      </c>
      <c r="R18" s="191">
        <f t="shared" si="5"/>
        <v>8.5598656097443513</v>
      </c>
      <c r="T18" s="105">
        <v>150029.78427616489</v>
      </c>
    </row>
    <row r="19" spans="1:20" ht="17.25" customHeight="1" x14ac:dyDescent="0.25">
      <c r="A19" s="124" t="s">
        <v>312</v>
      </c>
      <c r="B19" s="194">
        <v>174.1</v>
      </c>
      <c r="C19" s="123">
        <v>67.64</v>
      </c>
      <c r="D19" s="123">
        <v>26.49</v>
      </c>
      <c r="E19" s="123">
        <v>172.9</v>
      </c>
      <c r="F19" s="123">
        <v>163.6</v>
      </c>
      <c r="G19" s="123">
        <v>375557</v>
      </c>
      <c r="H19" s="123">
        <v>366583</v>
      </c>
      <c r="I19" s="195">
        <v>0.81</v>
      </c>
      <c r="L19" s="181">
        <f t="shared" si="0"/>
        <v>163251.15901550191</v>
      </c>
      <c r="M19" s="182">
        <f t="shared" si="1"/>
        <v>162125.93563343069</v>
      </c>
      <c r="N19" s="183">
        <f t="shared" si="2"/>
        <v>9.2423074266115166E-2</v>
      </c>
      <c r="O19" s="184">
        <f t="shared" si="3"/>
        <v>0.79405144277509376</v>
      </c>
      <c r="Q19" s="189">
        <f t="shared" si="4"/>
        <v>336865.0065070198</v>
      </c>
      <c r="R19" s="191">
        <f t="shared" si="5"/>
        <v>9.2423050964373115</v>
      </c>
      <c r="T19" s="105">
        <v>163251.15901550191</v>
      </c>
    </row>
    <row r="20" spans="1:20" ht="17.25" customHeight="1" x14ac:dyDescent="0.25">
      <c r="A20" s="124" t="s">
        <v>313</v>
      </c>
      <c r="B20" s="194">
        <v>169.1</v>
      </c>
      <c r="C20" s="123">
        <v>70.56</v>
      </c>
      <c r="D20" s="123">
        <v>28.29</v>
      </c>
      <c r="E20" s="123">
        <v>168.3</v>
      </c>
      <c r="F20" s="123">
        <v>158.9</v>
      </c>
      <c r="G20" s="123">
        <v>364065</v>
      </c>
      <c r="H20" s="123">
        <v>355413</v>
      </c>
      <c r="I20" s="195">
        <v>0.80700000000000005</v>
      </c>
      <c r="L20" s="181">
        <f t="shared" si="0"/>
        <v>158562.72825687178</v>
      </c>
      <c r="M20" s="182">
        <f t="shared" si="1"/>
        <v>157812.57933549094</v>
      </c>
      <c r="N20" s="183">
        <f t="shared" si="2"/>
        <v>8.9606888737728665E-2</v>
      </c>
      <c r="O20" s="184">
        <f t="shared" si="3"/>
        <v>0.79089804948223441</v>
      </c>
      <c r="Q20" s="189">
        <f t="shared" si="4"/>
        <v>326600.53127853561</v>
      </c>
      <c r="R20" s="191">
        <f t="shared" si="5"/>
        <v>8.9606866146004425</v>
      </c>
      <c r="T20" s="105">
        <v>158562.72825687178</v>
      </c>
    </row>
    <row r="21" spans="1:20" ht="17.25" customHeight="1" x14ac:dyDescent="0.25">
      <c r="A21" s="125" t="s">
        <v>314</v>
      </c>
      <c r="B21" s="196">
        <v>151</v>
      </c>
      <c r="C21" s="126">
        <v>72.66</v>
      </c>
      <c r="D21" s="126">
        <v>27.9</v>
      </c>
      <c r="E21" s="126">
        <v>150.30000000000001</v>
      </c>
      <c r="F21" s="126">
        <v>141.30000000000001</v>
      </c>
      <c r="G21" s="126">
        <v>326404</v>
      </c>
      <c r="H21" s="126">
        <v>318659</v>
      </c>
      <c r="I21" s="197">
        <v>0.81</v>
      </c>
      <c r="L21" s="185">
        <f t="shared" si="0"/>
        <v>141590.6089106306</v>
      </c>
      <c r="M21" s="186">
        <f t="shared" si="1"/>
        <v>140934.22860442239</v>
      </c>
      <c r="N21" s="187">
        <f t="shared" si="2"/>
        <v>8.0340453383179231E-2</v>
      </c>
      <c r="O21" s="188">
        <f t="shared" si="3"/>
        <v>0.79403294094412646</v>
      </c>
      <c r="Q21" s="192">
        <f t="shared" si="4"/>
        <v>292826.08879440784</v>
      </c>
      <c r="R21" s="193">
        <f t="shared" si="5"/>
        <v>8.0340433127712334</v>
      </c>
      <c r="T21" s="105">
        <v>141590.6089106306</v>
      </c>
    </row>
    <row r="22" spans="1:20" ht="17.25" customHeight="1" x14ac:dyDescent="0.3">
      <c r="A22" s="127" t="s">
        <v>315</v>
      </c>
      <c r="B22" s="198">
        <v>1877.7</v>
      </c>
      <c r="C22" s="128">
        <v>946.06</v>
      </c>
      <c r="D22" s="128">
        <v>27.16</v>
      </c>
      <c r="E22" s="128">
        <v>1865.1</v>
      </c>
      <c r="F22" s="128">
        <v>1760.7</v>
      </c>
      <c r="G22" s="128">
        <v>4061286</v>
      </c>
      <c r="H22" s="128">
        <v>3966358</v>
      </c>
      <c r="I22" s="199">
        <v>0.81299999999999994</v>
      </c>
      <c r="L22" s="173">
        <f t="shared" si="0"/>
        <v>1760693.2870959674</v>
      </c>
      <c r="M22" s="174">
        <f t="shared" si="1"/>
        <v>1748878.4415842195</v>
      </c>
      <c r="N22" s="175">
        <f t="shared" si="2"/>
        <v>1</v>
      </c>
      <c r="O22" s="176">
        <f t="shared" si="3"/>
        <v>0.79645493854552118</v>
      </c>
      <c r="Q22" s="177">
        <f>SUM($Q$10:$Q$21)</f>
        <v>3644815.9089324288</v>
      </c>
    </row>
    <row r="23" spans="1:20" x14ac:dyDescent="0.25">
      <c r="Q23" s="178">
        <f>Q22/B3</f>
        <v>1392.9028717155463</v>
      </c>
      <c r="R23" s="105" t="s">
        <v>316</v>
      </c>
    </row>
    <row r="24" spans="1:20" ht="13" x14ac:dyDescent="0.3">
      <c r="A24" s="129" t="s">
        <v>317</v>
      </c>
      <c r="B24" s="130"/>
      <c r="C24" s="130"/>
      <c r="D24" s="130"/>
      <c r="E24" s="130"/>
      <c r="F24" s="130"/>
      <c r="G24" s="130"/>
      <c r="H24" s="130"/>
      <c r="I24" s="131"/>
      <c r="Q24" s="179">
        <f>Q22/D33</f>
        <v>1.0000002521204592</v>
      </c>
    </row>
    <row r="25" spans="1:20" ht="39.75" customHeight="1" x14ac:dyDescent="0.25">
      <c r="A25" s="205" t="s">
        <v>318</v>
      </c>
      <c r="B25" s="206"/>
      <c r="C25" s="217"/>
      <c r="D25" s="132" t="s">
        <v>319</v>
      </c>
      <c r="E25" s="218" t="s">
        <v>320</v>
      </c>
      <c r="F25" s="219"/>
      <c r="G25" s="219"/>
      <c r="H25" s="219"/>
      <c r="I25" s="220"/>
    </row>
    <row r="26" spans="1:20" ht="34.5" customHeight="1" x14ac:dyDescent="0.25">
      <c r="A26" s="205" t="s">
        <v>321</v>
      </c>
      <c r="B26" s="206"/>
      <c r="C26" s="206"/>
      <c r="D26" s="133">
        <v>6.2313848273969477E-2</v>
      </c>
      <c r="E26" s="207" t="s">
        <v>322</v>
      </c>
      <c r="F26" s="207"/>
      <c r="G26" s="207"/>
      <c r="H26" s="207"/>
      <c r="I26" s="207"/>
    </row>
    <row r="27" spans="1:20" ht="34.5" customHeight="1" x14ac:dyDescent="0.25">
      <c r="A27" s="205" t="s">
        <v>323</v>
      </c>
      <c r="B27" s="206"/>
      <c r="C27" s="206"/>
      <c r="D27" s="133">
        <v>0.98</v>
      </c>
      <c r="E27" s="207" t="s">
        <v>324</v>
      </c>
      <c r="F27" s="207"/>
      <c r="G27" s="207"/>
      <c r="H27" s="207"/>
      <c r="I27" s="207"/>
    </row>
    <row r="28" spans="1:20" ht="34.5" customHeight="1" x14ac:dyDescent="0.25">
      <c r="A28" s="205" t="s">
        <v>325</v>
      </c>
      <c r="B28" s="206"/>
      <c r="C28" s="206"/>
      <c r="D28" s="133">
        <v>1</v>
      </c>
      <c r="E28" s="207" t="s">
        <v>326</v>
      </c>
      <c r="F28" s="207"/>
      <c r="G28" s="207"/>
      <c r="H28" s="207"/>
      <c r="I28" s="207"/>
    </row>
    <row r="29" spans="1:20" ht="34.5" customHeight="1" x14ac:dyDescent="0.25">
      <c r="A29" s="230" t="s">
        <v>327</v>
      </c>
      <c r="B29" s="231"/>
      <c r="C29" s="231"/>
      <c r="D29" s="133">
        <v>0</v>
      </c>
      <c r="E29" s="207" t="s">
        <v>328</v>
      </c>
      <c r="F29" s="207"/>
      <c r="G29" s="207"/>
      <c r="H29" s="207"/>
      <c r="I29" s="207"/>
    </row>
    <row r="30" spans="1:20" ht="34.5" customHeight="1" x14ac:dyDescent="0.25">
      <c r="A30" s="161"/>
      <c r="B30" s="162"/>
      <c r="C30" s="180" t="s">
        <v>329</v>
      </c>
      <c r="D30" s="133">
        <f>(1-$D$26)*($D$27)*($D$28)*(1-$D$29)</f>
        <v>0.91893242869150993</v>
      </c>
      <c r="E30" s="163"/>
      <c r="F30" s="163"/>
      <c r="G30" s="163"/>
      <c r="H30" s="163"/>
      <c r="I30" s="137"/>
    </row>
    <row r="31" spans="1:20" x14ac:dyDescent="0.25">
      <c r="N31" s="134"/>
    </row>
    <row r="32" spans="1:20" ht="13" x14ac:dyDescent="0.3">
      <c r="A32" s="129" t="s">
        <v>330</v>
      </c>
      <c r="B32" s="130"/>
      <c r="C32" s="130"/>
      <c r="D32" s="135"/>
      <c r="E32" s="135"/>
      <c r="F32" s="130"/>
      <c r="G32" s="130"/>
      <c r="H32" s="130"/>
      <c r="I32" s="131"/>
    </row>
    <row r="33" spans="1:13" ht="39.75" customHeight="1" x14ac:dyDescent="0.25">
      <c r="A33" s="232" t="s">
        <v>331</v>
      </c>
      <c r="B33" s="233"/>
      <c r="C33" s="233"/>
      <c r="D33" s="136">
        <f>H22*(1-D26)*D27*D28*(1-D29)</f>
        <v>3644814.9899999998</v>
      </c>
      <c r="E33" s="137" t="str">
        <f>H9</f>
        <v>kWh</v>
      </c>
      <c r="F33" s="211"/>
      <c r="G33" s="212"/>
      <c r="H33" s="212"/>
      <c r="I33" s="213"/>
    </row>
    <row r="34" spans="1:13" ht="39.75" customHeight="1" x14ac:dyDescent="0.25">
      <c r="A34" s="209" t="s">
        <v>332</v>
      </c>
      <c r="B34" s="210"/>
      <c r="C34" s="210"/>
      <c r="D34" s="136">
        <f>D33/B3</f>
        <v>1392.9025205363232</v>
      </c>
      <c r="E34" s="137" t="s">
        <v>333</v>
      </c>
      <c r="F34" s="211"/>
      <c r="G34" s="212"/>
      <c r="H34" s="212"/>
      <c r="I34" s="213"/>
      <c r="L34" s="105">
        <v>1392.9025205363232</v>
      </c>
      <c r="M34" s="105">
        <f>D34*0.9</f>
        <v>1253.612268482691</v>
      </c>
    </row>
    <row r="36" spans="1:13" ht="13" x14ac:dyDescent="0.3">
      <c r="A36" s="129" t="s">
        <v>334</v>
      </c>
      <c r="B36" s="130"/>
      <c r="C36" s="130"/>
      <c r="D36" s="130"/>
      <c r="E36" s="130"/>
      <c r="F36" s="130"/>
      <c r="G36" s="130"/>
      <c r="H36" s="130"/>
      <c r="I36" s="131"/>
    </row>
    <row r="37" spans="1:13" ht="13" customHeight="1" x14ac:dyDescent="0.25">
      <c r="A37" s="221" t="s">
        <v>352</v>
      </c>
      <c r="B37" s="222"/>
      <c r="C37" s="222"/>
      <c r="D37" s="222"/>
      <c r="E37" s="222"/>
      <c r="F37" s="222"/>
      <c r="G37" s="222"/>
      <c r="H37" s="222"/>
      <c r="I37" s="223"/>
    </row>
    <row r="38" spans="1:13" x14ac:dyDescent="0.25">
      <c r="A38" s="224"/>
      <c r="B38" s="225"/>
      <c r="C38" s="225"/>
      <c r="D38" s="225"/>
      <c r="E38" s="225"/>
      <c r="F38" s="225"/>
      <c r="G38" s="225"/>
      <c r="H38" s="225"/>
      <c r="I38" s="226"/>
    </row>
    <row r="39" spans="1:13" x14ac:dyDescent="0.25">
      <c r="A39" s="224"/>
      <c r="B39" s="225"/>
      <c r="C39" s="225"/>
      <c r="D39" s="225"/>
      <c r="E39" s="225"/>
      <c r="F39" s="225"/>
      <c r="G39" s="225"/>
      <c r="H39" s="225"/>
      <c r="I39" s="226"/>
    </row>
    <row r="40" spans="1:13" x14ac:dyDescent="0.25">
      <c r="A40" s="224"/>
      <c r="B40" s="225"/>
      <c r="C40" s="225"/>
      <c r="D40" s="225"/>
      <c r="E40" s="225"/>
      <c r="F40" s="225"/>
      <c r="G40" s="225"/>
      <c r="H40" s="225"/>
      <c r="I40" s="226"/>
    </row>
    <row r="41" spans="1:13" x14ac:dyDescent="0.25">
      <c r="A41" s="224"/>
      <c r="B41" s="225"/>
      <c r="C41" s="225"/>
      <c r="D41" s="225"/>
      <c r="E41" s="225"/>
      <c r="F41" s="225"/>
      <c r="G41" s="225"/>
      <c r="H41" s="225"/>
      <c r="I41" s="226"/>
    </row>
    <row r="42" spans="1:13" x14ac:dyDescent="0.25">
      <c r="A42" s="227"/>
      <c r="B42" s="228"/>
      <c r="C42" s="228"/>
      <c r="D42" s="228"/>
      <c r="E42" s="228"/>
      <c r="F42" s="228"/>
      <c r="G42" s="228"/>
      <c r="H42" s="228"/>
      <c r="I42" s="229"/>
    </row>
    <row r="45" spans="1:13" ht="13" thickBot="1" x14ac:dyDescent="0.3"/>
    <row r="46" spans="1:13" x14ac:dyDescent="0.25">
      <c r="A46" s="138"/>
      <c r="B46" s="139"/>
      <c r="C46" s="139"/>
      <c r="D46" s="139"/>
      <c r="E46" s="139"/>
      <c r="F46" s="139"/>
      <c r="G46" s="139"/>
      <c r="H46" s="139"/>
      <c r="I46" s="139"/>
      <c r="J46" s="140"/>
    </row>
    <row r="47" spans="1:13" ht="13" x14ac:dyDescent="0.3">
      <c r="A47" s="147" t="s">
        <v>335</v>
      </c>
      <c r="B47" s="142"/>
      <c r="C47" s="142"/>
      <c r="D47" s="142"/>
      <c r="E47" s="142"/>
      <c r="F47" s="142"/>
      <c r="G47" s="142"/>
      <c r="H47" s="142"/>
      <c r="I47" s="142"/>
      <c r="J47" s="143"/>
    </row>
    <row r="48" spans="1:13" x14ac:dyDescent="0.25">
      <c r="A48" s="141"/>
      <c r="B48" s="142"/>
      <c r="C48" s="142"/>
      <c r="D48" s="142"/>
      <c r="E48" s="142"/>
      <c r="F48" s="142"/>
      <c r="G48" s="142"/>
      <c r="H48" s="142"/>
      <c r="I48" s="142"/>
      <c r="J48" s="143"/>
    </row>
    <row r="49" spans="1:10" x14ac:dyDescent="0.25">
      <c r="A49" s="141"/>
      <c r="B49" s="142"/>
      <c r="C49" s="142"/>
      <c r="D49" s="142"/>
      <c r="E49" s="142"/>
      <c r="F49" s="142"/>
      <c r="G49" s="142"/>
      <c r="H49" s="142"/>
      <c r="I49" s="142"/>
      <c r="J49" s="143"/>
    </row>
    <row r="50" spans="1:10" ht="13" thickBot="1" x14ac:dyDescent="0.3">
      <c r="A50" s="144"/>
      <c r="B50" s="145"/>
      <c r="C50" s="145"/>
      <c r="D50" s="145"/>
      <c r="E50" s="145"/>
      <c r="F50" s="145"/>
      <c r="G50" s="145"/>
      <c r="H50" s="145"/>
      <c r="I50" s="145"/>
      <c r="J50" s="146"/>
    </row>
  </sheetData>
  <mergeCells count="17">
    <mergeCell ref="A37:I42"/>
    <mergeCell ref="A28:C28"/>
    <mergeCell ref="E28:I28"/>
    <mergeCell ref="A29:C29"/>
    <mergeCell ref="E29:I29"/>
    <mergeCell ref="A33:C33"/>
    <mergeCell ref="F33:I33"/>
    <mergeCell ref="A26:C26"/>
    <mergeCell ref="E26:I26"/>
    <mergeCell ref="B4:F4"/>
    <mergeCell ref="A34:C34"/>
    <mergeCell ref="F34:I34"/>
    <mergeCell ref="A27:C27"/>
    <mergeCell ref="E27:I27"/>
    <mergeCell ref="A7:I7"/>
    <mergeCell ref="A25:C25"/>
    <mergeCell ref="E25:I25"/>
  </mergeCells>
  <conditionalFormatting sqref="Q24">
    <cfRule type="cellIs" dxfId="0" priority="1" operator="greaterThan">
      <formula>0.999</formula>
    </cfRule>
  </conditionalFormatting>
  <hyperlinks>
    <hyperlink ref="B4" r:id="rId1" xr:uid="{4DC4B103-645D-49D8-9DD6-C9C84B7A6901}"/>
  </hyperlinks>
  <pageMargins left="0.7" right="0.7" top="0.75" bottom="0.75" header="0.3" footer="0.3"/>
  <pageSetup paperSize="9" orientation="portrait" horizontalDpi="1200" verticalDpi="1200" r:id="rId2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22"/>
  <sheetViews>
    <sheetView topLeftCell="A4" workbookViewId="0">
      <selection activeCell="D22" sqref="D22"/>
    </sheetView>
  </sheetViews>
  <sheetFormatPr defaultRowHeight="14.5" x14ac:dyDescent="0.35"/>
  <cols>
    <col min="1" max="1" width="32.7265625" customWidth="1"/>
  </cols>
  <sheetData>
    <row r="2" spans="1:1" x14ac:dyDescent="0.35">
      <c r="A2" t="s">
        <v>16</v>
      </c>
    </row>
    <row r="3" spans="1:1" x14ac:dyDescent="0.35">
      <c r="A3" t="s">
        <v>25</v>
      </c>
    </row>
    <row r="5" spans="1:1" x14ac:dyDescent="0.35">
      <c r="A5" t="s">
        <v>336</v>
      </c>
    </row>
    <row r="6" spans="1:1" x14ac:dyDescent="0.35">
      <c r="A6" t="s">
        <v>337</v>
      </c>
    </row>
    <row r="7" spans="1:1" x14ac:dyDescent="0.35">
      <c r="A7" t="s">
        <v>128</v>
      </c>
    </row>
    <row r="8" spans="1:1" x14ac:dyDescent="0.35">
      <c r="A8" t="s">
        <v>338</v>
      </c>
    </row>
    <row r="9" spans="1:1" x14ac:dyDescent="0.35">
      <c r="A9" t="s">
        <v>339</v>
      </c>
    </row>
    <row r="10" spans="1:1" x14ac:dyDescent="0.35">
      <c r="A10" t="s">
        <v>340</v>
      </c>
    </row>
    <row r="11" spans="1:1" x14ac:dyDescent="0.35">
      <c r="A11" t="s">
        <v>341</v>
      </c>
    </row>
    <row r="12" spans="1:1" x14ac:dyDescent="0.35">
      <c r="A12" t="s">
        <v>133</v>
      </c>
    </row>
    <row r="13" spans="1:1" x14ac:dyDescent="0.35">
      <c r="A13" t="s">
        <v>342</v>
      </c>
    </row>
    <row r="14" spans="1:1" x14ac:dyDescent="0.35">
      <c r="A14" t="s">
        <v>343</v>
      </c>
    </row>
    <row r="15" spans="1:1" x14ac:dyDescent="0.35">
      <c r="A15" t="s">
        <v>344</v>
      </c>
    </row>
    <row r="16" spans="1:1" x14ac:dyDescent="0.35">
      <c r="A16" t="s">
        <v>345</v>
      </c>
    </row>
    <row r="17" spans="1:1" x14ac:dyDescent="0.35">
      <c r="A17" t="s">
        <v>346</v>
      </c>
    </row>
    <row r="18" spans="1:1" x14ac:dyDescent="0.35">
      <c r="A18" t="s">
        <v>347</v>
      </c>
    </row>
    <row r="19" spans="1:1" x14ac:dyDescent="0.35">
      <c r="A19" t="s">
        <v>348</v>
      </c>
    </row>
    <row r="20" spans="1:1" x14ac:dyDescent="0.35">
      <c r="A20" t="s">
        <v>349</v>
      </c>
    </row>
    <row r="21" spans="1:1" x14ac:dyDescent="0.35">
      <c r="A21" t="s">
        <v>44</v>
      </c>
    </row>
    <row r="22" spans="1:1" x14ac:dyDescent="0.35">
      <c r="A22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9eb468-4dab-432e-8c5a-055ce9681ad6">
      <Terms xmlns="http://schemas.microsoft.com/office/infopath/2007/PartnerControls"/>
    </lcf76f155ced4ddcb4097134ff3c332f>
    <LastEdited xmlns="949eb468-4dab-432e-8c5a-055ce9681ad6" xsi:nil="true"/>
    <Date xmlns="949eb468-4dab-432e-8c5a-055ce9681ad6" xsi:nil="true"/>
    <TaxCatchAll xmlns="9dc9d7a5-147a-4205-bb03-f4e77c25721f" xsi:nil="true"/>
    <_Flow_SignoffStatus xmlns="949eb468-4dab-432e-8c5a-055ce9681ad6" xsi:nil="true"/>
    <PublishingExpirationDate xmlns="http://schemas.microsoft.com/sharepoint/v3" xsi:nil="true"/>
    <PublishingStartDate xmlns="http://schemas.microsoft.com/sharepoint/v3" xsi:nil="true"/>
    <EOI xmlns="949eb468-4dab-432e-8c5a-055ce9681ad6" xsi:nil="true"/>
    <RFP xmlns="949eb468-4dab-432e-8c5a-055ce9681ad6" xsi:nil="true"/>
    <TranslatedLang xmlns="949eb468-4dab-432e-8c5a-055ce9681ad6" xsi:nil="true"/>
  </documentManagement>
</p:properties>
</file>

<file path=customXml/item4.xml><?xml version="1.0" encoding="utf-8"?>
<SyracuseOfficeCustomData>{"createMode":"plain_doc","forceRefresh":"0"}</SyracuseOfficeCustomData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89F0223E490247B3F3F408E8112875" ma:contentTypeVersion="28" ma:contentTypeDescription="Create a new document." ma:contentTypeScope="" ma:versionID="cf05d84ddf6183db033aaac6744d27d2">
  <xsd:schema xmlns:xsd="http://www.w3.org/2001/XMLSchema" xmlns:xs="http://www.w3.org/2001/XMLSchema" xmlns:p="http://schemas.microsoft.com/office/2006/metadata/properties" xmlns:ns1="http://schemas.microsoft.com/sharepoint/v3" xmlns:ns2="949eb468-4dab-432e-8c5a-055ce9681ad6" xmlns:ns3="9dc9d7a5-147a-4205-bb03-f4e77c25721f" targetNamespace="http://schemas.microsoft.com/office/2006/metadata/properties" ma:root="true" ma:fieldsID="672ef35b9b312d7dbca9e4c44025546e" ns1:_="" ns2:_="" ns3:_="">
    <xsd:import namespace="http://schemas.microsoft.com/sharepoint/v3"/>
    <xsd:import namespace="949eb468-4dab-432e-8c5a-055ce9681ad6"/>
    <xsd:import namespace="9dc9d7a5-147a-4205-bb03-f4e77c2572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astEdited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Date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1:PublishingStartDate" minOccurs="0"/>
                <xsd:element ref="ns1:PublishingExpirationDate" minOccurs="0"/>
                <xsd:element ref="ns2:EOI" minOccurs="0"/>
                <xsd:element ref="ns2:RFP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0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31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eb468-4dab-432e-8c5a-055ce9681a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astEdited" ma:index="16" nillable="true" ma:displayName="Last Edited" ma:format="DateTime" ma:internalName="LastEdited">
      <xsd:simpleType>
        <xsd:restriction base="dms:DateTime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Date" ma:index="22" nillable="true" ma:displayName="Date" ma:format="DateOnly" ma:internalName="Date">
      <xsd:simpleType>
        <xsd:restriction base="dms:DateTim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c39735ee-8048-42fd-bbc4-124d23f602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EOI" ma:index="32" nillable="true" ma:displayName="EOI" ma:description="Documents related to the EOI" ma:format="Dropdown" ma:internalName="EOI">
      <xsd:simpleType>
        <xsd:union memberTypes="dms:Text">
          <xsd:simpleType>
            <xsd:restriction base="dms:Choice">
              <xsd:enumeration value="EOI"/>
              <xsd:enumeration value="RFP"/>
            </xsd:restriction>
          </xsd:simpleType>
        </xsd:union>
      </xsd:simpleType>
    </xsd:element>
    <xsd:element name="RFP" ma:index="33" nillable="true" ma:displayName="RFP" ma:description="Documents related to the RF" ma:format="Dropdown" ma:internalName="RFP">
      <xsd:simpleType>
        <xsd:restriction base="dms:Text">
          <xsd:maxLength value="255"/>
        </xsd:restriction>
      </xsd:simpleType>
    </xsd:element>
    <xsd:element name="TranslatedLang" ma:index="34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c9d7a5-147a-4205-bb03-f4e77c25721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86bec9c-0383-4fc6-b74d-99de82a75089}" ma:internalName="TaxCatchAll" ma:showField="CatchAllData" ma:web="9dc9d7a5-147a-4205-bb03-f4e77c2572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D33BAE-9A71-427E-B198-EEABA2E6A18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0621DAF-477F-4B05-8BEF-0A879CFF95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424F44-C3ED-4FE5-BB1D-A2BB99407DE1}">
  <ds:schemaRefs>
    <ds:schemaRef ds:uri="http://schemas.microsoft.com/office/2006/metadata/properties"/>
    <ds:schemaRef ds:uri="http://schemas.microsoft.com/office/infopath/2007/PartnerControls"/>
    <ds:schemaRef ds:uri="949eb468-4dab-432e-8c5a-055ce9681ad6"/>
    <ds:schemaRef ds:uri="9dc9d7a5-147a-4205-bb03-f4e77c25721f"/>
    <ds:schemaRef ds:uri="http://schemas.microsoft.com/sharepoint/v3"/>
  </ds:schemaRefs>
</ds:datastoreItem>
</file>

<file path=customXml/itemProps4.xml><?xml version="1.0" encoding="utf-8"?>
<ds:datastoreItem xmlns:ds="http://schemas.openxmlformats.org/officeDocument/2006/customXml" ds:itemID="{9E340C0C-33B5-4470-BCE0-73A416744A92}">
  <ds:schemaRefs/>
</ds:datastoreItem>
</file>

<file path=customXml/itemProps5.xml><?xml version="1.0" encoding="utf-8"?>
<ds:datastoreItem xmlns:ds="http://schemas.openxmlformats.org/officeDocument/2006/customXml" ds:itemID="{3B441615-F88E-4E8E-8E66-6376BD492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49eb468-4dab-432e-8c5a-055ce9681ad6"/>
    <ds:schemaRef ds:uri="9dc9d7a5-147a-4205-bb03-f4e77c2572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Post COD Testing</vt:lpstr>
      <vt:lpstr>Pricing and Payment Info</vt:lpstr>
      <vt:lpstr>Contract Extracts - Price</vt:lpstr>
      <vt:lpstr>Technical Information</vt:lpstr>
      <vt:lpstr>Technical Extracts</vt:lpstr>
      <vt:lpstr>Yield Report</vt:lpstr>
      <vt:lpstr>Drop Down List</vt:lpstr>
      <vt:lpstr>'Yield Report'!Print_Area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Frashia</dc:creator>
  <cp:keywords/>
  <dc:description/>
  <cp:lastModifiedBy>David Scheepers</cp:lastModifiedBy>
  <cp:revision/>
  <dcterms:created xsi:type="dcterms:W3CDTF">2023-07-31T10:51:07Z</dcterms:created>
  <dcterms:modified xsi:type="dcterms:W3CDTF">2026-02-06T09:44:09Z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0x0101002E89F0223E490247B3F3F408E8112875</vt:lpwstr>
  </property>
  <property fmtid="{D5CDD505-2E9C-101B-9397-08002B2CF9AE}" pid="3" name="MediaServiceImageTags">
    <vt:lpwstr/>
  </property>
</Properties>
</file>