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mi/Git/experimental-data/chemical-engineering/filtration/"/>
    </mc:Choice>
  </mc:AlternateContent>
  <xr:revisionPtr revIDLastSave="0" documentId="13_ncr:1_{AFC81487-F43F-8C45-9071-E4A3257AAE31}" xr6:coauthVersionLast="47" xr6:coauthVersionMax="47" xr10:uidLastSave="{00000000-0000-0000-0000-000000000000}"/>
  <bookViews>
    <workbookView xWindow="0" yWindow="480" windowWidth="25600" windowHeight="15520" activeTab="4" xr2:uid="{82DAE9D3-78F7-0D49-9D2D-0FD4474B3A79}"/>
  </bookViews>
  <sheets>
    <sheet name="1回目" sheetId="3" r:id="rId1"/>
    <sheet name="2回目" sheetId="5" r:id="rId2"/>
    <sheet name="3回目" sheetId="6" r:id="rId3"/>
    <sheet name="質量" sheetId="7" r:id="rId4"/>
    <sheet name="結果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E13" i="6"/>
  <c r="I3" i="4"/>
  <c r="I2" i="4"/>
  <c r="J3" i="4"/>
  <c r="J2" i="4"/>
  <c r="H3" i="4"/>
  <c r="H4" i="4"/>
  <c r="H2" i="4"/>
  <c r="I2" i="7"/>
  <c r="C2" i="4"/>
  <c r="C3" i="4"/>
  <c r="C4" i="4"/>
  <c r="E2" i="7"/>
  <c r="B2" i="4" s="1"/>
  <c r="I3" i="7"/>
  <c r="I4" i="7"/>
  <c r="F2" i="3"/>
  <c r="E3" i="4"/>
  <c r="F3" i="4" s="1"/>
  <c r="E2" i="4"/>
  <c r="F2" i="4" s="1"/>
  <c r="E3" i="7"/>
  <c r="B3" i="4" s="1"/>
  <c r="E4" i="7"/>
  <c r="B4" i="4" s="1"/>
  <c r="B3" i="6"/>
  <c r="D2" i="6"/>
  <c r="D3" i="6" s="1"/>
  <c r="B3" i="5"/>
  <c r="D2" i="5"/>
  <c r="E2" i="5" s="1"/>
  <c r="F2" i="5" s="1"/>
  <c r="B3" i="3"/>
  <c r="D2" i="3"/>
  <c r="G2" i="4" l="1"/>
  <c r="G3" i="4"/>
  <c r="E2" i="6"/>
  <c r="F2" i="6" s="1"/>
  <c r="E3" i="6"/>
  <c r="F3" i="6" s="1"/>
  <c r="D4" i="6"/>
  <c r="B4" i="6"/>
  <c r="D3" i="5"/>
  <c r="B4" i="5"/>
  <c r="B4" i="3"/>
  <c r="D3" i="3"/>
  <c r="E2" i="3"/>
  <c r="B5" i="6" l="1"/>
  <c r="E4" i="6"/>
  <c r="F4" i="6" s="1"/>
  <c r="D5" i="6"/>
  <c r="B5" i="5"/>
  <c r="E3" i="5"/>
  <c r="F3" i="5" s="1"/>
  <c r="D4" i="5"/>
  <c r="D4" i="3"/>
  <c r="E3" i="3"/>
  <c r="F3" i="3" s="1"/>
  <c r="B5" i="3"/>
  <c r="E5" i="6" l="1"/>
  <c r="F5" i="6" s="1"/>
  <c r="D6" i="6"/>
  <c r="B6" i="6"/>
  <c r="B6" i="5"/>
  <c r="E4" i="5"/>
  <c r="F4" i="5" s="1"/>
  <c r="D5" i="5"/>
  <c r="B6" i="3"/>
  <c r="D5" i="3"/>
  <c r="E4" i="3"/>
  <c r="F4" i="3" s="1"/>
  <c r="B7" i="6" l="1"/>
  <c r="E6" i="6"/>
  <c r="F6" i="6" s="1"/>
  <c r="D7" i="6"/>
  <c r="E5" i="5"/>
  <c r="F5" i="5" s="1"/>
  <c r="D6" i="5"/>
  <c r="B7" i="5"/>
  <c r="D6" i="3"/>
  <c r="E5" i="3"/>
  <c r="F5" i="3" s="1"/>
  <c r="B7" i="3"/>
  <c r="E7" i="6" l="1"/>
  <c r="F7" i="6" s="1"/>
  <c r="D8" i="6"/>
  <c r="B8" i="6"/>
  <c r="B8" i="5"/>
  <c r="E6" i="5"/>
  <c r="F6" i="5" s="1"/>
  <c r="D7" i="5"/>
  <c r="B8" i="3"/>
  <c r="D7" i="3"/>
  <c r="E6" i="3"/>
  <c r="F6" i="3" s="1"/>
  <c r="E8" i="6" l="1"/>
  <c r="F8" i="6" s="1"/>
  <c r="D9" i="6"/>
  <c r="B9" i="6"/>
  <c r="E7" i="5"/>
  <c r="F7" i="5" s="1"/>
  <c r="D8" i="5"/>
  <c r="B9" i="5"/>
  <c r="D8" i="3"/>
  <c r="E7" i="3"/>
  <c r="F7" i="3" s="1"/>
  <c r="B9" i="3"/>
  <c r="B10" i="6" l="1"/>
  <c r="E9" i="6"/>
  <c r="F9" i="6" s="1"/>
  <c r="D10" i="6"/>
  <c r="B10" i="5"/>
  <c r="E8" i="5"/>
  <c r="F8" i="5" s="1"/>
  <c r="D9" i="5"/>
  <c r="B10" i="3"/>
  <c r="D9" i="3"/>
  <c r="E8" i="3"/>
  <c r="F8" i="3" s="1"/>
  <c r="E10" i="6" l="1"/>
  <c r="F10" i="6" s="1"/>
  <c r="D11" i="6"/>
  <c r="B11" i="6"/>
  <c r="E9" i="5"/>
  <c r="F9" i="5" s="1"/>
  <c r="D10" i="5"/>
  <c r="B11" i="5"/>
  <c r="D10" i="3"/>
  <c r="E9" i="3"/>
  <c r="F9" i="3" s="1"/>
  <c r="B11" i="3"/>
  <c r="B12" i="6" l="1"/>
  <c r="E11" i="6"/>
  <c r="F11" i="6" s="1"/>
  <c r="D12" i="6"/>
  <c r="B12" i="5"/>
  <c r="E10" i="5"/>
  <c r="F10" i="5" s="1"/>
  <c r="D11" i="5"/>
  <c r="B12" i="3"/>
  <c r="D11" i="3"/>
  <c r="E10" i="3"/>
  <c r="F10" i="3" s="1"/>
  <c r="E12" i="6" l="1"/>
  <c r="F12" i="6" s="1"/>
  <c r="D13" i="6"/>
  <c r="B13" i="6"/>
  <c r="E11" i="5"/>
  <c r="F11" i="5" s="1"/>
  <c r="D12" i="5"/>
  <c r="B13" i="5"/>
  <c r="B13" i="3"/>
  <c r="D12" i="3"/>
  <c r="E11" i="3"/>
  <c r="F11" i="3" s="1"/>
  <c r="F13" i="6" l="1"/>
  <c r="E4" i="4" s="1"/>
  <c r="E12" i="5"/>
  <c r="F12" i="5" s="1"/>
  <c r="D13" i="5"/>
  <c r="E13" i="5" s="1"/>
  <c r="F13" i="5" s="1"/>
  <c r="D13" i="3"/>
  <c r="E13" i="3" s="1"/>
  <c r="F13" i="3" s="1"/>
  <c r="E12" i="3"/>
  <c r="F12" i="3" s="1"/>
  <c r="F4" i="4" l="1"/>
  <c r="G4" i="4"/>
  <c r="J4" i="4" l="1"/>
</calcChain>
</file>

<file path=xl/sharedStrings.xml><?xml version="1.0" encoding="utf-8"?>
<sst xmlns="http://schemas.openxmlformats.org/spreadsheetml/2006/main" count="50" uniqueCount="31">
  <si>
    <t>K</t>
    <phoneticPr fontId="1"/>
  </si>
  <si>
    <r>
      <t>R</t>
    </r>
    <r>
      <rPr>
        <vertAlign val="subscript"/>
        <sz val="12"/>
        <color theme="1"/>
        <rFont val="游ゴシック"/>
        <family val="3"/>
        <charset val="128"/>
      </rPr>
      <t>c</t>
    </r>
    <phoneticPr fontId="1"/>
  </si>
  <si>
    <r>
      <t>R</t>
    </r>
    <r>
      <rPr>
        <vertAlign val="subscript"/>
        <sz val="12"/>
        <color theme="1"/>
        <rFont val="游ゴシック"/>
        <family val="3"/>
        <charset val="128"/>
      </rPr>
      <t>m</t>
    </r>
    <phoneticPr fontId="1"/>
  </si>
  <si>
    <t>α</t>
    <phoneticPr fontId="1"/>
  </si>
  <si>
    <t>θ [s] (濾過時間)</t>
    <rPh sb="7" eb="11">
      <t xml:space="preserve">ロカジカン </t>
    </rPh>
    <phoneticPr fontId="1"/>
  </si>
  <si>
    <t>1回目</t>
    <phoneticPr fontId="1"/>
  </si>
  <si>
    <t>積算重量 [kg]</t>
    <rPh sb="0" eb="2">
      <t xml:space="preserve">セキサン </t>
    </rPh>
    <rPh sb="2" eb="4">
      <t xml:space="preserve">ジュウリョウ </t>
    </rPh>
    <phoneticPr fontId="1"/>
  </si>
  <si>
    <t>重量 [g]</t>
    <rPh sb="0" eb="2">
      <t xml:space="preserve">ジュウリョウ </t>
    </rPh>
    <phoneticPr fontId="1"/>
  </si>
  <si>
    <r>
      <t>V [m</t>
    </r>
    <r>
      <rPr>
        <vertAlign val="superscript"/>
        <sz val="12"/>
        <color theme="1"/>
        <rFont val="游ゴシック Medium"/>
        <family val="3"/>
        <charset val="128"/>
      </rPr>
      <t>3</t>
    </r>
    <r>
      <rPr>
        <sz val="12"/>
        <color theme="1"/>
        <rFont val="游ゴシック Medium"/>
        <family val="3"/>
        <charset val="128"/>
      </rPr>
      <t>] (濾液量)</t>
    </r>
    <rPh sb="8" eb="11">
      <t xml:space="preserve">ロエキリョウ </t>
    </rPh>
    <phoneticPr fontId="1"/>
  </si>
  <si>
    <r>
      <t>θ/V [s m</t>
    </r>
    <r>
      <rPr>
        <vertAlign val="superscript"/>
        <sz val="12"/>
        <color theme="1"/>
        <rFont val="游ゴシック Medium"/>
        <family val="3"/>
        <charset val="128"/>
      </rPr>
      <t>-3</t>
    </r>
    <r>
      <rPr>
        <sz val="12"/>
        <color theme="1"/>
        <rFont val="游ゴシック Medium"/>
        <family val="3"/>
        <charset val="128"/>
      </rPr>
      <t>]</t>
    </r>
    <phoneticPr fontId="1"/>
  </si>
  <si>
    <t>1回目</t>
    <rPh sb="1" eb="3">
      <t xml:space="preserve">カイメ </t>
    </rPh>
    <phoneticPr fontId="1"/>
  </si>
  <si>
    <t>2回目</t>
    <rPh sb="1" eb="3">
      <t xml:space="preserve">カイメ </t>
    </rPh>
    <phoneticPr fontId="1"/>
  </si>
  <si>
    <t>2回目</t>
  </si>
  <si>
    <t>3回目</t>
  </si>
  <si>
    <t>3回目</t>
    <rPh sb="1" eb="3">
      <t xml:space="preserve">カイメ </t>
    </rPh>
    <phoneticPr fontId="1"/>
  </si>
  <si>
    <t>スラリービーカー x [g]</t>
    <phoneticPr fontId="1"/>
  </si>
  <si>
    <t>湿潤比 m</t>
    <rPh sb="0" eb="3">
      <t xml:space="preserve">シツジュンヒ </t>
    </rPh>
    <phoneticPr fontId="1"/>
  </si>
  <si>
    <t>スラリー濃度[%]</t>
    <rPh sb="4" eb="6">
      <t xml:space="preserve">ノウド </t>
    </rPh>
    <phoneticPr fontId="1"/>
  </si>
  <si>
    <t>wet slurry 総質量 X [g]</t>
    <rPh sb="11" eb="14">
      <t>ソウシツリョウ</t>
    </rPh>
    <phoneticPr fontId="1"/>
  </si>
  <si>
    <t>dry slurry  z [g]</t>
    <phoneticPr fontId="1"/>
  </si>
  <si>
    <t>wet cakeビーカー x [g]</t>
    <phoneticPr fontId="1"/>
  </si>
  <si>
    <t>dry cake  z [g]</t>
    <phoneticPr fontId="1"/>
  </si>
  <si>
    <t>wat cake 総質量 X [g]</t>
    <rPh sb="9" eb="12">
      <t>ソウシ</t>
    </rPh>
    <phoneticPr fontId="1"/>
  </si>
  <si>
    <t>2群</t>
    <rPh sb="1" eb="2">
      <t xml:space="preserve">グン </t>
    </rPh>
    <phoneticPr fontId="1"/>
  </si>
  <si>
    <t>1群</t>
    <phoneticPr fontId="1"/>
  </si>
  <si>
    <t>初期変動</t>
    <rPh sb="0" eb="4">
      <t xml:space="preserve">ショキヘンドウ </t>
    </rPh>
    <phoneticPr fontId="1"/>
  </si>
  <si>
    <t>2群</t>
    <phoneticPr fontId="1"/>
  </si>
  <si>
    <r>
      <t>V</t>
    </r>
    <r>
      <rPr>
        <vertAlign val="subscript"/>
        <sz val="12"/>
        <color theme="1"/>
        <rFont val="游ゴシック"/>
        <family val="3"/>
        <charset val="128"/>
      </rPr>
      <t>o</t>
    </r>
    <phoneticPr fontId="1"/>
  </si>
  <si>
    <r>
      <rPr>
        <sz val="12"/>
        <color theme="1"/>
        <rFont val="游ゴシック"/>
        <family val="3"/>
        <charset val="128"/>
      </rPr>
      <t>濾過圧 ΔP</t>
    </r>
    <r>
      <rPr>
        <vertAlign val="subscript"/>
        <sz val="12"/>
        <color theme="1"/>
        <rFont val="游ゴシック"/>
        <family val="3"/>
        <charset val="128"/>
      </rPr>
      <t xml:space="preserve">f </t>
    </r>
    <r>
      <rPr>
        <sz val="12"/>
        <color theme="1"/>
        <rFont val="游ゴシック"/>
        <family val="3"/>
        <charset val="128"/>
      </rPr>
      <t>[Pa]</t>
    </r>
    <rPh sb="0" eb="3">
      <t xml:space="preserve">ロカアツ </t>
    </rPh>
    <phoneticPr fontId="1"/>
  </si>
  <si>
    <t>スラリー濃度 w</t>
    <rPh sb="4" eb="6">
      <t xml:space="preserve">ノウド </t>
    </rPh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</si>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</sst>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2"/>
      <color theme="1"/>
      <name val="游ゴシック"/>
      <family val="3"/>
      <charset val="128"/>
    </font>
    <font>
      <sz val="12"/>
      <color theme="1"/>
      <name val="游ゴシック Medium"/>
      <family val="3"/>
      <charset val="128"/>
    </font>
    <font>
      <vertAlign val="superscript"/>
      <sz val="12"/>
      <color theme="1"/>
      <name val="游ゴシック Medium"/>
      <family val="3"/>
      <charset val="128"/>
    </font>
    <font>
      <sz val="12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'1回目'!$F$1</c:f>
              <c:strCache>
                <c:ptCount val="1"/>
                <c:pt idx="0">
                  <c:v>θ/V [s m-3]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'1回目'!$E$2:$E$13</c:f>
              <c:numCache>
                <c:formatCode>General</c:formatCode>
                <c:ptCount val="12"/>
                <c:pt idx="0">
                  <c:v>1.48E-3</c:v>
                </c:pt>
                <c:pt idx="1">
                  <c:v>2.6900000000000001E-3</c:v>
                </c:pt>
                <c:pt idx="2">
                  <c:v>4.0600000000000002E-3</c:v>
                </c:pt>
                <c:pt idx="3">
                  <c:v>5.45E-3</c:v>
                </c:pt>
                <c:pt idx="4">
                  <c:v>6.7499999999999999E-3</c:v>
                </c:pt>
                <c:pt idx="5">
                  <c:v>8.09E-3</c:v>
                </c:pt>
                <c:pt idx="6">
                  <c:v>9.4999999999999998E-3</c:v>
                </c:pt>
                <c:pt idx="7">
                  <c:v>1.085E-2</c:v>
                </c:pt>
                <c:pt idx="8">
                  <c:v>1.2119999999999999E-2</c:v>
                </c:pt>
                <c:pt idx="9">
                  <c:v>1.342E-2</c:v>
                </c:pt>
                <c:pt idx="10">
                  <c:v>1.468E-2</c:v>
                </c:pt>
                <c:pt idx="11">
                  <c:v>1.5820000000000001E-2</c:v>
                </c:pt>
              </c:numCache>
            </c:numRef>
          </c:xVal>
          <c:yVal>
            <c:numRef>
              <c:f>'1回目'!$F$2:$F$13</c:f>
              <c:numCache>
                <c:formatCode>General</c:formatCode>
                <c:ptCount val="12"/>
                <c:pt idx="0">
                  <c:v>13513.513513513513</c:v>
                </c:pt>
                <c:pt idx="1">
                  <c:v>14869.888475836431</c:v>
                </c:pt>
                <c:pt idx="2">
                  <c:v>14778.325123152708</c:v>
                </c:pt>
                <c:pt idx="3">
                  <c:v>14678.899082568807</c:v>
                </c:pt>
                <c:pt idx="4">
                  <c:v>14814.814814814816</c:v>
                </c:pt>
                <c:pt idx="5">
                  <c:v>14833.127317676144</c:v>
                </c:pt>
                <c:pt idx="6">
                  <c:v>14736.842105263158</c:v>
                </c:pt>
                <c:pt idx="7">
                  <c:v>14746.543778801843</c:v>
                </c:pt>
                <c:pt idx="8">
                  <c:v>14851.485148514854</c:v>
                </c:pt>
                <c:pt idx="9">
                  <c:v>14903.129657228019</c:v>
                </c:pt>
                <c:pt idx="10">
                  <c:v>14986.376021798365</c:v>
                </c:pt>
                <c:pt idx="11">
                  <c:v>15170.670037926675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A-7D4F-8114-F2985B394CA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475765529308836"/>
                  <c:y val="-2.7544109069699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'1回目'!$E$8:$E$13</c:f>
              <c:numCache>
                <c:formatCode>General</c:formatCode>
                <c:ptCount val="6"/>
                <c:pt idx="0">
                  <c:v>9.4999999999999998E-3</c:v>
                </c:pt>
                <c:pt idx="1">
                  <c:v>1.085E-2</c:v>
                </c:pt>
                <c:pt idx="2">
                  <c:v>1.2119999999999999E-2</c:v>
                </c:pt>
                <c:pt idx="3">
                  <c:v>1.342E-2</c:v>
                </c:pt>
                <c:pt idx="4">
                  <c:v>1.468E-2</c:v>
                </c:pt>
                <c:pt idx="5">
                  <c:v>1.5820000000000001E-2</c:v>
                </c:pt>
              </c:numCache>
            </c:numRef>
          </c:xVal>
          <c:yVal>
            <c:numRef>
              <c:f>'1回目'!$F$8:$F$13</c:f>
              <c:numCache>
                <c:formatCode>General</c:formatCode>
                <c:ptCount val="6"/>
                <c:pt idx="0">
                  <c:v>14736.842105263158</c:v>
                </c:pt>
                <c:pt idx="1">
                  <c:v>14746.543778801843</c:v>
                </c:pt>
                <c:pt idx="2">
                  <c:v>14851.485148514854</c:v>
                </c:pt>
                <c:pt idx="3">
                  <c:v>14903.129657228019</c:v>
                </c:pt>
                <c:pt idx="4">
                  <c:v>14986.376021798365</c:v>
                </c:pt>
                <c:pt idx="5">
                  <c:v>15170.670037926675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8A-7D4F-8114-F2985B39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21839"/>
        <c:axId val="1917751487"/>
      </c:scatterChart>
      <c:valAx>
        <c:axId val="191772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7751487"/>
        <c:crosses val="autoZero"/>
        <c:crossBetween val="midCat"/>
      </c:valAx>
      <c:valAx>
        <c:axId val="19177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772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'2回目'!$F$1</c:f>
              <c:strCache>
                <c:ptCount val="1"/>
                <c:pt idx="0">
                  <c:v>θ/V [s m-3]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'2回目'!$E$2:$E$13</c:f>
              <c:numCache>
                <c:formatCode>General</c:formatCode>
                <c:ptCount val="12"/>
                <c:pt idx="0">
                  <c:v>1.1200000000000001E-3</c:v>
                </c:pt>
                <c:pt idx="1">
                  <c:v>2.4100000000000002E-3</c:v>
                </c:pt>
                <c:pt idx="2">
                  <c:v>3.7300000000000007E-3</c:v>
                </c:pt>
                <c:pt idx="3">
                  <c:v>5.1200000000000004E-3</c:v>
                </c:pt>
                <c:pt idx="4">
                  <c:v>6.3700000000000007E-3</c:v>
                </c:pt>
                <c:pt idx="5">
                  <c:v>7.7099999999999998E-3</c:v>
                </c:pt>
                <c:pt idx="6">
                  <c:v>8.9300000000000004E-3</c:v>
                </c:pt>
                <c:pt idx="7">
                  <c:v>1.0199999999999999E-2</c:v>
                </c:pt>
                <c:pt idx="8">
                  <c:v>1.146E-2</c:v>
                </c:pt>
                <c:pt idx="9">
                  <c:v>1.2549999999999999E-2</c:v>
                </c:pt>
                <c:pt idx="10">
                  <c:v>1.3239999999999998E-2</c:v>
                </c:pt>
                <c:pt idx="11">
                  <c:v>1.3569999999999999E-2</c:v>
                </c:pt>
              </c:numCache>
            </c:numRef>
          </c:xVal>
          <c:yVal>
            <c:numRef>
              <c:f>'2回目'!$F$2:$F$13</c:f>
              <c:numCache>
                <c:formatCode>General</c:formatCode>
                <c:ptCount val="12"/>
                <c:pt idx="0">
                  <c:v>17857.142857142855</c:v>
                </c:pt>
                <c:pt idx="1">
                  <c:v>16597.51037344398</c:v>
                </c:pt>
                <c:pt idx="2">
                  <c:v>16085.790884718495</c:v>
                </c:pt>
                <c:pt idx="3">
                  <c:v>15624.999999999998</c:v>
                </c:pt>
                <c:pt idx="4">
                  <c:v>15698.587127158555</c:v>
                </c:pt>
                <c:pt idx="5">
                  <c:v>15564.20233463035</c:v>
                </c:pt>
                <c:pt idx="6">
                  <c:v>15677.491601343785</c:v>
                </c:pt>
                <c:pt idx="7">
                  <c:v>15686.274509803923</c:v>
                </c:pt>
                <c:pt idx="8">
                  <c:v>15706.806282722513</c:v>
                </c:pt>
                <c:pt idx="9">
                  <c:v>15936.254980079682</c:v>
                </c:pt>
                <c:pt idx="10">
                  <c:v>16616.314199395772</c:v>
                </c:pt>
                <c:pt idx="11">
                  <c:v>17686.072218128225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8-F94F-99D5-590E5C8181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475765529308836"/>
                  <c:y val="-2.7544109069699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'2回目'!$E$8:$E$13</c:f>
              <c:numCache>
                <c:formatCode>General</c:formatCode>
                <c:ptCount val="6"/>
                <c:pt idx="0">
                  <c:v>8.9300000000000004E-3</c:v>
                </c:pt>
                <c:pt idx="1">
                  <c:v>1.0199999999999999E-2</c:v>
                </c:pt>
                <c:pt idx="2">
                  <c:v>1.146E-2</c:v>
                </c:pt>
                <c:pt idx="3">
                  <c:v>1.2549999999999999E-2</c:v>
                </c:pt>
                <c:pt idx="4">
                  <c:v>1.3239999999999998E-2</c:v>
                </c:pt>
                <c:pt idx="5">
                  <c:v>1.3569999999999999E-2</c:v>
                </c:pt>
              </c:numCache>
            </c:numRef>
          </c:xVal>
          <c:yVal>
            <c:numRef>
              <c:f>'2回目'!$F$8:$F$13</c:f>
              <c:numCache>
                <c:formatCode>General</c:formatCode>
                <c:ptCount val="6"/>
                <c:pt idx="0">
                  <c:v>15677.491601343785</c:v>
                </c:pt>
                <c:pt idx="1">
                  <c:v>15686.274509803923</c:v>
                </c:pt>
                <c:pt idx="2">
                  <c:v>15706.806282722513</c:v>
                </c:pt>
                <c:pt idx="3">
                  <c:v>15936.254980079682</c:v>
                </c:pt>
                <c:pt idx="4">
                  <c:v>16616.314199395772</c:v>
                </c:pt>
                <c:pt idx="5">
                  <c:v>17686.072218128225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8-F94F-99D5-590E5C81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21839"/>
        <c:axId val="1917751487"/>
      </c:scatterChart>
      <c:valAx>
        <c:axId val="191772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7751487"/>
        <c:crosses val="autoZero"/>
        <c:crossBetween val="midCat"/>
      </c:valAx>
      <c:valAx>
        <c:axId val="19177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772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'3回目'!$F$1</c:f>
              <c:strCache>
                <c:ptCount val="1"/>
                <c:pt idx="0">
                  <c:v>θ/V [s m-3]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'3回目'!$E$2:$E$13</c:f>
              <c:numCache>
                <c:formatCode>General</c:formatCode>
                <c:ptCount val="12"/>
                <c:pt idx="0">
                  <c:v>1.75E-3</c:v>
                </c:pt>
                <c:pt idx="1">
                  <c:v>3.5000000000000001E-3</c:v>
                </c:pt>
                <c:pt idx="2">
                  <c:v>5.13E-3</c:v>
                </c:pt>
                <c:pt idx="3">
                  <c:v>6.7999999999999996E-3</c:v>
                </c:pt>
                <c:pt idx="4">
                  <c:v>8.4499999999999992E-3</c:v>
                </c:pt>
                <c:pt idx="5">
                  <c:v>1.0039999999999999E-2</c:v>
                </c:pt>
                <c:pt idx="6">
                  <c:v>1.153E-2</c:v>
                </c:pt>
                <c:pt idx="7">
                  <c:v>1.2840000000000001E-2</c:v>
                </c:pt>
                <c:pt idx="8">
                  <c:v>1.3810000000000001E-2</c:v>
                </c:pt>
                <c:pt idx="9">
                  <c:v>1.4830000000000001E-2</c:v>
                </c:pt>
                <c:pt idx="10">
                  <c:v>1.5939999999999999E-2</c:v>
                </c:pt>
                <c:pt idx="11">
                  <c:v>1.7059999999999999E-2</c:v>
                </c:pt>
              </c:numCache>
            </c:numRef>
          </c:xVal>
          <c:yVal>
            <c:numRef>
              <c:f>'3回目'!$F$2:$F$13</c:f>
              <c:numCache>
                <c:formatCode>General</c:formatCode>
                <c:ptCount val="12"/>
                <c:pt idx="0">
                  <c:v>11428.571428571428</c:v>
                </c:pt>
                <c:pt idx="1">
                  <c:v>11428.571428571428</c:v>
                </c:pt>
                <c:pt idx="2">
                  <c:v>11695.906432748538</c:v>
                </c:pt>
                <c:pt idx="3">
                  <c:v>11764.705882352942</c:v>
                </c:pt>
                <c:pt idx="4">
                  <c:v>11834.31952662722</c:v>
                </c:pt>
                <c:pt idx="5">
                  <c:v>11952.191235059763</c:v>
                </c:pt>
                <c:pt idx="6">
                  <c:v>12142.237640936686</c:v>
                </c:pt>
                <c:pt idx="7">
                  <c:v>12461.059190031152</c:v>
                </c:pt>
                <c:pt idx="8">
                  <c:v>13034.033309196233</c:v>
                </c:pt>
                <c:pt idx="9">
                  <c:v>13486.176668914362</c:v>
                </c:pt>
                <c:pt idx="10">
                  <c:v>13801.756587202008</c:v>
                </c:pt>
                <c:pt idx="11">
                  <c:v>14067.995310668231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2-E94A-84CB-9B6835F004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482939632545934E-2"/>
                  <c:y val="0.48148148148148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'3回目'!$E$3:$E$13</c:f>
              <c:numCache>
                <c:formatCode>General</c:formatCode>
                <c:ptCount val="11"/>
                <c:pt idx="0">
                  <c:v>3.5000000000000001E-3</c:v>
                </c:pt>
                <c:pt idx="1">
                  <c:v>5.13E-3</c:v>
                </c:pt>
                <c:pt idx="2">
                  <c:v>6.7999999999999996E-3</c:v>
                </c:pt>
                <c:pt idx="3">
                  <c:v>8.4499999999999992E-3</c:v>
                </c:pt>
                <c:pt idx="4">
                  <c:v>1.0039999999999999E-2</c:v>
                </c:pt>
                <c:pt idx="5">
                  <c:v>1.153E-2</c:v>
                </c:pt>
                <c:pt idx="6">
                  <c:v>1.2840000000000001E-2</c:v>
                </c:pt>
                <c:pt idx="7">
                  <c:v>1.3810000000000001E-2</c:v>
                </c:pt>
                <c:pt idx="8">
                  <c:v>1.4830000000000001E-2</c:v>
                </c:pt>
                <c:pt idx="9">
                  <c:v>1.5939999999999999E-2</c:v>
                </c:pt>
                <c:pt idx="10">
                  <c:v>1.7059999999999999E-2</c:v>
                </c:pt>
              </c:numCache>
            </c:numRef>
          </c:xVal>
          <c:yVal>
            <c:numRef>
              <c:f>'3回目'!$F$3:$F$13</c:f>
              <c:numCache>
                <c:formatCode>General</c:formatCode>
                <c:ptCount val="11"/>
                <c:pt idx="0">
                  <c:v>11428.571428571428</c:v>
                </c:pt>
                <c:pt idx="1">
                  <c:v>11695.906432748538</c:v>
                </c:pt>
                <c:pt idx="2">
                  <c:v>11764.705882352942</c:v>
                </c:pt>
                <c:pt idx="3">
                  <c:v>11834.31952662722</c:v>
                </c:pt>
                <c:pt idx="4">
                  <c:v>11952.191235059763</c:v>
                </c:pt>
                <c:pt idx="5">
                  <c:v>12142.237640936686</c:v>
                </c:pt>
                <c:pt idx="6">
                  <c:v>12461.059190031152</c:v>
                </c:pt>
                <c:pt idx="7">
                  <c:v>13034.033309196233</c:v>
                </c:pt>
                <c:pt idx="8">
                  <c:v>13486.176668914362</c:v>
                </c:pt>
                <c:pt idx="9">
                  <c:v>13801.756587202008</c:v>
                </c:pt>
                <c:pt idx="10">
                  <c:v>14067.995310668231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02-E94A-84CB-9B6835F00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21839"/>
        <c:axId val="1917751487"/>
      </c:scatterChart>
      <c:valAx>
        <c:axId val="191772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7751487"/>
        <c:crosses val="autoZero"/>
        <c:crossBetween val="midCat"/>
      </c:valAx>
      <c:valAx>
        <c:axId val="1917751487"/>
        <c:scaling>
          <c:orientation val="minMax"/>
          <c:max val="14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772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76200</xdr:rowOff>
    </xdr:from>
    <xdr:to>
      <xdr:col>11</xdr:col>
      <xdr:colOff>190500</xdr:colOff>
      <xdr:row>12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C7D2CA-7748-ECDB-19B5-AB34E0B9D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76200</xdr:rowOff>
    </xdr:from>
    <xdr:to>
      <xdr:col>11</xdr:col>
      <xdr:colOff>190500</xdr:colOff>
      <xdr:row>12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FF9B0C-8DDD-FA4D-92D9-6DDA4080E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76200</xdr:rowOff>
    </xdr:from>
    <xdr:to>
      <xdr:col>11</xdr:col>
      <xdr:colOff>190500</xdr:colOff>
      <xdr:row>12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D173D8-4994-F14F-80E8-D30AE4BF0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862B6-A147-8A48-8393-0B72BBA5211C}">
  <sheetPr codeName="Sheet3"/>
  <dimension ref="A1:F13"/>
  <sheetViews>
    <sheetView workbookViewId="0">
      <selection activeCell="E13" sqref="E13"/>
    </sheetView>
  </sheetViews>
  <sheetFormatPr baseColWidth="10" defaultRowHeight="20"/>
  <cols>
    <col min="2" max="2" width="14.7109375" customWidth="1"/>
    <col min="3" max="6" width="12.7109375" customWidth="1"/>
  </cols>
  <sheetData>
    <row r="1" spans="1:6" ht="23" thickBot="1">
      <c r="A1" s="7"/>
      <c r="B1" s="9" t="s">
        <v>4</v>
      </c>
      <c r="C1" s="9" t="s">
        <v>7</v>
      </c>
      <c r="D1" s="9" t="s">
        <v>6</v>
      </c>
      <c r="E1" s="9" t="s">
        <v>8</v>
      </c>
      <c r="F1" s="9" t="s">
        <v>9</v>
      </c>
    </row>
    <row r="2" spans="1:6" ht="21" thickTop="1">
      <c r="A2" s="5" t="s">
        <v>25</v>
      </c>
      <c r="B2">
        <v>20</v>
      </c>
      <c r="C2">
        <v>1480</v>
      </c>
      <c r="D2">
        <f>C2/1000</f>
        <v>1.48</v>
      </c>
      <c r="E2">
        <f>D2*0.001</f>
        <v>1.48E-3</v>
      </c>
      <c r="F2">
        <f>B2/E2</f>
        <v>13513.513513513513</v>
      </c>
    </row>
    <row r="3" spans="1:6">
      <c r="A3" s="5"/>
      <c r="B3">
        <f>B2+20</f>
        <v>40</v>
      </c>
      <c r="C3">
        <v>1210</v>
      </c>
      <c r="D3">
        <f>D2+C3/1000</f>
        <v>2.69</v>
      </c>
      <c r="E3">
        <f t="shared" ref="E3:E13" si="0">D3*0.001</f>
        <v>2.6900000000000001E-3</v>
      </c>
      <c r="F3">
        <f t="shared" ref="F3:F13" si="1">B3/E3</f>
        <v>14869.888475836431</v>
      </c>
    </row>
    <row r="4" spans="1:6">
      <c r="A4" s="5"/>
      <c r="B4">
        <f t="shared" ref="B4:B13" si="2">B3+20</f>
        <v>60</v>
      </c>
      <c r="C4">
        <v>1370</v>
      </c>
      <c r="D4">
        <f>D3+C4/1000</f>
        <v>4.0600000000000005</v>
      </c>
      <c r="E4">
        <f t="shared" si="0"/>
        <v>4.0600000000000002E-3</v>
      </c>
      <c r="F4">
        <f t="shared" si="1"/>
        <v>14778.325123152708</v>
      </c>
    </row>
    <row r="5" spans="1:6">
      <c r="A5" s="5"/>
      <c r="B5">
        <f t="shared" si="2"/>
        <v>80</v>
      </c>
      <c r="C5">
        <v>1390</v>
      </c>
      <c r="D5">
        <f t="shared" ref="D5:D13" si="3">D4+C5/1000</f>
        <v>5.45</v>
      </c>
      <c r="E5">
        <f t="shared" si="0"/>
        <v>5.45E-3</v>
      </c>
      <c r="F5">
        <f t="shared" si="1"/>
        <v>14678.899082568807</v>
      </c>
    </row>
    <row r="6" spans="1:6">
      <c r="A6" s="5"/>
      <c r="B6">
        <f t="shared" si="2"/>
        <v>100</v>
      </c>
      <c r="C6">
        <v>1300</v>
      </c>
      <c r="D6">
        <f t="shared" si="3"/>
        <v>6.75</v>
      </c>
      <c r="E6">
        <f t="shared" si="0"/>
        <v>6.7499999999999999E-3</v>
      </c>
      <c r="F6">
        <f t="shared" si="1"/>
        <v>14814.814814814816</v>
      </c>
    </row>
    <row r="7" spans="1:6">
      <c r="A7" s="5"/>
      <c r="B7">
        <f t="shared" si="2"/>
        <v>120</v>
      </c>
      <c r="C7">
        <v>1340</v>
      </c>
      <c r="D7">
        <f t="shared" si="3"/>
        <v>8.09</v>
      </c>
      <c r="E7">
        <f t="shared" si="0"/>
        <v>8.09E-3</v>
      </c>
      <c r="F7">
        <f t="shared" si="1"/>
        <v>14833.127317676144</v>
      </c>
    </row>
    <row r="8" spans="1:6">
      <c r="A8" s="5" t="s">
        <v>24</v>
      </c>
      <c r="B8">
        <f t="shared" si="2"/>
        <v>140</v>
      </c>
      <c r="C8">
        <v>1410</v>
      </c>
      <c r="D8">
        <f t="shared" si="3"/>
        <v>9.5</v>
      </c>
      <c r="E8">
        <f t="shared" si="0"/>
        <v>9.4999999999999998E-3</v>
      </c>
      <c r="F8">
        <f t="shared" si="1"/>
        <v>14736.842105263158</v>
      </c>
    </row>
    <row r="9" spans="1:6">
      <c r="A9" s="5"/>
      <c r="B9">
        <f t="shared" si="2"/>
        <v>160</v>
      </c>
      <c r="C9">
        <v>1350</v>
      </c>
      <c r="D9">
        <f t="shared" si="3"/>
        <v>10.85</v>
      </c>
      <c r="E9">
        <f t="shared" si="0"/>
        <v>1.085E-2</v>
      </c>
      <c r="F9">
        <f t="shared" si="1"/>
        <v>14746.543778801843</v>
      </c>
    </row>
    <row r="10" spans="1:6">
      <c r="A10" s="5"/>
      <c r="B10">
        <f t="shared" si="2"/>
        <v>180</v>
      </c>
      <c r="C10">
        <v>1270</v>
      </c>
      <c r="D10">
        <f t="shared" si="3"/>
        <v>12.12</v>
      </c>
      <c r="E10">
        <f t="shared" si="0"/>
        <v>1.2119999999999999E-2</v>
      </c>
      <c r="F10">
        <f t="shared" si="1"/>
        <v>14851.485148514854</v>
      </c>
    </row>
    <row r="11" spans="1:6">
      <c r="A11" s="5" t="s">
        <v>23</v>
      </c>
      <c r="B11">
        <f t="shared" si="2"/>
        <v>200</v>
      </c>
      <c r="C11">
        <v>1300</v>
      </c>
      <c r="D11">
        <f t="shared" si="3"/>
        <v>13.42</v>
      </c>
      <c r="E11">
        <f t="shared" si="0"/>
        <v>1.342E-2</v>
      </c>
      <c r="F11">
        <f t="shared" si="1"/>
        <v>14903.129657228019</v>
      </c>
    </row>
    <row r="12" spans="1:6">
      <c r="A12" s="5"/>
      <c r="B12">
        <f t="shared" si="2"/>
        <v>220</v>
      </c>
      <c r="C12">
        <v>1260</v>
      </c>
      <c r="D12">
        <f t="shared" si="3"/>
        <v>14.68</v>
      </c>
      <c r="E12">
        <f t="shared" si="0"/>
        <v>1.468E-2</v>
      </c>
      <c r="F12">
        <f t="shared" si="1"/>
        <v>14986.376021798365</v>
      </c>
    </row>
    <row r="13" spans="1:6">
      <c r="A13" s="5"/>
      <c r="B13">
        <f t="shared" si="2"/>
        <v>240</v>
      </c>
      <c r="C13">
        <v>1140</v>
      </c>
      <c r="D13">
        <f t="shared" si="3"/>
        <v>15.82</v>
      </c>
      <c r="E13">
        <f t="shared" si="0"/>
        <v>1.5820000000000001E-2</v>
      </c>
      <c r="F13">
        <f t="shared" si="1"/>
        <v>15170.670037926675</v>
      </c>
    </row>
  </sheetData>
  <mergeCells count="3">
    <mergeCell ref="A11:A13"/>
    <mergeCell ref="A8:A10"/>
    <mergeCell ref="A2:A7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F9C6-D1E8-C94B-BCF7-433C1EE40E0F}">
  <sheetPr codeName="Sheet4"/>
  <dimension ref="A1:F13"/>
  <sheetViews>
    <sheetView workbookViewId="0">
      <selection activeCell="E13" sqref="E13"/>
    </sheetView>
  </sheetViews>
  <sheetFormatPr baseColWidth="10" defaultRowHeight="20"/>
  <cols>
    <col min="2" max="2" width="14.7109375" customWidth="1"/>
    <col min="3" max="6" width="12.7109375" customWidth="1"/>
  </cols>
  <sheetData>
    <row r="1" spans="1:6" ht="23" thickBot="1">
      <c r="A1" s="7"/>
      <c r="B1" s="9" t="s">
        <v>4</v>
      </c>
      <c r="C1" s="9" t="s">
        <v>7</v>
      </c>
      <c r="D1" s="9" t="s">
        <v>6</v>
      </c>
      <c r="E1" s="9" t="s">
        <v>8</v>
      </c>
      <c r="F1" s="9" t="s">
        <v>9</v>
      </c>
    </row>
    <row r="2" spans="1:6" ht="21" thickTop="1">
      <c r="A2" s="5" t="s">
        <v>25</v>
      </c>
      <c r="B2">
        <v>20</v>
      </c>
      <c r="C2">
        <v>1120</v>
      </c>
      <c r="D2">
        <f>C2/1000</f>
        <v>1.1200000000000001</v>
      </c>
      <c r="E2">
        <f>D2*0.001</f>
        <v>1.1200000000000001E-3</v>
      </c>
      <c r="F2">
        <f>B2/E2</f>
        <v>17857.142857142855</v>
      </c>
    </row>
    <row r="3" spans="1:6">
      <c r="A3" s="5"/>
      <c r="B3">
        <f>B2+20</f>
        <v>40</v>
      </c>
      <c r="C3">
        <v>1290</v>
      </c>
      <c r="D3">
        <f>D2+C3/1000</f>
        <v>2.41</v>
      </c>
      <c r="E3">
        <f t="shared" ref="E3:E13" si="0">D3*0.001</f>
        <v>2.4100000000000002E-3</v>
      </c>
      <c r="F3">
        <f t="shared" ref="F3:F13" si="1">B3/E3</f>
        <v>16597.51037344398</v>
      </c>
    </row>
    <row r="4" spans="1:6">
      <c r="A4" s="5"/>
      <c r="B4">
        <f t="shared" ref="B4:B13" si="2">B3+20</f>
        <v>60</v>
      </c>
      <c r="C4">
        <v>1320</v>
      </c>
      <c r="D4">
        <f>D3+C4/1000</f>
        <v>3.7300000000000004</v>
      </c>
      <c r="E4">
        <f t="shared" si="0"/>
        <v>3.7300000000000007E-3</v>
      </c>
      <c r="F4">
        <f t="shared" si="1"/>
        <v>16085.790884718495</v>
      </c>
    </row>
    <row r="5" spans="1:6">
      <c r="A5" s="5"/>
      <c r="B5">
        <f t="shared" si="2"/>
        <v>80</v>
      </c>
      <c r="C5">
        <v>1390</v>
      </c>
      <c r="D5">
        <f t="shared" ref="D5:D13" si="3">D4+C5/1000</f>
        <v>5.12</v>
      </c>
      <c r="E5">
        <f t="shared" si="0"/>
        <v>5.1200000000000004E-3</v>
      </c>
      <c r="F5">
        <f t="shared" si="1"/>
        <v>15624.999999999998</v>
      </c>
    </row>
    <row r="6" spans="1:6">
      <c r="A6" s="5"/>
      <c r="B6">
        <f t="shared" si="2"/>
        <v>100</v>
      </c>
      <c r="C6">
        <v>1250</v>
      </c>
      <c r="D6">
        <f t="shared" si="3"/>
        <v>6.37</v>
      </c>
      <c r="E6">
        <f t="shared" si="0"/>
        <v>6.3700000000000007E-3</v>
      </c>
      <c r="F6">
        <f t="shared" si="1"/>
        <v>15698.587127158555</v>
      </c>
    </row>
    <row r="7" spans="1:6">
      <c r="A7" s="5"/>
      <c r="B7">
        <f t="shared" si="2"/>
        <v>120</v>
      </c>
      <c r="C7">
        <v>1340</v>
      </c>
      <c r="D7">
        <f t="shared" si="3"/>
        <v>7.71</v>
      </c>
      <c r="E7">
        <f t="shared" si="0"/>
        <v>7.7099999999999998E-3</v>
      </c>
      <c r="F7">
        <f t="shared" si="1"/>
        <v>15564.20233463035</v>
      </c>
    </row>
    <row r="8" spans="1:6">
      <c r="A8" s="5" t="s">
        <v>24</v>
      </c>
      <c r="B8">
        <f t="shared" si="2"/>
        <v>140</v>
      </c>
      <c r="C8">
        <v>1220</v>
      </c>
      <c r="D8">
        <f t="shared" si="3"/>
        <v>8.93</v>
      </c>
      <c r="E8">
        <f t="shared" si="0"/>
        <v>8.9300000000000004E-3</v>
      </c>
      <c r="F8">
        <f t="shared" si="1"/>
        <v>15677.491601343785</v>
      </c>
    </row>
    <row r="9" spans="1:6">
      <c r="A9" s="5"/>
      <c r="B9">
        <f t="shared" si="2"/>
        <v>160</v>
      </c>
      <c r="C9">
        <v>1270</v>
      </c>
      <c r="D9">
        <f t="shared" si="3"/>
        <v>10.199999999999999</v>
      </c>
      <c r="E9">
        <f t="shared" si="0"/>
        <v>1.0199999999999999E-2</v>
      </c>
      <c r="F9">
        <f t="shared" si="1"/>
        <v>15686.274509803923</v>
      </c>
    </row>
    <row r="10" spans="1:6">
      <c r="A10" s="5"/>
      <c r="B10">
        <f t="shared" si="2"/>
        <v>180</v>
      </c>
      <c r="C10">
        <v>1260</v>
      </c>
      <c r="D10">
        <f t="shared" si="3"/>
        <v>11.459999999999999</v>
      </c>
      <c r="E10">
        <f t="shared" si="0"/>
        <v>1.146E-2</v>
      </c>
      <c r="F10">
        <f t="shared" si="1"/>
        <v>15706.806282722513</v>
      </c>
    </row>
    <row r="11" spans="1:6">
      <c r="A11" s="5" t="s">
        <v>23</v>
      </c>
      <c r="B11">
        <f t="shared" si="2"/>
        <v>200</v>
      </c>
      <c r="C11">
        <v>1090</v>
      </c>
      <c r="D11">
        <f t="shared" si="3"/>
        <v>12.549999999999999</v>
      </c>
      <c r="E11">
        <f t="shared" si="0"/>
        <v>1.2549999999999999E-2</v>
      </c>
      <c r="F11">
        <f t="shared" si="1"/>
        <v>15936.254980079682</v>
      </c>
    </row>
    <row r="12" spans="1:6">
      <c r="A12" s="5"/>
      <c r="B12">
        <f t="shared" si="2"/>
        <v>220</v>
      </c>
      <c r="C12">
        <v>690</v>
      </c>
      <c r="D12">
        <f t="shared" si="3"/>
        <v>13.239999999999998</v>
      </c>
      <c r="E12">
        <f t="shared" si="0"/>
        <v>1.3239999999999998E-2</v>
      </c>
      <c r="F12">
        <f t="shared" si="1"/>
        <v>16616.314199395772</v>
      </c>
    </row>
    <row r="13" spans="1:6">
      <c r="A13" s="5"/>
      <c r="B13">
        <f t="shared" si="2"/>
        <v>240</v>
      </c>
      <c r="C13">
        <v>330</v>
      </c>
      <c r="D13">
        <f t="shared" si="3"/>
        <v>13.569999999999999</v>
      </c>
      <c r="E13">
        <f t="shared" si="0"/>
        <v>1.3569999999999999E-2</v>
      </c>
      <c r="F13">
        <f t="shared" si="1"/>
        <v>17686.072218128225</v>
      </c>
    </row>
  </sheetData>
  <mergeCells count="3">
    <mergeCell ref="A2:A7"/>
    <mergeCell ref="A8:A10"/>
    <mergeCell ref="A11:A1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A06E-BE5B-6A45-B7EF-755BDAB2F077}">
  <sheetPr codeName="Sheet5"/>
  <dimension ref="A1:F13"/>
  <sheetViews>
    <sheetView workbookViewId="0">
      <selection activeCell="E13" sqref="E13"/>
    </sheetView>
  </sheetViews>
  <sheetFormatPr baseColWidth="10" defaultRowHeight="20"/>
  <cols>
    <col min="2" max="2" width="14.7109375" customWidth="1"/>
    <col min="3" max="6" width="12.7109375" customWidth="1"/>
  </cols>
  <sheetData>
    <row r="1" spans="1:6" ht="23" thickBot="1">
      <c r="A1" s="7"/>
      <c r="B1" s="9" t="s">
        <v>4</v>
      </c>
      <c r="C1" s="9" t="s">
        <v>7</v>
      </c>
      <c r="D1" s="9" t="s">
        <v>6</v>
      </c>
      <c r="E1" s="9" t="s">
        <v>8</v>
      </c>
      <c r="F1" s="9" t="s">
        <v>9</v>
      </c>
    </row>
    <row r="2" spans="1:6" ht="21" thickTop="1">
      <c r="A2" s="1" t="s">
        <v>25</v>
      </c>
      <c r="B2">
        <v>20</v>
      </c>
      <c r="C2">
        <v>1750</v>
      </c>
      <c r="D2">
        <f>C2/1000</f>
        <v>1.75</v>
      </c>
      <c r="E2">
        <f>D2*0.001</f>
        <v>1.75E-3</v>
      </c>
      <c r="F2">
        <f>B2/E2</f>
        <v>11428.571428571428</v>
      </c>
    </row>
    <row r="3" spans="1:6">
      <c r="A3" s="5" t="s">
        <v>24</v>
      </c>
      <c r="B3">
        <f>B2+20</f>
        <v>40</v>
      </c>
      <c r="C3">
        <v>1750</v>
      </c>
      <c r="D3">
        <f>D2+C3/1000</f>
        <v>3.5</v>
      </c>
      <c r="E3">
        <f t="shared" ref="E3:E13" si="0">D3*0.001</f>
        <v>3.5000000000000001E-3</v>
      </c>
      <c r="F3">
        <f t="shared" ref="F3:F13" si="1">B3/E3</f>
        <v>11428.571428571428</v>
      </c>
    </row>
    <row r="4" spans="1:6">
      <c r="A4" s="5"/>
      <c r="B4">
        <f t="shared" ref="B4:B13" si="2">B3+20</f>
        <v>60</v>
      </c>
      <c r="C4">
        <v>1630</v>
      </c>
      <c r="D4">
        <f>D3+C4/1000</f>
        <v>5.13</v>
      </c>
      <c r="E4">
        <f t="shared" si="0"/>
        <v>5.13E-3</v>
      </c>
      <c r="F4">
        <f t="shared" si="1"/>
        <v>11695.906432748538</v>
      </c>
    </row>
    <row r="5" spans="1:6">
      <c r="A5" s="5"/>
      <c r="B5">
        <f t="shared" si="2"/>
        <v>80</v>
      </c>
      <c r="C5">
        <v>1670</v>
      </c>
      <c r="D5">
        <f t="shared" ref="D5:D13" si="3">D4+C5/1000</f>
        <v>6.8</v>
      </c>
      <c r="E5">
        <f t="shared" si="0"/>
        <v>6.7999999999999996E-3</v>
      </c>
      <c r="F5">
        <f t="shared" si="1"/>
        <v>11764.705882352942</v>
      </c>
    </row>
    <row r="6" spans="1:6">
      <c r="A6" s="5"/>
      <c r="B6">
        <f t="shared" si="2"/>
        <v>100</v>
      </c>
      <c r="C6">
        <v>1650</v>
      </c>
      <c r="D6">
        <f t="shared" si="3"/>
        <v>8.4499999999999993</v>
      </c>
      <c r="E6">
        <f t="shared" si="0"/>
        <v>8.4499999999999992E-3</v>
      </c>
      <c r="F6">
        <f t="shared" si="1"/>
        <v>11834.31952662722</v>
      </c>
    </row>
    <row r="7" spans="1:6">
      <c r="A7" s="5"/>
      <c r="B7">
        <f t="shared" si="2"/>
        <v>120</v>
      </c>
      <c r="C7">
        <v>1590</v>
      </c>
      <c r="D7">
        <f t="shared" si="3"/>
        <v>10.039999999999999</v>
      </c>
      <c r="E7">
        <f t="shared" si="0"/>
        <v>1.0039999999999999E-2</v>
      </c>
      <c r="F7">
        <f t="shared" si="1"/>
        <v>11952.191235059763</v>
      </c>
    </row>
    <row r="8" spans="1:6">
      <c r="A8" s="5" t="s">
        <v>26</v>
      </c>
      <c r="B8">
        <f t="shared" si="2"/>
        <v>140</v>
      </c>
      <c r="C8">
        <v>1490</v>
      </c>
      <c r="D8">
        <f t="shared" si="3"/>
        <v>11.53</v>
      </c>
      <c r="E8">
        <f t="shared" si="0"/>
        <v>1.153E-2</v>
      </c>
      <c r="F8">
        <f t="shared" si="1"/>
        <v>12142.237640936686</v>
      </c>
    </row>
    <row r="9" spans="1:6">
      <c r="A9" s="5"/>
      <c r="B9">
        <f t="shared" si="2"/>
        <v>160</v>
      </c>
      <c r="C9">
        <v>1310</v>
      </c>
      <c r="D9">
        <f t="shared" si="3"/>
        <v>12.84</v>
      </c>
      <c r="E9">
        <f t="shared" si="0"/>
        <v>1.2840000000000001E-2</v>
      </c>
      <c r="F9">
        <f t="shared" si="1"/>
        <v>12461.059190031152</v>
      </c>
    </row>
    <row r="10" spans="1:6">
      <c r="A10" s="5"/>
      <c r="B10">
        <f t="shared" si="2"/>
        <v>180</v>
      </c>
      <c r="C10">
        <v>970</v>
      </c>
      <c r="D10">
        <f t="shared" si="3"/>
        <v>13.81</v>
      </c>
      <c r="E10">
        <f t="shared" si="0"/>
        <v>1.3810000000000001E-2</v>
      </c>
      <c r="F10">
        <f t="shared" si="1"/>
        <v>13034.033309196233</v>
      </c>
    </row>
    <row r="11" spans="1:6">
      <c r="A11" s="5"/>
      <c r="B11">
        <f t="shared" si="2"/>
        <v>200</v>
      </c>
      <c r="C11">
        <v>1020</v>
      </c>
      <c r="D11">
        <f t="shared" si="3"/>
        <v>14.83</v>
      </c>
      <c r="E11">
        <f t="shared" si="0"/>
        <v>1.4830000000000001E-2</v>
      </c>
      <c r="F11">
        <f t="shared" si="1"/>
        <v>13486.176668914362</v>
      </c>
    </row>
    <row r="12" spans="1:6">
      <c r="A12" s="5"/>
      <c r="B12">
        <f t="shared" si="2"/>
        <v>220</v>
      </c>
      <c r="C12">
        <v>1110</v>
      </c>
      <c r="D12">
        <f t="shared" si="3"/>
        <v>15.94</v>
      </c>
      <c r="E12">
        <f t="shared" si="0"/>
        <v>1.5939999999999999E-2</v>
      </c>
      <c r="F12">
        <f t="shared" si="1"/>
        <v>13801.756587202008</v>
      </c>
    </row>
    <row r="13" spans="1:6">
      <c r="A13" s="5"/>
      <c r="B13">
        <f t="shared" si="2"/>
        <v>240</v>
      </c>
      <c r="C13">
        <v>1120</v>
      </c>
      <c r="D13">
        <f t="shared" si="3"/>
        <v>17.059999999999999</v>
      </c>
      <c r="E13">
        <f t="shared" si="0"/>
        <v>1.7059999999999999E-2</v>
      </c>
      <c r="F13">
        <f t="shared" si="1"/>
        <v>14067.995310668231</v>
      </c>
    </row>
  </sheetData>
  <mergeCells count="2">
    <mergeCell ref="A3:A7"/>
    <mergeCell ref="A8:A1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3FDB-53BF-7343-9A9E-4A45CE49DD6E}">
  <sheetPr codeName="Sheet6"/>
  <dimension ref="A1:I8"/>
  <sheetViews>
    <sheetView zoomScale="93" workbookViewId="0">
      <selection activeCell="I2" sqref="I2"/>
    </sheetView>
  </sheetViews>
  <sheetFormatPr baseColWidth="10" defaultRowHeight="20"/>
  <cols>
    <col min="1" max="1" width="10.7109375" customWidth="1"/>
    <col min="2" max="5" width="18.7109375" customWidth="1"/>
    <col min="6" max="6" width="18.7109375" style="2" customWidth="1"/>
    <col min="7" max="8" width="18.7109375" customWidth="1"/>
    <col min="9" max="10" width="16.7109375" customWidth="1"/>
  </cols>
  <sheetData>
    <row r="1" spans="1:9" s="1" customFormat="1" ht="21" thickBot="1">
      <c r="A1" s="6"/>
      <c r="B1" s="6" t="s">
        <v>18</v>
      </c>
      <c r="C1" s="6" t="s">
        <v>15</v>
      </c>
      <c r="D1" s="6" t="s">
        <v>19</v>
      </c>
      <c r="E1" s="6" t="s">
        <v>17</v>
      </c>
      <c r="F1" s="8" t="s">
        <v>22</v>
      </c>
      <c r="G1" s="6" t="s">
        <v>20</v>
      </c>
      <c r="H1" s="6" t="s">
        <v>21</v>
      </c>
      <c r="I1" s="6" t="s">
        <v>16</v>
      </c>
    </row>
    <row r="2" spans="1:9" ht="21" thickTop="1">
      <c r="A2" t="s">
        <v>10</v>
      </c>
      <c r="B2">
        <v>129.41999999999999</v>
      </c>
      <c r="C2">
        <v>61.45</v>
      </c>
      <c r="D2">
        <v>62.35</v>
      </c>
      <c r="E2">
        <f>(D2-C2)/(B2-C2) *100</f>
        <v>1.3241135795203747</v>
      </c>
      <c r="F2" s="2">
        <v>114.1593</v>
      </c>
      <c r="G2">
        <v>61.35</v>
      </c>
      <c r="H2">
        <v>78.489999999999995</v>
      </c>
      <c r="I2">
        <f>(H2-G2)/(F2-G2)</f>
        <v>0.32456404459063071</v>
      </c>
    </row>
    <row r="3" spans="1:9">
      <c r="A3" t="s">
        <v>11</v>
      </c>
      <c r="B3">
        <v>130.24</v>
      </c>
      <c r="C3">
        <v>61.75</v>
      </c>
      <c r="D3">
        <v>62.66</v>
      </c>
      <c r="E3">
        <f>(D3-C3)/(B3-C3) *100</f>
        <v>1.3286611184114419</v>
      </c>
      <c r="F3" s="2">
        <v>119.2561</v>
      </c>
      <c r="G3">
        <v>61.31</v>
      </c>
      <c r="H3">
        <v>80.23</v>
      </c>
      <c r="I3">
        <f>(H3-G3)/(F3-G3)</f>
        <v>0.32651032597534607</v>
      </c>
    </row>
    <row r="4" spans="1:9">
      <c r="A4" t="s">
        <v>14</v>
      </c>
      <c r="B4">
        <v>129.03</v>
      </c>
      <c r="C4">
        <v>60.48</v>
      </c>
      <c r="D4">
        <v>61.24</v>
      </c>
      <c r="E4">
        <f>(D4-C4)/(B4-C4) *100</f>
        <v>1.1086797957695187</v>
      </c>
      <c r="F4" s="2">
        <v>121.28</v>
      </c>
      <c r="G4">
        <v>62.59</v>
      </c>
      <c r="H4">
        <v>82.02</v>
      </c>
      <c r="I4">
        <f>(H4-G4)/(F4-G4)</f>
        <v>0.33106150962685282</v>
      </c>
    </row>
    <row r="5" spans="1:9" ht="21" thickBot="1">
      <c r="A5" s="7"/>
    </row>
    <row r="6" spans="1:9" ht="21" thickTop="1">
      <c r="A6" t="s">
        <v>10</v>
      </c>
    </row>
    <row r="7" spans="1:9">
      <c r="A7" t="s">
        <v>11</v>
      </c>
    </row>
    <row r="8" spans="1:9">
      <c r="A8" t="s">
        <v>14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244D-D6A3-4C44-8951-BA3B8F01E18B}">
  <sheetPr codeName="Sheet7"/>
  <dimension ref="A1:J4"/>
  <sheetViews>
    <sheetView tabSelected="1" topLeftCell="D1" workbookViewId="0">
      <selection activeCell="G1" sqref="G1:J4"/>
    </sheetView>
  </sheetViews>
  <sheetFormatPr baseColWidth="10" defaultRowHeight="20"/>
  <cols>
    <col min="1" max="1" width="8.7109375" style="4" customWidth="1"/>
    <col min="2" max="10" width="14.7109375" customWidth="1"/>
  </cols>
  <sheetData>
    <row r="1" spans="1:10" ht="23" thickBot="1">
      <c r="A1" s="10"/>
      <c r="B1" s="11" t="s">
        <v>29</v>
      </c>
      <c r="C1" s="11" t="s">
        <v>16</v>
      </c>
      <c r="D1" s="12" t="s">
        <v>28</v>
      </c>
      <c r="E1" s="11" t="s">
        <v>0</v>
      </c>
      <c r="F1" s="6" t="s">
        <v>27</v>
      </c>
      <c r="G1" s="6" t="s">
        <v>3</v>
      </c>
      <c r="H1" s="6" t="s">
        <v>30</v>
      </c>
      <c r="I1" s="6" t="s">
        <v>1</v>
      </c>
      <c r="J1" s="6" t="s">
        <v>2</v>
      </c>
    </row>
    <row r="2" spans="1:10" ht="21" thickTop="1">
      <c r="A2" s="4" t="s">
        <v>5</v>
      </c>
      <c r="B2">
        <f>質量!E2</f>
        <v>1.3241135795203747</v>
      </c>
      <c r="C2">
        <f>質量!I2</f>
        <v>0.32456404459063071</v>
      </c>
      <c r="D2" s="3">
        <v>1000000</v>
      </c>
      <c r="E2">
        <f>(SLOPE('1回目'!$F$8:$F$13,'1回目'!$E$8:$E$13))^-1</f>
        <v>1.5207949890227321E-5</v>
      </c>
      <c r="F2">
        <f>(INTERCEPT('1回目'!$F$8:$F$13,'1回目'!$E$8:$E$13))*E2/2</f>
        <v>0.10692711595011875</v>
      </c>
      <c r="G2" s="3">
        <f>2*0.13^2*1000000*(1-C2*B2)/(E2*1000*0.001*B2)</f>
        <v>957147183.48077464</v>
      </c>
      <c r="H2" s="3">
        <f>1000*B2/(1-C2*B2)</f>
        <v>2322.0271945130735</v>
      </c>
      <c r="I2" s="3">
        <f>G2*H2*0.01582/0.13</f>
        <v>270463805423.44876</v>
      </c>
      <c r="J2" s="3">
        <f>G2*H2*F2/0.13</f>
        <v>1828060346575.4402</v>
      </c>
    </row>
    <row r="3" spans="1:10">
      <c r="A3" s="4" t="s">
        <v>12</v>
      </c>
      <c r="B3">
        <f>質量!E3</f>
        <v>1.3286611184114419</v>
      </c>
      <c r="C3">
        <f>質量!I3</f>
        <v>0.32651032597534607</v>
      </c>
      <c r="D3" s="3">
        <v>1000000</v>
      </c>
      <c r="E3">
        <f>(SLOPE('2回目'!$F$8:$F$13,'2回目'!$E$8:$E$13))^-1</f>
        <v>2.99112036540515E-6</v>
      </c>
      <c r="F3">
        <f>(INTERCEPT('2回目'!$F$8:$F$13,'2回目'!$E$8:$E$13))*E3/2</f>
        <v>1.8426130926103443E-2</v>
      </c>
      <c r="G3" s="3">
        <f t="shared" ref="G3:G4" si="0">2*0.13^2*1000000*(1-C3*B3)/(E3*1000*0.001*B3)</f>
        <v>4815283933.6592026</v>
      </c>
      <c r="H3" s="3">
        <f t="shared" ref="H3:H4" si="1">1000*B3/(1-C3*B3)</f>
        <v>2346.7180299877218</v>
      </c>
      <c r="I3" s="3">
        <f>G3*H3*0.01357/0.13</f>
        <v>1179558014718.0415</v>
      </c>
      <c r="J3" s="3">
        <f t="shared" ref="J3:J4" si="2">G3*H3*F3/0.13</f>
        <v>1601672101262.2905</v>
      </c>
    </row>
    <row r="4" spans="1:10">
      <c r="A4" s="4" t="s">
        <v>13</v>
      </c>
      <c r="B4">
        <f>質量!E4</f>
        <v>1.1086797957695187</v>
      </c>
      <c r="C4">
        <f>質量!I4</f>
        <v>0.33106150962685282</v>
      </c>
      <c r="D4" s="3">
        <v>1000000</v>
      </c>
      <c r="E4">
        <f>(SLOPE('3回目'!$F$3:$F$13,'3回目'!$E$3:$E$13))^-1</f>
        <v>5.2013906794211596E-6</v>
      </c>
      <c r="F4">
        <f>(INTERCEPT('3回目'!$F$3:$F$13,'3回目'!$E$3:$E$13))*E4/2</f>
        <v>2.7097273185644075E-2</v>
      </c>
      <c r="G4" s="3">
        <f t="shared" si="0"/>
        <v>3709936955.3750625</v>
      </c>
      <c r="H4" s="3">
        <f t="shared" si="1"/>
        <v>1751.5828957917056</v>
      </c>
      <c r="I4" s="3">
        <f>G4*H4*0.01706/0.13</f>
        <v>852771936080.29834</v>
      </c>
      <c r="J4" s="3">
        <f t="shared" si="2"/>
        <v>1354501413658.7605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FB77912A77A9A43AE28EA533549A021" ma:contentTypeVersion="11" ma:contentTypeDescription="新しいドキュメントを作成します。" ma:contentTypeScope="" ma:versionID="d69c3af803fc6601c9dcba13f0df1ee5">
  <xsd:schema xmlns:xsd="http://www.w3.org/2001/XMLSchema" xmlns:xs="http://www.w3.org/2001/XMLSchema" xmlns:p="http://schemas.microsoft.com/office/2006/metadata/properties" xmlns:ns2="2693b52c-cf6b-473d-8b50-bd938ec4d080" xmlns:ns3="631cdf14-aa41-435c-909f-1bed5d2c8ade" targetNamespace="http://schemas.microsoft.com/office/2006/metadata/properties" ma:root="true" ma:fieldsID="87a1c2592484d183723b2038852c24d6" ns2:_="" ns3:_="">
    <xsd:import namespace="2693b52c-cf6b-473d-8b50-bd938ec4d080"/>
    <xsd:import namespace="631cdf14-aa41-435c-909f-1bed5d2c8a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3b52c-cf6b-473d-8b50-bd938ec4d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cdf14-aa41-435c-909f-1bed5d2c8a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2999024-18b8-4e23-b1cb-f4082a0b2dfc}" ma:internalName="TaxCatchAll" ma:showField="CatchAllData" ma:web="631cdf14-aa41-435c-909f-1bed5d2c8a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1cdf14-aa41-435c-909f-1bed5d2c8ade" xsi:nil="true"/>
    <lcf76f155ced4ddcb4097134ff3c332f xmlns="2693b52c-cf6b-473d-8b50-bd938ec4d08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9F73DB-2977-40C2-B637-E91AFB0CD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93b52c-cf6b-473d-8b50-bd938ec4d080"/>
    <ds:schemaRef ds:uri="631cdf14-aa41-435c-909f-1bed5d2c8a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33B0CD-1DB4-4395-AF41-702DF0B6F0CB}">
  <ds:schemaRefs>
    <ds:schemaRef ds:uri="http://schemas.microsoft.com/office/2006/metadata/properties"/>
    <ds:schemaRef ds:uri="http://schemas.microsoft.com/office/infopath/2007/PartnerControls"/>
    <ds:schemaRef ds:uri="631cdf14-aa41-435c-909f-1bed5d2c8ade"/>
    <ds:schemaRef ds:uri="2693b52c-cf6b-473d-8b50-bd938ec4d080"/>
  </ds:schemaRefs>
</ds:datastoreItem>
</file>

<file path=customXml/itemProps3.xml><?xml version="1.0" encoding="utf-8"?>
<ds:datastoreItem xmlns:ds="http://schemas.openxmlformats.org/officeDocument/2006/customXml" ds:itemID="{91D11394-1758-41D1-8F20-B879F2AB1D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1回目</vt:lpstr>
      <vt:lpstr>2回目</vt:lpstr>
      <vt:lpstr>3回目</vt:lpstr>
      <vt:lpstr>質量</vt:lpstr>
      <vt:lpstr>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南奈巳</dc:creator>
  <cp:lastModifiedBy>南川新明(苫小牧高専)</cp:lastModifiedBy>
  <dcterms:created xsi:type="dcterms:W3CDTF">2022-11-30T04:28:52Z</dcterms:created>
  <dcterms:modified xsi:type="dcterms:W3CDTF">2024-02-19T08:06:02Z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0x0101007FB77912A77A9A43AE28EA533549A021</vt:lpwstr>
  </property>
</Properties>
</file>