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723f7189fa687/Desktop/"/>
    </mc:Choice>
  </mc:AlternateContent>
  <xr:revisionPtr revIDLastSave="5" documentId="14_{5212F7B2-9BFE-4FCE-88FF-9CBEE1100AA5}" xr6:coauthVersionLast="47" xr6:coauthVersionMax="47" xr10:uidLastSave="{DF0C5771-8EF6-4914-A5F5-4BF9E4CF2BEB}"/>
  <bookViews>
    <workbookView xWindow="-110" yWindow="-110" windowWidth="19420" windowHeight="11500" activeTab="3" xr2:uid="{09568D1D-85A8-45C1-A561-4903672FD2E5}"/>
  </bookViews>
  <sheets>
    <sheet name="STAGE 1" sheetId="1" r:id="rId1"/>
    <sheet name="STAGE 2" sheetId="2" r:id="rId2"/>
    <sheet name="STAGE 3" sheetId="3" r:id="rId3"/>
    <sheet name="STAGE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3" i="4" l="1"/>
  <c r="E213" i="4"/>
  <c r="F213" i="4"/>
  <c r="G213" i="4"/>
  <c r="C213" i="4"/>
  <c r="C136" i="3"/>
  <c r="D136" i="3"/>
  <c r="E136" i="3"/>
  <c r="B136" i="3"/>
  <c r="D231" i="2"/>
  <c r="E231" i="2"/>
  <c r="F231" i="2"/>
  <c r="G231" i="2"/>
  <c r="H231" i="2"/>
  <c r="I231" i="2"/>
  <c r="J231" i="2"/>
  <c r="C231" i="2"/>
  <c r="C237" i="1"/>
  <c r="D237" i="1"/>
  <c r="E237" i="1"/>
  <c r="F237" i="1"/>
  <c r="G237" i="1"/>
  <c r="B237" i="1"/>
  <c r="D239" i="2"/>
  <c r="D240" i="2"/>
  <c r="D241" i="2"/>
  <c r="D242" i="2"/>
  <c r="D243" i="2"/>
  <c r="D244" i="2"/>
  <c r="D245" i="2"/>
  <c r="D246" i="2"/>
  <c r="D247" i="2"/>
  <c r="D248" i="2"/>
  <c r="D249" i="2"/>
  <c r="G239" i="2"/>
  <c r="G240" i="2"/>
  <c r="G241" i="2"/>
  <c r="G242" i="2"/>
  <c r="G243" i="2"/>
  <c r="G244" i="2"/>
  <c r="G245" i="2"/>
  <c r="G246" i="2"/>
  <c r="G247" i="2"/>
  <c r="G248" i="2"/>
  <c r="G249" i="2"/>
  <c r="G238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39" i="2"/>
  <c r="D238" i="2"/>
  <c r="E215" i="4"/>
  <c r="G202" i="4"/>
  <c r="G220" i="4"/>
  <c r="G221" i="4"/>
  <c r="G222" i="4"/>
  <c r="G223" i="4"/>
  <c r="G224" i="4"/>
  <c r="G225" i="4"/>
  <c r="G226" i="4"/>
  <c r="G227" i="4"/>
  <c r="G228" i="4"/>
  <c r="G229" i="4"/>
  <c r="G230" i="4"/>
  <c r="G219" i="4"/>
  <c r="E220" i="4"/>
  <c r="E221" i="4"/>
  <c r="E222" i="4"/>
  <c r="E223" i="4"/>
  <c r="E224" i="4"/>
  <c r="E225" i="4"/>
  <c r="E226" i="4"/>
  <c r="E227" i="4"/>
  <c r="E228" i="4"/>
  <c r="E229" i="4"/>
  <c r="E230" i="4"/>
  <c r="E219" i="4"/>
  <c r="D220" i="4"/>
  <c r="D221" i="4"/>
  <c r="D222" i="4"/>
  <c r="D223" i="4"/>
  <c r="D224" i="4"/>
  <c r="D225" i="4"/>
  <c r="D226" i="4"/>
  <c r="D227" i="4"/>
  <c r="D228" i="4"/>
  <c r="D229" i="4"/>
  <c r="D230" i="4"/>
  <c r="D219" i="4"/>
  <c r="H213" i="4"/>
  <c r="K231" i="2"/>
  <c r="D39" i="2"/>
  <c r="D35" i="4"/>
  <c r="F215" i="4"/>
  <c r="E216" i="4" s="1"/>
  <c r="D34" i="4"/>
  <c r="J230" i="2"/>
  <c r="J229" i="2"/>
  <c r="J226" i="2"/>
  <c r="J225" i="2"/>
  <c r="J224" i="2"/>
  <c r="J223" i="2"/>
  <c r="J222" i="2"/>
  <c r="J221" i="2"/>
  <c r="J220" i="2"/>
  <c r="J219" i="2"/>
  <c r="G245" i="1"/>
  <c r="G246" i="1"/>
  <c r="G247" i="1"/>
  <c r="G248" i="1"/>
  <c r="G249" i="1"/>
  <c r="G250" i="1"/>
  <c r="G251" i="1"/>
  <c r="G252" i="1"/>
  <c r="G253" i="1"/>
  <c r="G254" i="1"/>
  <c r="G255" i="1"/>
  <c r="E245" i="1"/>
  <c r="E246" i="1"/>
  <c r="E247" i="1"/>
  <c r="E248" i="1"/>
  <c r="E249" i="1"/>
  <c r="E250" i="1"/>
  <c r="E251" i="1"/>
  <c r="E252" i="1"/>
  <c r="E253" i="1"/>
  <c r="E254" i="1"/>
  <c r="E255" i="1"/>
  <c r="D251" i="1"/>
  <c r="D245" i="1"/>
  <c r="D244" i="1"/>
  <c r="D256" i="1" s="1"/>
  <c r="D257" i="1" s="1"/>
  <c r="D247" i="1"/>
  <c r="D255" i="1"/>
  <c r="D254" i="1"/>
  <c r="D253" i="1"/>
  <c r="D252" i="1"/>
  <c r="D250" i="1"/>
  <c r="D249" i="1"/>
  <c r="D248" i="1"/>
  <c r="D246" i="1"/>
  <c r="G244" i="1"/>
  <c r="E244" i="1"/>
  <c r="E239" i="1"/>
  <c r="F239" i="1" s="1"/>
  <c r="E240" i="1" s="1"/>
  <c r="H237" i="1"/>
  <c r="D137" i="3"/>
  <c r="G226" i="1"/>
  <c r="G227" i="1"/>
  <c r="G228" i="1"/>
  <c r="G229" i="1"/>
  <c r="G230" i="1"/>
  <c r="G231" i="1"/>
  <c r="G232" i="1"/>
  <c r="G233" i="1"/>
  <c r="G234" i="1"/>
  <c r="G235" i="1"/>
  <c r="G236" i="1"/>
  <c r="G225" i="1"/>
  <c r="S157" i="2"/>
  <c r="S158" i="2" s="1"/>
  <c r="J179" i="2"/>
  <c r="J180" i="2"/>
  <c r="J178" i="2"/>
  <c r="I179" i="2"/>
  <c r="I180" i="2"/>
  <c r="H179" i="2"/>
  <c r="K179" i="2" s="1"/>
  <c r="L179" i="2" s="1"/>
  <c r="H180" i="2"/>
  <c r="K180" i="2" s="1"/>
  <c r="L180" i="2" s="1"/>
  <c r="H178" i="2"/>
  <c r="K178" i="2" s="1"/>
  <c r="L178" i="2" s="1"/>
  <c r="N178" i="2" s="1" a="1"/>
  <c r="N178" i="2" s="1"/>
  <c r="P178" i="2" s="1"/>
  <c r="I172" i="2"/>
  <c r="J165" i="2"/>
  <c r="J166" i="2"/>
  <c r="J164" i="2"/>
  <c r="D181" i="2"/>
  <c r="I178" i="2" s="1"/>
  <c r="E181" i="2"/>
  <c r="C181" i="2"/>
  <c r="D174" i="2"/>
  <c r="I171" i="2" s="1"/>
  <c r="E174" i="2"/>
  <c r="J172" i="2" s="1"/>
  <c r="C174" i="2"/>
  <c r="H172" i="2" s="1"/>
  <c r="D167" i="2"/>
  <c r="I166" i="2" s="1"/>
  <c r="E167" i="2"/>
  <c r="C167" i="2"/>
  <c r="H165" i="2" s="1"/>
  <c r="C159" i="2"/>
  <c r="H156" i="2" s="1"/>
  <c r="D158" i="2"/>
  <c r="I158" i="2" s="1"/>
  <c r="E156" i="2"/>
  <c r="E159" i="2" s="1"/>
  <c r="J157" i="2" s="1"/>
  <c r="D156" i="2"/>
  <c r="D159" i="2" s="1"/>
  <c r="I157" i="2" s="1"/>
  <c r="E187" i="1"/>
  <c r="J185" i="1" s="1"/>
  <c r="E180" i="1"/>
  <c r="J179" i="1" s="1"/>
  <c r="E173" i="1"/>
  <c r="J171" i="1" s="1"/>
  <c r="D186" i="1"/>
  <c r="D187" i="1" s="1"/>
  <c r="C186" i="1"/>
  <c r="C185" i="1"/>
  <c r="D177" i="1"/>
  <c r="D179" i="1"/>
  <c r="C179" i="1"/>
  <c r="C180" i="1" s="1"/>
  <c r="D172" i="1"/>
  <c r="C172" i="1"/>
  <c r="D170" i="1"/>
  <c r="D173" i="1" s="1"/>
  <c r="I171" i="1" s="1"/>
  <c r="E166" i="1"/>
  <c r="J164" i="1" s="1"/>
  <c r="D165" i="1"/>
  <c r="D166" i="1" s="1"/>
  <c r="I164" i="1" s="1"/>
  <c r="C165" i="1"/>
  <c r="C164" i="1"/>
  <c r="C156" i="1"/>
  <c r="H153" i="1" s="1"/>
  <c r="D156" i="1"/>
  <c r="I152" i="1" s="1"/>
  <c r="E156" i="1"/>
  <c r="J153" i="1" s="1"/>
  <c r="B156" i="1"/>
  <c r="G153" i="1" s="1"/>
  <c r="F194" i="4"/>
  <c r="F195" i="4"/>
  <c r="F196" i="4"/>
  <c r="F193" i="4"/>
  <c r="F185" i="4"/>
  <c r="F186" i="4"/>
  <c r="F187" i="4"/>
  <c r="F188" i="4"/>
  <c r="F184" i="4"/>
  <c r="F176" i="4"/>
  <c r="F177" i="4"/>
  <c r="F178" i="4"/>
  <c r="F179" i="4"/>
  <c r="F175" i="4"/>
  <c r="C153" i="3"/>
  <c r="E125" i="3"/>
  <c r="E126" i="3"/>
  <c r="E127" i="3"/>
  <c r="E128" i="3"/>
  <c r="E129" i="3"/>
  <c r="E130" i="3"/>
  <c r="E131" i="3"/>
  <c r="E132" i="3"/>
  <c r="E133" i="3"/>
  <c r="E134" i="3"/>
  <c r="E135" i="3"/>
  <c r="E124" i="3"/>
  <c r="D138" i="3"/>
  <c r="F136" i="3"/>
  <c r="E137" i="3"/>
  <c r="C141" i="3"/>
  <c r="C34" i="3"/>
  <c r="D39" i="3"/>
  <c r="C142" i="3"/>
  <c r="C143" i="3"/>
  <c r="C144" i="3"/>
  <c r="C145" i="3"/>
  <c r="C146" i="3"/>
  <c r="C147" i="3"/>
  <c r="C148" i="3"/>
  <c r="C149" i="3"/>
  <c r="C150" i="3"/>
  <c r="C151" i="3"/>
  <c r="C152" i="3"/>
  <c r="E77" i="4"/>
  <c r="E76" i="4"/>
  <c r="E75" i="4"/>
  <c r="E74" i="4"/>
  <c r="D75" i="4"/>
  <c r="D76" i="4"/>
  <c r="D77" i="4"/>
  <c r="D74" i="4"/>
  <c r="C78" i="4"/>
  <c r="B77" i="3"/>
  <c r="C74" i="3" s="1"/>
  <c r="D74" i="3" s="1"/>
  <c r="C81" i="2"/>
  <c r="D76" i="2" s="1"/>
  <c r="C79" i="1"/>
  <c r="D76" i="1" s="1"/>
  <c r="E32" i="2"/>
  <c r="F32" i="2"/>
  <c r="G32" i="2"/>
  <c r="H32" i="2"/>
  <c r="D39" i="1"/>
  <c r="E39" i="1"/>
  <c r="G39" i="1"/>
  <c r="D40" i="1"/>
  <c r="E40" i="1"/>
  <c r="G40" i="1"/>
  <c r="D41" i="1"/>
  <c r="E41" i="1"/>
  <c r="G41" i="1"/>
  <c r="D42" i="1"/>
  <c r="E42" i="1"/>
  <c r="G42" i="1"/>
  <c r="D43" i="1"/>
  <c r="E43" i="1"/>
  <c r="G43" i="1"/>
  <c r="D44" i="1"/>
  <c r="E44" i="1"/>
  <c r="G44" i="1"/>
  <c r="D45" i="1"/>
  <c r="E45" i="1"/>
  <c r="G45" i="1"/>
  <c r="D46" i="1"/>
  <c r="E46" i="1"/>
  <c r="G46" i="1"/>
  <c r="D47" i="1"/>
  <c r="E47" i="1"/>
  <c r="G47" i="1"/>
  <c r="D48" i="1"/>
  <c r="E48" i="1"/>
  <c r="G48" i="1"/>
  <c r="D49" i="1"/>
  <c r="E49" i="1"/>
  <c r="G49" i="1"/>
  <c r="D50" i="1"/>
  <c r="E50" i="1"/>
  <c r="G50" i="1"/>
  <c r="D51" i="1"/>
  <c r="E51" i="1"/>
  <c r="G51" i="1"/>
  <c r="D52" i="1"/>
  <c r="E52" i="1"/>
  <c r="G52" i="1"/>
  <c r="D53" i="1"/>
  <c r="E53" i="1"/>
  <c r="G53" i="1"/>
  <c r="D54" i="1"/>
  <c r="E54" i="1"/>
  <c r="G54" i="1"/>
  <c r="D55" i="1"/>
  <c r="E55" i="1"/>
  <c r="G55" i="1"/>
  <c r="D56" i="1"/>
  <c r="E56" i="1"/>
  <c r="G56" i="1"/>
  <c r="D57" i="1"/>
  <c r="E57" i="1"/>
  <c r="G57" i="1"/>
  <c r="D58" i="1"/>
  <c r="E58" i="1"/>
  <c r="G58" i="1"/>
  <c r="D59" i="1"/>
  <c r="E59" i="1"/>
  <c r="G59" i="1"/>
  <c r="D60" i="1"/>
  <c r="E60" i="1"/>
  <c r="G60" i="1"/>
  <c r="D61" i="1"/>
  <c r="E61" i="1"/>
  <c r="G61" i="1"/>
  <c r="D62" i="1"/>
  <c r="E62" i="1"/>
  <c r="G62" i="1"/>
  <c r="D63" i="1"/>
  <c r="E63" i="1"/>
  <c r="G63" i="1"/>
  <c r="D64" i="1"/>
  <c r="E64" i="1"/>
  <c r="G64" i="1"/>
  <c r="D65" i="1"/>
  <c r="E65" i="1"/>
  <c r="G65" i="1"/>
  <c r="D66" i="1"/>
  <c r="E66" i="1"/>
  <c r="G66" i="1"/>
  <c r="D67" i="1"/>
  <c r="E67" i="1"/>
  <c r="G67" i="1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E32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39" i="4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39" i="3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G68" i="1"/>
  <c r="E68" i="1"/>
  <c r="D68" i="1"/>
  <c r="H5" i="1"/>
  <c r="H158" i="2" l="1"/>
  <c r="H157" i="2"/>
  <c r="K157" i="2" s="1"/>
  <c r="L157" i="2" s="1"/>
  <c r="I165" i="2"/>
  <c r="K165" i="2" s="1"/>
  <c r="L165" i="2" s="1"/>
  <c r="I173" i="2"/>
  <c r="K172" i="2"/>
  <c r="L172" i="2" s="1"/>
  <c r="I156" i="2"/>
  <c r="K156" i="2" s="1"/>
  <c r="L156" i="2" s="1"/>
  <c r="H171" i="2"/>
  <c r="H173" i="2"/>
  <c r="H164" i="2"/>
  <c r="J171" i="2"/>
  <c r="J158" i="2"/>
  <c r="H166" i="2"/>
  <c r="K166" i="2" s="1"/>
  <c r="L166" i="2" s="1"/>
  <c r="J173" i="2"/>
  <c r="I164" i="2"/>
  <c r="J156" i="2"/>
  <c r="D180" i="1"/>
  <c r="D250" i="2"/>
  <c r="D251" i="2" s="1"/>
  <c r="D231" i="4"/>
  <c r="D232" i="4" s="1"/>
  <c r="I184" i="1"/>
  <c r="I185" i="1"/>
  <c r="J178" i="1"/>
  <c r="I186" i="1"/>
  <c r="J172" i="1"/>
  <c r="J170" i="1"/>
  <c r="J177" i="1"/>
  <c r="C187" i="1"/>
  <c r="H184" i="1" s="1"/>
  <c r="I177" i="1"/>
  <c r="I178" i="1"/>
  <c r="I179" i="1"/>
  <c r="I172" i="1"/>
  <c r="H177" i="1"/>
  <c r="K177" i="1" s="1"/>
  <c r="L177" i="1" s="1"/>
  <c r="H178" i="1"/>
  <c r="K178" i="1" s="1"/>
  <c r="L178" i="1" s="1"/>
  <c r="H179" i="1"/>
  <c r="J184" i="1"/>
  <c r="C173" i="1"/>
  <c r="J186" i="1"/>
  <c r="I170" i="1"/>
  <c r="C166" i="1"/>
  <c r="H165" i="1" s="1"/>
  <c r="N180" i="2"/>
  <c r="P180" i="2" s="1"/>
  <c r="N179" i="2"/>
  <c r="P179" i="2" s="1"/>
  <c r="S178" i="2" s="1"/>
  <c r="S179" i="2" s="1"/>
  <c r="S180" i="2" s="1"/>
  <c r="D74" i="2"/>
  <c r="E74" i="2" s="1"/>
  <c r="D78" i="2"/>
  <c r="D77" i="2"/>
  <c r="D80" i="2"/>
  <c r="D79" i="2"/>
  <c r="D75" i="2"/>
  <c r="I155" i="1"/>
  <c r="I154" i="1"/>
  <c r="H155" i="1"/>
  <c r="I153" i="1"/>
  <c r="K153" i="1" s="1"/>
  <c r="L153" i="1" s="1"/>
  <c r="J152" i="1"/>
  <c r="J155" i="1"/>
  <c r="J154" i="1"/>
  <c r="I163" i="1"/>
  <c r="I165" i="1"/>
  <c r="G152" i="1"/>
  <c r="G155" i="1"/>
  <c r="G154" i="1"/>
  <c r="H154" i="1"/>
  <c r="J163" i="1"/>
  <c r="J165" i="1"/>
  <c r="H152" i="1"/>
  <c r="D75" i="1"/>
  <c r="D74" i="1"/>
  <c r="E74" i="1" s="1"/>
  <c r="C154" i="3"/>
  <c r="C75" i="3"/>
  <c r="D75" i="3" s="1"/>
  <c r="C76" i="3"/>
  <c r="C69" i="3"/>
  <c r="C70" i="3" s="1"/>
  <c r="D78" i="1"/>
  <c r="D69" i="1"/>
  <c r="D70" i="1" s="1"/>
  <c r="D77" i="1"/>
  <c r="D69" i="2"/>
  <c r="D70" i="2" s="1"/>
  <c r="D69" i="4"/>
  <c r="D70" i="4" s="1"/>
  <c r="D32" i="4"/>
  <c r="F32" i="4"/>
  <c r="H32" i="4"/>
  <c r="C32" i="4"/>
  <c r="C32" i="3"/>
  <c r="D32" i="3"/>
  <c r="F32" i="3"/>
  <c r="B3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D32" i="2"/>
  <c r="I32" i="2"/>
  <c r="K32" i="2"/>
  <c r="C32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6" i="1"/>
  <c r="H7" i="1"/>
  <c r="H2" i="1"/>
  <c r="G32" i="1"/>
  <c r="D32" i="1"/>
  <c r="C32" i="1"/>
  <c r="I32" i="1"/>
  <c r="F32" i="1"/>
  <c r="E32" i="1"/>
  <c r="N156" i="2" l="1" a="1"/>
  <c r="K171" i="2"/>
  <c r="L171" i="2" s="1"/>
  <c r="N171" i="2" s="1" a="1"/>
  <c r="K173" i="2"/>
  <c r="L173" i="2" s="1"/>
  <c r="K164" i="2"/>
  <c r="L164" i="2" s="1"/>
  <c r="N164" i="2" s="1" a="1"/>
  <c r="K158" i="2"/>
  <c r="L158" i="2" s="1"/>
  <c r="I186" i="2" s="1" a="1"/>
  <c r="E75" i="1"/>
  <c r="E76" i="1" s="1"/>
  <c r="E77" i="1" s="1"/>
  <c r="E78" i="1" s="1"/>
  <c r="K179" i="1"/>
  <c r="L179" i="1" s="1"/>
  <c r="F232" i="2"/>
  <c r="G232" i="2" s="1"/>
  <c r="F233" i="2" s="1"/>
  <c r="H185" i="1"/>
  <c r="K185" i="1" s="1"/>
  <c r="L185" i="1" s="1"/>
  <c r="K184" i="1"/>
  <c r="L184" i="1" s="1"/>
  <c r="K155" i="1"/>
  <c r="L155" i="1" s="1"/>
  <c r="H186" i="1"/>
  <c r="K186" i="1" s="1"/>
  <c r="L186" i="1" s="1"/>
  <c r="K165" i="1"/>
  <c r="L165" i="1" s="1"/>
  <c r="O177" i="1" a="1"/>
  <c r="H170" i="1"/>
  <c r="K170" i="1" s="1"/>
  <c r="L170" i="1" s="1"/>
  <c r="H171" i="1"/>
  <c r="K171" i="1" s="1"/>
  <c r="L171" i="1" s="1"/>
  <c r="H163" i="1"/>
  <c r="H164" i="1"/>
  <c r="K164" i="1" s="1"/>
  <c r="L164" i="1" s="1"/>
  <c r="H172" i="1"/>
  <c r="K172" i="1" s="1"/>
  <c r="L172" i="1" s="1"/>
  <c r="E75" i="2"/>
  <c r="E76" i="2" s="1"/>
  <c r="E77" i="2" s="1"/>
  <c r="E78" i="2" s="1"/>
  <c r="E79" i="2" s="1"/>
  <c r="E80" i="2" s="1"/>
  <c r="K152" i="1"/>
  <c r="L152" i="1" s="1"/>
  <c r="K163" i="1"/>
  <c r="L163" i="1" s="1"/>
  <c r="K154" i="1"/>
  <c r="L154" i="1" s="1"/>
  <c r="D76" i="3"/>
  <c r="H32" i="1"/>
  <c r="J32" i="2"/>
  <c r="D34" i="2" s="1"/>
  <c r="E34" i="4"/>
  <c r="D34" i="3"/>
  <c r="C35" i="3" s="1"/>
  <c r="I187" i="2" l="1"/>
  <c r="I186" i="2"/>
  <c r="I188" i="2"/>
  <c r="N164" i="2"/>
  <c r="P164" i="2" s="1"/>
  <c r="N166" i="2"/>
  <c r="P166" i="2" s="1"/>
  <c r="N165" i="2"/>
  <c r="P165" i="2" s="1"/>
  <c r="N171" i="2"/>
  <c r="P171" i="2" s="1"/>
  <c r="N173" i="2"/>
  <c r="P173" i="2" s="1"/>
  <c r="N172" i="2"/>
  <c r="P172" i="2" s="1"/>
  <c r="N156" i="2"/>
  <c r="P156" i="2" s="1"/>
  <c r="N158" i="2"/>
  <c r="P158" i="2" s="1"/>
  <c r="N157" i="2"/>
  <c r="P157" i="2" s="1"/>
  <c r="O184" i="1" a="1"/>
  <c r="O186" i="1" s="1"/>
  <c r="R186" i="1" s="1"/>
  <c r="O184" i="1"/>
  <c r="R184" i="1" s="1"/>
  <c r="O163" i="1" a="1"/>
  <c r="I192" i="1" a="1"/>
  <c r="O152" i="1" a="1"/>
  <c r="O170" i="1" a="1"/>
  <c r="O177" i="1"/>
  <c r="R177" i="1" s="1"/>
  <c r="O178" i="1"/>
  <c r="R178" i="1" s="1"/>
  <c r="O179" i="1"/>
  <c r="R179" i="1" s="1"/>
  <c r="D34" i="1"/>
  <c r="E34" i="1" s="1"/>
  <c r="D35" i="1" s="1"/>
  <c r="E34" i="2"/>
  <c r="D35" i="2" s="1"/>
  <c r="D141" i="3"/>
  <c r="F141" i="3"/>
  <c r="D146" i="3"/>
  <c r="S171" i="2" l="1"/>
  <c r="S172" i="2" s="1"/>
  <c r="S173" i="2" s="1"/>
  <c r="S164" i="2"/>
  <c r="S165" i="2" s="1"/>
  <c r="S166" i="2" s="1"/>
  <c r="O185" i="1"/>
  <c r="R185" i="1" s="1"/>
  <c r="V184" i="1" s="1"/>
  <c r="V185" i="1" s="1"/>
  <c r="V186" i="1" s="1"/>
  <c r="V177" i="1"/>
  <c r="V178" i="1" s="1"/>
  <c r="V179" i="1" s="1"/>
  <c r="O170" i="1"/>
  <c r="R170" i="1" s="1"/>
  <c r="O171" i="1"/>
  <c r="R171" i="1" s="1"/>
  <c r="O172" i="1"/>
  <c r="R172" i="1" s="1"/>
  <c r="O153" i="1"/>
  <c r="R153" i="1" s="1"/>
  <c r="O154" i="1"/>
  <c r="R154" i="1" s="1"/>
  <c r="O155" i="1"/>
  <c r="R155" i="1" s="1"/>
  <c r="O152" i="1"/>
  <c r="R152" i="1" s="1"/>
  <c r="V152" i="1" s="1"/>
  <c r="V153" i="1" s="1"/>
  <c r="V154" i="1" s="1"/>
  <c r="I193" i="1"/>
  <c r="I194" i="1"/>
  <c r="I192" i="1"/>
  <c r="O164" i="1"/>
  <c r="R164" i="1" s="1"/>
  <c r="O163" i="1"/>
  <c r="R163" i="1" s="1"/>
  <c r="O165" i="1"/>
  <c r="R165" i="1" s="1"/>
  <c r="F152" i="3"/>
  <c r="D152" i="3"/>
  <c r="F143" i="3"/>
  <c r="D143" i="3"/>
  <c r="F146" i="3"/>
  <c r="F142" i="3"/>
  <c r="D142" i="3"/>
  <c r="F144" i="3"/>
  <c r="D144" i="3"/>
  <c r="F147" i="3"/>
  <c r="D147" i="3"/>
  <c r="F151" i="3"/>
  <c r="D151" i="3"/>
  <c r="F148" i="3"/>
  <c r="D148" i="3"/>
  <c r="F149" i="3"/>
  <c r="D149" i="3"/>
  <c r="F150" i="3"/>
  <c r="D150" i="3"/>
  <c r="F145" i="3"/>
  <c r="D145" i="3"/>
  <c r="V163" i="1" l="1"/>
  <c r="V164" i="1" s="1"/>
  <c r="V165" i="1" s="1"/>
  <c r="V170" i="1"/>
  <c r="V171" i="1" s="1"/>
  <c r="V172" i="1" s="1"/>
  <c r="G22" i="4"/>
  <c r="G11" i="4"/>
  <c r="E29" i="3"/>
  <c r="E2" i="3"/>
  <c r="E32" i="3"/>
  <c r="E12" i="3"/>
  <c r="E15" i="3"/>
  <c r="E18" i="3"/>
  <c r="E10" i="3"/>
  <c r="E13" i="3"/>
  <c r="G25" i="4"/>
  <c r="G28" i="4"/>
  <c r="E26" i="3"/>
  <c r="E11" i="3"/>
  <c r="E22" i="3"/>
  <c r="G21" i="4"/>
  <c r="E25" i="3"/>
  <c r="G6" i="4"/>
  <c r="G4" i="4"/>
  <c r="E4" i="3"/>
  <c r="G32" i="4"/>
  <c r="G2" i="4"/>
  <c r="E27" i="3"/>
  <c r="E31" i="3"/>
  <c r="G15" i="4"/>
  <c r="G8" i="4"/>
  <c r="G27" i="4"/>
  <c r="G17" i="4"/>
  <c r="E16" i="3"/>
  <c r="G16" i="4"/>
  <c r="G31" i="4"/>
  <c r="G12" i="4"/>
  <c r="G18" i="4"/>
  <c r="E7" i="3"/>
  <c r="G13" i="4"/>
  <c r="G5" i="4"/>
  <c r="E28" i="3"/>
  <c r="G30" i="4"/>
  <c r="G23" i="4"/>
  <c r="E8" i="3"/>
  <c r="G3" i="4"/>
  <c r="G9" i="4"/>
  <c r="G20" i="4"/>
  <c r="E17" i="3"/>
  <c r="G14" i="4"/>
  <c r="E6" i="3"/>
  <c r="G29" i="4"/>
  <c r="E3" i="3"/>
  <c r="E9" i="3"/>
  <c r="G10" i="4"/>
  <c r="E24" i="3"/>
  <c r="E5" i="3"/>
  <c r="E30" i="3"/>
  <c r="E20" i="3"/>
  <c r="G19" i="4"/>
  <c r="G24" i="4"/>
  <c r="E19" i="3"/>
  <c r="E23" i="3"/>
  <c r="E14" i="3"/>
  <c r="G26" i="4"/>
  <c r="G7" i="4"/>
  <c r="E21" i="3"/>
</calcChain>
</file>

<file path=xl/sharedStrings.xml><?xml version="1.0" encoding="utf-8"?>
<sst xmlns="http://schemas.openxmlformats.org/spreadsheetml/2006/main" count="545" uniqueCount="92">
  <si>
    <t>Huge stones</t>
  </si>
  <si>
    <t>Shift 1</t>
  </si>
  <si>
    <t>Shift 2</t>
  </si>
  <si>
    <t>Shift 3</t>
  </si>
  <si>
    <t>Metal Particles</t>
  </si>
  <si>
    <t>Excess Liquidity</t>
  </si>
  <si>
    <t>Loss at Conveyor</t>
  </si>
  <si>
    <t>Roots</t>
  </si>
  <si>
    <t>Sticky Clay</t>
  </si>
  <si>
    <t>Chipping &amp; Edge Damage</t>
  </si>
  <si>
    <t>Bending</t>
  </si>
  <si>
    <t>Dent</t>
  </si>
  <si>
    <t>Dimensional Inaccuracy</t>
  </si>
  <si>
    <t>Cracking</t>
  </si>
  <si>
    <t>Damage by Rodents</t>
  </si>
  <si>
    <t>Mishandling</t>
  </si>
  <si>
    <t>Blistering</t>
  </si>
  <si>
    <t>Insufficient Drying</t>
  </si>
  <si>
    <t>Over Drying</t>
  </si>
  <si>
    <t>Lime Accumulation</t>
  </si>
  <si>
    <t>COUNT</t>
  </si>
  <si>
    <t>Total defectives</t>
  </si>
  <si>
    <t>Sample inspected</t>
  </si>
  <si>
    <t>Total Defectives</t>
  </si>
  <si>
    <t>Sample Inspected</t>
  </si>
  <si>
    <t>Samples inspected</t>
  </si>
  <si>
    <t>DPMO</t>
  </si>
  <si>
    <t>SIGMA</t>
  </si>
  <si>
    <t>SI NO.</t>
  </si>
  <si>
    <t>Total Checked</t>
  </si>
  <si>
    <t>Pi</t>
  </si>
  <si>
    <t>LCL</t>
  </si>
  <si>
    <t>CL</t>
  </si>
  <si>
    <t>UCL</t>
  </si>
  <si>
    <t>P-BAR</t>
  </si>
  <si>
    <t>mishandling</t>
  </si>
  <si>
    <t>surface crack</t>
  </si>
  <si>
    <t>SI.NO.</t>
  </si>
  <si>
    <t>Quantity Rejected</t>
  </si>
  <si>
    <t>Rejection %</t>
  </si>
  <si>
    <t>Cumulative %</t>
  </si>
  <si>
    <t>Total Sum</t>
  </si>
  <si>
    <t>Defects</t>
  </si>
  <si>
    <t>Huge Stones</t>
  </si>
  <si>
    <t>Sticky clay</t>
  </si>
  <si>
    <t>`</t>
  </si>
  <si>
    <t>SUM</t>
  </si>
  <si>
    <t>RISK PRIORITY NUMBER DEFECT:OVER DRYING</t>
  </si>
  <si>
    <t>NO</t>
  </si>
  <si>
    <t>Potential Failure Mode</t>
  </si>
  <si>
    <t xml:space="preserve">Severity </t>
  </si>
  <si>
    <t>Occurance</t>
  </si>
  <si>
    <t>Detection</t>
  </si>
  <si>
    <t>RPN</t>
  </si>
  <si>
    <t>Priority</t>
  </si>
  <si>
    <t>Excessive Drying time</t>
  </si>
  <si>
    <t xml:space="preserve">Uneven Air flow </t>
  </si>
  <si>
    <t>Improper Stacking in the kiln</t>
  </si>
  <si>
    <t>High Temperature</t>
  </si>
  <si>
    <t>Lack of Sediments</t>
  </si>
  <si>
    <t>RISK PRIORITY NUMBER DEFECT: INSUFFICIENT DRYING</t>
  </si>
  <si>
    <t>Excessive Moisture in the clay</t>
  </si>
  <si>
    <t>High Moisture content in the environment</t>
  </si>
  <si>
    <t>Inadequate drying time</t>
  </si>
  <si>
    <t>Uneven Air Flow</t>
  </si>
  <si>
    <t>RISK PRIORITY NUMBER DEFECT: LIME ACCUMULATION</t>
  </si>
  <si>
    <t>High Calcium Content</t>
  </si>
  <si>
    <t>Low quality of clay</t>
  </si>
  <si>
    <t>No proper separation or washing</t>
  </si>
  <si>
    <t>Use of hard water while processing</t>
  </si>
  <si>
    <t>AHP AND QFD WITH HOQ</t>
  </si>
  <si>
    <t>CRITERIA</t>
  </si>
  <si>
    <t>Frequency of Occurrence (FREQ)</t>
  </si>
  <si>
    <t>Severity of Impact (SEV)</t>
  </si>
  <si>
    <t>Cost of Repair/Rework (COST)</t>
  </si>
  <si>
    <t>Customer Impact (CUST)</t>
  </si>
  <si>
    <t>Pairwise comparison of criteria</t>
  </si>
  <si>
    <t>FREQ</t>
  </si>
  <si>
    <t>SEV</t>
  </si>
  <si>
    <t>COST</t>
  </si>
  <si>
    <t>CUST</t>
  </si>
  <si>
    <t>Normalised weight</t>
  </si>
  <si>
    <t>Pairwise comparisons for Alternatives - Defect types</t>
  </si>
  <si>
    <t>FREQUENCY</t>
  </si>
  <si>
    <t>SEVERITY</t>
  </si>
  <si>
    <t>CUSTOMER</t>
  </si>
  <si>
    <t>weight sum vector</t>
  </si>
  <si>
    <t>consistency vector</t>
  </si>
  <si>
    <t>lambda</t>
  </si>
  <si>
    <t>CI</t>
  </si>
  <si>
    <t>CR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</si>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</sst>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Bahnschrift Condensed"/>
      <family val="2"/>
    </font>
    <font>
      <sz val="11"/>
      <color rgb="FF00CC00"/>
      <name val="Calibri"/>
      <family val="2"/>
      <scheme val="minor"/>
    </font>
    <font>
      <sz val="11"/>
      <color theme="1"/>
      <name val="Bahnschrift SemiBold Condensed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0" fillId="4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 applyAlignment="1">
      <alignment wrapText="1"/>
    </xf>
    <xf numFmtId="0" fontId="4" fillId="0" borderId="0" xfId="0" applyFont="1"/>
    <xf numFmtId="0" fontId="5" fillId="10" borderId="0" xfId="0" applyFont="1" applyFill="1" applyAlignment="1">
      <alignment wrapText="1"/>
    </xf>
    <xf numFmtId="0" fontId="2" fillId="0" borderId="0" xfId="0" applyFont="1"/>
    <xf numFmtId="0" fontId="0" fillId="6" borderId="0" xfId="0" applyFill="1" applyAlignment="1">
      <alignment wrapText="1"/>
    </xf>
    <xf numFmtId="2" fontId="0" fillId="0" borderId="0" xfId="0" applyNumberFormat="1"/>
    <xf numFmtId="0" fontId="0" fillId="11" borderId="0" xfId="0" applyFill="1" applyAlignment="1">
      <alignment wrapText="1"/>
    </xf>
    <xf numFmtId="0" fontId="6" fillId="0" borderId="0" xfId="0" applyFont="1"/>
    <xf numFmtId="0" fontId="7" fillId="0" borderId="0" xfId="0" applyFont="1"/>
    <xf numFmtId="0" fontId="9" fillId="10" borderId="0" xfId="0" applyFont="1" applyFill="1" applyAlignment="1">
      <alignment horizontal="center"/>
    </xf>
    <xf numFmtId="0" fontId="0" fillId="10" borderId="0" xfId="0" applyFill="1"/>
    <xf numFmtId="0" fontId="8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0" fillId="0" borderId="0" xfId="0" applyFont="1"/>
    <xf numFmtId="0" fontId="0" fillId="12" borderId="0" xfId="0" applyFill="1"/>
    <xf numFmtId="0" fontId="11" fillId="0" borderId="0" xfId="0" applyFont="1"/>
    <xf numFmtId="2" fontId="12" fillId="10" borderId="0" xfId="0" applyNumberFormat="1" applyFont="1" applyFill="1"/>
    <xf numFmtId="2" fontId="0" fillId="0" borderId="0" xfId="0" quotePrefix="1" applyNumberFormat="1"/>
    <xf numFmtId="2" fontId="0" fillId="6" borderId="0" xfId="0" applyNumberFormat="1" applyFill="1"/>
    <xf numFmtId="0" fontId="13" fillId="13" borderId="0" xfId="0" applyFont="1" applyFill="1"/>
    <xf numFmtId="0" fontId="0" fillId="13" borderId="0" xfId="0" applyFill="1"/>
    <xf numFmtId="2" fontId="0" fillId="14" borderId="0" xfId="0" applyNumberFormat="1" applyFill="1"/>
    <xf numFmtId="2" fontId="0" fillId="10" borderId="0" xfId="0" applyNumberFormat="1" applyFill="1"/>
    <xf numFmtId="2" fontId="0" fillId="13" borderId="0" xfId="0" applyNumberFormat="1" applyFill="1"/>
    <xf numFmtId="2" fontId="0" fillId="9" borderId="0" xfId="0" applyNumberFormat="1" applyFill="1"/>
    <xf numFmtId="0" fontId="14" fillId="0" borderId="0" xfId="0" applyFont="1"/>
    <xf numFmtId="2" fontId="0" fillId="12" borderId="0" xfId="0" applyNumberFormat="1" applyFill="1"/>
    <xf numFmtId="0" fontId="6" fillId="13" borderId="0" xfId="0" applyFont="1" applyFill="1"/>
    <xf numFmtId="2" fontId="0" fillId="15" borderId="0" xfId="0" applyNumberFormat="1" applyFill="1"/>
    <xf numFmtId="164" fontId="6" fillId="13" borderId="0" xfId="0" applyNumberFormat="1" applyFont="1" applyFill="1"/>
    <xf numFmtId="2" fontId="6" fillId="13" borderId="0" xfId="0" applyNumberFormat="1" applyFont="1" applyFill="1"/>
    <xf numFmtId="2" fontId="6" fillId="0" borderId="0" xfId="0" applyNumberFormat="1" applyFont="1"/>
    <xf numFmtId="0" fontId="0" fillId="16" borderId="0" xfId="0" applyFill="1"/>
    <xf numFmtId="0" fontId="15" fillId="0" borderId="0" xfId="0" applyFont="1"/>
    <xf numFmtId="0" fontId="0" fillId="17" borderId="0" xfId="0" applyFill="1"/>
    <xf numFmtId="0" fontId="15" fillId="17" borderId="0" xfId="0" applyFont="1" applyFill="1"/>
    <xf numFmtId="0" fontId="0" fillId="18" borderId="0" xfId="0" applyFill="1"/>
    <xf numFmtId="0" fontId="16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'STAGE 1'!$D$38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1'!$D$39:$D$68</c:f>
              <c:numCache>
                <c:formatCode>General</c:formatCode>
                <c:ptCount val="30"/>
                <c:pt idx="0">
                  <c:v>0.10112359550561797</c:v>
                </c:pt>
                <c:pt idx="1">
                  <c:v>8.7999999999999995E-2</c:v>
                </c:pt>
                <c:pt idx="2">
                  <c:v>9.4262295081967207E-2</c:v>
                </c:pt>
                <c:pt idx="3">
                  <c:v>9.4488188976377951E-2</c:v>
                </c:pt>
                <c:pt idx="4">
                  <c:v>0.10416666666666667</c:v>
                </c:pt>
                <c:pt idx="5">
                  <c:v>7.9245283018867921E-2</c:v>
                </c:pt>
                <c:pt idx="6">
                  <c:v>7.2649572649572655E-2</c:v>
                </c:pt>
                <c:pt idx="7">
                  <c:v>8.98876404494382E-2</c:v>
                </c:pt>
                <c:pt idx="8">
                  <c:v>6.4102564102564097E-2</c:v>
                </c:pt>
                <c:pt idx="9">
                  <c:v>7.116104868913857E-2</c:v>
                </c:pt>
                <c:pt idx="10">
                  <c:v>0.10344827586206896</c:v>
                </c:pt>
                <c:pt idx="11">
                  <c:v>0.10612244897959183</c:v>
                </c:pt>
                <c:pt idx="12">
                  <c:v>0.10588235294117647</c:v>
                </c:pt>
                <c:pt idx="13">
                  <c:v>0.11538461538461539</c:v>
                </c:pt>
                <c:pt idx="14">
                  <c:v>8.646616541353383E-2</c:v>
                </c:pt>
                <c:pt idx="15">
                  <c:v>0.1141732283464567</c:v>
                </c:pt>
                <c:pt idx="16">
                  <c:v>7.3770491803278687E-2</c:v>
                </c:pt>
                <c:pt idx="17">
                  <c:v>0.13779527559055119</c:v>
                </c:pt>
                <c:pt idx="18">
                  <c:v>0.11965811965811966</c:v>
                </c:pt>
                <c:pt idx="19">
                  <c:v>9.375E-2</c:v>
                </c:pt>
                <c:pt idx="20">
                  <c:v>8.1632653061224483E-2</c:v>
                </c:pt>
                <c:pt idx="21">
                  <c:v>7.8947368421052627E-2</c:v>
                </c:pt>
                <c:pt idx="22">
                  <c:v>5.2830188679245285E-2</c:v>
                </c:pt>
                <c:pt idx="23">
                  <c:v>0.10566037735849057</c:v>
                </c:pt>
                <c:pt idx="24">
                  <c:v>8.6614173228346455E-2</c:v>
                </c:pt>
                <c:pt idx="25">
                  <c:v>6.9672131147540978E-2</c:v>
                </c:pt>
                <c:pt idx="26">
                  <c:v>6.7164179104477612E-2</c:v>
                </c:pt>
                <c:pt idx="27">
                  <c:v>9.8425196850393706E-2</c:v>
                </c:pt>
                <c:pt idx="28">
                  <c:v>8.085106382978724E-2</c:v>
                </c:pt>
                <c:pt idx="29">
                  <c:v>7.9245283018867921E-2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8DF-B444-7F350DF209D7}"/>
            </c:ext>
          </c:extLst>
        </c:ser>
        <c:ser>
          <c:idx val="1"/>
          <c:order val="1"/>
          <c:tx>
            <c:strRef>
              <c:f>'STAGE 1'!$E$38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1'!$E$39:$E$68</c:f>
              <c:numCache>
                <c:formatCode>General</c:formatCode>
                <c:ptCount val="30"/>
                <c:pt idx="0">
                  <c:v>3.7865489231640598E-2</c:v>
                </c:pt>
                <c:pt idx="1">
                  <c:v>3.6103584495916601E-2</c:v>
                </c:pt>
                <c:pt idx="2">
                  <c:v>3.5438194058577989E-2</c:v>
                </c:pt>
                <c:pt idx="3">
                  <c:v>3.6534018891289446E-2</c:v>
                </c:pt>
                <c:pt idx="4">
                  <c:v>3.4980804577766519E-2</c:v>
                </c:pt>
                <c:pt idx="5">
                  <c:v>3.7667043360684174E-2</c:v>
                </c:pt>
                <c:pt idx="6">
                  <c:v>3.4272854038627329E-2</c:v>
                </c:pt>
                <c:pt idx="7">
                  <c:v>3.7865489231640598E-2</c:v>
                </c:pt>
                <c:pt idx="8">
                  <c:v>3.4272854038627329E-2</c:v>
                </c:pt>
                <c:pt idx="9">
                  <c:v>3.7865489231640598E-2</c:v>
                </c:pt>
                <c:pt idx="10">
                  <c:v>3.4030789147661826E-2</c:v>
                </c:pt>
                <c:pt idx="11">
                  <c:v>3.5550787613154666E-2</c:v>
                </c:pt>
                <c:pt idx="12">
                  <c:v>3.664004188372038E-2</c:v>
                </c:pt>
                <c:pt idx="13">
                  <c:v>3.7160949168210992E-2</c:v>
                </c:pt>
                <c:pt idx="14">
                  <c:v>3.7766546060490069E-2</c:v>
                </c:pt>
                <c:pt idx="15">
                  <c:v>3.6534018891289446E-2</c:v>
                </c:pt>
                <c:pt idx="16">
                  <c:v>3.5438194058577989E-2</c:v>
                </c:pt>
                <c:pt idx="17">
                  <c:v>3.6534018891289446E-2</c:v>
                </c:pt>
                <c:pt idx="18">
                  <c:v>3.4272854038627329E-2</c:v>
                </c:pt>
                <c:pt idx="19">
                  <c:v>3.6745443039425341E-2</c:v>
                </c:pt>
                <c:pt idx="20">
                  <c:v>3.5550787613154666E-2</c:v>
                </c:pt>
                <c:pt idx="21">
                  <c:v>3.7766546060490069E-2</c:v>
                </c:pt>
                <c:pt idx="22">
                  <c:v>3.7667043360684174E-2</c:v>
                </c:pt>
                <c:pt idx="23">
                  <c:v>3.7667043360684174E-2</c:v>
                </c:pt>
                <c:pt idx="24">
                  <c:v>3.6534018891289446E-2</c:v>
                </c:pt>
                <c:pt idx="25">
                  <c:v>3.5438194058577989E-2</c:v>
                </c:pt>
                <c:pt idx="26">
                  <c:v>3.7963878098503601E-2</c:v>
                </c:pt>
                <c:pt idx="27">
                  <c:v>3.6534018891289446E-2</c:v>
                </c:pt>
                <c:pt idx="28">
                  <c:v>3.439272601161928E-2</c:v>
                </c:pt>
                <c:pt idx="29">
                  <c:v>3.7667043360684174E-2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3-48DF-B444-7F350DF209D7}"/>
            </c:ext>
          </c:extLst>
        </c:ser>
        <c:ser>
          <c:idx val="2"/>
          <c:order val="2"/>
          <c:tx>
            <c:strRef>
              <c:f>'STAGE 1'!$F$38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1'!$F$39:$F$68</c:f>
              <c:numCache>
                <c:formatCode>General</c:formatCode>
                <c:ptCount val="30"/>
                <c:pt idx="0">
                  <c:v>9.055268146063436E-2</c:v>
                </c:pt>
                <c:pt idx="1">
                  <c:v>9.055268146063436E-2</c:v>
                </c:pt>
                <c:pt idx="2">
                  <c:v>9.055268146063436E-2</c:v>
                </c:pt>
                <c:pt idx="3">
                  <c:v>9.055268146063436E-2</c:v>
                </c:pt>
                <c:pt idx="4">
                  <c:v>9.055268146063436E-2</c:v>
                </c:pt>
                <c:pt idx="5">
                  <c:v>9.055268146063436E-2</c:v>
                </c:pt>
                <c:pt idx="6">
                  <c:v>9.055268146063436E-2</c:v>
                </c:pt>
                <c:pt idx="7">
                  <c:v>9.055268146063436E-2</c:v>
                </c:pt>
                <c:pt idx="8">
                  <c:v>9.055268146063436E-2</c:v>
                </c:pt>
                <c:pt idx="9">
                  <c:v>9.055268146063436E-2</c:v>
                </c:pt>
                <c:pt idx="10">
                  <c:v>9.055268146063436E-2</c:v>
                </c:pt>
                <c:pt idx="11">
                  <c:v>9.055268146063436E-2</c:v>
                </c:pt>
                <c:pt idx="12">
                  <c:v>9.055268146063436E-2</c:v>
                </c:pt>
                <c:pt idx="13">
                  <c:v>9.055268146063436E-2</c:v>
                </c:pt>
                <c:pt idx="14">
                  <c:v>9.055268146063436E-2</c:v>
                </c:pt>
                <c:pt idx="15">
                  <c:v>9.055268146063436E-2</c:v>
                </c:pt>
                <c:pt idx="16">
                  <c:v>9.055268146063436E-2</c:v>
                </c:pt>
                <c:pt idx="17">
                  <c:v>9.055268146063436E-2</c:v>
                </c:pt>
                <c:pt idx="18">
                  <c:v>9.055268146063436E-2</c:v>
                </c:pt>
                <c:pt idx="19">
                  <c:v>9.055268146063436E-2</c:v>
                </c:pt>
                <c:pt idx="20">
                  <c:v>9.055268146063436E-2</c:v>
                </c:pt>
                <c:pt idx="21">
                  <c:v>9.055268146063436E-2</c:v>
                </c:pt>
                <c:pt idx="22">
                  <c:v>9.055268146063436E-2</c:v>
                </c:pt>
                <c:pt idx="23">
                  <c:v>9.055268146063436E-2</c:v>
                </c:pt>
                <c:pt idx="24">
                  <c:v>9.055268146063436E-2</c:v>
                </c:pt>
                <c:pt idx="25">
                  <c:v>9.055268146063436E-2</c:v>
                </c:pt>
                <c:pt idx="26">
                  <c:v>9.055268146063436E-2</c:v>
                </c:pt>
                <c:pt idx="27">
                  <c:v>9.055268146063436E-2</c:v>
                </c:pt>
                <c:pt idx="28">
                  <c:v>9.055268146063436E-2</c:v>
                </c:pt>
                <c:pt idx="29">
                  <c:v>9.055268146063436E-2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3-48DF-B444-7F350DF209D7}"/>
            </c:ext>
          </c:extLst>
        </c:ser>
        <c:ser>
          <c:idx val="3"/>
          <c:order val="3"/>
          <c:tx>
            <c:strRef>
              <c:f>'STAGE 1'!$G$38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1'!$G$39:$G$68</c:f>
              <c:numCache>
                <c:formatCode>General</c:formatCode>
                <c:ptCount val="30"/>
                <c:pt idx="0">
                  <c:v>0.14323987368962812</c:v>
                </c:pt>
                <c:pt idx="1">
                  <c:v>0.14500177842535211</c:v>
                </c:pt>
                <c:pt idx="2">
                  <c:v>0.14566716886269074</c:v>
                </c:pt>
                <c:pt idx="3">
                  <c:v>0.14457134402997929</c:v>
                </c:pt>
                <c:pt idx="4">
                  <c:v>0.14612455834350219</c:v>
                </c:pt>
                <c:pt idx="5">
                  <c:v>0.14343831956058456</c:v>
                </c:pt>
                <c:pt idx="6">
                  <c:v>0.14683250888264138</c:v>
                </c:pt>
                <c:pt idx="7">
                  <c:v>0.14323987368962812</c:v>
                </c:pt>
                <c:pt idx="8">
                  <c:v>0.14683250888264138</c:v>
                </c:pt>
                <c:pt idx="9">
                  <c:v>0.14323987368962812</c:v>
                </c:pt>
                <c:pt idx="10">
                  <c:v>0.14707457377360689</c:v>
                </c:pt>
                <c:pt idx="11">
                  <c:v>0.14555457530811405</c:v>
                </c:pt>
                <c:pt idx="12">
                  <c:v>0.14446532103754833</c:v>
                </c:pt>
                <c:pt idx="13">
                  <c:v>0.14394441375305772</c:v>
                </c:pt>
                <c:pt idx="14">
                  <c:v>0.14333881686077865</c:v>
                </c:pt>
                <c:pt idx="15">
                  <c:v>0.14457134402997929</c:v>
                </c:pt>
                <c:pt idx="16">
                  <c:v>0.14566716886269074</c:v>
                </c:pt>
                <c:pt idx="17">
                  <c:v>0.14457134402997929</c:v>
                </c:pt>
                <c:pt idx="18">
                  <c:v>0.14683250888264138</c:v>
                </c:pt>
                <c:pt idx="19">
                  <c:v>0.14435991988184338</c:v>
                </c:pt>
                <c:pt idx="20">
                  <c:v>0.14555457530811405</c:v>
                </c:pt>
                <c:pt idx="21">
                  <c:v>0.14333881686077865</c:v>
                </c:pt>
                <c:pt idx="22">
                  <c:v>0.14343831956058456</c:v>
                </c:pt>
                <c:pt idx="23">
                  <c:v>0.14343831956058456</c:v>
                </c:pt>
                <c:pt idx="24">
                  <c:v>0.14457134402997929</c:v>
                </c:pt>
                <c:pt idx="25">
                  <c:v>0.14566716886269074</c:v>
                </c:pt>
                <c:pt idx="26">
                  <c:v>0.14314148482276512</c:v>
                </c:pt>
                <c:pt idx="27">
                  <c:v>0.14457134402997929</c:v>
                </c:pt>
                <c:pt idx="28">
                  <c:v>0.14671263690964945</c:v>
                </c:pt>
                <c:pt idx="29">
                  <c:v>0.14343831956058456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3-48DF-B444-7F350DF20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70384"/>
        <c:axId val="467871344"/>
      </c:lineChart>
      <c:catAx>
        <c:axId val="46787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71344"/>
        <c:crosses val="autoZero"/>
        <c:auto val="1"/>
        <c:lblAlgn val="ctr"/>
        <c:lblOffset val="100"/>
        <c:noMultiLvlLbl val="0"/>
      </c:catAx>
      <c:valAx>
        <c:axId val="467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Process 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'STAGE 4'!$D$38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4'!$D$39:$D$68</c:f>
              <c:numCache>
                <c:formatCode>General</c:formatCode>
                <c:ptCount val="30"/>
                <c:pt idx="0">
                  <c:v>5.6818181818181816E-2</c:v>
                </c:pt>
                <c:pt idx="1">
                  <c:v>4.8128342245989303E-2</c:v>
                </c:pt>
                <c:pt idx="2">
                  <c:v>5.5555555555555552E-2</c:v>
                </c:pt>
                <c:pt idx="3">
                  <c:v>0.10897435897435898</c:v>
                </c:pt>
                <c:pt idx="4">
                  <c:v>0.11320754716981132</c:v>
                </c:pt>
                <c:pt idx="5">
                  <c:v>8.0536912751677847E-2</c:v>
                </c:pt>
                <c:pt idx="6">
                  <c:v>0.10734463276836158</c:v>
                </c:pt>
                <c:pt idx="7">
                  <c:v>0.11834319526627218</c:v>
                </c:pt>
                <c:pt idx="8">
                  <c:v>6.8750000000000006E-2</c:v>
                </c:pt>
                <c:pt idx="9">
                  <c:v>5.6603773584905662E-2</c:v>
                </c:pt>
                <c:pt idx="10">
                  <c:v>7.2538860103626937E-2</c:v>
                </c:pt>
                <c:pt idx="11">
                  <c:v>6.7796610169491525E-2</c:v>
                </c:pt>
                <c:pt idx="12">
                  <c:v>9.696969696969697E-2</c:v>
                </c:pt>
                <c:pt idx="13">
                  <c:v>0.10928961748633879</c:v>
                </c:pt>
                <c:pt idx="14">
                  <c:v>0.11299435028248588</c:v>
                </c:pt>
                <c:pt idx="15">
                  <c:v>4.8128342245989303E-2</c:v>
                </c:pt>
                <c:pt idx="16">
                  <c:v>6.6666666666666666E-2</c:v>
                </c:pt>
                <c:pt idx="17">
                  <c:v>7.9545454545454544E-2</c:v>
                </c:pt>
                <c:pt idx="18">
                  <c:v>9.7744360902255634E-2</c:v>
                </c:pt>
                <c:pt idx="19">
                  <c:v>7.7519379844961239E-2</c:v>
                </c:pt>
                <c:pt idx="20">
                  <c:v>9.4827586206896547E-2</c:v>
                </c:pt>
                <c:pt idx="21">
                  <c:v>7.926829268292683E-2</c:v>
                </c:pt>
                <c:pt idx="22">
                  <c:v>5.8510638297872342E-2</c:v>
                </c:pt>
                <c:pt idx="23">
                  <c:v>6.4935064935064929E-2</c:v>
                </c:pt>
                <c:pt idx="24">
                  <c:v>8.9552238805970144E-2</c:v>
                </c:pt>
                <c:pt idx="25">
                  <c:v>0.1111111111111111</c:v>
                </c:pt>
                <c:pt idx="26">
                  <c:v>7.8125E-2</c:v>
                </c:pt>
                <c:pt idx="27">
                  <c:v>9.375E-2</c:v>
                </c:pt>
                <c:pt idx="28">
                  <c:v>5.8823529411764705E-2</c:v>
                </c:pt>
                <c:pt idx="29">
                  <c:v>8.8757396449704137E-2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6-42CF-8E3B-B782122E25E1}"/>
            </c:ext>
          </c:extLst>
        </c:ser>
        <c:ser>
          <c:idx val="1"/>
          <c:order val="1"/>
          <c:tx>
            <c:strRef>
              <c:f>'STAGE 4'!$E$38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4'!$E$39:$E$68</c:f>
              <c:numCache>
                <c:formatCode>General</c:formatCode>
                <c:ptCount val="30"/>
                <c:pt idx="0">
                  <c:v>2.5136898264281962E-2</c:v>
                </c:pt>
                <c:pt idx="1">
                  <c:v>2.7067017307619318E-2</c:v>
                </c:pt>
                <c:pt idx="2">
                  <c:v>2.8833971310802169E-2</c:v>
                </c:pt>
                <c:pt idx="3">
                  <c:v>2.1117957661468859E-2</c:v>
                </c:pt>
                <c:pt idx="4">
                  <c:v>2.1768809346438933E-2</c:v>
                </c:pt>
                <c:pt idx="5">
                  <c:v>1.952357236529069E-2</c:v>
                </c:pt>
                <c:pt idx="6">
                  <c:v>2.5319768114327235E-2</c:v>
                </c:pt>
                <c:pt idx="7">
                  <c:v>2.3811693003403051E-2</c:v>
                </c:pt>
                <c:pt idx="8">
                  <c:v>2.1981681390962862E-2</c:v>
                </c:pt>
                <c:pt idx="9">
                  <c:v>2.1768809346438933E-2</c:v>
                </c:pt>
                <c:pt idx="10">
                  <c:v>2.8049546635293188E-2</c:v>
                </c:pt>
                <c:pt idx="11">
                  <c:v>2.5319768114327235E-2</c:v>
                </c:pt>
                <c:pt idx="12">
                  <c:v>2.3016850261301555E-2</c:v>
                </c:pt>
                <c:pt idx="13">
                  <c:v>2.6385320721606029E-2</c:v>
                </c:pt>
                <c:pt idx="14">
                  <c:v>2.5319768114327235E-2</c:v>
                </c:pt>
                <c:pt idx="15">
                  <c:v>2.7067017307619318E-2</c:v>
                </c:pt>
                <c:pt idx="16">
                  <c:v>2.5859204314484643E-2</c:v>
                </c:pt>
                <c:pt idx="17">
                  <c:v>2.5136898264281962E-2</c:v>
                </c:pt>
                <c:pt idx="18">
                  <c:v>1.5417529909036373E-2</c:v>
                </c:pt>
                <c:pt idx="19">
                  <c:v>1.4273405324775043E-2</c:v>
                </c:pt>
                <c:pt idx="20">
                  <c:v>1.0154693002644613E-2</c:v>
                </c:pt>
                <c:pt idx="21">
                  <c:v>2.2813609576610341E-2</c:v>
                </c:pt>
                <c:pt idx="22">
                  <c:v>2.7234032899577001E-2</c:v>
                </c:pt>
                <c:pt idx="23">
                  <c:v>2.0673530348148228E-2</c:v>
                </c:pt>
                <c:pt idx="24">
                  <c:v>1.5695526137566362E-2</c:v>
                </c:pt>
                <c:pt idx="25">
                  <c:v>2.2401497064317766E-2</c:v>
                </c:pt>
                <c:pt idx="26">
                  <c:v>1.3979026604382314E-2</c:v>
                </c:pt>
                <c:pt idx="27">
                  <c:v>2.1981681390962862E-2</c:v>
                </c:pt>
                <c:pt idx="28">
                  <c:v>2.0448055914193103E-2</c:v>
                </c:pt>
                <c:pt idx="29">
                  <c:v>2.3811693003403051E-2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6-42CF-8E3B-B782122E25E1}"/>
            </c:ext>
          </c:extLst>
        </c:ser>
        <c:ser>
          <c:idx val="2"/>
          <c:order val="2"/>
          <c:tx>
            <c:strRef>
              <c:f>'STAGE 4'!$F$38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4'!$F$39:$F$68</c:f>
              <c:numCache>
                <c:formatCode>General</c:formatCode>
                <c:ptCount val="30"/>
                <c:pt idx="0">
                  <c:v>8.9781260743801286E-2</c:v>
                </c:pt>
                <c:pt idx="1">
                  <c:v>8.9781260743801286E-2</c:v>
                </c:pt>
                <c:pt idx="2">
                  <c:v>8.9781260743801286E-2</c:v>
                </c:pt>
                <c:pt idx="3">
                  <c:v>8.9781260743801286E-2</c:v>
                </c:pt>
                <c:pt idx="4">
                  <c:v>8.9781260743801286E-2</c:v>
                </c:pt>
                <c:pt idx="5">
                  <c:v>8.9781260743801286E-2</c:v>
                </c:pt>
                <c:pt idx="6">
                  <c:v>8.9781260743801286E-2</c:v>
                </c:pt>
                <c:pt idx="7">
                  <c:v>8.9781260743801286E-2</c:v>
                </c:pt>
                <c:pt idx="8">
                  <c:v>8.9781260743801286E-2</c:v>
                </c:pt>
                <c:pt idx="9">
                  <c:v>8.9781260743801286E-2</c:v>
                </c:pt>
                <c:pt idx="10">
                  <c:v>8.9781260743801286E-2</c:v>
                </c:pt>
                <c:pt idx="11">
                  <c:v>8.9781260743801286E-2</c:v>
                </c:pt>
                <c:pt idx="12">
                  <c:v>8.9781260743801286E-2</c:v>
                </c:pt>
                <c:pt idx="13">
                  <c:v>8.9781260743801286E-2</c:v>
                </c:pt>
                <c:pt idx="14">
                  <c:v>8.9781260743801286E-2</c:v>
                </c:pt>
                <c:pt idx="15">
                  <c:v>8.9781260743801286E-2</c:v>
                </c:pt>
                <c:pt idx="16">
                  <c:v>8.9781260743801286E-2</c:v>
                </c:pt>
                <c:pt idx="17">
                  <c:v>8.9781260743801286E-2</c:v>
                </c:pt>
                <c:pt idx="18">
                  <c:v>8.9781260743801286E-2</c:v>
                </c:pt>
                <c:pt idx="19">
                  <c:v>8.9781260743801286E-2</c:v>
                </c:pt>
                <c:pt idx="20">
                  <c:v>8.9781260743801286E-2</c:v>
                </c:pt>
                <c:pt idx="21">
                  <c:v>8.9781260743801286E-2</c:v>
                </c:pt>
                <c:pt idx="22">
                  <c:v>8.9781260743801286E-2</c:v>
                </c:pt>
                <c:pt idx="23">
                  <c:v>8.9781260743801286E-2</c:v>
                </c:pt>
                <c:pt idx="24">
                  <c:v>8.9781260743801286E-2</c:v>
                </c:pt>
                <c:pt idx="25">
                  <c:v>8.9781260743801286E-2</c:v>
                </c:pt>
                <c:pt idx="26">
                  <c:v>8.9781260743801286E-2</c:v>
                </c:pt>
                <c:pt idx="27">
                  <c:v>8.9781260743801286E-2</c:v>
                </c:pt>
                <c:pt idx="28">
                  <c:v>8.9781260743801286E-2</c:v>
                </c:pt>
                <c:pt idx="29">
                  <c:v>8.9781260743801286E-2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6-42CF-8E3B-B782122E25E1}"/>
            </c:ext>
          </c:extLst>
        </c:ser>
        <c:ser>
          <c:idx val="3"/>
          <c:order val="3"/>
          <c:tx>
            <c:strRef>
              <c:f>'STAGE 4'!$G$38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4'!$G$39:$G$68</c:f>
              <c:numCache>
                <c:formatCode>General</c:formatCode>
                <c:ptCount val="30"/>
                <c:pt idx="0">
                  <c:v>0.1544256232233206</c:v>
                </c:pt>
                <c:pt idx="1">
                  <c:v>0.15249550417998325</c:v>
                </c:pt>
                <c:pt idx="2">
                  <c:v>0.1507285501768004</c:v>
                </c:pt>
                <c:pt idx="3">
                  <c:v>0.1584445638261337</c:v>
                </c:pt>
                <c:pt idx="4">
                  <c:v>0.15779371214116364</c:v>
                </c:pt>
                <c:pt idx="5">
                  <c:v>0.16003894912231187</c:v>
                </c:pt>
                <c:pt idx="6">
                  <c:v>0.15424275337327534</c:v>
                </c:pt>
                <c:pt idx="7">
                  <c:v>0.15575082848419952</c:v>
                </c:pt>
                <c:pt idx="8">
                  <c:v>0.1575808400966397</c:v>
                </c:pt>
                <c:pt idx="9">
                  <c:v>0.15779371214116364</c:v>
                </c:pt>
                <c:pt idx="10">
                  <c:v>0.15151297485230938</c:v>
                </c:pt>
                <c:pt idx="11">
                  <c:v>0.15424275337327534</c:v>
                </c:pt>
                <c:pt idx="12">
                  <c:v>0.15654567122630103</c:v>
                </c:pt>
                <c:pt idx="13">
                  <c:v>0.15317720076599656</c:v>
                </c:pt>
                <c:pt idx="14">
                  <c:v>0.15424275337327534</c:v>
                </c:pt>
                <c:pt idx="15">
                  <c:v>0.15249550417998325</c:v>
                </c:pt>
                <c:pt idx="16">
                  <c:v>0.15370331717311791</c:v>
                </c:pt>
                <c:pt idx="17">
                  <c:v>0.1544256232233206</c:v>
                </c:pt>
                <c:pt idx="18">
                  <c:v>0.16414499157856621</c:v>
                </c:pt>
                <c:pt idx="19">
                  <c:v>0.16528911616282754</c:v>
                </c:pt>
                <c:pt idx="20">
                  <c:v>0.16940782848495795</c:v>
                </c:pt>
                <c:pt idx="21">
                  <c:v>0.15674891191099222</c:v>
                </c:pt>
                <c:pt idx="22">
                  <c:v>0.15232848858802556</c:v>
                </c:pt>
                <c:pt idx="23">
                  <c:v>0.15888899113945434</c:v>
                </c:pt>
                <c:pt idx="24">
                  <c:v>0.16386699535003621</c:v>
                </c:pt>
                <c:pt idx="25">
                  <c:v>0.15716102442328481</c:v>
                </c:pt>
                <c:pt idx="26">
                  <c:v>0.16558349488322027</c:v>
                </c:pt>
                <c:pt idx="27">
                  <c:v>0.1575808400966397</c:v>
                </c:pt>
                <c:pt idx="28">
                  <c:v>0.15911446557340947</c:v>
                </c:pt>
                <c:pt idx="29">
                  <c:v>0.15575082848419952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6-42CF-8E3B-B782122E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69792"/>
        <c:axId val="717371232"/>
      </c:lineChart>
      <c:catAx>
        <c:axId val="7173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71232"/>
        <c:crosses val="autoZero"/>
        <c:auto val="1"/>
        <c:lblAlgn val="ctr"/>
        <c:lblOffset val="100"/>
        <c:noMultiLvlLbl val="0"/>
      </c:catAx>
      <c:valAx>
        <c:axId val="7173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Pareto Analysis of Process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4'!$C$73</c:f>
              <c:strCache>
                <c:ptCount val="1"/>
                <c:pt idx="0">
                  <c:v>Quantity Rejected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4'!$B$74:$B$77</c:f>
              <c:strCache>
                <c:ptCount val="4"/>
                <c:pt idx="0">
                  <c:v>Over Drying</c:v>
                </c:pt>
                <c:pt idx="1">
                  <c:v>Insufficient Drying</c:v>
                </c:pt>
                <c:pt idx="2">
                  <c:v>Lime Accumulation</c:v>
                </c:pt>
                <c:pt idx="3">
                  <c:v>Mishandling</c:v>
                </c:pt>
              </c:strCache>
            </c:strRef>
          </c:cat>
          <c:val>
            <c:numRef>
              <c:f>'STAGE 4'!$C$74:$C$77</c:f>
              <c:numCache>
                <c:formatCode>General</c:formatCode>
                <c:ptCount val="4"/>
                <c:pt idx="0">
                  <c:v>166</c:v>
                </c:pt>
                <c:pt idx="1">
                  <c:v>100</c:v>
                </c:pt>
                <c:pt idx="2">
                  <c:v>79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B-4E60-A84D-7E4ED0FE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85870512"/>
        <c:axId val="1085870032"/>
      </c:barChart>
      <c:lineChart>
        <c:grouping val="standard"/>
        <c:varyColors val="0"/>
        <c:ser>
          <c:idx val="1"/>
          <c:order val="1"/>
          <c:tx>
            <c:strRef>
              <c:f>'STAGE 4'!$E$73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4'!$B$74:$B$77</c:f>
              <c:strCache>
                <c:ptCount val="4"/>
                <c:pt idx="0">
                  <c:v>Over Drying</c:v>
                </c:pt>
                <c:pt idx="1">
                  <c:v>Insufficient Drying</c:v>
                </c:pt>
                <c:pt idx="2">
                  <c:v>Lime Accumulation</c:v>
                </c:pt>
                <c:pt idx="3">
                  <c:v>Mishandling</c:v>
                </c:pt>
              </c:strCache>
            </c:strRef>
          </c:cat>
          <c:val>
            <c:numRef>
              <c:f>'STAGE 4'!$E$74:$E$77</c:f>
              <c:numCache>
                <c:formatCode>0.00</c:formatCode>
                <c:ptCount val="4"/>
                <c:pt idx="0">
                  <c:v>42.025316455696206</c:v>
                </c:pt>
                <c:pt idx="1">
                  <c:v>67.341772151898738</c:v>
                </c:pt>
                <c:pt idx="2">
                  <c:v>87.341772151898738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B-4E60-A84D-7E4ED0FE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56800"/>
        <c:axId val="1060456320"/>
      </c:lineChart>
      <c:catAx>
        <c:axId val="10858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70032"/>
        <c:crosses val="autoZero"/>
        <c:auto val="1"/>
        <c:lblAlgn val="ctr"/>
        <c:lblOffset val="100"/>
        <c:noMultiLvlLbl val="0"/>
      </c:catAx>
      <c:valAx>
        <c:axId val="10858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DEFECTS QUANITY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5021580635753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70512"/>
        <c:crosses val="autoZero"/>
        <c:crossBetween val="between"/>
      </c:valAx>
      <c:valAx>
        <c:axId val="10604563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56800"/>
        <c:crosses val="max"/>
        <c:crossBetween val="between"/>
      </c:valAx>
      <c:catAx>
        <c:axId val="106045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04563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Analysis of Stage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4'!$D$219:$D$230</c:f>
              <c:numCache>
                <c:formatCode>General</c:formatCode>
                <c:ptCount val="12"/>
                <c:pt idx="0">
                  <c:v>7.0588235294117646E-2</c:v>
                </c:pt>
                <c:pt idx="1">
                  <c:v>6.4705882352941183E-2</c:v>
                </c:pt>
                <c:pt idx="2">
                  <c:v>4.8128342245989303E-2</c:v>
                </c:pt>
                <c:pt idx="3">
                  <c:v>7.4999999999999997E-2</c:v>
                </c:pt>
                <c:pt idx="4">
                  <c:v>4.49438202247191E-2</c:v>
                </c:pt>
                <c:pt idx="5">
                  <c:v>7.7844311377245512E-2</c:v>
                </c:pt>
                <c:pt idx="6">
                  <c:v>8.8235294117647065E-2</c:v>
                </c:pt>
                <c:pt idx="7">
                  <c:v>5.5865921787709494E-2</c:v>
                </c:pt>
                <c:pt idx="8">
                  <c:v>0.08</c:v>
                </c:pt>
                <c:pt idx="9">
                  <c:v>7.8313253012048195E-2</c:v>
                </c:pt>
                <c:pt idx="10">
                  <c:v>5.5E-2</c:v>
                </c:pt>
                <c:pt idx="11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5-4D23-93B7-C74F666435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4'!$E$219:$E$230</c:f>
              <c:numCache>
                <c:formatCode>General</c:formatCode>
                <c:ptCount val="12"/>
                <c:pt idx="0">
                  <c:v>8.9815902824245397E-3</c:v>
                </c:pt>
                <c:pt idx="1">
                  <c:v>8.9815902824245397E-3</c:v>
                </c:pt>
                <c:pt idx="2">
                  <c:v>1.1643536121097725E-2</c:v>
                </c:pt>
                <c:pt idx="3">
                  <c:v>7.2211759054861269E-3</c:v>
                </c:pt>
                <c:pt idx="4">
                  <c:v>1.0281763031505561E-2</c:v>
                </c:pt>
                <c:pt idx="5">
                  <c:v>8.4701035516253353E-3</c:v>
                </c:pt>
                <c:pt idx="6">
                  <c:v>8.9815902824245397E-3</c:v>
                </c:pt>
                <c:pt idx="7">
                  <c:v>1.0438126848189511E-2</c:v>
                </c:pt>
                <c:pt idx="8">
                  <c:v>5.2875319693105605E-3</c:v>
                </c:pt>
                <c:pt idx="9">
                  <c:v>8.2965343944729278E-3</c:v>
                </c:pt>
                <c:pt idx="10">
                  <c:v>1.3445805954289895E-2</c:v>
                </c:pt>
                <c:pt idx="11">
                  <c:v>1.0593185816559839E-2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5-4D23-93B7-C74F666435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4'!$F$219:$F$230</c:f>
              <c:numCache>
                <c:formatCode>General</c:formatCode>
                <c:ptCount val="12"/>
                <c:pt idx="0">
                  <c:v>6.6181717997331094E-2</c:v>
                </c:pt>
                <c:pt idx="1">
                  <c:v>6.6181717997331094E-2</c:v>
                </c:pt>
                <c:pt idx="2">
                  <c:v>6.6181717997331094E-2</c:v>
                </c:pt>
                <c:pt idx="3">
                  <c:v>6.6181717997331094E-2</c:v>
                </c:pt>
                <c:pt idx="4">
                  <c:v>6.6181717997331094E-2</c:v>
                </c:pt>
                <c:pt idx="5">
                  <c:v>6.6181717997331094E-2</c:v>
                </c:pt>
                <c:pt idx="6">
                  <c:v>6.6181717997331094E-2</c:v>
                </c:pt>
                <c:pt idx="7">
                  <c:v>6.6181717997331094E-2</c:v>
                </c:pt>
                <c:pt idx="8">
                  <c:v>6.6181717997331094E-2</c:v>
                </c:pt>
                <c:pt idx="9">
                  <c:v>6.6181717997331094E-2</c:v>
                </c:pt>
                <c:pt idx="10">
                  <c:v>6.6181717997331094E-2</c:v>
                </c:pt>
                <c:pt idx="11">
                  <c:v>6.6181717997331094E-2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5-4D23-93B7-C74F666435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4'!$G$219:$G$230</c:f>
              <c:numCache>
                <c:formatCode>General</c:formatCode>
                <c:ptCount val="12"/>
                <c:pt idx="0">
                  <c:v>0.12338184571223765</c:v>
                </c:pt>
                <c:pt idx="1">
                  <c:v>0.12338184571223765</c:v>
                </c:pt>
                <c:pt idx="2">
                  <c:v>0.12071989987356446</c:v>
                </c:pt>
                <c:pt idx="3">
                  <c:v>0.12514226008917606</c:v>
                </c:pt>
                <c:pt idx="4">
                  <c:v>0.12208167296315663</c:v>
                </c:pt>
                <c:pt idx="5">
                  <c:v>0.12389333244303685</c:v>
                </c:pt>
                <c:pt idx="6">
                  <c:v>0.12338184571223765</c:v>
                </c:pt>
                <c:pt idx="7">
                  <c:v>0.12192530914647268</c:v>
                </c:pt>
                <c:pt idx="8">
                  <c:v>0.12707590402535163</c:v>
                </c:pt>
                <c:pt idx="9">
                  <c:v>0.12406690160018927</c:v>
                </c:pt>
                <c:pt idx="10">
                  <c:v>0.11891763004037229</c:v>
                </c:pt>
                <c:pt idx="11">
                  <c:v>0.12177025017810235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5-4D23-93B7-C74F6664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10495"/>
        <c:axId val="1142109535"/>
      </c:lineChart>
      <c:catAx>
        <c:axId val="114211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09535"/>
        <c:crosses val="autoZero"/>
        <c:auto val="1"/>
        <c:lblAlgn val="ctr"/>
        <c:lblOffset val="100"/>
        <c:noMultiLvlLbl val="0"/>
      </c:catAx>
      <c:valAx>
        <c:axId val="11421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Pareto Analysis of Process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1'!$C$73</c:f>
              <c:strCache>
                <c:ptCount val="1"/>
                <c:pt idx="0">
                  <c:v>Quantity Rejected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1'!$B$74:$B$78</c:f>
              <c:strCache>
                <c:ptCount val="5"/>
                <c:pt idx="0">
                  <c:v>Huge stones</c:v>
                </c:pt>
                <c:pt idx="1">
                  <c:v>Roots</c:v>
                </c:pt>
                <c:pt idx="2">
                  <c:v>Metal Particles</c:v>
                </c:pt>
                <c:pt idx="3">
                  <c:v>Excess Liquidity</c:v>
                </c:pt>
                <c:pt idx="4">
                  <c:v>Loss at Conveyor</c:v>
                </c:pt>
              </c:strCache>
            </c:strRef>
          </c:cat>
          <c:val>
            <c:numRef>
              <c:f>'STAGE 1'!$C$74:$C$78</c:f>
              <c:numCache>
                <c:formatCode>General</c:formatCode>
                <c:ptCount val="5"/>
                <c:pt idx="0">
                  <c:v>426</c:v>
                </c:pt>
                <c:pt idx="1">
                  <c:v>165</c:v>
                </c:pt>
                <c:pt idx="2">
                  <c:v>40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1-4DF5-A33C-CEECED0CF7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873376"/>
        <c:axId val="1187874816"/>
      </c:barChart>
      <c:lineChart>
        <c:grouping val="standard"/>
        <c:varyColors val="0"/>
        <c:ser>
          <c:idx val="1"/>
          <c:order val="1"/>
          <c:tx>
            <c:strRef>
              <c:f>'STAGE 1'!$E$73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1'!$B$74:$B$78</c:f>
              <c:strCache>
                <c:ptCount val="5"/>
                <c:pt idx="0">
                  <c:v>Huge stones</c:v>
                </c:pt>
                <c:pt idx="1">
                  <c:v>Roots</c:v>
                </c:pt>
                <c:pt idx="2">
                  <c:v>Metal Particles</c:v>
                </c:pt>
                <c:pt idx="3">
                  <c:v>Excess Liquidity</c:v>
                </c:pt>
                <c:pt idx="4">
                  <c:v>Loss at Conveyor</c:v>
                </c:pt>
              </c:strCache>
            </c:strRef>
          </c:cat>
          <c:val>
            <c:numRef>
              <c:f>'STAGE 1'!$E$74:$E$78</c:f>
              <c:numCache>
                <c:formatCode>General</c:formatCode>
                <c:ptCount val="5"/>
                <c:pt idx="0">
                  <c:v>62.099125364431487</c:v>
                </c:pt>
                <c:pt idx="1">
                  <c:v>86.151603498542272</c:v>
                </c:pt>
                <c:pt idx="2">
                  <c:v>91.982507288629733</c:v>
                </c:pt>
                <c:pt idx="3">
                  <c:v>97.230320699708457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1-4DF5-A33C-CEECED0C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57280"/>
        <c:axId val="1060458720"/>
      </c:lineChart>
      <c:catAx>
        <c:axId val="11878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4816"/>
        <c:crosses val="autoZero"/>
        <c:auto val="1"/>
        <c:lblAlgn val="ctr"/>
        <c:lblOffset val="100"/>
        <c:noMultiLvlLbl val="0"/>
      </c:catAx>
      <c:valAx>
        <c:axId val="1187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3376"/>
        <c:crosses val="autoZero"/>
        <c:crossBetween val="between"/>
      </c:valAx>
      <c:valAx>
        <c:axId val="1060458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57280"/>
        <c:crosses val="max"/>
        <c:crossBetween val="between"/>
      </c:valAx>
      <c:catAx>
        <c:axId val="1060457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04587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analysis of Stage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'STAGE 1'!$D$243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1'!$D$244:$D$255</c:f>
              <c:numCache>
                <c:formatCode>General</c:formatCode>
                <c:ptCount val="12"/>
                <c:pt idx="0">
                  <c:v>6.0070671378091869E-2</c:v>
                </c:pt>
                <c:pt idx="1">
                  <c:v>6.5517241379310351E-2</c:v>
                </c:pt>
                <c:pt idx="2">
                  <c:v>0.06</c:v>
                </c:pt>
                <c:pt idx="3">
                  <c:v>6.2745098039215685E-2</c:v>
                </c:pt>
                <c:pt idx="4">
                  <c:v>8.6419753086419748E-2</c:v>
                </c:pt>
                <c:pt idx="5">
                  <c:v>6.3670411985018729E-2</c:v>
                </c:pt>
                <c:pt idx="6">
                  <c:v>7.03125E-2</c:v>
                </c:pt>
                <c:pt idx="7">
                  <c:v>6.8000000000000005E-2</c:v>
                </c:pt>
                <c:pt idx="8">
                  <c:v>3.7499999999999999E-2</c:v>
                </c:pt>
                <c:pt idx="9">
                  <c:v>5.2434456928838954E-2</c:v>
                </c:pt>
                <c:pt idx="10">
                  <c:v>5.078125E-2</c:v>
                </c:pt>
                <c:pt idx="11">
                  <c:v>5.3846153846153849E-2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486A-B4CA-92097A98BDE3}"/>
            </c:ext>
          </c:extLst>
        </c:ser>
        <c:ser>
          <c:idx val="1"/>
          <c:order val="1"/>
          <c:tx>
            <c:strRef>
              <c:f>'STAGE 1'!$E$243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1'!$E$244:$E$255</c:f>
              <c:numCache>
                <c:formatCode>General</c:formatCode>
                <c:ptCount val="12"/>
                <c:pt idx="0">
                  <c:v>1.8280483900040223E-2</c:v>
                </c:pt>
                <c:pt idx="1">
                  <c:v>1.8798502837416242E-2</c:v>
                </c:pt>
                <c:pt idx="2">
                  <c:v>1.5552105937056783E-2</c:v>
                </c:pt>
                <c:pt idx="3">
                  <c:v>1.5999302610943025E-2</c:v>
                </c:pt>
                <c:pt idx="4">
                  <c:v>1.4902991293382704E-2</c:v>
                </c:pt>
                <c:pt idx="5">
                  <c:v>1.7020848758822871E-2</c:v>
                </c:pt>
                <c:pt idx="6">
                  <c:v>1.6087166152999904E-2</c:v>
                </c:pt>
                <c:pt idx="7">
                  <c:v>1.5552105937056783E-2</c:v>
                </c:pt>
                <c:pt idx="8">
                  <c:v>1.4616144467761771E-2</c:v>
                </c:pt>
                <c:pt idx="9">
                  <c:v>1.7020848758822871E-2</c:v>
                </c:pt>
                <c:pt idx="10">
                  <c:v>1.6087166152999904E-2</c:v>
                </c:pt>
                <c:pt idx="11">
                  <c:v>1.6433536550717789E-2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B-486A-B4CA-92097A98BDE3}"/>
            </c:ext>
          </c:extLst>
        </c:ser>
        <c:ser>
          <c:idx val="2"/>
          <c:order val="2"/>
          <c:tx>
            <c:strRef>
              <c:f>'STAGE 1'!$F$243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1'!$F$244:$F$255</c:f>
              <c:numCache>
                <c:formatCode>General</c:formatCode>
                <c:ptCount val="12"/>
                <c:pt idx="0">
                  <c:v>6.0941461386920803E-2</c:v>
                </c:pt>
                <c:pt idx="1">
                  <c:v>6.0941461386920803E-2</c:v>
                </c:pt>
                <c:pt idx="2">
                  <c:v>6.0941461386920803E-2</c:v>
                </c:pt>
                <c:pt idx="3">
                  <c:v>6.0941461386920803E-2</c:v>
                </c:pt>
                <c:pt idx="4">
                  <c:v>6.0941461386920803E-2</c:v>
                </c:pt>
                <c:pt idx="5">
                  <c:v>6.0941461386920803E-2</c:v>
                </c:pt>
                <c:pt idx="6">
                  <c:v>6.0941461386920803E-2</c:v>
                </c:pt>
                <c:pt idx="7">
                  <c:v>6.0941461386920803E-2</c:v>
                </c:pt>
                <c:pt idx="8">
                  <c:v>6.0941461386920803E-2</c:v>
                </c:pt>
                <c:pt idx="9">
                  <c:v>6.0941461386920803E-2</c:v>
                </c:pt>
                <c:pt idx="10">
                  <c:v>6.0941461386920803E-2</c:v>
                </c:pt>
                <c:pt idx="11">
                  <c:v>6.0941461386920803E-2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B-486A-B4CA-92097A98BDE3}"/>
            </c:ext>
          </c:extLst>
        </c:ser>
        <c:ser>
          <c:idx val="3"/>
          <c:order val="3"/>
          <c:tx>
            <c:strRef>
              <c:f>'STAGE 1'!$G$243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1'!$G$244:$G$255</c:f>
              <c:numCache>
                <c:formatCode>General</c:formatCode>
                <c:ptCount val="12"/>
                <c:pt idx="0">
                  <c:v>0.10360243887380138</c:v>
                </c:pt>
                <c:pt idx="1">
                  <c:v>0.10308441993642536</c:v>
                </c:pt>
                <c:pt idx="2">
                  <c:v>0.10633081683678483</c:v>
                </c:pt>
                <c:pt idx="3">
                  <c:v>0.10588362016289858</c:v>
                </c:pt>
                <c:pt idx="4">
                  <c:v>0.1069799314804589</c:v>
                </c:pt>
                <c:pt idx="5">
                  <c:v>0.10486207401501874</c:v>
                </c:pt>
                <c:pt idx="6">
                  <c:v>0.1057957566208417</c:v>
                </c:pt>
                <c:pt idx="7">
                  <c:v>0.10633081683678483</c:v>
                </c:pt>
                <c:pt idx="8">
                  <c:v>0.10726677830607984</c:v>
                </c:pt>
                <c:pt idx="9">
                  <c:v>0.10486207401501874</c:v>
                </c:pt>
                <c:pt idx="10">
                  <c:v>0.1057957566208417</c:v>
                </c:pt>
                <c:pt idx="11">
                  <c:v>0.10544938622312382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B-486A-B4CA-92097A98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20671"/>
        <c:axId val="1957619711"/>
      </c:lineChart>
      <c:catAx>
        <c:axId val="195762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9711"/>
        <c:crosses val="autoZero"/>
        <c:auto val="1"/>
        <c:lblAlgn val="ctr"/>
        <c:lblOffset val="100"/>
        <c:noMultiLvlLbl val="0"/>
      </c:catAx>
      <c:valAx>
        <c:axId val="19576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'STAGE 2'!$D$38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2'!$D$39:$D$68</c:f>
              <c:numCache>
                <c:formatCode>General</c:formatCode>
                <c:ptCount val="30"/>
                <c:pt idx="0">
                  <c:v>0.13226452905811623</c:v>
                </c:pt>
                <c:pt idx="1">
                  <c:v>0.12056737588652482</c:v>
                </c:pt>
                <c:pt idx="2">
                  <c:v>0.14022988505747128</c:v>
                </c:pt>
                <c:pt idx="3">
                  <c:v>0.12650602409638553</c:v>
                </c:pt>
                <c:pt idx="4">
                  <c:v>0.13163972286374134</c:v>
                </c:pt>
                <c:pt idx="5">
                  <c:v>0.12037037037037036</c:v>
                </c:pt>
                <c:pt idx="6">
                  <c:v>0.14223194748358861</c:v>
                </c:pt>
                <c:pt idx="7">
                  <c:v>0.11728395061728394</c:v>
                </c:pt>
                <c:pt idx="8">
                  <c:v>0.1275</c:v>
                </c:pt>
                <c:pt idx="9">
                  <c:v>0.16136919315403422</c:v>
                </c:pt>
                <c:pt idx="10">
                  <c:v>0.12616822429906541</c:v>
                </c:pt>
                <c:pt idx="11">
                  <c:v>0.12719298245614036</c:v>
                </c:pt>
                <c:pt idx="12">
                  <c:v>0.14087759815242495</c:v>
                </c:pt>
                <c:pt idx="13">
                  <c:v>0.12719298245614036</c:v>
                </c:pt>
                <c:pt idx="14">
                  <c:v>0.1575</c:v>
                </c:pt>
                <c:pt idx="15">
                  <c:v>0.13053613053613053</c:v>
                </c:pt>
                <c:pt idx="16">
                  <c:v>0.11727078891257996</c:v>
                </c:pt>
                <c:pt idx="17">
                  <c:v>0.12114989733059549</c:v>
                </c:pt>
                <c:pt idx="18">
                  <c:v>0.13625866050808313</c:v>
                </c:pt>
                <c:pt idx="19">
                  <c:v>0.13711583924349882</c:v>
                </c:pt>
                <c:pt idx="20">
                  <c:v>0.12837837837837837</c:v>
                </c:pt>
                <c:pt idx="21">
                  <c:v>0.11974789915966387</c:v>
                </c:pt>
                <c:pt idx="22">
                  <c:v>0.13034623217922606</c:v>
                </c:pt>
                <c:pt idx="23">
                  <c:v>0.12334801762114538</c:v>
                </c:pt>
                <c:pt idx="24">
                  <c:v>0.11920529801324503</c:v>
                </c:pt>
                <c:pt idx="25">
                  <c:v>0.12660944206008584</c:v>
                </c:pt>
                <c:pt idx="26">
                  <c:v>0.16083916083916083</c:v>
                </c:pt>
                <c:pt idx="27">
                  <c:v>0.13425925925925927</c:v>
                </c:pt>
                <c:pt idx="28">
                  <c:v>0.11991434689507495</c:v>
                </c:pt>
                <c:pt idx="29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0-426C-968E-C8EDDAB75A22}"/>
            </c:ext>
          </c:extLst>
        </c:ser>
        <c:ser>
          <c:idx val="1"/>
          <c:order val="1"/>
          <c:tx>
            <c:strRef>
              <c:f>'STAGE 2'!$E$38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2'!$E$39:$E$68</c:f>
              <c:numCache>
                <c:formatCode>General</c:formatCode>
                <c:ptCount val="30"/>
                <c:pt idx="0">
                  <c:v>8.5063428178822856E-2</c:v>
                </c:pt>
                <c:pt idx="1">
                  <c:v>8.1170150594416596E-2</c:v>
                </c:pt>
                <c:pt idx="2">
                  <c:v>8.1852098660265646E-2</c:v>
                </c:pt>
                <c:pt idx="3">
                  <c:v>8.5018064797005216E-2</c:v>
                </c:pt>
                <c:pt idx="4">
                  <c:v>8.1740412403148333E-2</c:v>
                </c:pt>
                <c:pt idx="5">
                  <c:v>8.1684278648832986E-2</c:v>
                </c:pt>
                <c:pt idx="6">
                  <c:v>8.3031844480726869E-2</c:v>
                </c:pt>
                <c:pt idx="7">
                  <c:v>8.4462829768283787E-2</c:v>
                </c:pt>
                <c:pt idx="8">
                  <c:v>7.9778314668612044E-2</c:v>
                </c:pt>
                <c:pt idx="9">
                  <c:v>8.0336915027250516E-2</c:v>
                </c:pt>
                <c:pt idx="10">
                  <c:v>8.1457779760681331E-2</c:v>
                </c:pt>
                <c:pt idx="11">
                  <c:v>8.2980078785955327E-2</c:v>
                </c:pt>
                <c:pt idx="12">
                  <c:v>8.1740412403148333E-2</c:v>
                </c:pt>
                <c:pt idx="13">
                  <c:v>8.2980078785955327E-2</c:v>
                </c:pt>
                <c:pt idx="14">
                  <c:v>7.9778314668612044E-2</c:v>
                </c:pt>
                <c:pt idx="15">
                  <c:v>8.1514701350919649E-2</c:v>
                </c:pt>
                <c:pt idx="16">
                  <c:v>8.3640061041042268E-2</c:v>
                </c:pt>
                <c:pt idx="17">
                  <c:v>8.4509881857761232E-2</c:v>
                </c:pt>
                <c:pt idx="18">
                  <c:v>8.1740412403148333E-2</c:v>
                </c:pt>
                <c:pt idx="19">
                  <c:v>8.1170150594416596E-2</c:v>
                </c:pt>
                <c:pt idx="20">
                  <c:v>8.2345312826495473E-2</c:v>
                </c:pt>
                <c:pt idx="21">
                  <c:v>8.3984183572531429E-2</c:v>
                </c:pt>
                <c:pt idx="22">
                  <c:v>8.4696650575713212E-2</c:v>
                </c:pt>
                <c:pt idx="23">
                  <c:v>8.2876034770187901E-2</c:v>
                </c:pt>
                <c:pt idx="24">
                  <c:v>8.2823754564534127E-2</c:v>
                </c:pt>
                <c:pt idx="25">
                  <c:v>8.3490211809298318E-2</c:v>
                </c:pt>
                <c:pt idx="26">
                  <c:v>8.1514701350919649E-2</c:v>
                </c:pt>
                <c:pt idx="27">
                  <c:v>8.1684278648832986E-2</c:v>
                </c:pt>
                <c:pt idx="28">
                  <c:v>8.3540321962916969E-2</c:v>
                </c:pt>
                <c:pt idx="29">
                  <c:v>8.1684278648832986E-2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0-426C-968E-C8EDDAB75A22}"/>
            </c:ext>
          </c:extLst>
        </c:ser>
        <c:ser>
          <c:idx val="2"/>
          <c:order val="2"/>
          <c:tx>
            <c:strRef>
              <c:f>'STAGE 2'!$F$38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2'!$F$39:$F$68</c:f>
              <c:numCache>
                <c:formatCode>General</c:formatCode>
                <c:ptCount val="30"/>
                <c:pt idx="0">
                  <c:v>0.13026802678513605</c:v>
                </c:pt>
                <c:pt idx="1">
                  <c:v>0.13026802678513605</c:v>
                </c:pt>
                <c:pt idx="2">
                  <c:v>0.13026802678513605</c:v>
                </c:pt>
                <c:pt idx="3">
                  <c:v>0.13026802678513605</c:v>
                </c:pt>
                <c:pt idx="4">
                  <c:v>0.13026802678513605</c:v>
                </c:pt>
                <c:pt idx="5">
                  <c:v>0.13026802678513605</c:v>
                </c:pt>
                <c:pt idx="6">
                  <c:v>0.13026802678513605</c:v>
                </c:pt>
                <c:pt idx="7">
                  <c:v>0.13026802678513605</c:v>
                </c:pt>
                <c:pt idx="8">
                  <c:v>0.13026802678513605</c:v>
                </c:pt>
                <c:pt idx="9">
                  <c:v>0.13026802678513605</c:v>
                </c:pt>
                <c:pt idx="10">
                  <c:v>0.13026802678513605</c:v>
                </c:pt>
                <c:pt idx="11">
                  <c:v>0.13026802678513605</c:v>
                </c:pt>
                <c:pt idx="12">
                  <c:v>0.13026802678513605</c:v>
                </c:pt>
                <c:pt idx="13">
                  <c:v>0.13026802678513605</c:v>
                </c:pt>
                <c:pt idx="14">
                  <c:v>0.13026802678513605</c:v>
                </c:pt>
                <c:pt idx="15">
                  <c:v>0.13026802678513605</c:v>
                </c:pt>
                <c:pt idx="16">
                  <c:v>0.13026802678513605</c:v>
                </c:pt>
                <c:pt idx="17">
                  <c:v>0.13026802678513605</c:v>
                </c:pt>
                <c:pt idx="18">
                  <c:v>0.13026802678513605</c:v>
                </c:pt>
                <c:pt idx="19">
                  <c:v>0.13026802678513605</c:v>
                </c:pt>
                <c:pt idx="20">
                  <c:v>0.13026802678513605</c:v>
                </c:pt>
                <c:pt idx="21">
                  <c:v>0.13026802678513605</c:v>
                </c:pt>
                <c:pt idx="22">
                  <c:v>0.13026802678513605</c:v>
                </c:pt>
                <c:pt idx="23">
                  <c:v>0.13026802678513605</c:v>
                </c:pt>
                <c:pt idx="24">
                  <c:v>0.13026802678513605</c:v>
                </c:pt>
                <c:pt idx="25">
                  <c:v>0.13026802678513605</c:v>
                </c:pt>
                <c:pt idx="26">
                  <c:v>0.13026802678513605</c:v>
                </c:pt>
                <c:pt idx="27">
                  <c:v>0.13026802678513605</c:v>
                </c:pt>
                <c:pt idx="28">
                  <c:v>0.13026802678513605</c:v>
                </c:pt>
                <c:pt idx="29">
                  <c:v>0.13026802678513605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0-426C-968E-C8EDDAB75A22}"/>
            </c:ext>
          </c:extLst>
        </c:ser>
        <c:ser>
          <c:idx val="3"/>
          <c:order val="3"/>
          <c:tx>
            <c:strRef>
              <c:f>'STAGE 2'!$G$38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2'!$G$39:$G$68</c:f>
              <c:numCache>
                <c:formatCode>General</c:formatCode>
                <c:ptCount val="30"/>
                <c:pt idx="0">
                  <c:v>0.17547262539144926</c:v>
                </c:pt>
                <c:pt idx="1">
                  <c:v>0.1793659029758555</c:v>
                </c:pt>
                <c:pt idx="2">
                  <c:v>0.17868395491000644</c:v>
                </c:pt>
                <c:pt idx="3">
                  <c:v>0.17551798877326688</c:v>
                </c:pt>
                <c:pt idx="4">
                  <c:v>0.17879564116712376</c:v>
                </c:pt>
                <c:pt idx="5">
                  <c:v>0.17885177492143911</c:v>
                </c:pt>
                <c:pt idx="6">
                  <c:v>0.17750420908954523</c:v>
                </c:pt>
                <c:pt idx="7">
                  <c:v>0.17607322380198831</c:v>
                </c:pt>
                <c:pt idx="8">
                  <c:v>0.18075773890166005</c:v>
                </c:pt>
                <c:pt idx="9">
                  <c:v>0.18019913854302158</c:v>
                </c:pt>
                <c:pt idx="10">
                  <c:v>0.17907827380959077</c:v>
                </c:pt>
                <c:pt idx="11">
                  <c:v>0.17755597478431678</c:v>
                </c:pt>
                <c:pt idx="12">
                  <c:v>0.17879564116712376</c:v>
                </c:pt>
                <c:pt idx="13">
                  <c:v>0.17755597478431678</c:v>
                </c:pt>
                <c:pt idx="14">
                  <c:v>0.18075773890166005</c:v>
                </c:pt>
                <c:pt idx="15">
                  <c:v>0.17902135221935245</c:v>
                </c:pt>
                <c:pt idx="16">
                  <c:v>0.17689599252922983</c:v>
                </c:pt>
                <c:pt idx="17">
                  <c:v>0.17602617171251086</c:v>
                </c:pt>
                <c:pt idx="18">
                  <c:v>0.17879564116712376</c:v>
                </c:pt>
                <c:pt idx="19">
                  <c:v>0.1793659029758555</c:v>
                </c:pt>
                <c:pt idx="20">
                  <c:v>0.17819074074377661</c:v>
                </c:pt>
                <c:pt idx="21">
                  <c:v>0.17655186999774067</c:v>
                </c:pt>
                <c:pt idx="22">
                  <c:v>0.17583940299455889</c:v>
                </c:pt>
                <c:pt idx="23">
                  <c:v>0.1776600188000842</c:v>
                </c:pt>
                <c:pt idx="24">
                  <c:v>0.17771229900573798</c:v>
                </c:pt>
                <c:pt idx="25">
                  <c:v>0.17704584176097377</c:v>
                </c:pt>
                <c:pt idx="26">
                  <c:v>0.17902135221935245</c:v>
                </c:pt>
                <c:pt idx="27">
                  <c:v>0.17885177492143911</c:v>
                </c:pt>
                <c:pt idx="28">
                  <c:v>0.17699573160735513</c:v>
                </c:pt>
                <c:pt idx="29">
                  <c:v>0.17885177492143911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0-426C-968E-C8EDDAB75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16336"/>
        <c:axId val="374716816"/>
      </c:lineChart>
      <c:catAx>
        <c:axId val="3747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6816"/>
        <c:crosses val="autoZero"/>
        <c:auto val="1"/>
        <c:lblAlgn val="ctr"/>
        <c:lblOffset val="100"/>
        <c:noMultiLvlLbl val="0"/>
      </c:catAx>
      <c:valAx>
        <c:axId val="3747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Analysis of Process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2'!$C$73</c:f>
              <c:strCache>
                <c:ptCount val="1"/>
                <c:pt idx="0">
                  <c:v>Quantity Rejected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2'!$B$74:$B$80</c:f>
              <c:strCache>
                <c:ptCount val="7"/>
                <c:pt idx="0">
                  <c:v>Sticky Clay</c:v>
                </c:pt>
                <c:pt idx="1">
                  <c:v>Bending</c:v>
                </c:pt>
                <c:pt idx="2">
                  <c:v>Dent</c:v>
                </c:pt>
                <c:pt idx="3">
                  <c:v>Dimensional Inaccuracy</c:v>
                </c:pt>
                <c:pt idx="4">
                  <c:v>Chipping &amp; Edge Damage</c:v>
                </c:pt>
                <c:pt idx="5">
                  <c:v>surface crack</c:v>
                </c:pt>
                <c:pt idx="6">
                  <c:v>mishandling</c:v>
                </c:pt>
              </c:strCache>
            </c:strRef>
          </c:cat>
          <c:val>
            <c:numRef>
              <c:f>'STAGE 2'!$C$74:$C$80</c:f>
              <c:numCache>
                <c:formatCode>General</c:formatCode>
                <c:ptCount val="7"/>
                <c:pt idx="0">
                  <c:v>767</c:v>
                </c:pt>
                <c:pt idx="1">
                  <c:v>654</c:v>
                </c:pt>
                <c:pt idx="2">
                  <c:v>132</c:v>
                </c:pt>
                <c:pt idx="3">
                  <c:v>109</c:v>
                </c:pt>
                <c:pt idx="4">
                  <c:v>33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05A-8D87-557D2E75E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79947824"/>
        <c:axId val="1179948304"/>
      </c:barChart>
      <c:lineChart>
        <c:grouping val="standard"/>
        <c:varyColors val="0"/>
        <c:ser>
          <c:idx val="1"/>
          <c:order val="1"/>
          <c:tx>
            <c:strRef>
              <c:f>'STAGE 2'!$E$73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2'!$B$74:$B$80</c:f>
              <c:strCache>
                <c:ptCount val="7"/>
                <c:pt idx="0">
                  <c:v>Sticky Clay</c:v>
                </c:pt>
                <c:pt idx="1">
                  <c:v>Bending</c:v>
                </c:pt>
                <c:pt idx="2">
                  <c:v>Dent</c:v>
                </c:pt>
                <c:pt idx="3">
                  <c:v>Dimensional Inaccuracy</c:v>
                </c:pt>
                <c:pt idx="4">
                  <c:v>Chipping &amp; Edge Damage</c:v>
                </c:pt>
                <c:pt idx="5">
                  <c:v>surface crack</c:v>
                </c:pt>
                <c:pt idx="6">
                  <c:v>mishandling</c:v>
                </c:pt>
              </c:strCache>
            </c:strRef>
          </c:cat>
          <c:val>
            <c:numRef>
              <c:f>'STAGE 2'!$E$74:$E$80</c:f>
              <c:numCache>
                <c:formatCode>0.00</c:formatCode>
                <c:ptCount val="7"/>
                <c:pt idx="0">
                  <c:v>43.9541547277937</c:v>
                </c:pt>
                <c:pt idx="1">
                  <c:v>81.432664756446997</c:v>
                </c:pt>
                <c:pt idx="2">
                  <c:v>88.997134670487114</c:v>
                </c:pt>
                <c:pt idx="3">
                  <c:v>95.243553008595995</c:v>
                </c:pt>
                <c:pt idx="4">
                  <c:v>97.134670487106021</c:v>
                </c:pt>
                <c:pt idx="5">
                  <c:v>98.853868194842406</c:v>
                </c:pt>
                <c:pt idx="6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F-405A-8D87-557D2E75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68592"/>
        <c:axId val="1085873872"/>
      </c:lineChart>
      <c:catAx>
        <c:axId val="11799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48304"/>
        <c:crosses val="autoZero"/>
        <c:auto val="1"/>
        <c:lblAlgn val="ctr"/>
        <c:lblOffset val="100"/>
        <c:noMultiLvlLbl val="0"/>
      </c:catAx>
      <c:valAx>
        <c:axId val="11799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Defects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47824"/>
        <c:crosses val="autoZero"/>
        <c:crossBetween val="between"/>
      </c:valAx>
      <c:valAx>
        <c:axId val="10858738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68592"/>
        <c:crosses val="max"/>
        <c:crossBetween val="between"/>
      </c:valAx>
      <c:catAx>
        <c:axId val="108586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58738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Analysis of Stage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2'!$D$238:$D$249</c:f>
              <c:numCache>
                <c:formatCode>General</c:formatCode>
                <c:ptCount val="12"/>
                <c:pt idx="0">
                  <c:v>9.8000000000000004E-2</c:v>
                </c:pt>
                <c:pt idx="1">
                  <c:v>9.7916666666666666E-2</c:v>
                </c:pt>
                <c:pt idx="2">
                  <c:v>8.5585585585585586E-2</c:v>
                </c:pt>
                <c:pt idx="3">
                  <c:v>0.10208333333333333</c:v>
                </c:pt>
                <c:pt idx="4">
                  <c:v>0.10392609699769054</c:v>
                </c:pt>
                <c:pt idx="5">
                  <c:v>8.5648148148148154E-2</c:v>
                </c:pt>
                <c:pt idx="6">
                  <c:v>7.2210065645514229E-2</c:v>
                </c:pt>
                <c:pt idx="7">
                  <c:v>8.4362139917695478E-2</c:v>
                </c:pt>
                <c:pt idx="8">
                  <c:v>0.09</c:v>
                </c:pt>
                <c:pt idx="9">
                  <c:v>0.1100244498777506</c:v>
                </c:pt>
                <c:pt idx="10">
                  <c:v>7.9439252336448593E-2</c:v>
                </c:pt>
                <c:pt idx="11">
                  <c:v>7.2368421052631582E-2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6-42C3-B864-D3206B387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2'!$E$238:$E$249</c:f>
              <c:numCache>
                <c:formatCode>General</c:formatCode>
                <c:ptCount val="12"/>
                <c:pt idx="0">
                  <c:v>5.1709992513635727E-2</c:v>
                </c:pt>
                <c:pt idx="1">
                  <c:v>5.0917736912442585E-2</c:v>
                </c:pt>
                <c:pt idx="2">
                  <c:v>4.9359016469041485E-2</c:v>
                </c:pt>
                <c:pt idx="3">
                  <c:v>5.0917736912442585E-2</c:v>
                </c:pt>
                <c:pt idx="4">
                  <c:v>4.8844383785755882E-2</c:v>
                </c:pt>
                <c:pt idx="5">
                  <c:v>4.8796626727748954E-2</c:v>
                </c:pt>
                <c:pt idx="6">
                  <c:v>4.9943098763814246E-2</c:v>
                </c:pt>
                <c:pt idx="7">
                  <c:v>5.1160541783944219E-2</c:v>
                </c:pt>
                <c:pt idx="8">
                  <c:v>4.7175084868083396E-2</c:v>
                </c:pt>
                <c:pt idx="9">
                  <c:v>4.7650326726668503E-2</c:v>
                </c:pt>
                <c:pt idx="10">
                  <c:v>4.8603927688251357E-2</c:v>
                </c:pt>
                <c:pt idx="11">
                  <c:v>4.9899057931018974E-2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6-42C3-B864-D3206B387C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2'!$F$238:$F$249</c:f>
              <c:numCache>
                <c:formatCode>General</c:formatCode>
                <c:ptCount val="12"/>
                <c:pt idx="0">
                  <c:v>9.013034663012208E-2</c:v>
                </c:pt>
                <c:pt idx="1">
                  <c:v>9.013034663012208E-2</c:v>
                </c:pt>
                <c:pt idx="2">
                  <c:v>9.013034663012208E-2</c:v>
                </c:pt>
                <c:pt idx="3">
                  <c:v>9.013034663012208E-2</c:v>
                </c:pt>
                <c:pt idx="4">
                  <c:v>9.013034663012208E-2</c:v>
                </c:pt>
                <c:pt idx="5">
                  <c:v>9.013034663012208E-2</c:v>
                </c:pt>
                <c:pt idx="6">
                  <c:v>9.013034663012208E-2</c:v>
                </c:pt>
                <c:pt idx="7">
                  <c:v>9.013034663012208E-2</c:v>
                </c:pt>
                <c:pt idx="8">
                  <c:v>9.013034663012208E-2</c:v>
                </c:pt>
                <c:pt idx="9">
                  <c:v>9.013034663012208E-2</c:v>
                </c:pt>
                <c:pt idx="10">
                  <c:v>9.013034663012208E-2</c:v>
                </c:pt>
                <c:pt idx="11">
                  <c:v>9.013034663012208E-2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6-42C3-B864-D3206B387C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2'!$G$238:$G$249</c:f>
              <c:numCache>
                <c:formatCode>General</c:formatCode>
                <c:ptCount val="12"/>
                <c:pt idx="0">
                  <c:v>0.12855070074660843</c:v>
                </c:pt>
                <c:pt idx="1">
                  <c:v>0.12934295634780157</c:v>
                </c:pt>
                <c:pt idx="2">
                  <c:v>0.13090167679120268</c:v>
                </c:pt>
                <c:pt idx="3">
                  <c:v>0.12934295634780157</c:v>
                </c:pt>
                <c:pt idx="4">
                  <c:v>0.13141630947448829</c:v>
                </c:pt>
                <c:pt idx="5">
                  <c:v>0.13146406653249521</c:v>
                </c:pt>
                <c:pt idx="6">
                  <c:v>0.13031759449642991</c:v>
                </c:pt>
                <c:pt idx="7">
                  <c:v>0.12910015147629994</c:v>
                </c:pt>
                <c:pt idx="8">
                  <c:v>0.13308560839216077</c:v>
                </c:pt>
                <c:pt idx="9">
                  <c:v>0.13261036653357566</c:v>
                </c:pt>
                <c:pt idx="10">
                  <c:v>0.1316567655719928</c:v>
                </c:pt>
                <c:pt idx="11">
                  <c:v>0.13036163532922518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6-42C3-B864-D3206B38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11631"/>
        <c:axId val="125048079"/>
      </c:lineChart>
      <c:catAx>
        <c:axId val="11221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8079"/>
        <c:crosses val="autoZero"/>
        <c:auto val="1"/>
        <c:lblAlgn val="ctr"/>
        <c:lblOffset val="100"/>
        <c:noMultiLvlLbl val="0"/>
      </c:catAx>
      <c:valAx>
        <c:axId val="1250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</a:t>
            </a:r>
            <a:r>
              <a:rPr lang="en-IN" baseline="0"/>
              <a:t>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'STAGE 3'!$C$38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3'!$C$39:$C$68</c:f>
              <c:numCache>
                <c:formatCode>General</c:formatCode>
                <c:ptCount val="30"/>
                <c:pt idx="0">
                  <c:v>4.5563549160671464E-2</c:v>
                </c:pt>
                <c:pt idx="1">
                  <c:v>3.8636363636363635E-2</c:v>
                </c:pt>
                <c:pt idx="2">
                  <c:v>6.1032863849765258E-2</c:v>
                </c:pt>
                <c:pt idx="3">
                  <c:v>4.5023696682464455E-2</c:v>
                </c:pt>
                <c:pt idx="4">
                  <c:v>4.0449438202247189E-2</c:v>
                </c:pt>
                <c:pt idx="5">
                  <c:v>3.8834951456310676E-2</c:v>
                </c:pt>
                <c:pt idx="6">
                  <c:v>5.6872037914691941E-2</c:v>
                </c:pt>
                <c:pt idx="7">
                  <c:v>4.3981481481481483E-2</c:v>
                </c:pt>
                <c:pt idx="8">
                  <c:v>4.7393364928909949E-2</c:v>
                </c:pt>
                <c:pt idx="9">
                  <c:v>5.1219512195121948E-2</c:v>
                </c:pt>
                <c:pt idx="10">
                  <c:v>5.185185185185185E-2</c:v>
                </c:pt>
                <c:pt idx="11">
                  <c:v>5.2256532066508314E-2</c:v>
                </c:pt>
                <c:pt idx="12">
                  <c:v>6.4814814814814811E-2</c:v>
                </c:pt>
                <c:pt idx="13">
                  <c:v>3.9351851851851853E-2</c:v>
                </c:pt>
                <c:pt idx="14">
                  <c:v>6.2953995157384993E-2</c:v>
                </c:pt>
                <c:pt idx="15">
                  <c:v>5.4631828978622329E-2</c:v>
                </c:pt>
                <c:pt idx="16">
                  <c:v>5.5825242718446605E-2</c:v>
                </c:pt>
                <c:pt idx="17">
                  <c:v>5.4892601431980909E-2</c:v>
                </c:pt>
                <c:pt idx="18">
                  <c:v>4.7961630695443645E-2</c:v>
                </c:pt>
                <c:pt idx="19">
                  <c:v>5.7416267942583733E-2</c:v>
                </c:pt>
                <c:pt idx="20">
                  <c:v>4.6189376443418015E-2</c:v>
                </c:pt>
                <c:pt idx="21">
                  <c:v>5.1522248243559721E-2</c:v>
                </c:pt>
                <c:pt idx="22">
                  <c:v>5.1522248243559721E-2</c:v>
                </c:pt>
                <c:pt idx="23">
                  <c:v>4.1095890410958902E-2</c:v>
                </c:pt>
                <c:pt idx="24">
                  <c:v>4.3689320388349516E-2</c:v>
                </c:pt>
                <c:pt idx="25">
                  <c:v>4.8611111111111112E-2</c:v>
                </c:pt>
                <c:pt idx="26">
                  <c:v>3.5000000000000003E-2</c:v>
                </c:pt>
                <c:pt idx="27">
                  <c:v>5.3398058252427182E-2</c:v>
                </c:pt>
                <c:pt idx="28">
                  <c:v>3.6319612590799029E-2</c:v>
                </c:pt>
                <c:pt idx="29">
                  <c:v>5.8685446009389672E-2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D-4866-B2C3-C10B30E88313}"/>
            </c:ext>
          </c:extLst>
        </c:ser>
        <c:ser>
          <c:idx val="1"/>
          <c:order val="1"/>
          <c:tx>
            <c:strRef>
              <c:f>'STAGE 3'!$D$38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3'!$D$39:$D$68</c:f>
              <c:numCache>
                <c:formatCode>General</c:formatCode>
                <c:ptCount val="30"/>
                <c:pt idx="0">
                  <c:v>1.7448443563755155E-2</c:v>
                </c:pt>
                <c:pt idx="1">
                  <c:v>1.8290332165746791E-2</c:v>
                </c:pt>
                <c:pt idx="2">
                  <c:v>1.7785990788665364E-2</c:v>
                </c:pt>
                <c:pt idx="3">
                  <c:v>1.76373032039129E-2</c:v>
                </c:pt>
                <c:pt idx="4">
                  <c:v>1.8464659792143304E-2</c:v>
                </c:pt>
                <c:pt idx="5">
                  <c:v>1.7256156292120711E-2</c:v>
                </c:pt>
                <c:pt idx="6">
                  <c:v>1.76373032039129E-2</c:v>
                </c:pt>
                <c:pt idx="7">
                  <c:v>1.8005138049740653E-2</c:v>
                </c:pt>
                <c:pt idx="8">
                  <c:v>1.76373032039129E-2</c:v>
                </c:pt>
                <c:pt idx="9">
                  <c:v>1.7178258287943206E-2</c:v>
                </c:pt>
                <c:pt idx="10">
                  <c:v>1.6980995002468385E-2</c:v>
                </c:pt>
                <c:pt idx="11">
                  <c:v>1.7599800595554958E-2</c:v>
                </c:pt>
                <c:pt idx="12">
                  <c:v>1.8005138049740653E-2</c:v>
                </c:pt>
                <c:pt idx="13">
                  <c:v>1.8005138049740653E-2</c:v>
                </c:pt>
                <c:pt idx="14">
                  <c:v>1.7294892930606431E-2</c:v>
                </c:pt>
                <c:pt idx="15">
                  <c:v>1.7599800595554958E-2</c:v>
                </c:pt>
                <c:pt idx="16">
                  <c:v>1.7256156292120711E-2</c:v>
                </c:pt>
                <c:pt idx="17">
                  <c:v>1.7524393005772645E-2</c:v>
                </c:pt>
                <c:pt idx="18">
                  <c:v>1.7448443563755155E-2</c:v>
                </c:pt>
                <c:pt idx="19">
                  <c:v>1.7486486421265657E-2</c:v>
                </c:pt>
                <c:pt idx="20">
                  <c:v>1.8041219057253078E-2</c:v>
                </c:pt>
                <c:pt idx="21">
                  <c:v>1.7822835849747629E-2</c:v>
                </c:pt>
                <c:pt idx="22">
                  <c:v>1.7822835849747629E-2</c:v>
                </c:pt>
                <c:pt idx="23">
                  <c:v>1.8219766720722064E-2</c:v>
                </c:pt>
                <c:pt idx="24">
                  <c:v>1.7256156292120711E-2</c:v>
                </c:pt>
                <c:pt idx="25">
                  <c:v>1.8005138049740653E-2</c:v>
                </c:pt>
                <c:pt idx="26">
                  <c:v>1.6780044493688355E-2</c:v>
                </c:pt>
                <c:pt idx="27">
                  <c:v>1.7256156292120711E-2</c:v>
                </c:pt>
                <c:pt idx="28">
                  <c:v>1.7294892930606431E-2</c:v>
                </c:pt>
                <c:pt idx="29">
                  <c:v>1.7785990788665364E-2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D-4866-B2C3-C10B30E88313}"/>
            </c:ext>
          </c:extLst>
        </c:ser>
        <c:ser>
          <c:idx val="2"/>
          <c:order val="2"/>
          <c:tx>
            <c:strRef>
              <c:f>'STAGE 3'!$E$38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3'!$E$39:$E$68</c:f>
              <c:numCache>
                <c:formatCode>General</c:formatCode>
                <c:ptCount val="30"/>
                <c:pt idx="0">
                  <c:v>4.923323962370299E-2</c:v>
                </c:pt>
                <c:pt idx="1">
                  <c:v>4.923323962370299E-2</c:v>
                </c:pt>
                <c:pt idx="2">
                  <c:v>4.923323962370299E-2</c:v>
                </c:pt>
                <c:pt idx="3">
                  <c:v>4.923323962370299E-2</c:v>
                </c:pt>
                <c:pt idx="4">
                  <c:v>4.923323962370299E-2</c:v>
                </c:pt>
                <c:pt idx="5">
                  <c:v>4.923323962370299E-2</c:v>
                </c:pt>
                <c:pt idx="6">
                  <c:v>4.923323962370299E-2</c:v>
                </c:pt>
                <c:pt idx="7">
                  <c:v>4.923323962370299E-2</c:v>
                </c:pt>
                <c:pt idx="8">
                  <c:v>4.923323962370299E-2</c:v>
                </c:pt>
                <c:pt idx="9">
                  <c:v>4.923323962370299E-2</c:v>
                </c:pt>
                <c:pt idx="10">
                  <c:v>4.923323962370299E-2</c:v>
                </c:pt>
                <c:pt idx="11">
                  <c:v>4.923323962370299E-2</c:v>
                </c:pt>
                <c:pt idx="12">
                  <c:v>4.923323962370299E-2</c:v>
                </c:pt>
                <c:pt idx="13">
                  <c:v>4.923323962370299E-2</c:v>
                </c:pt>
                <c:pt idx="14">
                  <c:v>4.923323962370299E-2</c:v>
                </c:pt>
                <c:pt idx="15">
                  <c:v>4.923323962370299E-2</c:v>
                </c:pt>
                <c:pt idx="16">
                  <c:v>4.923323962370299E-2</c:v>
                </c:pt>
                <c:pt idx="17">
                  <c:v>4.923323962370299E-2</c:v>
                </c:pt>
                <c:pt idx="18">
                  <c:v>4.923323962370299E-2</c:v>
                </c:pt>
                <c:pt idx="19">
                  <c:v>4.923323962370299E-2</c:v>
                </c:pt>
                <c:pt idx="20">
                  <c:v>4.923323962370299E-2</c:v>
                </c:pt>
                <c:pt idx="21">
                  <c:v>4.923323962370299E-2</c:v>
                </c:pt>
                <c:pt idx="22">
                  <c:v>4.923323962370299E-2</c:v>
                </c:pt>
                <c:pt idx="23">
                  <c:v>4.923323962370299E-2</c:v>
                </c:pt>
                <c:pt idx="24">
                  <c:v>4.923323962370299E-2</c:v>
                </c:pt>
                <c:pt idx="25">
                  <c:v>4.923323962370299E-2</c:v>
                </c:pt>
                <c:pt idx="26">
                  <c:v>4.923323962370299E-2</c:v>
                </c:pt>
                <c:pt idx="27">
                  <c:v>4.923323962370299E-2</c:v>
                </c:pt>
                <c:pt idx="28">
                  <c:v>4.923323962370299E-2</c:v>
                </c:pt>
                <c:pt idx="29">
                  <c:v>4.923323962370299E-2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D-4866-B2C3-C10B30E88313}"/>
            </c:ext>
          </c:extLst>
        </c:ser>
        <c:ser>
          <c:idx val="3"/>
          <c:order val="3"/>
          <c:tx>
            <c:strRef>
              <c:f>'STAGE 3'!$F$38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3'!$F$39:$F$68</c:f>
              <c:numCache>
                <c:formatCode>General</c:formatCode>
                <c:ptCount val="30"/>
                <c:pt idx="0">
                  <c:v>8.1018035683650819E-2</c:v>
                </c:pt>
                <c:pt idx="1">
                  <c:v>8.0176147081659183E-2</c:v>
                </c:pt>
                <c:pt idx="2">
                  <c:v>8.0680488458740623E-2</c:v>
                </c:pt>
                <c:pt idx="3">
                  <c:v>8.0829176043493073E-2</c:v>
                </c:pt>
                <c:pt idx="4">
                  <c:v>8.0001819455262677E-2</c:v>
                </c:pt>
                <c:pt idx="5">
                  <c:v>8.1210322955285269E-2</c:v>
                </c:pt>
                <c:pt idx="6">
                  <c:v>8.0829176043493073E-2</c:v>
                </c:pt>
                <c:pt idx="7">
                  <c:v>8.046134119766532E-2</c:v>
                </c:pt>
                <c:pt idx="8">
                  <c:v>8.0829176043493073E-2</c:v>
                </c:pt>
                <c:pt idx="9">
                  <c:v>8.1288220959462781E-2</c:v>
                </c:pt>
                <c:pt idx="10">
                  <c:v>8.1485484244937595E-2</c:v>
                </c:pt>
                <c:pt idx="11">
                  <c:v>8.0866678651851015E-2</c:v>
                </c:pt>
                <c:pt idx="12">
                  <c:v>8.046134119766532E-2</c:v>
                </c:pt>
                <c:pt idx="13">
                  <c:v>8.046134119766532E-2</c:v>
                </c:pt>
                <c:pt idx="14">
                  <c:v>8.1171586316799549E-2</c:v>
                </c:pt>
                <c:pt idx="15">
                  <c:v>8.0866678651851015E-2</c:v>
                </c:pt>
                <c:pt idx="16">
                  <c:v>8.1210322955285269E-2</c:v>
                </c:pt>
                <c:pt idx="17">
                  <c:v>8.0942086241633335E-2</c:v>
                </c:pt>
                <c:pt idx="18">
                  <c:v>8.1018035683650819E-2</c:v>
                </c:pt>
                <c:pt idx="19">
                  <c:v>8.0979992826140323E-2</c:v>
                </c:pt>
                <c:pt idx="20">
                  <c:v>8.0425260190152906E-2</c:v>
                </c:pt>
                <c:pt idx="21">
                  <c:v>8.0643643397658352E-2</c:v>
                </c:pt>
                <c:pt idx="22">
                  <c:v>8.0643643397658352E-2</c:v>
                </c:pt>
                <c:pt idx="23">
                  <c:v>8.0246712526683917E-2</c:v>
                </c:pt>
                <c:pt idx="24">
                  <c:v>8.1210322955285269E-2</c:v>
                </c:pt>
                <c:pt idx="25">
                  <c:v>8.046134119766532E-2</c:v>
                </c:pt>
                <c:pt idx="26">
                  <c:v>8.1686434753717618E-2</c:v>
                </c:pt>
                <c:pt idx="27">
                  <c:v>8.1210322955285269E-2</c:v>
                </c:pt>
                <c:pt idx="28">
                  <c:v>8.1171586316799549E-2</c:v>
                </c:pt>
                <c:pt idx="29">
                  <c:v>8.0680488458740623E-2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D-4866-B2C3-C10B30E8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01024"/>
        <c:axId val="468783552"/>
      </c:lineChart>
      <c:catAx>
        <c:axId val="20900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83552"/>
        <c:crosses val="autoZero"/>
        <c:auto val="1"/>
        <c:lblAlgn val="ctr"/>
        <c:lblOffset val="100"/>
        <c:noMultiLvlLbl val="0"/>
      </c:catAx>
      <c:valAx>
        <c:axId val="46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Pareto Analaysis of Process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3'!$B$73</c:f>
              <c:strCache>
                <c:ptCount val="1"/>
                <c:pt idx="0">
                  <c:v>Quantity Rejected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3'!$A$74:$A$76</c:f>
              <c:strCache>
                <c:ptCount val="3"/>
                <c:pt idx="0">
                  <c:v>Cracking</c:v>
                </c:pt>
                <c:pt idx="1">
                  <c:v>Damage by Rodents</c:v>
                </c:pt>
                <c:pt idx="2">
                  <c:v>Blistering</c:v>
                </c:pt>
              </c:strCache>
            </c:strRef>
          </c:cat>
          <c:val>
            <c:numRef>
              <c:f>'STAGE 3'!$B$74:$B$76</c:f>
              <c:numCache>
                <c:formatCode>General</c:formatCode>
                <c:ptCount val="3"/>
                <c:pt idx="0">
                  <c:v>514</c:v>
                </c:pt>
                <c:pt idx="1">
                  <c:v>75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E-4706-AD4F-86308C22A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79249120"/>
        <c:axId val="1079245280"/>
      </c:barChart>
      <c:lineChart>
        <c:grouping val="standard"/>
        <c:varyColors val="0"/>
        <c:ser>
          <c:idx val="1"/>
          <c:order val="1"/>
          <c:tx>
            <c:strRef>
              <c:f>'STAGE 3'!$D$73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'STAGE 3'!$A$74:$A$76</c:f>
              <c:strCache>
                <c:ptCount val="3"/>
                <c:pt idx="0">
                  <c:v>Cracking</c:v>
                </c:pt>
                <c:pt idx="1">
                  <c:v>Damage by Rodents</c:v>
                </c:pt>
                <c:pt idx="2">
                  <c:v>Blistering</c:v>
                </c:pt>
              </c:strCache>
            </c:strRef>
          </c:cat>
          <c:val>
            <c:numRef>
              <c:f>'STAGE 3'!$D$74:$D$76</c:f>
              <c:numCache>
                <c:formatCode>0.00</c:formatCode>
                <c:ptCount val="3"/>
                <c:pt idx="0">
                  <c:v>82.504012841091495</c:v>
                </c:pt>
                <c:pt idx="1">
                  <c:v>94.542536115569831</c:v>
                </c:pt>
                <c:pt idx="2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E-4706-AD4F-86308C22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50704"/>
        <c:axId val="1179950224"/>
      </c:lineChart>
      <c:catAx>
        <c:axId val="1079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5280"/>
        <c:crosses val="autoZero"/>
        <c:auto val="1"/>
        <c:lblAlgn val="ctr"/>
        <c:lblOffset val="100"/>
        <c:noMultiLvlLbl val="0"/>
      </c:catAx>
      <c:valAx>
        <c:axId val="1079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DEFECTS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9120"/>
        <c:crosses val="autoZero"/>
        <c:crossBetween val="between"/>
      </c:valAx>
      <c:valAx>
        <c:axId val="1179950224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50704"/>
        <c:crosses val="max"/>
        <c:crossBetween val="between"/>
      </c:valAx>
      <c:catAx>
        <c:axId val="1179950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99502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Analysis of Stage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'STAGE 3'!$C$140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'STAGE 3'!$C$141:$C$152</c:f>
              <c:numCache>
                <c:formatCode>General</c:formatCode>
                <c:ptCount val="12"/>
                <c:pt idx="0">
                  <c:v>3.0162412993039442E-2</c:v>
                </c:pt>
                <c:pt idx="1">
                  <c:v>2.4390243902439025E-2</c:v>
                </c:pt>
                <c:pt idx="2">
                  <c:v>3.0232558139534883E-2</c:v>
                </c:pt>
                <c:pt idx="3">
                  <c:v>2.0737327188940093E-2</c:v>
                </c:pt>
                <c:pt idx="4">
                  <c:v>3.0373831775700934E-2</c:v>
                </c:pt>
                <c:pt idx="5">
                  <c:v>2.0594965675057208E-2</c:v>
                </c:pt>
                <c:pt idx="6">
                  <c:v>1.7073170731707318E-2</c:v>
                </c:pt>
                <c:pt idx="7">
                  <c:v>2.6442307692307692E-2</c:v>
                </c:pt>
                <c:pt idx="8">
                  <c:v>2.1479713603818614E-2</c:v>
                </c:pt>
                <c:pt idx="9">
                  <c:v>3.5211267605633804E-2</c:v>
                </c:pt>
                <c:pt idx="10">
                  <c:v>2.5000000000000001E-2</c:v>
                </c:pt>
                <c:pt idx="11">
                  <c:v>3.1026252983293555E-2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D-4022-898E-7B2BFACE9D5C}"/>
            </c:ext>
          </c:extLst>
        </c:ser>
        <c:ser>
          <c:idx val="1"/>
          <c:order val="1"/>
          <c:tx>
            <c:strRef>
              <c:f>'STAGE 3'!$D$140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'STAGE 3'!$D$141:$D$152</c:f>
              <c:numCache>
                <c:formatCode>General</c:formatCode>
                <c:ptCount val="12"/>
                <c:pt idx="0">
                  <c:v>3.0385701032585449E-3</c:v>
                </c:pt>
                <c:pt idx="1">
                  <c:v>2.456350408238453E-3</c:v>
                </c:pt>
                <c:pt idx="2">
                  <c:v>3.0118161516536901E-3</c:v>
                </c:pt>
                <c:pt idx="3">
                  <c:v>3.1182764045767745E-3</c:v>
                </c:pt>
                <c:pt idx="4">
                  <c:v>2.9580272301020644E-3</c:v>
                </c:pt>
                <c:pt idx="5">
                  <c:v>3.1971605164806682E-3</c:v>
                </c:pt>
                <c:pt idx="6">
                  <c:v>2.456350408238453E-3</c:v>
                </c:pt>
                <c:pt idx="7">
                  <c:v>2.6271897148320497E-3</c:v>
                </c:pt>
                <c:pt idx="8">
                  <c:v>2.7112299663381717E-3</c:v>
                </c:pt>
                <c:pt idx="9">
                  <c:v>2.9038599565387388E-3</c:v>
                </c:pt>
                <c:pt idx="10">
                  <c:v>3.2752364775881504E-3</c:v>
                </c:pt>
                <c:pt idx="11">
                  <c:v>2.7112299663381717E-3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D-4022-898E-7B2BFACE9D5C}"/>
            </c:ext>
          </c:extLst>
        </c:ser>
        <c:ser>
          <c:idx val="2"/>
          <c:order val="2"/>
          <c:tx>
            <c:strRef>
              <c:f>'STAGE 3'!$E$140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'STAGE 3'!$E$141:$E$152</c:f>
              <c:numCache>
                <c:formatCode>General</c:formatCode>
                <c:ptCount val="12"/>
                <c:pt idx="0">
                  <c:v>2.6060337690956045E-2</c:v>
                </c:pt>
                <c:pt idx="1">
                  <c:v>2.6060337690956045E-2</c:v>
                </c:pt>
                <c:pt idx="2">
                  <c:v>2.6060337690956045E-2</c:v>
                </c:pt>
                <c:pt idx="3">
                  <c:v>2.6060337690956045E-2</c:v>
                </c:pt>
                <c:pt idx="4">
                  <c:v>2.6060337690956045E-2</c:v>
                </c:pt>
                <c:pt idx="5">
                  <c:v>2.6060337690956045E-2</c:v>
                </c:pt>
                <c:pt idx="6">
                  <c:v>2.6060337690956045E-2</c:v>
                </c:pt>
                <c:pt idx="7">
                  <c:v>2.6060337690956045E-2</c:v>
                </c:pt>
                <c:pt idx="8">
                  <c:v>2.6060337690956045E-2</c:v>
                </c:pt>
                <c:pt idx="9">
                  <c:v>2.6060337690956045E-2</c:v>
                </c:pt>
                <c:pt idx="10">
                  <c:v>2.6060337690956045E-2</c:v>
                </c:pt>
                <c:pt idx="11">
                  <c:v>2.6060337690956045E-2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D-4022-898E-7B2BFACE9D5C}"/>
            </c:ext>
          </c:extLst>
        </c:ser>
        <c:ser>
          <c:idx val="3"/>
          <c:order val="3"/>
          <c:tx>
            <c:strRef>
              <c:f>'STAGE 3'!$F$140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'STAGE 3'!$F$141:$F$152</c:f>
              <c:numCache>
                <c:formatCode>General</c:formatCode>
                <c:ptCount val="12"/>
                <c:pt idx="0">
                  <c:v>4.9082105278653546E-2</c:v>
                </c:pt>
                <c:pt idx="1">
                  <c:v>4.9664324973673638E-2</c:v>
                </c:pt>
                <c:pt idx="2">
                  <c:v>4.91088592302584E-2</c:v>
                </c:pt>
                <c:pt idx="3">
                  <c:v>4.9002398977335312E-2</c:v>
                </c:pt>
                <c:pt idx="4">
                  <c:v>4.9162648151810026E-2</c:v>
                </c:pt>
                <c:pt idx="5">
                  <c:v>4.8923514865431422E-2</c:v>
                </c:pt>
                <c:pt idx="6">
                  <c:v>4.9664324973673638E-2</c:v>
                </c:pt>
                <c:pt idx="7">
                  <c:v>4.9493485667080041E-2</c:v>
                </c:pt>
                <c:pt idx="8">
                  <c:v>4.9409445415573919E-2</c:v>
                </c:pt>
                <c:pt idx="9">
                  <c:v>4.9216815425373352E-2</c:v>
                </c:pt>
                <c:pt idx="10">
                  <c:v>4.884543890432394E-2</c:v>
                </c:pt>
                <c:pt idx="11">
                  <c:v>4.9409445415573919E-2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D-4022-898E-7B2BFAC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676063"/>
        <c:axId val="2032669823"/>
      </c:lineChart>
      <c:catAx>
        <c:axId val="203267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69823"/>
        <c:crosses val="autoZero"/>
        <c:auto val="1"/>
        <c:lblAlgn val="ctr"/>
        <c:lblOffset val="100"/>
        <c:noMultiLvlLbl val="0"/>
      </c:catAx>
      <c:valAx>
        <c:axId val="20326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png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6.xml"/><Relationship Id="rId5" Type="http://schemas.openxmlformats.org/officeDocument/2006/relationships/image" Target="../media/image7.png"/><Relationship Id="rId4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2.xml"/><Relationship Id="rId5" Type="http://schemas.openxmlformats.org/officeDocument/2006/relationships/image" Target="../media/image11.jp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644525</xdr:colOff>
      <xdr:row>40</xdr:row>
      <xdr:rowOff>57150</xdr:rowOff>
    </xdr:from>
    <xdr:to>
      <xdr:col>14</xdr:col>
      <xdr:colOff>79375</xdr:colOff>
      <xdr:row>55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44892-050D-C281-55C3-42BBBF9C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71</xdr:row>
      <xdr:rowOff>171450</xdr:rowOff>
    </xdr:from>
    <xdr:to>
      <xdr:col>14</xdr:col>
      <xdr:colOff>527050</xdr:colOff>
      <xdr:row>88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129A2-D50C-5C3D-5A79-0653A10D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469899</xdr:colOff>
      <xdr:row>93</xdr:row>
      <xdr:rowOff>6350</xdr:rowOff>
    </xdr:from>
    <xdr:to>
      <xdr:col>8</xdr:col>
      <xdr:colOff>41867</xdr:colOff>
      <xdr:row>113</xdr:row>
      <xdr:rowOff>72065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613403-2B46-8452-485D-25E7CA37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987" y="17081570"/>
          <a:ext cx="6249935" cy="3694286"/>
        </a:xfrm>
        <a:prstGeom prst="rect">
          <a:avLst/>
        </a:prstGeom>
      </xdr:spPr>
    </xdr:pic>
    <xdr:clientData/>
  </xdr:twoCellAnchor>
  <xdr:twoCellAnchor editAs="oneCell">
    <xdr:from>
      <xdr:col>1</xdr:col>
      <xdr:colOff>450849</xdr:colOff>
      <xdr:row>117</xdr:row>
      <xdr:rowOff>177799</xdr:rowOff>
    </xdr:from>
    <xdr:to>
      <xdr:col>7</xdr:col>
      <xdr:colOff>983900</xdr:colOff>
      <xdr:row>136</xdr:row>
      <xdr:rowOff>181428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6C861C-6EFC-D309-E8F3-ADC635E0D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37" y="21621261"/>
          <a:ext cx="6220139" cy="3450771"/>
        </a:xfrm>
        <a:prstGeom prst="rect">
          <a:avLst/>
        </a:prstGeom>
      </xdr:spPr>
    </xdr:pic>
    <xdr:clientData/>
  </xdr:twoCellAnchor>
  <xdr:twoCellAnchor editAs="oneCell">
    <xdr:from>
      <xdr:col>8</xdr:col>
      <xdr:colOff>760677</xdr:colOff>
      <xdr:row>198</xdr:row>
      <xdr:rowOff>158752</xdr:rowOff>
    </xdr:from>
    <xdr:to>
      <xdr:col>11</xdr:col>
      <xdr:colOff>555625</xdr:colOff>
      <xdr:row>210</xdr:row>
      <xdr:rowOff>165242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44CC917-0EC3-1332-BD4F-61F50EA66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43333" y="37041669"/>
          <a:ext cx="2110052" cy="22289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476249</xdr:colOff>
      <xdr:row>195</xdr:row>
      <xdr:rowOff>33104</xdr:rowOff>
    </xdr:from>
    <xdr:to>
      <xdr:col>8</xdr:col>
      <xdr:colOff>284426</xdr:colOff>
      <xdr:row>221</xdr:row>
      <xdr:rowOff>132291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FDE307B-8CF2-6FC6-6B9C-2F82783C7E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99" t="40377" r="17754" b="2476"/>
        <a:stretch/>
      </xdr:blipFill>
      <xdr:spPr>
        <a:xfrm>
          <a:off x="3042707" y="36360396"/>
          <a:ext cx="4524375" cy="4914603"/>
        </a:xfrm>
        <a:prstGeom prst="rect">
          <a:avLst/>
        </a:prstGeom>
      </xdr:spPr>
    </xdr:pic>
    <xdr:clientData/>
  </xdr:twoCellAnchor>
  <xdr:twoCellAnchor>
    <xdr:from>
      <xdr:col>8</xdr:col>
      <xdr:colOff>5952</xdr:colOff>
      <xdr:row>243</xdr:row>
      <xdr:rowOff>7540</xdr:rowOff>
    </xdr:from>
    <xdr:to>
      <xdr:col>15</xdr:col>
      <xdr:colOff>13229</xdr:colOff>
      <xdr:row>257</xdr:row>
      <xdr:rowOff>157824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F384B-0503-65DE-F9CF-6C8376436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41</xdr:row>
      <xdr:rowOff>152400</xdr:rowOff>
    </xdr:from>
    <xdr:to>
      <xdr:col>11</xdr:col>
      <xdr:colOff>523875</xdr:colOff>
      <xdr:row>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34D72-465F-B9FF-BDAC-736B4DFF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847724</xdr:colOff>
      <xdr:row>72</xdr:row>
      <xdr:rowOff>6350</xdr:rowOff>
    </xdr:from>
    <xdr:to>
      <xdr:col>12</xdr:col>
      <xdr:colOff>584200</xdr:colOff>
      <xdr:row>86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8274E-1293-2FAA-8FF4-BA2C63236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93</xdr:row>
      <xdr:rowOff>0</xdr:rowOff>
    </xdr:from>
    <xdr:to>
      <xdr:col>7</xdr:col>
      <xdr:colOff>6350</xdr:colOff>
      <xdr:row>115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40A6EF-0FF3-CC1F-DBA9-DA4BE84C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00600"/>
          <a:ext cx="6140450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7</xdr:col>
      <xdr:colOff>4233</xdr:colOff>
      <xdr:row>144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6F62C8-6178-394D-3717-F58E5CC05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2669500"/>
          <a:ext cx="6138333" cy="4260850"/>
        </a:xfrm>
        <a:prstGeom prst="rect">
          <a:avLst/>
        </a:prstGeom>
      </xdr:spPr>
    </xdr:pic>
    <xdr:clientData/>
  </xdr:twoCellAnchor>
  <xdr:twoCellAnchor editAs="oneCell">
    <xdr:from>
      <xdr:col>3</xdr:col>
      <xdr:colOff>1361650</xdr:colOff>
      <xdr:row>190</xdr:row>
      <xdr:rowOff>45825</xdr:rowOff>
    </xdr:from>
    <xdr:to>
      <xdr:col>9</xdr:col>
      <xdr:colOff>124381</xdr:colOff>
      <xdr:row>214</xdr:row>
      <xdr:rowOff>32734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105BD2-4465-6BC2-ED58-2205043EA8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68" t="8196" r="21258" b="13356"/>
        <a:stretch/>
      </xdr:blipFill>
      <xdr:spPr>
        <a:xfrm>
          <a:off x="4209330" y="34898815"/>
          <a:ext cx="4981804" cy="4386084"/>
        </a:xfrm>
        <a:prstGeom prst="rect">
          <a:avLst/>
        </a:prstGeom>
      </xdr:spPr>
    </xdr:pic>
    <xdr:clientData/>
  </xdr:twoCellAnchor>
  <xdr:twoCellAnchor>
    <xdr:from>
      <xdr:col>7</xdr:col>
      <xdr:colOff>866087</xdr:colOff>
      <xdr:row>235</xdr:row>
      <xdr:rowOff>183168</xdr:rowOff>
    </xdr:from>
    <xdr:to>
      <xdr:col>12</xdr:col>
      <xdr:colOff>377726</xdr:colOff>
      <xdr:row>250</xdr:row>
      <xdr:rowOff>176883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2DC411-B717-B2F9-C456-39F546373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682625</xdr:colOff>
      <xdr:row>38</xdr:row>
      <xdr:rowOff>6350</xdr:rowOff>
    </xdr:from>
    <xdr:to>
      <xdr:col>13</xdr:col>
      <xdr:colOff>79375</xdr:colOff>
      <xdr:row>52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F9DA9-3896-3F47-E654-20F505C5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1143000</xdr:colOff>
      <xdr:row>71</xdr:row>
      <xdr:rowOff>171450</xdr:rowOff>
    </xdr:from>
    <xdr:to>
      <xdr:col>12</xdr:col>
      <xdr:colOff>25399</xdr:colOff>
      <xdr:row>85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802F9-58AC-794B-04BB-008E0A163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91</xdr:row>
      <xdr:rowOff>0</xdr:rowOff>
    </xdr:from>
    <xdr:to>
      <xdr:col>6</xdr:col>
      <xdr:colOff>1028700</xdr:colOff>
      <xdr:row>116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6E52F-959D-D7DD-5F8F-381287F06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132300"/>
          <a:ext cx="6496050" cy="4635500"/>
        </a:xfrm>
        <a:prstGeom prst="rect">
          <a:avLst/>
        </a:prstGeom>
      </xdr:spPr>
    </xdr:pic>
    <xdr:clientData/>
  </xdr:twoCellAnchor>
  <xdr:twoCellAnchor>
    <xdr:from>
      <xdr:col>6</xdr:col>
      <xdr:colOff>583260</xdr:colOff>
      <xdr:row>139</xdr:row>
      <xdr:rowOff>362891</xdr:rowOff>
    </xdr:from>
    <xdr:to>
      <xdr:col>12</xdr:col>
      <xdr:colOff>580908</xdr:colOff>
      <xdr:row>152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9E90F-FE0E-04BF-81F1-6F606596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37</xdr:row>
      <xdr:rowOff>120650</xdr:rowOff>
    </xdr:from>
    <xdr:to>
      <xdr:col>13</xdr:col>
      <xdr:colOff>187325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8CC5B-2648-C3EB-72D9-F407ED968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71</xdr:row>
      <xdr:rowOff>171450</xdr:rowOff>
    </xdr:from>
    <xdr:to>
      <xdr:col>12</xdr:col>
      <xdr:colOff>517525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50FE8-40FA-CF58-2CCB-D6679BA83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91</xdr:row>
      <xdr:rowOff>0</xdr:rowOff>
    </xdr:from>
    <xdr:to>
      <xdr:col>6</xdr:col>
      <xdr:colOff>1238250</xdr:colOff>
      <xdr:row>112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963D6-6EA4-4EBB-88D9-4588BD01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6948150"/>
          <a:ext cx="6559550" cy="38989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117</xdr:row>
      <xdr:rowOff>12700</xdr:rowOff>
    </xdr:from>
    <xdr:to>
      <xdr:col>7</xdr:col>
      <xdr:colOff>10583</xdr:colOff>
      <xdr:row>137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4EE0E5-AE80-29AE-A72B-22328E6B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0" y="21761450"/>
          <a:ext cx="6570133" cy="36766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142</xdr:row>
      <xdr:rowOff>19050</xdr:rowOff>
    </xdr:from>
    <xdr:to>
      <xdr:col>7</xdr:col>
      <xdr:colOff>0</xdr:colOff>
      <xdr:row>167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4571B7-1656-57BD-1057-5EED59C7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26384250"/>
          <a:ext cx="6534150" cy="4591050"/>
        </a:xfrm>
        <a:prstGeom prst="rect">
          <a:avLst/>
        </a:prstGeom>
      </xdr:spPr>
    </xdr:pic>
    <xdr:clientData/>
  </xdr:twoCellAnchor>
  <xdr:twoCellAnchor>
    <xdr:from>
      <xdr:col>7</xdr:col>
      <xdr:colOff>932447</xdr:colOff>
      <xdr:row>217</xdr:row>
      <xdr:rowOff>22058</xdr:rowOff>
    </xdr:from>
    <xdr:to>
      <xdr:col>14</xdr:col>
      <xdr:colOff>237289</xdr:colOff>
      <xdr:row>231</xdr:row>
      <xdr:rowOff>145048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DB157-4ACC-5FBB-DDE5-998865D5E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0776-6416-4C9C-B0DE-36FF01F76ACA}">
  <dimension ref="A1:V257"/>
  <sheetViews>
    <sheetView topLeftCell="A172" zoomScale="96" zoomScaleNormal="112" workbookViewId="0">
      <selection activeCell="B177" sqref="B177:B179"/>
    </sheetView>
  </sheetViews>
  <sheetFormatPr defaultRowHeight="14.5" x14ac:dyDescent="0.35"/>
  <cols>
    <col min="2" max="2" width="15.36328125" customWidth="1"/>
    <col min="3" max="3" width="12.7265625" customWidth="1"/>
    <col min="4" max="4" width="13.54296875" customWidth="1"/>
    <col min="5" max="5" width="14.54296875" customWidth="1"/>
    <col min="6" max="6" width="16.453125" customWidth="1"/>
    <col min="8" max="8" width="14.1796875" customWidth="1"/>
    <col min="9" max="9" width="15.7265625" customWidth="1"/>
  </cols>
  <sheetData>
    <row r="1" spans="1:9" x14ac:dyDescent="0.35"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21</v>
      </c>
      <c r="I1" s="2" t="s">
        <v>22</v>
      </c>
    </row>
    <row r="2" spans="1:9" x14ac:dyDescent="0.35">
      <c r="A2" s="3">
        <v>1</v>
      </c>
      <c r="B2" s="4" t="s">
        <v>1</v>
      </c>
      <c r="C2">
        <v>15</v>
      </c>
      <c r="D2">
        <v>3</v>
      </c>
      <c r="E2">
        <v>1</v>
      </c>
      <c r="F2">
        <v>1</v>
      </c>
      <c r="G2">
        <v>7</v>
      </c>
      <c r="H2" s="5">
        <f t="shared" ref="H2:H31" si="0">SUM(C2:G2)</f>
        <v>27</v>
      </c>
      <c r="I2" s="5">
        <v>267</v>
      </c>
    </row>
    <row r="3" spans="1:9" x14ac:dyDescent="0.35">
      <c r="A3" s="3">
        <v>2</v>
      </c>
      <c r="B3" s="4" t="s">
        <v>2</v>
      </c>
      <c r="C3">
        <v>13</v>
      </c>
      <c r="D3">
        <v>2</v>
      </c>
      <c r="E3">
        <v>2</v>
      </c>
      <c r="F3">
        <v>0</v>
      </c>
      <c r="G3">
        <v>5</v>
      </c>
      <c r="H3" s="5">
        <f t="shared" si="0"/>
        <v>22</v>
      </c>
      <c r="I3" s="5">
        <v>250</v>
      </c>
    </row>
    <row r="4" spans="1:9" x14ac:dyDescent="0.35">
      <c r="A4" s="3">
        <v>3</v>
      </c>
      <c r="B4" s="4" t="s">
        <v>3</v>
      </c>
      <c r="C4">
        <v>15</v>
      </c>
      <c r="D4">
        <v>5</v>
      </c>
      <c r="E4">
        <v>0</v>
      </c>
      <c r="F4">
        <v>1</v>
      </c>
      <c r="G4">
        <v>2</v>
      </c>
      <c r="H4" s="5">
        <f t="shared" si="0"/>
        <v>23</v>
      </c>
      <c r="I4" s="5">
        <v>244</v>
      </c>
    </row>
    <row r="5" spans="1:9" x14ac:dyDescent="0.35">
      <c r="A5" s="3">
        <v>4</v>
      </c>
      <c r="B5" s="4" t="s">
        <v>1</v>
      </c>
      <c r="C5">
        <v>10</v>
      </c>
      <c r="D5">
        <v>1</v>
      </c>
      <c r="E5">
        <v>3</v>
      </c>
      <c r="F5">
        <v>2</v>
      </c>
      <c r="G5">
        <v>8</v>
      </c>
      <c r="H5" s="5">
        <f t="shared" si="0"/>
        <v>24</v>
      </c>
      <c r="I5" s="5">
        <v>254</v>
      </c>
    </row>
    <row r="6" spans="1:9" x14ac:dyDescent="0.35">
      <c r="A6" s="3">
        <v>5</v>
      </c>
      <c r="B6" s="4" t="s">
        <v>2</v>
      </c>
      <c r="C6">
        <v>17</v>
      </c>
      <c r="D6">
        <v>2</v>
      </c>
      <c r="E6">
        <v>1</v>
      </c>
      <c r="F6">
        <v>0</v>
      </c>
      <c r="G6">
        <v>5</v>
      </c>
      <c r="H6" s="5">
        <f t="shared" si="0"/>
        <v>25</v>
      </c>
      <c r="I6" s="5">
        <v>240</v>
      </c>
    </row>
    <row r="7" spans="1:9" x14ac:dyDescent="0.35">
      <c r="A7" s="3">
        <v>6</v>
      </c>
      <c r="B7" s="4" t="s">
        <v>3</v>
      </c>
      <c r="C7">
        <v>13</v>
      </c>
      <c r="D7">
        <v>4</v>
      </c>
      <c r="E7">
        <v>0</v>
      </c>
      <c r="F7">
        <v>0</v>
      </c>
      <c r="G7">
        <v>4</v>
      </c>
      <c r="H7" s="5">
        <f t="shared" si="0"/>
        <v>21</v>
      </c>
      <c r="I7" s="5">
        <v>265</v>
      </c>
    </row>
    <row r="8" spans="1:9" x14ac:dyDescent="0.35">
      <c r="A8" s="3">
        <v>7</v>
      </c>
      <c r="B8" s="4" t="s">
        <v>1</v>
      </c>
      <c r="C8">
        <v>10</v>
      </c>
      <c r="D8">
        <v>0</v>
      </c>
      <c r="E8">
        <v>1</v>
      </c>
      <c r="F8">
        <v>0</v>
      </c>
      <c r="G8">
        <v>6</v>
      </c>
      <c r="H8" s="5">
        <f t="shared" si="0"/>
        <v>17</v>
      </c>
      <c r="I8" s="5">
        <v>234</v>
      </c>
    </row>
    <row r="9" spans="1:9" x14ac:dyDescent="0.35">
      <c r="A9" s="3">
        <v>8</v>
      </c>
      <c r="B9" s="4" t="s">
        <v>2</v>
      </c>
      <c r="C9">
        <v>17</v>
      </c>
      <c r="D9">
        <v>1</v>
      </c>
      <c r="E9">
        <v>2</v>
      </c>
      <c r="F9">
        <v>0</v>
      </c>
      <c r="G9">
        <v>4</v>
      </c>
      <c r="H9" s="5">
        <f t="shared" si="0"/>
        <v>24</v>
      </c>
      <c r="I9" s="5">
        <v>267</v>
      </c>
    </row>
    <row r="10" spans="1:9" x14ac:dyDescent="0.35">
      <c r="A10" s="3">
        <v>9</v>
      </c>
      <c r="B10" s="4" t="s">
        <v>3</v>
      </c>
      <c r="C10">
        <v>10</v>
      </c>
      <c r="D10">
        <v>0</v>
      </c>
      <c r="E10">
        <v>0</v>
      </c>
      <c r="F10">
        <v>0</v>
      </c>
      <c r="G10">
        <v>5</v>
      </c>
      <c r="H10" s="5">
        <f t="shared" si="0"/>
        <v>15</v>
      </c>
      <c r="I10" s="5">
        <v>234</v>
      </c>
    </row>
    <row r="11" spans="1:9" x14ac:dyDescent="0.35">
      <c r="A11" s="3">
        <v>10</v>
      </c>
      <c r="B11" s="4" t="s">
        <v>1</v>
      </c>
      <c r="C11">
        <v>14</v>
      </c>
      <c r="D11">
        <v>0</v>
      </c>
      <c r="E11">
        <v>0</v>
      </c>
      <c r="F11">
        <v>0</v>
      </c>
      <c r="G11">
        <v>5</v>
      </c>
      <c r="H11" s="5">
        <f t="shared" si="0"/>
        <v>19</v>
      </c>
      <c r="I11" s="5">
        <v>267</v>
      </c>
    </row>
    <row r="12" spans="1:9" x14ac:dyDescent="0.35">
      <c r="A12" s="3">
        <v>11</v>
      </c>
      <c r="B12" s="4" t="s">
        <v>2</v>
      </c>
      <c r="C12">
        <v>15</v>
      </c>
      <c r="D12">
        <v>0</v>
      </c>
      <c r="E12">
        <v>2</v>
      </c>
      <c r="F12">
        <v>0</v>
      </c>
      <c r="G12">
        <v>7</v>
      </c>
      <c r="H12" s="5">
        <f t="shared" si="0"/>
        <v>24</v>
      </c>
      <c r="I12" s="5">
        <v>232</v>
      </c>
    </row>
    <row r="13" spans="1:9" x14ac:dyDescent="0.35">
      <c r="A13" s="3">
        <v>12</v>
      </c>
      <c r="B13" s="4" t="s">
        <v>3</v>
      </c>
      <c r="C13">
        <v>16</v>
      </c>
      <c r="D13">
        <v>1</v>
      </c>
      <c r="E13">
        <v>1</v>
      </c>
      <c r="F13">
        <v>0</v>
      </c>
      <c r="G13">
        <v>8</v>
      </c>
      <c r="H13" s="5">
        <f t="shared" si="0"/>
        <v>26</v>
      </c>
      <c r="I13" s="5">
        <v>245</v>
      </c>
    </row>
    <row r="14" spans="1:9" x14ac:dyDescent="0.35">
      <c r="A14" s="3">
        <v>13</v>
      </c>
      <c r="B14" s="4" t="s">
        <v>1</v>
      </c>
      <c r="C14">
        <v>19</v>
      </c>
      <c r="D14">
        <v>1</v>
      </c>
      <c r="E14">
        <v>2</v>
      </c>
      <c r="F14">
        <v>1</v>
      </c>
      <c r="G14">
        <v>4</v>
      </c>
      <c r="H14" s="5">
        <f t="shared" si="0"/>
        <v>27</v>
      </c>
      <c r="I14" s="5">
        <v>255</v>
      </c>
    </row>
    <row r="15" spans="1:9" x14ac:dyDescent="0.35">
      <c r="A15" s="3">
        <v>14</v>
      </c>
      <c r="B15" s="4" t="s">
        <v>2</v>
      </c>
      <c r="C15">
        <v>14</v>
      </c>
      <c r="D15">
        <v>1</v>
      </c>
      <c r="E15">
        <v>3</v>
      </c>
      <c r="F15">
        <v>3</v>
      </c>
      <c r="G15">
        <v>9</v>
      </c>
      <c r="H15" s="5">
        <f t="shared" si="0"/>
        <v>30</v>
      </c>
      <c r="I15" s="5">
        <v>260</v>
      </c>
    </row>
    <row r="16" spans="1:9" x14ac:dyDescent="0.35">
      <c r="A16" s="3">
        <v>15</v>
      </c>
      <c r="B16" s="4" t="s">
        <v>3</v>
      </c>
      <c r="C16">
        <v>12</v>
      </c>
      <c r="D16">
        <v>0</v>
      </c>
      <c r="E16">
        <v>3</v>
      </c>
      <c r="F16">
        <v>0</v>
      </c>
      <c r="G16">
        <v>8</v>
      </c>
      <c r="H16" s="5">
        <f t="shared" si="0"/>
        <v>23</v>
      </c>
      <c r="I16" s="5">
        <v>266</v>
      </c>
    </row>
    <row r="17" spans="1:9" x14ac:dyDescent="0.35">
      <c r="A17" s="3">
        <v>16</v>
      </c>
      <c r="B17" s="4" t="s">
        <v>1</v>
      </c>
      <c r="C17">
        <v>16</v>
      </c>
      <c r="D17">
        <v>2</v>
      </c>
      <c r="E17">
        <v>1</v>
      </c>
      <c r="F17">
        <v>2</v>
      </c>
      <c r="G17">
        <v>8</v>
      </c>
      <c r="H17" s="5">
        <f t="shared" si="0"/>
        <v>29</v>
      </c>
      <c r="I17" s="5">
        <v>254</v>
      </c>
    </row>
    <row r="18" spans="1:9" x14ac:dyDescent="0.35">
      <c r="A18" s="3">
        <v>17</v>
      </c>
      <c r="B18" s="4" t="s">
        <v>2</v>
      </c>
      <c r="C18">
        <v>12</v>
      </c>
      <c r="D18">
        <v>1</v>
      </c>
      <c r="E18">
        <v>0</v>
      </c>
      <c r="F18">
        <v>1</v>
      </c>
      <c r="G18">
        <v>4</v>
      </c>
      <c r="H18" s="5">
        <f t="shared" si="0"/>
        <v>18</v>
      </c>
      <c r="I18" s="5">
        <v>244</v>
      </c>
    </row>
    <row r="19" spans="1:9" x14ac:dyDescent="0.35">
      <c r="A19" s="3">
        <v>18</v>
      </c>
      <c r="B19" s="4" t="s">
        <v>3</v>
      </c>
      <c r="C19">
        <v>18</v>
      </c>
      <c r="D19">
        <v>4</v>
      </c>
      <c r="E19">
        <v>2</v>
      </c>
      <c r="F19">
        <v>2</v>
      </c>
      <c r="G19">
        <v>9</v>
      </c>
      <c r="H19" s="5">
        <f t="shared" si="0"/>
        <v>35</v>
      </c>
      <c r="I19" s="5">
        <v>254</v>
      </c>
    </row>
    <row r="20" spans="1:9" x14ac:dyDescent="0.35">
      <c r="A20" s="3">
        <v>19</v>
      </c>
      <c r="B20" s="4" t="s">
        <v>1</v>
      </c>
      <c r="C20">
        <v>19</v>
      </c>
      <c r="D20">
        <v>0</v>
      </c>
      <c r="E20">
        <v>3</v>
      </c>
      <c r="F20">
        <v>0</v>
      </c>
      <c r="G20">
        <v>6</v>
      </c>
      <c r="H20" s="5">
        <f t="shared" si="0"/>
        <v>28</v>
      </c>
      <c r="I20" s="5">
        <v>234</v>
      </c>
    </row>
    <row r="21" spans="1:9" x14ac:dyDescent="0.35">
      <c r="A21" s="3">
        <v>20</v>
      </c>
      <c r="B21" s="4" t="s">
        <v>2</v>
      </c>
      <c r="C21">
        <v>17</v>
      </c>
      <c r="D21">
        <v>1</v>
      </c>
      <c r="E21">
        <v>0</v>
      </c>
      <c r="F21">
        <v>0</v>
      </c>
      <c r="G21">
        <v>6</v>
      </c>
      <c r="H21" s="5">
        <f t="shared" si="0"/>
        <v>24</v>
      </c>
      <c r="I21" s="5">
        <v>256</v>
      </c>
    </row>
    <row r="22" spans="1:9" x14ac:dyDescent="0.35">
      <c r="A22" s="3">
        <v>21</v>
      </c>
      <c r="B22" s="4" t="s">
        <v>3</v>
      </c>
      <c r="C22">
        <v>14</v>
      </c>
      <c r="D22">
        <v>2</v>
      </c>
      <c r="E22">
        <v>0</v>
      </c>
      <c r="F22">
        <v>0</v>
      </c>
      <c r="G22">
        <v>4</v>
      </c>
      <c r="H22" s="5">
        <f t="shared" si="0"/>
        <v>20</v>
      </c>
      <c r="I22" s="5">
        <v>245</v>
      </c>
    </row>
    <row r="23" spans="1:9" x14ac:dyDescent="0.35">
      <c r="A23" s="3">
        <v>22</v>
      </c>
      <c r="B23" s="4" t="s">
        <v>1</v>
      </c>
      <c r="C23">
        <v>15</v>
      </c>
      <c r="D23">
        <v>2</v>
      </c>
      <c r="E23">
        <v>1</v>
      </c>
      <c r="F23">
        <v>0</v>
      </c>
      <c r="G23">
        <v>3</v>
      </c>
      <c r="H23" s="5">
        <f t="shared" si="0"/>
        <v>21</v>
      </c>
      <c r="I23" s="5">
        <v>266</v>
      </c>
    </row>
    <row r="24" spans="1:9" x14ac:dyDescent="0.35">
      <c r="A24" s="3">
        <v>23</v>
      </c>
      <c r="B24" s="4" t="s">
        <v>2</v>
      </c>
      <c r="C24">
        <v>12</v>
      </c>
      <c r="D24">
        <v>0</v>
      </c>
      <c r="E24">
        <v>0</v>
      </c>
      <c r="F24">
        <v>2</v>
      </c>
      <c r="G24">
        <v>0</v>
      </c>
      <c r="H24" s="5">
        <f t="shared" si="0"/>
        <v>14</v>
      </c>
      <c r="I24" s="5">
        <v>265</v>
      </c>
    </row>
    <row r="25" spans="1:9" x14ac:dyDescent="0.35">
      <c r="A25" s="3">
        <v>24</v>
      </c>
      <c r="B25" s="4" t="s">
        <v>3</v>
      </c>
      <c r="C25">
        <v>18</v>
      </c>
      <c r="D25">
        <v>1</v>
      </c>
      <c r="E25">
        <v>2</v>
      </c>
      <c r="F25">
        <v>1</v>
      </c>
      <c r="G25">
        <v>6</v>
      </c>
      <c r="H25" s="5">
        <f t="shared" si="0"/>
        <v>28</v>
      </c>
      <c r="I25" s="5">
        <v>265</v>
      </c>
    </row>
    <row r="26" spans="1:9" x14ac:dyDescent="0.35">
      <c r="A26" s="3">
        <v>25</v>
      </c>
      <c r="B26" s="4" t="s">
        <v>1</v>
      </c>
      <c r="C26">
        <v>17</v>
      </c>
      <c r="D26">
        <v>2</v>
      </c>
      <c r="E26">
        <v>0</v>
      </c>
      <c r="F26">
        <v>0</v>
      </c>
      <c r="G26">
        <v>3</v>
      </c>
      <c r="H26" s="5">
        <f t="shared" si="0"/>
        <v>22</v>
      </c>
      <c r="I26" s="5">
        <v>254</v>
      </c>
    </row>
    <row r="27" spans="1:9" x14ac:dyDescent="0.35">
      <c r="A27" s="3">
        <v>26</v>
      </c>
      <c r="B27" s="4" t="s">
        <v>2</v>
      </c>
      <c r="C27">
        <v>13</v>
      </c>
      <c r="D27">
        <v>0</v>
      </c>
      <c r="E27">
        <v>0</v>
      </c>
      <c r="F27">
        <v>0</v>
      </c>
      <c r="G27">
        <v>4</v>
      </c>
      <c r="H27" s="5">
        <f t="shared" si="0"/>
        <v>17</v>
      </c>
      <c r="I27" s="5">
        <v>244</v>
      </c>
    </row>
    <row r="28" spans="1:9" x14ac:dyDescent="0.35">
      <c r="A28" s="3">
        <v>27</v>
      </c>
      <c r="B28" s="4" t="s">
        <v>3</v>
      </c>
      <c r="C28">
        <v>10</v>
      </c>
      <c r="D28">
        <v>1</v>
      </c>
      <c r="E28">
        <v>1</v>
      </c>
      <c r="F28">
        <v>0</v>
      </c>
      <c r="G28">
        <v>6</v>
      </c>
      <c r="H28" s="5">
        <f t="shared" si="0"/>
        <v>18</v>
      </c>
      <c r="I28" s="5">
        <v>268</v>
      </c>
    </row>
    <row r="29" spans="1:9" x14ac:dyDescent="0.35">
      <c r="A29" s="3">
        <v>28</v>
      </c>
      <c r="B29" s="4" t="s">
        <v>1</v>
      </c>
      <c r="C29">
        <v>13</v>
      </c>
      <c r="D29">
        <v>2</v>
      </c>
      <c r="E29">
        <v>3</v>
      </c>
      <c r="F29">
        <v>1</v>
      </c>
      <c r="G29">
        <v>6</v>
      </c>
      <c r="H29" s="5">
        <f t="shared" si="0"/>
        <v>25</v>
      </c>
      <c r="I29" s="5">
        <v>254</v>
      </c>
    </row>
    <row r="30" spans="1:9" x14ac:dyDescent="0.35">
      <c r="A30" s="3">
        <v>29</v>
      </c>
      <c r="B30" s="4" t="s">
        <v>2</v>
      </c>
      <c r="C30">
        <v>12</v>
      </c>
      <c r="D30">
        <v>0</v>
      </c>
      <c r="E30">
        <v>1</v>
      </c>
      <c r="F30">
        <v>2</v>
      </c>
      <c r="G30">
        <v>4</v>
      </c>
      <c r="H30" s="5">
        <f t="shared" si="0"/>
        <v>19</v>
      </c>
      <c r="I30" s="5">
        <v>235</v>
      </c>
    </row>
    <row r="31" spans="1:9" x14ac:dyDescent="0.35">
      <c r="A31" s="3">
        <v>30</v>
      </c>
      <c r="B31" s="4" t="s">
        <v>3</v>
      </c>
      <c r="C31">
        <v>10</v>
      </c>
      <c r="D31">
        <v>1</v>
      </c>
      <c r="E31">
        <v>1</v>
      </c>
      <c r="F31">
        <v>0</v>
      </c>
      <c r="G31">
        <v>9</v>
      </c>
      <c r="H31" s="5">
        <f t="shared" si="0"/>
        <v>21</v>
      </c>
      <c r="I31" s="5">
        <v>265</v>
      </c>
    </row>
    <row r="32" spans="1:9" x14ac:dyDescent="0.35">
      <c r="A32" s="1"/>
      <c r="B32" s="3" t="s">
        <v>20</v>
      </c>
      <c r="C32" s="14">
        <f t="shared" ref="C32:I32" si="1">SUM(C2:C31)</f>
        <v>426</v>
      </c>
      <c r="D32" s="4">
        <f t="shared" si="1"/>
        <v>40</v>
      </c>
      <c r="E32" s="4">
        <f t="shared" si="1"/>
        <v>36</v>
      </c>
      <c r="F32" s="4">
        <f t="shared" si="1"/>
        <v>19</v>
      </c>
      <c r="G32" s="4">
        <f t="shared" si="1"/>
        <v>165</v>
      </c>
      <c r="H32" s="4">
        <f t="shared" si="1"/>
        <v>686</v>
      </c>
      <c r="I32" s="4">
        <f t="shared" si="1"/>
        <v>7583</v>
      </c>
    </row>
    <row r="34" spans="1:7" x14ac:dyDescent="0.35">
      <c r="C34" t="s">
        <v>26</v>
      </c>
      <c r="D34">
        <f>(H32*1000000)/(I32*5)</f>
        <v>18093.102993538178</v>
      </c>
      <c r="E34">
        <f>D34/1000000</f>
        <v>1.8093102993538179E-2</v>
      </c>
    </row>
    <row r="35" spans="1:7" x14ac:dyDescent="0.35">
      <c r="C35" t="s">
        <v>27</v>
      </c>
      <c r="D35">
        <f>NORMSINV(1-E34)+1.5</f>
        <v>3.5948288897220797</v>
      </c>
    </row>
    <row r="38" spans="1:7" x14ac:dyDescent="0.35">
      <c r="A38" s="15" t="s">
        <v>28</v>
      </c>
      <c r="B38" s="15" t="s">
        <v>21</v>
      </c>
      <c r="C38" s="15" t="s">
        <v>29</v>
      </c>
      <c r="D38" s="15" t="s">
        <v>30</v>
      </c>
      <c r="E38" s="15" t="s">
        <v>31</v>
      </c>
      <c r="F38" s="15" t="s">
        <v>32</v>
      </c>
      <c r="G38" s="15" t="s">
        <v>33</v>
      </c>
    </row>
    <row r="39" spans="1:7" x14ac:dyDescent="0.35">
      <c r="A39">
        <v>1</v>
      </c>
      <c r="B39">
        <v>27</v>
      </c>
      <c r="C39">
        <v>267</v>
      </c>
      <c r="D39">
        <f>B39/C39</f>
        <v>0.10112359550561797</v>
      </c>
      <c r="E39">
        <f>$F39-3*SQRT(($F39*(1-$F39))/$C39)</f>
        <v>3.7865489231640598E-2</v>
      </c>
      <c r="F39">
        <v>9.055268146063436E-2</v>
      </c>
      <c r="G39">
        <f>$F39+3*SQRT(($F39*(1-$F39))/$C39)</f>
        <v>0.14323987368962812</v>
      </c>
    </row>
    <row r="40" spans="1:7" x14ac:dyDescent="0.35">
      <c r="A40">
        <v>2</v>
      </c>
      <c r="B40">
        <v>22</v>
      </c>
      <c r="C40">
        <v>250</v>
      </c>
      <c r="D40">
        <f t="shared" ref="D40:D68" si="2">B40/C40</f>
        <v>8.7999999999999995E-2</v>
      </c>
      <c r="E40">
        <f t="shared" ref="E40:E68" si="3">$F40-3*SQRT(($F40*(1-$F40))/$C40)</f>
        <v>3.6103584495916601E-2</v>
      </c>
      <c r="F40">
        <v>9.055268146063436E-2</v>
      </c>
      <c r="G40">
        <f t="shared" ref="G40:G68" si="4">$F40+3*SQRT(($F40*(1-$F40))/$C40)</f>
        <v>0.14500177842535211</v>
      </c>
    </row>
    <row r="41" spans="1:7" x14ac:dyDescent="0.35">
      <c r="A41">
        <v>3</v>
      </c>
      <c r="B41">
        <v>23</v>
      </c>
      <c r="C41">
        <v>244</v>
      </c>
      <c r="D41">
        <f t="shared" si="2"/>
        <v>9.4262295081967207E-2</v>
      </c>
      <c r="E41">
        <f t="shared" si="3"/>
        <v>3.5438194058577989E-2</v>
      </c>
      <c r="F41">
        <v>9.055268146063436E-2</v>
      </c>
      <c r="G41">
        <f t="shared" si="4"/>
        <v>0.14566716886269074</v>
      </c>
    </row>
    <row r="42" spans="1:7" x14ac:dyDescent="0.35">
      <c r="A42">
        <v>4</v>
      </c>
      <c r="B42">
        <v>24</v>
      </c>
      <c r="C42">
        <v>254</v>
      </c>
      <c r="D42">
        <f t="shared" si="2"/>
        <v>9.4488188976377951E-2</v>
      </c>
      <c r="E42">
        <f t="shared" si="3"/>
        <v>3.6534018891289446E-2</v>
      </c>
      <c r="F42">
        <v>9.055268146063436E-2</v>
      </c>
      <c r="G42">
        <f t="shared" si="4"/>
        <v>0.14457134402997929</v>
      </c>
    </row>
    <row r="43" spans="1:7" x14ac:dyDescent="0.35">
      <c r="A43">
        <v>5</v>
      </c>
      <c r="B43">
        <v>25</v>
      </c>
      <c r="C43">
        <v>240</v>
      </c>
      <c r="D43">
        <f t="shared" si="2"/>
        <v>0.10416666666666667</v>
      </c>
      <c r="E43">
        <f t="shared" si="3"/>
        <v>3.4980804577766519E-2</v>
      </c>
      <c r="F43">
        <v>9.055268146063436E-2</v>
      </c>
      <c r="G43">
        <f t="shared" si="4"/>
        <v>0.14612455834350219</v>
      </c>
    </row>
    <row r="44" spans="1:7" x14ac:dyDescent="0.35">
      <c r="A44">
        <v>6</v>
      </c>
      <c r="B44">
        <v>21</v>
      </c>
      <c r="C44">
        <v>265</v>
      </c>
      <c r="D44">
        <f t="shared" si="2"/>
        <v>7.9245283018867921E-2</v>
      </c>
      <c r="E44">
        <f t="shared" si="3"/>
        <v>3.7667043360684174E-2</v>
      </c>
      <c r="F44">
        <v>9.055268146063436E-2</v>
      </c>
      <c r="G44">
        <f t="shared" si="4"/>
        <v>0.14343831956058456</v>
      </c>
    </row>
    <row r="45" spans="1:7" x14ac:dyDescent="0.35">
      <c r="A45">
        <v>7</v>
      </c>
      <c r="B45">
        <v>17</v>
      </c>
      <c r="C45">
        <v>234</v>
      </c>
      <c r="D45">
        <f t="shared" si="2"/>
        <v>7.2649572649572655E-2</v>
      </c>
      <c r="E45">
        <f t="shared" si="3"/>
        <v>3.4272854038627329E-2</v>
      </c>
      <c r="F45">
        <v>9.055268146063436E-2</v>
      </c>
      <c r="G45">
        <f t="shared" si="4"/>
        <v>0.14683250888264138</v>
      </c>
    </row>
    <row r="46" spans="1:7" x14ac:dyDescent="0.35">
      <c r="A46">
        <v>8</v>
      </c>
      <c r="B46">
        <v>24</v>
      </c>
      <c r="C46">
        <v>267</v>
      </c>
      <c r="D46">
        <f t="shared" si="2"/>
        <v>8.98876404494382E-2</v>
      </c>
      <c r="E46">
        <f t="shared" si="3"/>
        <v>3.7865489231640598E-2</v>
      </c>
      <c r="F46">
        <v>9.055268146063436E-2</v>
      </c>
      <c r="G46">
        <f t="shared" si="4"/>
        <v>0.14323987368962812</v>
      </c>
    </row>
    <row r="47" spans="1:7" x14ac:dyDescent="0.35">
      <c r="A47">
        <v>9</v>
      </c>
      <c r="B47">
        <v>15</v>
      </c>
      <c r="C47">
        <v>234</v>
      </c>
      <c r="D47">
        <f t="shared" si="2"/>
        <v>6.4102564102564097E-2</v>
      </c>
      <c r="E47">
        <f t="shared" si="3"/>
        <v>3.4272854038627329E-2</v>
      </c>
      <c r="F47">
        <v>9.055268146063436E-2</v>
      </c>
      <c r="G47">
        <f t="shared" si="4"/>
        <v>0.14683250888264138</v>
      </c>
    </row>
    <row r="48" spans="1:7" x14ac:dyDescent="0.35">
      <c r="A48">
        <v>10</v>
      </c>
      <c r="B48">
        <v>19</v>
      </c>
      <c r="C48">
        <v>267</v>
      </c>
      <c r="D48">
        <f t="shared" si="2"/>
        <v>7.116104868913857E-2</v>
      </c>
      <c r="E48">
        <f t="shared" si="3"/>
        <v>3.7865489231640598E-2</v>
      </c>
      <c r="F48">
        <v>9.055268146063436E-2</v>
      </c>
      <c r="G48">
        <f t="shared" si="4"/>
        <v>0.14323987368962812</v>
      </c>
    </row>
    <row r="49" spans="1:7" x14ac:dyDescent="0.35">
      <c r="A49">
        <v>11</v>
      </c>
      <c r="B49">
        <v>24</v>
      </c>
      <c r="C49">
        <v>232</v>
      </c>
      <c r="D49">
        <f t="shared" si="2"/>
        <v>0.10344827586206896</v>
      </c>
      <c r="E49">
        <f t="shared" si="3"/>
        <v>3.4030789147661826E-2</v>
      </c>
      <c r="F49">
        <v>9.055268146063436E-2</v>
      </c>
      <c r="G49">
        <f t="shared" si="4"/>
        <v>0.14707457377360689</v>
      </c>
    </row>
    <row r="50" spans="1:7" x14ac:dyDescent="0.35">
      <c r="A50">
        <v>12</v>
      </c>
      <c r="B50">
        <v>26</v>
      </c>
      <c r="C50">
        <v>245</v>
      </c>
      <c r="D50">
        <f t="shared" si="2"/>
        <v>0.10612244897959183</v>
      </c>
      <c r="E50">
        <f t="shared" si="3"/>
        <v>3.5550787613154666E-2</v>
      </c>
      <c r="F50">
        <v>9.055268146063436E-2</v>
      </c>
      <c r="G50">
        <f t="shared" si="4"/>
        <v>0.14555457530811405</v>
      </c>
    </row>
    <row r="51" spans="1:7" x14ac:dyDescent="0.35">
      <c r="A51">
        <v>13</v>
      </c>
      <c r="B51">
        <v>27</v>
      </c>
      <c r="C51">
        <v>255</v>
      </c>
      <c r="D51">
        <f t="shared" si="2"/>
        <v>0.10588235294117647</v>
      </c>
      <c r="E51">
        <f t="shared" si="3"/>
        <v>3.664004188372038E-2</v>
      </c>
      <c r="F51">
        <v>9.055268146063436E-2</v>
      </c>
      <c r="G51">
        <f t="shared" si="4"/>
        <v>0.14446532103754833</v>
      </c>
    </row>
    <row r="52" spans="1:7" x14ac:dyDescent="0.35">
      <c r="A52">
        <v>14</v>
      </c>
      <c r="B52">
        <v>30</v>
      </c>
      <c r="C52">
        <v>260</v>
      </c>
      <c r="D52">
        <f t="shared" si="2"/>
        <v>0.11538461538461539</v>
      </c>
      <c r="E52">
        <f t="shared" si="3"/>
        <v>3.7160949168210992E-2</v>
      </c>
      <c r="F52">
        <v>9.055268146063436E-2</v>
      </c>
      <c r="G52">
        <f t="shared" si="4"/>
        <v>0.14394441375305772</v>
      </c>
    </row>
    <row r="53" spans="1:7" x14ac:dyDescent="0.35">
      <c r="A53">
        <v>15</v>
      </c>
      <c r="B53">
        <v>23</v>
      </c>
      <c r="C53">
        <v>266</v>
      </c>
      <c r="D53">
        <f t="shared" si="2"/>
        <v>8.646616541353383E-2</v>
      </c>
      <c r="E53">
        <f t="shared" si="3"/>
        <v>3.7766546060490069E-2</v>
      </c>
      <c r="F53">
        <v>9.055268146063436E-2</v>
      </c>
      <c r="G53">
        <f t="shared" si="4"/>
        <v>0.14333881686077865</v>
      </c>
    </row>
    <row r="54" spans="1:7" x14ac:dyDescent="0.35">
      <c r="A54">
        <v>16</v>
      </c>
      <c r="B54">
        <v>29</v>
      </c>
      <c r="C54">
        <v>254</v>
      </c>
      <c r="D54">
        <f t="shared" si="2"/>
        <v>0.1141732283464567</v>
      </c>
      <c r="E54">
        <f t="shared" si="3"/>
        <v>3.6534018891289446E-2</v>
      </c>
      <c r="F54">
        <v>9.055268146063436E-2</v>
      </c>
      <c r="G54">
        <f t="shared" si="4"/>
        <v>0.14457134402997929</v>
      </c>
    </row>
    <row r="55" spans="1:7" x14ac:dyDescent="0.35">
      <c r="A55">
        <v>17</v>
      </c>
      <c r="B55">
        <v>18</v>
      </c>
      <c r="C55">
        <v>244</v>
      </c>
      <c r="D55">
        <f t="shared" si="2"/>
        <v>7.3770491803278687E-2</v>
      </c>
      <c r="E55">
        <f t="shared" si="3"/>
        <v>3.5438194058577989E-2</v>
      </c>
      <c r="F55">
        <v>9.055268146063436E-2</v>
      </c>
      <c r="G55">
        <f t="shared" si="4"/>
        <v>0.14566716886269074</v>
      </c>
    </row>
    <row r="56" spans="1:7" x14ac:dyDescent="0.35">
      <c r="A56">
        <v>18</v>
      </c>
      <c r="B56">
        <v>35</v>
      </c>
      <c r="C56">
        <v>254</v>
      </c>
      <c r="D56">
        <f t="shared" si="2"/>
        <v>0.13779527559055119</v>
      </c>
      <c r="E56">
        <f t="shared" si="3"/>
        <v>3.6534018891289446E-2</v>
      </c>
      <c r="F56">
        <v>9.055268146063436E-2</v>
      </c>
      <c r="G56">
        <f t="shared" si="4"/>
        <v>0.14457134402997929</v>
      </c>
    </row>
    <row r="57" spans="1:7" x14ac:dyDescent="0.35">
      <c r="A57">
        <v>19</v>
      </c>
      <c r="B57">
        <v>28</v>
      </c>
      <c r="C57">
        <v>234</v>
      </c>
      <c r="D57">
        <f t="shared" si="2"/>
        <v>0.11965811965811966</v>
      </c>
      <c r="E57">
        <f t="shared" si="3"/>
        <v>3.4272854038627329E-2</v>
      </c>
      <c r="F57">
        <v>9.055268146063436E-2</v>
      </c>
      <c r="G57">
        <f t="shared" si="4"/>
        <v>0.14683250888264138</v>
      </c>
    </row>
    <row r="58" spans="1:7" x14ac:dyDescent="0.35">
      <c r="A58">
        <v>20</v>
      </c>
      <c r="B58">
        <v>24</v>
      </c>
      <c r="C58">
        <v>256</v>
      </c>
      <c r="D58">
        <f t="shared" si="2"/>
        <v>9.375E-2</v>
      </c>
      <c r="E58">
        <f t="shared" si="3"/>
        <v>3.6745443039425341E-2</v>
      </c>
      <c r="F58">
        <v>9.055268146063436E-2</v>
      </c>
      <c r="G58">
        <f t="shared" si="4"/>
        <v>0.14435991988184338</v>
      </c>
    </row>
    <row r="59" spans="1:7" x14ac:dyDescent="0.35">
      <c r="A59">
        <v>21</v>
      </c>
      <c r="B59">
        <v>20</v>
      </c>
      <c r="C59">
        <v>245</v>
      </c>
      <c r="D59">
        <f t="shared" si="2"/>
        <v>8.1632653061224483E-2</v>
      </c>
      <c r="E59">
        <f t="shared" si="3"/>
        <v>3.5550787613154666E-2</v>
      </c>
      <c r="F59">
        <v>9.055268146063436E-2</v>
      </c>
      <c r="G59">
        <f t="shared" si="4"/>
        <v>0.14555457530811405</v>
      </c>
    </row>
    <row r="60" spans="1:7" x14ac:dyDescent="0.35">
      <c r="A60">
        <v>22</v>
      </c>
      <c r="B60">
        <v>21</v>
      </c>
      <c r="C60">
        <v>266</v>
      </c>
      <c r="D60">
        <f t="shared" si="2"/>
        <v>7.8947368421052627E-2</v>
      </c>
      <c r="E60">
        <f t="shared" si="3"/>
        <v>3.7766546060490069E-2</v>
      </c>
      <c r="F60">
        <v>9.055268146063436E-2</v>
      </c>
      <c r="G60">
        <f t="shared" si="4"/>
        <v>0.14333881686077865</v>
      </c>
    </row>
    <row r="61" spans="1:7" x14ac:dyDescent="0.35">
      <c r="A61">
        <v>23</v>
      </c>
      <c r="B61">
        <v>14</v>
      </c>
      <c r="C61">
        <v>265</v>
      </c>
      <c r="D61">
        <f t="shared" si="2"/>
        <v>5.2830188679245285E-2</v>
      </c>
      <c r="E61">
        <f t="shared" si="3"/>
        <v>3.7667043360684174E-2</v>
      </c>
      <c r="F61">
        <v>9.055268146063436E-2</v>
      </c>
      <c r="G61">
        <f t="shared" si="4"/>
        <v>0.14343831956058456</v>
      </c>
    </row>
    <row r="62" spans="1:7" x14ac:dyDescent="0.35">
      <c r="A62">
        <v>24</v>
      </c>
      <c r="B62">
        <v>28</v>
      </c>
      <c r="C62">
        <v>265</v>
      </c>
      <c r="D62">
        <f t="shared" si="2"/>
        <v>0.10566037735849057</v>
      </c>
      <c r="E62">
        <f t="shared" si="3"/>
        <v>3.7667043360684174E-2</v>
      </c>
      <c r="F62">
        <v>9.055268146063436E-2</v>
      </c>
      <c r="G62">
        <f t="shared" si="4"/>
        <v>0.14343831956058456</v>
      </c>
    </row>
    <row r="63" spans="1:7" x14ac:dyDescent="0.35">
      <c r="A63">
        <v>25</v>
      </c>
      <c r="B63">
        <v>22</v>
      </c>
      <c r="C63">
        <v>254</v>
      </c>
      <c r="D63">
        <f t="shared" si="2"/>
        <v>8.6614173228346455E-2</v>
      </c>
      <c r="E63">
        <f t="shared" si="3"/>
        <v>3.6534018891289446E-2</v>
      </c>
      <c r="F63">
        <v>9.055268146063436E-2</v>
      </c>
      <c r="G63">
        <f t="shared" si="4"/>
        <v>0.14457134402997929</v>
      </c>
    </row>
    <row r="64" spans="1:7" x14ac:dyDescent="0.35">
      <c r="A64">
        <v>26</v>
      </c>
      <c r="B64">
        <v>17</v>
      </c>
      <c r="C64">
        <v>244</v>
      </c>
      <c r="D64">
        <f t="shared" si="2"/>
        <v>6.9672131147540978E-2</v>
      </c>
      <c r="E64">
        <f t="shared" si="3"/>
        <v>3.5438194058577989E-2</v>
      </c>
      <c r="F64">
        <v>9.055268146063436E-2</v>
      </c>
      <c r="G64">
        <f t="shared" si="4"/>
        <v>0.14566716886269074</v>
      </c>
    </row>
    <row r="65" spans="1:7" x14ac:dyDescent="0.35">
      <c r="A65">
        <v>27</v>
      </c>
      <c r="B65">
        <v>18</v>
      </c>
      <c r="C65">
        <v>268</v>
      </c>
      <c r="D65">
        <f t="shared" si="2"/>
        <v>6.7164179104477612E-2</v>
      </c>
      <c r="E65">
        <f t="shared" si="3"/>
        <v>3.7963878098503601E-2</v>
      </c>
      <c r="F65">
        <v>9.055268146063436E-2</v>
      </c>
      <c r="G65">
        <f t="shared" si="4"/>
        <v>0.14314148482276512</v>
      </c>
    </row>
    <row r="66" spans="1:7" x14ac:dyDescent="0.35">
      <c r="A66">
        <v>28</v>
      </c>
      <c r="B66">
        <v>25</v>
      </c>
      <c r="C66">
        <v>254</v>
      </c>
      <c r="D66">
        <f t="shared" si="2"/>
        <v>9.8425196850393706E-2</v>
      </c>
      <c r="E66">
        <f t="shared" si="3"/>
        <v>3.6534018891289446E-2</v>
      </c>
      <c r="F66">
        <v>9.055268146063436E-2</v>
      </c>
      <c r="G66">
        <f t="shared" si="4"/>
        <v>0.14457134402997929</v>
      </c>
    </row>
    <row r="67" spans="1:7" x14ac:dyDescent="0.35">
      <c r="A67">
        <v>29</v>
      </c>
      <c r="B67">
        <v>19</v>
      </c>
      <c r="C67">
        <v>235</v>
      </c>
      <c r="D67">
        <f t="shared" si="2"/>
        <v>8.085106382978724E-2</v>
      </c>
      <c r="E67">
        <f t="shared" si="3"/>
        <v>3.439272601161928E-2</v>
      </c>
      <c r="F67">
        <v>9.055268146063436E-2</v>
      </c>
      <c r="G67">
        <f t="shared" si="4"/>
        <v>0.14671263690964945</v>
      </c>
    </row>
    <row r="68" spans="1:7" x14ac:dyDescent="0.35">
      <c r="A68">
        <v>30</v>
      </c>
      <c r="B68">
        <v>21</v>
      </c>
      <c r="C68">
        <v>265</v>
      </c>
      <c r="D68">
        <f t="shared" si="2"/>
        <v>7.9245283018867921E-2</v>
      </c>
      <c r="E68">
        <f t="shared" si="3"/>
        <v>3.7667043360684174E-2</v>
      </c>
      <c r="F68">
        <v>9.055268146063436E-2</v>
      </c>
      <c r="G68">
        <f t="shared" si="4"/>
        <v>0.14343831956058456</v>
      </c>
    </row>
    <row r="69" spans="1:7" x14ac:dyDescent="0.35">
      <c r="D69">
        <f>SUM(D39:D68)</f>
        <v>2.7165804438190309</v>
      </c>
    </row>
    <row r="70" spans="1:7" x14ac:dyDescent="0.35">
      <c r="C70" s="16" t="s">
        <v>34</v>
      </c>
      <c r="D70" s="16">
        <f>D69/30</f>
        <v>9.055268146063436E-2</v>
      </c>
    </row>
    <row r="73" spans="1:7" ht="29" x14ac:dyDescent="0.35">
      <c r="A73" s="19" t="s">
        <v>37</v>
      </c>
      <c r="B73" s="19" t="s">
        <v>42</v>
      </c>
      <c r="C73" s="19" t="s">
        <v>38</v>
      </c>
      <c r="D73" s="19" t="s">
        <v>39</v>
      </c>
      <c r="E73" s="19" t="s">
        <v>40</v>
      </c>
    </row>
    <row r="74" spans="1:7" x14ac:dyDescent="0.35">
      <c r="A74">
        <v>1</v>
      </c>
      <c r="B74" s="18" t="s">
        <v>0</v>
      </c>
      <c r="C74">
        <v>426</v>
      </c>
      <c r="D74">
        <f>C74/$C$79*100</f>
        <v>62.099125364431487</v>
      </c>
      <c r="E74">
        <f>D74</f>
        <v>62.099125364431487</v>
      </c>
    </row>
    <row r="75" spans="1:7" x14ac:dyDescent="0.35">
      <c r="A75">
        <v>2</v>
      </c>
      <c r="B75" s="18" t="s">
        <v>7</v>
      </c>
      <c r="C75">
        <v>165</v>
      </c>
      <c r="D75">
        <f t="shared" ref="D75:D78" si="5">C75/$C$79*100</f>
        <v>24.052478134110789</v>
      </c>
      <c r="E75">
        <f>E74+D75</f>
        <v>86.151603498542272</v>
      </c>
    </row>
    <row r="76" spans="1:7" x14ac:dyDescent="0.35">
      <c r="A76">
        <v>3</v>
      </c>
      <c r="B76" s="18" t="s">
        <v>4</v>
      </c>
      <c r="C76">
        <v>40</v>
      </c>
      <c r="D76">
        <f t="shared" si="5"/>
        <v>5.8309037900874632</v>
      </c>
      <c r="E76">
        <f t="shared" ref="E76:E78" si="6">E75+D76</f>
        <v>91.982507288629733</v>
      </c>
    </row>
    <row r="77" spans="1:7" x14ac:dyDescent="0.35">
      <c r="A77">
        <v>4</v>
      </c>
      <c r="B77" s="18" t="s">
        <v>5</v>
      </c>
      <c r="C77">
        <v>36</v>
      </c>
      <c r="D77">
        <f t="shared" si="5"/>
        <v>5.2478134110787176</v>
      </c>
      <c r="E77">
        <f t="shared" si="6"/>
        <v>97.230320699708457</v>
      </c>
    </row>
    <row r="78" spans="1:7" x14ac:dyDescent="0.35">
      <c r="A78">
        <v>5</v>
      </c>
      <c r="B78" s="18" t="s">
        <v>6</v>
      </c>
      <c r="C78">
        <v>19</v>
      </c>
      <c r="D78">
        <f t="shared" si="5"/>
        <v>2.7696793002915454</v>
      </c>
      <c r="E78">
        <f t="shared" si="6"/>
        <v>100</v>
      </c>
    </row>
    <row r="79" spans="1:7" x14ac:dyDescent="0.35">
      <c r="B79" s="23" t="s">
        <v>41</v>
      </c>
      <c r="C79" s="22">
        <f>SUM(C74:C78)</f>
        <v>686</v>
      </c>
    </row>
    <row r="91" spans="5:5" ht="15.5" x14ac:dyDescent="0.35">
      <c r="E91" s="24" t="s">
        <v>43</v>
      </c>
    </row>
    <row r="114" spans="5:10" x14ac:dyDescent="0.35">
      <c r="J114" t="s">
        <v>45</v>
      </c>
    </row>
    <row r="116" spans="5:10" ht="15.5" x14ac:dyDescent="0.35">
      <c r="E116" s="24" t="s">
        <v>7</v>
      </c>
    </row>
    <row r="141" spans="1:2" x14ac:dyDescent="0.35">
      <c r="B141" t="s">
        <v>70</v>
      </c>
    </row>
    <row r="143" spans="1:2" x14ac:dyDescent="0.35">
      <c r="B143" s="30" t="s">
        <v>71</v>
      </c>
    </row>
    <row r="144" spans="1:2" x14ac:dyDescent="0.35">
      <c r="A144">
        <v>1</v>
      </c>
      <c r="B144" t="s">
        <v>72</v>
      </c>
    </row>
    <row r="145" spans="1:22" x14ac:dyDescent="0.35">
      <c r="A145">
        <v>2</v>
      </c>
      <c r="B145" t="s">
        <v>73</v>
      </c>
    </row>
    <row r="146" spans="1:22" x14ac:dyDescent="0.35">
      <c r="A146">
        <v>3</v>
      </c>
      <c r="B146" t="s">
        <v>74</v>
      </c>
    </row>
    <row r="147" spans="1:22" x14ac:dyDescent="0.35">
      <c r="A147">
        <v>4</v>
      </c>
      <c r="B147" t="s">
        <v>75</v>
      </c>
    </row>
    <row r="149" spans="1:22" x14ac:dyDescent="0.35">
      <c r="B149" t="s">
        <v>76</v>
      </c>
    </row>
    <row r="151" spans="1:22" x14ac:dyDescent="0.35">
      <c r="A151" s="41"/>
      <c r="B151" s="41" t="s">
        <v>77</v>
      </c>
      <c r="C151" s="41" t="s">
        <v>78</v>
      </c>
      <c r="D151" s="41" t="s">
        <v>79</v>
      </c>
      <c r="E151" s="41" t="s">
        <v>80</v>
      </c>
      <c r="L151" t="s">
        <v>81</v>
      </c>
      <c r="O151" t="s">
        <v>86</v>
      </c>
      <c r="R151" t="s">
        <v>87</v>
      </c>
    </row>
    <row r="152" spans="1:22" x14ac:dyDescent="0.35">
      <c r="A152" s="41" t="s">
        <v>77</v>
      </c>
      <c r="B152" s="20">
        <v>1</v>
      </c>
      <c r="C152" s="20">
        <v>0.33</v>
      </c>
      <c r="D152" s="20">
        <v>3</v>
      </c>
      <c r="E152" s="20">
        <v>0.5</v>
      </c>
      <c r="F152" s="20"/>
      <c r="G152">
        <f>B152/$B$156</f>
        <v>0.15797788309636651</v>
      </c>
      <c r="H152">
        <f>C152/$C$156</f>
        <v>0.18032786885245902</v>
      </c>
      <c r="I152">
        <f>D152/$D$156</f>
        <v>0.25</v>
      </c>
      <c r="J152">
        <f>E152/$E$156</f>
        <v>0.10351966873706003</v>
      </c>
      <c r="K152">
        <f>SUM(G152:J152)</f>
        <v>0.69182542068588559</v>
      </c>
      <c r="L152" s="10">
        <f>K152/4</f>
        <v>0.1729563551714714</v>
      </c>
      <c r="O152">
        <f t="array" ref="O152:O155">MMULT(B152:E155,L152:L155)</f>
        <v>0.69468025091877628</v>
      </c>
      <c r="R152">
        <f>O152/L152</f>
        <v>4.0165060730498183</v>
      </c>
      <c r="U152" s="34" t="s">
        <v>88</v>
      </c>
      <c r="V152" s="42">
        <f>AVERAGE(R152:R155)</f>
        <v>4.0802540402162695</v>
      </c>
    </row>
    <row r="153" spans="1:22" x14ac:dyDescent="0.35">
      <c r="A153" s="41" t="s">
        <v>78</v>
      </c>
      <c r="B153" s="20">
        <v>3</v>
      </c>
      <c r="C153" s="20">
        <v>1</v>
      </c>
      <c r="D153" s="20">
        <v>5</v>
      </c>
      <c r="E153" s="20">
        <v>3</v>
      </c>
      <c r="F153" s="20"/>
      <c r="G153">
        <f t="shared" ref="G153:G155" si="7">B153/$B$156</f>
        <v>0.47393364928909953</v>
      </c>
      <c r="H153">
        <f t="shared" ref="H153:H155" si="8">C153/$C$156</f>
        <v>0.54644808743169393</v>
      </c>
      <c r="I153">
        <f t="shared" ref="I153:I155" si="9">D153/$D$156</f>
        <v>0.41666666666666669</v>
      </c>
      <c r="J153">
        <f t="shared" ref="J153:J155" si="10">E153/$E$156</f>
        <v>0.6211180124223602</v>
      </c>
      <c r="K153">
        <f t="shared" ref="K153:K155" si="11">SUM(G153:J153)</f>
        <v>2.0581664158098203</v>
      </c>
      <c r="L153" s="10">
        <f t="shared" ref="L153:L155" si="12">K153/4</f>
        <v>0.51454160395245507</v>
      </c>
      <c r="O153">
        <v>2.127456108899056</v>
      </c>
      <c r="R153">
        <f t="shared" ref="R153:R155" si="13">O153/L153</f>
        <v>4.1346629554480847</v>
      </c>
      <c r="U153" s="34" t="s">
        <v>89</v>
      </c>
      <c r="V153" s="42">
        <f>(V152-4)/(4-1)</f>
        <v>2.6751346738756492E-2</v>
      </c>
    </row>
    <row r="154" spans="1:22" x14ac:dyDescent="0.35">
      <c r="A154" s="41" t="s">
        <v>79</v>
      </c>
      <c r="B154" s="20">
        <v>0.33</v>
      </c>
      <c r="C154" s="20">
        <v>0.2</v>
      </c>
      <c r="D154" s="20">
        <v>1</v>
      </c>
      <c r="E154" s="20">
        <v>0.33</v>
      </c>
      <c r="F154" s="20"/>
      <c r="G154">
        <f t="shared" si="7"/>
        <v>5.2132701421800952E-2</v>
      </c>
      <c r="H154">
        <f t="shared" si="8"/>
        <v>0.10928961748633879</v>
      </c>
      <c r="I154">
        <f t="shared" si="9"/>
        <v>8.3333333333333329E-2</v>
      </c>
      <c r="J154">
        <f t="shared" si="10"/>
        <v>6.8322981366459631E-2</v>
      </c>
      <c r="K154">
        <f t="shared" si="11"/>
        <v>0.3130786336079327</v>
      </c>
      <c r="L154" s="10">
        <f t="shared" si="12"/>
        <v>7.8269658401983175E-2</v>
      </c>
      <c r="O154">
        <v>0.31555026261550956</v>
      </c>
      <c r="R154">
        <f t="shared" si="13"/>
        <v>4.0315783798989244</v>
      </c>
      <c r="U154" s="34" t="s">
        <v>90</v>
      </c>
      <c r="V154" s="42">
        <f>V153/0.9</f>
        <v>2.9723718598618325E-2</v>
      </c>
    </row>
    <row r="155" spans="1:22" x14ac:dyDescent="0.35">
      <c r="A155" s="41" t="s">
        <v>80</v>
      </c>
      <c r="B155" s="20">
        <v>2</v>
      </c>
      <c r="C155" s="20">
        <v>0.3</v>
      </c>
      <c r="D155" s="20">
        <v>3</v>
      </c>
      <c r="E155" s="20">
        <v>1</v>
      </c>
      <c r="F155" s="20"/>
      <c r="G155">
        <f t="shared" si="7"/>
        <v>0.31595576619273302</v>
      </c>
      <c r="H155">
        <f t="shared" si="8"/>
        <v>0.16393442622950818</v>
      </c>
      <c r="I155">
        <f t="shared" si="9"/>
        <v>0.25</v>
      </c>
      <c r="J155">
        <f t="shared" si="10"/>
        <v>0.20703933747412007</v>
      </c>
      <c r="K155">
        <f t="shared" si="11"/>
        <v>0.93692952989636125</v>
      </c>
      <c r="L155" s="10">
        <f t="shared" si="12"/>
        <v>0.23423238247409031</v>
      </c>
      <c r="O155">
        <v>0.96931654920871912</v>
      </c>
      <c r="R155">
        <f t="shared" si="13"/>
        <v>4.1382687524682478</v>
      </c>
    </row>
    <row r="156" spans="1:22" x14ac:dyDescent="0.35">
      <c r="A156" s="20"/>
      <c r="B156" s="31">
        <f>SUM(B152:B155)</f>
        <v>6.33</v>
      </c>
      <c r="C156" s="31">
        <f t="shared" ref="C156:E156" si="14">SUM(C152:C155)</f>
        <v>1.83</v>
      </c>
      <c r="D156" s="31">
        <f t="shared" si="14"/>
        <v>12</v>
      </c>
      <c r="E156" s="31">
        <f t="shared" si="14"/>
        <v>4.83</v>
      </c>
      <c r="F156" s="20"/>
    </row>
    <row r="159" spans="1:22" x14ac:dyDescent="0.35">
      <c r="B159" t="s">
        <v>82</v>
      </c>
    </row>
    <row r="161" spans="1:22" x14ac:dyDescent="0.35">
      <c r="A161" t="s">
        <v>83</v>
      </c>
    </row>
    <row r="162" spans="1:22" x14ac:dyDescent="0.35">
      <c r="B162" s="29"/>
      <c r="C162" s="29" t="s">
        <v>0</v>
      </c>
      <c r="D162" s="29" t="s">
        <v>7</v>
      </c>
      <c r="E162" s="29" t="s">
        <v>4</v>
      </c>
      <c r="L162" t="s">
        <v>81</v>
      </c>
      <c r="O162" t="s">
        <v>86</v>
      </c>
      <c r="R162" t="s">
        <v>87</v>
      </c>
      <c r="V162" s="22"/>
    </row>
    <row r="163" spans="1:22" x14ac:dyDescent="0.35">
      <c r="B163" s="29" t="s">
        <v>0</v>
      </c>
      <c r="C163" s="20">
        <v>1</v>
      </c>
      <c r="D163" s="20">
        <v>7</v>
      </c>
      <c r="E163" s="20">
        <v>9</v>
      </c>
      <c r="F163" s="20"/>
      <c r="G163" s="20"/>
      <c r="H163">
        <f>C163/$C$166</f>
        <v>0.79746835443037978</v>
      </c>
      <c r="I163" s="20">
        <f>D163/$D$166</f>
        <v>0.84</v>
      </c>
      <c r="J163" s="20">
        <f>E163/$E$166</f>
        <v>0.69230769230769229</v>
      </c>
      <c r="K163" s="20">
        <f>SUM(H163:J163)</f>
        <v>2.3297760467380719</v>
      </c>
      <c r="L163" s="33">
        <f>K163/3</f>
        <v>0.77659201557935731</v>
      </c>
      <c r="M163" s="20"/>
      <c r="N163" s="20"/>
      <c r="O163">
        <f t="array" ref="O163:O165">MMULT(C163:E165,L163:L165)</f>
        <v>2.4774683544303797</v>
      </c>
      <c r="R163">
        <f>O163/L163</f>
        <v>3.1901800491499075</v>
      </c>
      <c r="U163" s="35" t="s">
        <v>88</v>
      </c>
      <c r="V163" s="42">
        <f>AVERAGE(R163:R165)</f>
        <v>3.0821412746945698</v>
      </c>
    </row>
    <row r="164" spans="1:22" x14ac:dyDescent="0.35">
      <c r="B164" s="29" t="s">
        <v>7</v>
      </c>
      <c r="C164" s="20">
        <f>1/7</f>
        <v>0.14285714285714285</v>
      </c>
      <c r="D164" s="20">
        <v>1</v>
      </c>
      <c r="E164" s="20">
        <v>3</v>
      </c>
      <c r="F164" s="20"/>
      <c r="G164" s="20"/>
      <c r="H164">
        <f t="shared" ref="H164:H165" si="15">C164/$C$166</f>
        <v>0.11392405063291139</v>
      </c>
      <c r="I164" s="20">
        <f t="shared" ref="I164:I165" si="16">D164/$D$166</f>
        <v>0.12</v>
      </c>
      <c r="J164" s="20">
        <f t="shared" ref="J164:J165" si="17">E164/$E$166</f>
        <v>0.23076923076923078</v>
      </c>
      <c r="K164" s="20">
        <f>SUM(H164:J164)</f>
        <v>0.46469328140214217</v>
      </c>
      <c r="L164" s="33">
        <f t="shared" ref="L164:L165" si="18">K164/3</f>
        <v>0.15489776046738071</v>
      </c>
      <c r="M164" s="20"/>
      <c r="N164" s="20"/>
      <c r="O164">
        <v>0.47137014883850326</v>
      </c>
      <c r="R164">
        <f t="shared" ref="R164:R165" si="19">O164/L164</f>
        <v>3.043104996587521</v>
      </c>
      <c r="U164" s="35" t="s">
        <v>89</v>
      </c>
      <c r="V164" s="42">
        <f>(V163-3)/(3-1)</f>
        <v>4.1070637347284888E-2</v>
      </c>
    </row>
    <row r="165" spans="1:22" x14ac:dyDescent="0.35">
      <c r="B165" s="29" t="s">
        <v>4</v>
      </c>
      <c r="C165" s="20">
        <f>1/9</f>
        <v>0.1111111111111111</v>
      </c>
      <c r="D165">
        <f>1/3</f>
        <v>0.33333333333333331</v>
      </c>
      <c r="E165">
        <v>1</v>
      </c>
      <c r="G165" s="20"/>
      <c r="H165">
        <f t="shared" si="15"/>
        <v>8.8607594936708861E-2</v>
      </c>
      <c r="I165" s="20">
        <f t="shared" si="16"/>
        <v>3.9999999999999994E-2</v>
      </c>
      <c r="J165" s="20">
        <f t="shared" si="17"/>
        <v>7.6923076923076927E-2</v>
      </c>
      <c r="K165" s="32">
        <f>SUM(H165:J165)</f>
        <v>0.2055306718597858</v>
      </c>
      <c r="L165" s="33">
        <f t="shared" si="18"/>
        <v>6.8510223953261937E-2</v>
      </c>
      <c r="M165" s="20"/>
      <c r="N165" s="20"/>
      <c r="O165">
        <v>0.20643081250676187</v>
      </c>
      <c r="R165">
        <f t="shared" si="19"/>
        <v>3.0131387783462822</v>
      </c>
      <c r="U165" s="35" t="s">
        <v>90</v>
      </c>
      <c r="V165" s="42">
        <f>V164/0.58</f>
        <v>7.0811443702215329E-2</v>
      </c>
    </row>
    <row r="166" spans="1:22" x14ac:dyDescent="0.35">
      <c r="C166" s="37">
        <f>SUM(C163:C165)</f>
        <v>1.253968253968254</v>
      </c>
      <c r="D166" s="37">
        <f t="shared" ref="D166:E166" si="20">SUM(D163:D165)</f>
        <v>8.3333333333333339</v>
      </c>
      <c r="E166" s="37">
        <f t="shared" si="20"/>
        <v>13</v>
      </c>
      <c r="F166" s="20"/>
      <c r="G166" s="20"/>
      <c r="I166" s="20"/>
      <c r="J166" s="20"/>
      <c r="K166" s="20"/>
      <c r="L166" s="20"/>
      <c r="M166" s="20"/>
      <c r="N166" s="20"/>
    </row>
    <row r="168" spans="1:22" x14ac:dyDescent="0.35">
      <c r="A168" t="s">
        <v>84</v>
      </c>
    </row>
    <row r="169" spans="1:22" x14ac:dyDescent="0.35">
      <c r="B169" s="29"/>
      <c r="C169" s="29" t="s">
        <v>0</v>
      </c>
      <c r="D169" s="29" t="s">
        <v>7</v>
      </c>
      <c r="E169" s="29" t="s">
        <v>4</v>
      </c>
      <c r="L169" t="s">
        <v>81</v>
      </c>
      <c r="O169" t="s">
        <v>86</v>
      </c>
      <c r="R169" t="s">
        <v>87</v>
      </c>
    </row>
    <row r="170" spans="1:22" x14ac:dyDescent="0.35">
      <c r="B170" s="29" t="s">
        <v>0</v>
      </c>
      <c r="C170">
        <v>1</v>
      </c>
      <c r="D170">
        <f>1/3</f>
        <v>0.33333333333333331</v>
      </c>
      <c r="E170">
        <v>3</v>
      </c>
      <c r="H170">
        <f>C170/$C$173</f>
        <v>0.23076923076923078</v>
      </c>
      <c r="I170">
        <f>D170/$D$173</f>
        <v>0.21739130434782608</v>
      </c>
      <c r="J170">
        <f>E170/$E$173</f>
        <v>0.33333333333333331</v>
      </c>
      <c r="K170">
        <f>SUM(H170:J170)</f>
        <v>0.78149386845039026</v>
      </c>
      <c r="L170" s="10">
        <f>K170/3</f>
        <v>0.26049795615013011</v>
      </c>
      <c r="O170">
        <f t="array" ref="O170:O172">MMULT(C170:E172,L170:L172)</f>
        <v>0.79008216689376121</v>
      </c>
      <c r="R170">
        <f>O170/L170</f>
        <v>3.0329687747662071</v>
      </c>
      <c r="U170" s="35" t="s">
        <v>88</v>
      </c>
      <c r="V170" s="42">
        <f>AVERAGE(R170:R172)</f>
        <v>3.0387146809594667</v>
      </c>
    </row>
    <row r="171" spans="1:22" x14ac:dyDescent="0.35">
      <c r="B171" s="29" t="s">
        <v>7</v>
      </c>
      <c r="C171">
        <v>3</v>
      </c>
      <c r="D171">
        <v>1</v>
      </c>
      <c r="E171">
        <v>5</v>
      </c>
      <c r="H171">
        <f t="shared" ref="H171:H172" si="21">C171/$C$173</f>
        <v>0.6923076923076924</v>
      </c>
      <c r="I171">
        <f t="shared" ref="I171:I172" si="22">D171/$D$173</f>
        <v>0.65217391304347827</v>
      </c>
      <c r="J171">
        <f t="shared" ref="J171:J172" si="23">E171/$E$173</f>
        <v>0.55555555555555558</v>
      </c>
      <c r="K171">
        <f t="shared" ref="K171:K172" si="24">SUM(H171:J171)</f>
        <v>1.9000371609067261</v>
      </c>
      <c r="L171" s="10">
        <f t="shared" ref="L171:L172" si="25">K171/3</f>
        <v>0.63334572030224201</v>
      </c>
      <c r="O171">
        <v>1.9456212064907716</v>
      </c>
      <c r="R171">
        <f t="shared" ref="R171:R172" si="26">O171/L171</f>
        <v>3.0719734011343633</v>
      </c>
      <c r="U171" s="35" t="s">
        <v>89</v>
      </c>
      <c r="V171" s="42">
        <f>(V170-3)/(3-1)</f>
        <v>1.9357340479733365E-2</v>
      </c>
    </row>
    <row r="172" spans="1:22" x14ac:dyDescent="0.35">
      <c r="B172" s="29" t="s">
        <v>4</v>
      </c>
      <c r="C172">
        <f>1/3</f>
        <v>0.33333333333333331</v>
      </c>
      <c r="D172">
        <f>1/5</f>
        <v>0.2</v>
      </c>
      <c r="E172">
        <v>1</v>
      </c>
      <c r="H172">
        <f t="shared" si="21"/>
        <v>7.6923076923076927E-2</v>
      </c>
      <c r="I172">
        <f t="shared" si="22"/>
        <v>0.13043478260869568</v>
      </c>
      <c r="J172">
        <f t="shared" si="23"/>
        <v>0.1111111111111111</v>
      </c>
      <c r="K172">
        <f t="shared" si="24"/>
        <v>0.31846897064288371</v>
      </c>
      <c r="L172" s="10">
        <f t="shared" si="25"/>
        <v>0.1061563235476279</v>
      </c>
      <c r="O172">
        <v>0.31965811965811969</v>
      </c>
      <c r="R172">
        <f t="shared" si="26"/>
        <v>3.0112018669778298</v>
      </c>
      <c r="U172" s="35" t="s">
        <v>90</v>
      </c>
      <c r="V172" s="42">
        <f>V171/0.58</f>
        <v>3.3374724965057528E-2</v>
      </c>
    </row>
    <row r="173" spans="1:22" x14ac:dyDescent="0.35">
      <c r="C173" s="25">
        <f>SUM(C170:C172)</f>
        <v>4.333333333333333</v>
      </c>
      <c r="D173" s="25">
        <f t="shared" ref="D173:E173" si="27">SUM(D170:D172)</f>
        <v>1.5333333333333332</v>
      </c>
      <c r="E173" s="25">
        <f t="shared" si="27"/>
        <v>9</v>
      </c>
    </row>
    <row r="175" spans="1:22" x14ac:dyDescent="0.35">
      <c r="A175" t="s">
        <v>79</v>
      </c>
    </row>
    <row r="176" spans="1:22" x14ac:dyDescent="0.35">
      <c r="B176" s="29"/>
      <c r="C176" s="29" t="s">
        <v>0</v>
      </c>
      <c r="D176" s="29" t="s">
        <v>7</v>
      </c>
      <c r="E176" s="29" t="s">
        <v>4</v>
      </c>
      <c r="L176" t="s">
        <v>81</v>
      </c>
      <c r="O176" t="s">
        <v>86</v>
      </c>
      <c r="R176" t="s">
        <v>87</v>
      </c>
    </row>
    <row r="177" spans="1:22" x14ac:dyDescent="0.35">
      <c r="B177" s="29" t="s">
        <v>0</v>
      </c>
      <c r="C177">
        <v>1</v>
      </c>
      <c r="D177">
        <f>1/2</f>
        <v>0.5</v>
      </c>
      <c r="E177">
        <v>4</v>
      </c>
      <c r="H177">
        <f>C177/$C$180</f>
        <v>0.30769230769230771</v>
      </c>
      <c r="I177">
        <f>D177/$D$180</f>
        <v>0.3</v>
      </c>
      <c r="J177">
        <f>E177/$E$180</f>
        <v>0.36363636363636365</v>
      </c>
      <c r="K177">
        <f>SUM(H177:J177)</f>
        <v>0.9713286713286714</v>
      </c>
      <c r="L177" s="10">
        <f>K177/3</f>
        <v>0.32377622377622378</v>
      </c>
      <c r="O177">
        <f t="array" ref="O177:O179">MMULT(C177:E179,L177:L179)</f>
        <v>0.97435897435897434</v>
      </c>
      <c r="R177">
        <f>O177/L177</f>
        <v>3.009359251259899</v>
      </c>
      <c r="U177" s="35" t="s">
        <v>88</v>
      </c>
      <c r="V177" s="42">
        <f>AVERAGE(R177:R179)</f>
        <v>3.009212753441092</v>
      </c>
    </row>
    <row r="178" spans="1:22" x14ac:dyDescent="0.35">
      <c r="B178" s="29" t="s">
        <v>7</v>
      </c>
      <c r="C178">
        <v>2</v>
      </c>
      <c r="D178">
        <v>1</v>
      </c>
      <c r="E178">
        <v>6</v>
      </c>
      <c r="H178">
        <f t="shared" ref="H178:H179" si="28">C178/$C$180</f>
        <v>0.61538461538461542</v>
      </c>
      <c r="I178">
        <f t="shared" ref="I178:I179" si="29">D178/$D$180</f>
        <v>0.6</v>
      </c>
      <c r="J178">
        <f t="shared" ref="J178:J179" si="30">E178/$E$180</f>
        <v>0.54545454545454541</v>
      </c>
      <c r="K178">
        <f t="shared" ref="K178:K179" si="31">SUM(H178:J178)</f>
        <v>1.7608391608391609</v>
      </c>
      <c r="L178" s="10">
        <f t="shared" ref="L178:L179" si="32">K178/3</f>
        <v>0.58694638694638701</v>
      </c>
      <c r="O178">
        <v>1.7701631701631702</v>
      </c>
      <c r="R178">
        <f t="shared" ref="R178:R179" si="33">O178/L178</f>
        <v>3.0158856235107225</v>
      </c>
      <c r="U178" s="35" t="s">
        <v>89</v>
      </c>
      <c r="V178" s="42">
        <f>(V177-3)/(3-1)</f>
        <v>4.6063767205459794E-3</v>
      </c>
    </row>
    <row r="179" spans="1:22" x14ac:dyDescent="0.35">
      <c r="B179" s="29" t="s">
        <v>4</v>
      </c>
      <c r="C179">
        <f>1/4</f>
        <v>0.25</v>
      </c>
      <c r="D179">
        <f>1/6</f>
        <v>0.16666666666666666</v>
      </c>
      <c r="E179">
        <v>1</v>
      </c>
      <c r="H179">
        <f t="shared" si="28"/>
        <v>7.6923076923076927E-2</v>
      </c>
      <c r="I179">
        <f t="shared" si="29"/>
        <v>9.9999999999999992E-2</v>
      </c>
      <c r="J179">
        <f t="shared" si="30"/>
        <v>9.0909090909090912E-2</v>
      </c>
      <c r="K179">
        <f t="shared" si="31"/>
        <v>0.26783216783216779</v>
      </c>
      <c r="L179" s="10">
        <f t="shared" si="32"/>
        <v>8.9277389277389263E-2</v>
      </c>
      <c r="O179">
        <v>0.26804584304584306</v>
      </c>
      <c r="R179">
        <f t="shared" si="33"/>
        <v>3.0023933855526552</v>
      </c>
      <c r="U179" s="35" t="s">
        <v>90</v>
      </c>
      <c r="V179" s="42">
        <f>V178/0.58</f>
        <v>7.9420288285275507E-3</v>
      </c>
    </row>
    <row r="180" spans="1:22" x14ac:dyDescent="0.35">
      <c r="C180" s="25">
        <f>SUM(C177:C179)</f>
        <v>3.25</v>
      </c>
      <c r="D180" s="25">
        <f t="shared" ref="D180:E180" si="34">SUM(D177:D179)</f>
        <v>1.6666666666666667</v>
      </c>
      <c r="E180" s="25">
        <f t="shared" si="34"/>
        <v>11</v>
      </c>
    </row>
    <row r="182" spans="1:22" x14ac:dyDescent="0.35">
      <c r="A182" t="s">
        <v>85</v>
      </c>
    </row>
    <row r="183" spans="1:22" x14ac:dyDescent="0.35">
      <c r="B183" s="29"/>
      <c r="C183" s="29" t="s">
        <v>0</v>
      </c>
      <c r="D183" s="29" t="s">
        <v>7</v>
      </c>
      <c r="E183" s="29" t="s">
        <v>4</v>
      </c>
      <c r="L183" t="s">
        <v>81</v>
      </c>
      <c r="O183" t="s">
        <v>86</v>
      </c>
      <c r="R183" t="s">
        <v>87</v>
      </c>
    </row>
    <row r="184" spans="1:22" x14ac:dyDescent="0.35">
      <c r="B184" s="29" t="s">
        <v>0</v>
      </c>
      <c r="C184">
        <v>1</v>
      </c>
      <c r="D184">
        <v>3</v>
      </c>
      <c r="E184">
        <v>5</v>
      </c>
      <c r="H184">
        <f>C184/$C$187</f>
        <v>0.65217391304347827</v>
      </c>
      <c r="I184">
        <f>D184/$D$187</f>
        <v>0.66666666666666663</v>
      </c>
      <c r="J184">
        <f>E184/$E$187</f>
        <v>0.625</v>
      </c>
      <c r="K184">
        <f>SUM(H184:J184)</f>
        <v>1.943840579710145</v>
      </c>
      <c r="L184" s="10">
        <f>K184/3</f>
        <v>0.64794685990338163</v>
      </c>
      <c r="O184">
        <f t="array" ref="O184:O186">MMULT(C184:E186,L184:L186)</f>
        <v>1.9484702093397748</v>
      </c>
      <c r="R184">
        <f>O184/L184</f>
        <v>3.0071450761105938</v>
      </c>
      <c r="U184" s="35" t="s">
        <v>88</v>
      </c>
      <c r="V184" s="42">
        <f>AVERAGE(R184:R186)</f>
        <v>3.0036966678348858</v>
      </c>
    </row>
    <row r="185" spans="1:22" x14ac:dyDescent="0.35">
      <c r="B185" s="29" t="s">
        <v>7</v>
      </c>
      <c r="C185">
        <f>1/3</f>
        <v>0.33333333333333331</v>
      </c>
      <c r="D185">
        <v>1</v>
      </c>
      <c r="E185">
        <v>2</v>
      </c>
      <c r="H185">
        <f t="shared" ref="H185:H186" si="35">C185/$C$187</f>
        <v>0.21739130434782608</v>
      </c>
      <c r="I185">
        <f t="shared" ref="I185:I186" si="36">D185/$D$187</f>
        <v>0.22222222222222221</v>
      </c>
      <c r="J185">
        <f t="shared" ref="J185:J186" si="37">E185/$E$187</f>
        <v>0.25</v>
      </c>
      <c r="K185">
        <f t="shared" ref="K185:K186" si="38">SUM(H185:J185)</f>
        <v>0.68961352657004826</v>
      </c>
      <c r="L185" s="10">
        <f t="shared" ref="L185:L186" si="39">K185/3</f>
        <v>0.22987117552334943</v>
      </c>
      <c r="O185">
        <v>0.69021739130434778</v>
      </c>
      <c r="R185">
        <f t="shared" ref="R185:R186" si="40">O185/L185</f>
        <v>3.0026269702276704</v>
      </c>
      <c r="U185" s="35" t="s">
        <v>89</v>
      </c>
      <c r="V185" s="42">
        <f>(V184-3)/(3-1)</f>
        <v>1.8483339174428792E-3</v>
      </c>
    </row>
    <row r="186" spans="1:22" x14ac:dyDescent="0.35">
      <c r="B186" s="29" t="s">
        <v>4</v>
      </c>
      <c r="C186">
        <f>1/5</f>
        <v>0.2</v>
      </c>
      <c r="D186">
        <f>1/2</f>
        <v>0.5</v>
      </c>
      <c r="E186">
        <v>1</v>
      </c>
      <c r="H186">
        <f t="shared" si="35"/>
        <v>0.13043478260869568</v>
      </c>
      <c r="I186">
        <f t="shared" si="36"/>
        <v>0.1111111111111111</v>
      </c>
      <c r="J186">
        <f t="shared" si="37"/>
        <v>0.125</v>
      </c>
      <c r="K186">
        <f t="shared" si="38"/>
        <v>0.36654589371980678</v>
      </c>
      <c r="L186" s="10">
        <f t="shared" si="39"/>
        <v>0.12218196457326892</v>
      </c>
      <c r="O186">
        <v>0.36670692431561996</v>
      </c>
      <c r="R186">
        <f t="shared" si="40"/>
        <v>3.0013179571663922</v>
      </c>
      <c r="U186" s="35" t="s">
        <v>90</v>
      </c>
      <c r="V186" s="42">
        <f>V185/0.58</f>
        <v>3.1867826162808263E-3</v>
      </c>
    </row>
    <row r="187" spans="1:22" x14ac:dyDescent="0.35">
      <c r="C187" s="25">
        <f>SUM(C184:C186)</f>
        <v>1.5333333333333332</v>
      </c>
      <c r="D187" s="25">
        <f t="shared" ref="D187:E187" si="41">SUM(D184:D186)</f>
        <v>4.5</v>
      </c>
      <c r="E187" s="25">
        <f t="shared" si="41"/>
        <v>8</v>
      </c>
    </row>
    <row r="191" spans="1:22" x14ac:dyDescent="0.35">
      <c r="E191" s="20" t="s">
        <v>77</v>
      </c>
      <c r="F191" s="20" t="s">
        <v>78</v>
      </c>
      <c r="G191" s="20" t="s">
        <v>79</v>
      </c>
      <c r="H191" s="20" t="s">
        <v>80</v>
      </c>
      <c r="I191" s="20" t="s">
        <v>91</v>
      </c>
    </row>
    <row r="192" spans="1:22" x14ac:dyDescent="0.35">
      <c r="D192" t="s">
        <v>0</v>
      </c>
      <c r="E192" s="20">
        <v>0.77659201557935731</v>
      </c>
      <c r="F192" s="20">
        <v>0.26049795615013011</v>
      </c>
      <c r="G192" s="20">
        <v>0.32377622377622378</v>
      </c>
      <c r="H192" s="20">
        <v>0.64794685990338163</v>
      </c>
      <c r="I192" s="36">
        <f t="array" ref="I192:I194">MMULT(E192:H194,L152:L155)</f>
        <v>0.44546555179912023</v>
      </c>
      <c r="J192" s="20"/>
    </row>
    <row r="193" spans="4:10" x14ac:dyDescent="0.35">
      <c r="D193" t="s">
        <v>7</v>
      </c>
      <c r="E193" s="20">
        <v>0.15489776046738071</v>
      </c>
      <c r="F193" s="20">
        <v>0.63334572030224201</v>
      </c>
      <c r="G193" s="20">
        <v>0.58694638694638701</v>
      </c>
      <c r="H193" s="20">
        <v>0.22987117552334943</v>
      </c>
      <c r="I193" s="36">
        <v>0.4524566411669263</v>
      </c>
      <c r="J193" s="20"/>
    </row>
    <row r="194" spans="4:10" x14ac:dyDescent="0.35">
      <c r="D194" t="s">
        <v>4</v>
      </c>
      <c r="E194" s="20">
        <v>6.8510223953261937E-2</v>
      </c>
      <c r="F194" s="20">
        <v>0.1061563235476279</v>
      </c>
      <c r="G194" s="20">
        <v>8.9277389277389263E-2</v>
      </c>
      <c r="H194" s="20">
        <v>0.12218196457326892</v>
      </c>
      <c r="I194" s="20">
        <v>0.10207780703395347</v>
      </c>
      <c r="J194" s="20"/>
    </row>
    <row r="195" spans="4:10" x14ac:dyDescent="0.35">
      <c r="E195" s="20"/>
      <c r="F195" s="20"/>
      <c r="G195" s="20"/>
      <c r="H195" s="20"/>
      <c r="I195" s="20"/>
      <c r="J195" s="20"/>
    </row>
    <row r="196" spans="4:10" x14ac:dyDescent="0.35">
      <c r="E196" s="20"/>
      <c r="F196" s="20"/>
      <c r="G196" s="20"/>
      <c r="H196" s="20"/>
      <c r="I196" s="20"/>
      <c r="J196" s="20"/>
    </row>
    <row r="197" spans="4:10" x14ac:dyDescent="0.35">
      <c r="E197" s="20"/>
      <c r="F197" s="20"/>
      <c r="G197" s="20"/>
      <c r="H197" s="20"/>
      <c r="I197" s="20"/>
      <c r="J197" s="20"/>
    </row>
    <row r="198" spans="4:10" x14ac:dyDescent="0.35">
      <c r="E198" s="20"/>
      <c r="F198" s="20"/>
      <c r="G198" s="20"/>
      <c r="H198" s="20"/>
      <c r="I198" s="20"/>
      <c r="J198" s="20"/>
    </row>
    <row r="224" spans="2:8" x14ac:dyDescent="0.35">
      <c r="B224" s="2" t="s">
        <v>0</v>
      </c>
      <c r="C224" s="2" t="s">
        <v>4</v>
      </c>
      <c r="D224" s="2" t="s">
        <v>5</v>
      </c>
      <c r="E224" s="2" t="s">
        <v>6</v>
      </c>
      <c r="F224" s="2" t="s">
        <v>7</v>
      </c>
      <c r="G224" s="2" t="s">
        <v>21</v>
      </c>
      <c r="H224" s="2" t="s">
        <v>22</v>
      </c>
    </row>
    <row r="225" spans="1:8" x14ac:dyDescent="0.35">
      <c r="A225" s="4" t="s">
        <v>1</v>
      </c>
      <c r="B225">
        <v>10</v>
      </c>
      <c r="C225">
        <v>0</v>
      </c>
      <c r="D225">
        <v>1</v>
      </c>
      <c r="E225">
        <v>1</v>
      </c>
      <c r="F225">
        <v>5</v>
      </c>
      <c r="G225">
        <f>SUM(B225:F225)</f>
        <v>17</v>
      </c>
      <c r="H225">
        <v>283</v>
      </c>
    </row>
    <row r="226" spans="1:8" x14ac:dyDescent="0.35">
      <c r="A226" s="4" t="s">
        <v>2</v>
      </c>
      <c r="B226">
        <v>9</v>
      </c>
      <c r="C226">
        <v>2</v>
      </c>
      <c r="D226">
        <v>2</v>
      </c>
      <c r="E226">
        <v>0</v>
      </c>
      <c r="F226">
        <v>6</v>
      </c>
      <c r="G226">
        <f t="shared" ref="G226:G236" si="42">SUM(B226:F226)</f>
        <v>19</v>
      </c>
      <c r="H226">
        <v>290</v>
      </c>
    </row>
    <row r="227" spans="1:8" x14ac:dyDescent="0.35">
      <c r="A227" s="4" t="s">
        <v>3</v>
      </c>
      <c r="B227">
        <v>8</v>
      </c>
      <c r="C227">
        <v>4</v>
      </c>
      <c r="D227">
        <v>0</v>
      </c>
      <c r="E227">
        <v>1</v>
      </c>
      <c r="F227">
        <v>2</v>
      </c>
      <c r="G227">
        <f t="shared" si="42"/>
        <v>15</v>
      </c>
      <c r="H227">
        <v>250</v>
      </c>
    </row>
    <row r="228" spans="1:8" x14ac:dyDescent="0.35">
      <c r="A228" s="4" t="s">
        <v>1</v>
      </c>
      <c r="B228">
        <v>11</v>
      </c>
      <c r="C228">
        <v>1</v>
      </c>
      <c r="D228">
        <v>2</v>
      </c>
      <c r="E228">
        <v>1</v>
      </c>
      <c r="F228">
        <v>1</v>
      </c>
      <c r="G228">
        <f t="shared" si="42"/>
        <v>16</v>
      </c>
      <c r="H228">
        <v>255</v>
      </c>
    </row>
    <row r="229" spans="1:8" x14ac:dyDescent="0.35">
      <c r="A229" s="4" t="s">
        <v>2</v>
      </c>
      <c r="B229">
        <v>12</v>
      </c>
      <c r="C229">
        <v>2</v>
      </c>
      <c r="D229">
        <v>1</v>
      </c>
      <c r="E229">
        <v>0</v>
      </c>
      <c r="F229">
        <v>6</v>
      </c>
      <c r="G229">
        <f t="shared" si="42"/>
        <v>21</v>
      </c>
      <c r="H229">
        <v>243</v>
      </c>
    </row>
    <row r="230" spans="1:8" x14ac:dyDescent="0.35">
      <c r="A230" s="4" t="s">
        <v>3</v>
      </c>
      <c r="B230">
        <v>7</v>
      </c>
      <c r="C230">
        <v>3</v>
      </c>
      <c r="D230">
        <v>0</v>
      </c>
      <c r="E230">
        <v>0</v>
      </c>
      <c r="F230">
        <v>7</v>
      </c>
      <c r="G230">
        <f t="shared" si="42"/>
        <v>17</v>
      </c>
      <c r="H230">
        <v>267</v>
      </c>
    </row>
    <row r="231" spans="1:8" x14ac:dyDescent="0.35">
      <c r="A231" s="4" t="s">
        <v>1</v>
      </c>
      <c r="B231">
        <v>9</v>
      </c>
      <c r="C231">
        <v>0</v>
      </c>
      <c r="D231">
        <v>1</v>
      </c>
      <c r="E231">
        <v>0</v>
      </c>
      <c r="F231">
        <v>8</v>
      </c>
      <c r="G231">
        <f t="shared" si="42"/>
        <v>18</v>
      </c>
      <c r="H231">
        <v>256</v>
      </c>
    </row>
    <row r="232" spans="1:8" x14ac:dyDescent="0.35">
      <c r="A232" s="4" t="s">
        <v>2</v>
      </c>
      <c r="B232">
        <v>13</v>
      </c>
      <c r="C232">
        <v>1</v>
      </c>
      <c r="D232">
        <v>1</v>
      </c>
      <c r="E232">
        <v>0</v>
      </c>
      <c r="F232">
        <v>2</v>
      </c>
      <c r="G232">
        <f t="shared" si="42"/>
        <v>17</v>
      </c>
      <c r="H232">
        <v>250</v>
      </c>
    </row>
    <row r="233" spans="1:8" x14ac:dyDescent="0.35">
      <c r="A233" s="4" t="s">
        <v>3</v>
      </c>
      <c r="B233">
        <v>7</v>
      </c>
      <c r="C233">
        <v>0</v>
      </c>
      <c r="D233">
        <v>0</v>
      </c>
      <c r="E233">
        <v>0</v>
      </c>
      <c r="F233">
        <v>2</v>
      </c>
      <c r="G233">
        <f t="shared" si="42"/>
        <v>9</v>
      </c>
      <c r="H233">
        <v>240</v>
      </c>
    </row>
    <row r="234" spans="1:8" x14ac:dyDescent="0.35">
      <c r="A234" s="4" t="s">
        <v>1</v>
      </c>
      <c r="B234">
        <v>10</v>
      </c>
      <c r="C234">
        <v>2</v>
      </c>
      <c r="D234">
        <v>0</v>
      </c>
      <c r="E234">
        <v>1</v>
      </c>
      <c r="F234">
        <v>1</v>
      </c>
      <c r="G234">
        <f t="shared" si="42"/>
        <v>14</v>
      </c>
      <c r="H234">
        <v>267</v>
      </c>
    </row>
    <row r="235" spans="1:8" x14ac:dyDescent="0.35">
      <c r="A235" s="4" t="s">
        <v>2</v>
      </c>
      <c r="B235">
        <v>10</v>
      </c>
      <c r="C235">
        <v>0</v>
      </c>
      <c r="D235">
        <v>0</v>
      </c>
      <c r="E235">
        <v>0</v>
      </c>
      <c r="F235">
        <v>3</v>
      </c>
      <c r="G235">
        <f t="shared" si="42"/>
        <v>13</v>
      </c>
      <c r="H235">
        <v>256</v>
      </c>
    </row>
    <row r="236" spans="1:8" x14ac:dyDescent="0.35">
      <c r="A236" s="4" t="s">
        <v>3</v>
      </c>
      <c r="B236">
        <v>9</v>
      </c>
      <c r="C236">
        <v>0</v>
      </c>
      <c r="D236">
        <v>1</v>
      </c>
      <c r="E236">
        <v>0</v>
      </c>
      <c r="F236">
        <v>4</v>
      </c>
      <c r="G236">
        <f t="shared" si="42"/>
        <v>14</v>
      </c>
      <c r="H236">
        <v>260</v>
      </c>
    </row>
    <row r="237" spans="1:8" x14ac:dyDescent="0.35">
      <c r="A237" s="4" t="s">
        <v>20</v>
      </c>
      <c r="B237" s="4">
        <f>SUM(B225:B236)</f>
        <v>115</v>
      </c>
      <c r="C237" s="4">
        <f t="shared" ref="C237:G237" si="43">SUM(C225:C236)</f>
        <v>15</v>
      </c>
      <c r="D237" s="4">
        <f t="shared" si="43"/>
        <v>9</v>
      </c>
      <c r="E237" s="4">
        <f t="shared" si="43"/>
        <v>4</v>
      </c>
      <c r="F237" s="4">
        <f t="shared" si="43"/>
        <v>47</v>
      </c>
      <c r="G237" s="4">
        <f t="shared" si="43"/>
        <v>190</v>
      </c>
      <c r="H237" s="4">
        <f>SUM(H225:H236)</f>
        <v>3117</v>
      </c>
    </row>
    <row r="239" spans="1:8" x14ac:dyDescent="0.35">
      <c r="D239" s="29" t="s">
        <v>26</v>
      </c>
      <c r="E239" s="29">
        <f>(190*1000000)/(3117*5)</f>
        <v>12191.209496310556</v>
      </c>
      <c r="F239" s="29">
        <f>E239/1000000</f>
        <v>1.2191209496310555E-2</v>
      </c>
    </row>
    <row r="240" spans="1:8" x14ac:dyDescent="0.35">
      <c r="D240" s="29" t="s">
        <v>27</v>
      </c>
      <c r="E240" s="29">
        <f>NORMSINV(1-F239)+1.5</f>
        <v>3.7510492378444411</v>
      </c>
      <c r="F240" s="29"/>
    </row>
    <row r="243" spans="1:7" x14ac:dyDescent="0.35">
      <c r="A243" s="15" t="s">
        <v>28</v>
      </c>
      <c r="B243" s="15" t="s">
        <v>21</v>
      </c>
      <c r="C243" s="15" t="s">
        <v>29</v>
      </c>
      <c r="D243" s="15" t="s">
        <v>30</v>
      </c>
      <c r="E243" s="15" t="s">
        <v>31</v>
      </c>
      <c r="F243" s="15" t="s">
        <v>32</v>
      </c>
      <c r="G243" s="15" t="s">
        <v>33</v>
      </c>
    </row>
    <row r="244" spans="1:7" x14ac:dyDescent="0.35">
      <c r="A244">
        <v>1</v>
      </c>
      <c r="B244">
        <v>17</v>
      </c>
      <c r="C244">
        <v>283</v>
      </c>
      <c r="D244">
        <f>B244/C244</f>
        <v>6.0070671378091869E-2</v>
      </c>
      <c r="E244">
        <f>$F244-3*SQRT(($F244*(1-$F244))/$C244)</f>
        <v>1.8280483900040223E-2</v>
      </c>
      <c r="F244">
        <v>6.0941461386920803E-2</v>
      </c>
      <c r="G244">
        <f>$F244+3*SQRT(($F244*(1-$F244))/$C244)</f>
        <v>0.10360243887380138</v>
      </c>
    </row>
    <row r="245" spans="1:7" x14ac:dyDescent="0.35">
      <c r="A245">
        <v>2</v>
      </c>
      <c r="B245">
        <v>19</v>
      </c>
      <c r="C245">
        <v>290</v>
      </c>
      <c r="D245">
        <f>B245/C245</f>
        <v>6.5517241379310351E-2</v>
      </c>
      <c r="E245">
        <f t="shared" ref="E245:E255" si="44">$F245-3*SQRT(($F245*(1-$F245))/$C245)</f>
        <v>1.8798502837416242E-2</v>
      </c>
      <c r="F245">
        <v>6.0941461386920803E-2</v>
      </c>
      <c r="G245">
        <f t="shared" ref="G245:G255" si="45">$F245+3*SQRT(($F245*(1-$F245))/$C245)</f>
        <v>0.10308441993642536</v>
      </c>
    </row>
    <row r="246" spans="1:7" x14ac:dyDescent="0.35">
      <c r="A246">
        <v>3</v>
      </c>
      <c r="B246">
        <v>15</v>
      </c>
      <c r="C246">
        <v>250</v>
      </c>
      <c r="D246">
        <f t="shared" ref="D246:D255" si="46">B246/C246</f>
        <v>0.06</v>
      </c>
      <c r="E246">
        <f t="shared" si="44"/>
        <v>1.5552105937056783E-2</v>
      </c>
      <c r="F246">
        <v>6.0941461386920803E-2</v>
      </c>
      <c r="G246">
        <f t="shared" si="45"/>
        <v>0.10633081683678483</v>
      </c>
    </row>
    <row r="247" spans="1:7" x14ac:dyDescent="0.35">
      <c r="A247">
        <v>4</v>
      </c>
      <c r="B247">
        <v>16</v>
      </c>
      <c r="C247">
        <v>255</v>
      </c>
      <c r="D247">
        <f t="shared" si="46"/>
        <v>6.2745098039215685E-2</v>
      </c>
      <c r="E247">
        <f t="shared" si="44"/>
        <v>1.5999302610943025E-2</v>
      </c>
      <c r="F247">
        <v>6.0941461386920803E-2</v>
      </c>
      <c r="G247">
        <f t="shared" si="45"/>
        <v>0.10588362016289858</v>
      </c>
    </row>
    <row r="248" spans="1:7" x14ac:dyDescent="0.35">
      <c r="A248">
        <v>5</v>
      </c>
      <c r="B248">
        <v>21</v>
      </c>
      <c r="C248">
        <v>243</v>
      </c>
      <c r="D248">
        <f t="shared" si="46"/>
        <v>8.6419753086419748E-2</v>
      </c>
      <c r="E248">
        <f t="shared" si="44"/>
        <v>1.4902991293382704E-2</v>
      </c>
      <c r="F248">
        <v>6.0941461386920803E-2</v>
      </c>
      <c r="G248">
        <f t="shared" si="45"/>
        <v>0.1069799314804589</v>
      </c>
    </row>
    <row r="249" spans="1:7" x14ac:dyDescent="0.35">
      <c r="A249">
        <v>6</v>
      </c>
      <c r="B249">
        <v>17</v>
      </c>
      <c r="C249">
        <v>267</v>
      </c>
      <c r="D249">
        <f t="shared" si="46"/>
        <v>6.3670411985018729E-2</v>
      </c>
      <c r="E249">
        <f t="shared" si="44"/>
        <v>1.7020848758822871E-2</v>
      </c>
      <c r="F249">
        <v>6.0941461386920803E-2</v>
      </c>
      <c r="G249">
        <f t="shared" si="45"/>
        <v>0.10486207401501874</v>
      </c>
    </row>
    <row r="250" spans="1:7" x14ac:dyDescent="0.35">
      <c r="A250">
        <v>7</v>
      </c>
      <c r="B250">
        <v>18</v>
      </c>
      <c r="C250">
        <v>256</v>
      </c>
      <c r="D250">
        <f t="shared" si="46"/>
        <v>7.03125E-2</v>
      </c>
      <c r="E250">
        <f t="shared" si="44"/>
        <v>1.6087166152999904E-2</v>
      </c>
      <c r="F250">
        <v>6.0941461386920803E-2</v>
      </c>
      <c r="G250">
        <f t="shared" si="45"/>
        <v>0.1057957566208417</v>
      </c>
    </row>
    <row r="251" spans="1:7" x14ac:dyDescent="0.35">
      <c r="A251">
        <v>8</v>
      </c>
      <c r="B251">
        <v>17</v>
      </c>
      <c r="C251">
        <v>250</v>
      </c>
      <c r="D251">
        <f>B251/C251</f>
        <v>6.8000000000000005E-2</v>
      </c>
      <c r="E251">
        <f t="shared" si="44"/>
        <v>1.5552105937056783E-2</v>
      </c>
      <c r="F251">
        <v>6.0941461386920803E-2</v>
      </c>
      <c r="G251">
        <f t="shared" si="45"/>
        <v>0.10633081683678483</v>
      </c>
    </row>
    <row r="252" spans="1:7" x14ac:dyDescent="0.35">
      <c r="A252">
        <v>9</v>
      </c>
      <c r="B252">
        <v>9</v>
      </c>
      <c r="C252">
        <v>240</v>
      </c>
      <c r="D252">
        <f t="shared" si="46"/>
        <v>3.7499999999999999E-2</v>
      </c>
      <c r="E252">
        <f t="shared" si="44"/>
        <v>1.4616144467761771E-2</v>
      </c>
      <c r="F252">
        <v>6.0941461386920803E-2</v>
      </c>
      <c r="G252">
        <f t="shared" si="45"/>
        <v>0.10726677830607984</v>
      </c>
    </row>
    <row r="253" spans="1:7" x14ac:dyDescent="0.35">
      <c r="A253">
        <v>10</v>
      </c>
      <c r="B253">
        <v>14</v>
      </c>
      <c r="C253">
        <v>267</v>
      </c>
      <c r="D253">
        <f t="shared" si="46"/>
        <v>5.2434456928838954E-2</v>
      </c>
      <c r="E253">
        <f t="shared" si="44"/>
        <v>1.7020848758822871E-2</v>
      </c>
      <c r="F253">
        <v>6.0941461386920803E-2</v>
      </c>
      <c r="G253">
        <f t="shared" si="45"/>
        <v>0.10486207401501874</v>
      </c>
    </row>
    <row r="254" spans="1:7" x14ac:dyDescent="0.35">
      <c r="A254">
        <v>11</v>
      </c>
      <c r="B254">
        <v>13</v>
      </c>
      <c r="C254">
        <v>256</v>
      </c>
      <c r="D254">
        <f t="shared" si="46"/>
        <v>5.078125E-2</v>
      </c>
      <c r="E254">
        <f t="shared" si="44"/>
        <v>1.6087166152999904E-2</v>
      </c>
      <c r="F254">
        <v>6.0941461386920803E-2</v>
      </c>
      <c r="G254">
        <f t="shared" si="45"/>
        <v>0.1057957566208417</v>
      </c>
    </row>
    <row r="255" spans="1:7" x14ac:dyDescent="0.35">
      <c r="A255">
        <v>12</v>
      </c>
      <c r="B255">
        <v>14</v>
      </c>
      <c r="C255">
        <v>260</v>
      </c>
      <c r="D255">
        <f t="shared" si="46"/>
        <v>5.3846153846153849E-2</v>
      </c>
      <c r="E255">
        <f t="shared" si="44"/>
        <v>1.6433536550717789E-2</v>
      </c>
      <c r="F255">
        <v>6.0941461386920803E-2</v>
      </c>
      <c r="G255">
        <f t="shared" si="45"/>
        <v>0.10544938622312382</v>
      </c>
    </row>
    <row r="256" spans="1:7" x14ac:dyDescent="0.35">
      <c r="D256">
        <f>SUM(D244:D255)</f>
        <v>0.7312975366430492</v>
      </c>
    </row>
    <row r="257" spans="3:4" x14ac:dyDescent="0.35">
      <c r="C257" s="40" t="s">
        <v>34</v>
      </c>
      <c r="D257" s="40">
        <f>D256/12</f>
        <v>6.0941461386920769E-2</v>
      </c>
    </row>
  </sheetData>
  <sortState xmlns:xlrd2="http://schemas.microsoft.com/office/spreadsheetml/2017/richdata2" ref="A74:E79">
    <sortCondition descending="1" ref="C74:C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947F-74AC-41D6-A577-389D205A8D91}">
  <dimension ref="A1:AN251"/>
  <sheetViews>
    <sheetView topLeftCell="A227" zoomScale="97" zoomScaleNormal="83" workbookViewId="0">
      <selection activeCell="E232" sqref="E232:G233"/>
    </sheetView>
  </sheetViews>
  <sheetFormatPr defaultRowHeight="14.5" x14ac:dyDescent="0.35"/>
  <cols>
    <col min="2" max="2" width="21.6328125" customWidth="1"/>
    <col min="3" max="3" width="10.36328125" customWidth="1"/>
    <col min="4" max="4" width="22.1796875" customWidth="1"/>
    <col min="5" max="5" width="12.54296875" customWidth="1"/>
    <col min="7" max="7" width="12.36328125" customWidth="1"/>
    <col min="8" max="8" width="12.453125" customWidth="1"/>
    <col min="9" max="9" width="20.7265625" customWidth="1"/>
    <col min="10" max="10" width="15.36328125" customWidth="1"/>
    <col min="11" max="11" width="15.1796875" customWidth="1"/>
  </cols>
  <sheetData>
    <row r="1" spans="1:11" x14ac:dyDescent="0.35">
      <c r="C1" s="6" t="s">
        <v>8</v>
      </c>
      <c r="D1" s="6" t="s">
        <v>9</v>
      </c>
      <c r="E1" s="6" t="s">
        <v>10</v>
      </c>
      <c r="F1" s="6" t="s">
        <v>11</v>
      </c>
      <c r="G1" s="6" t="s">
        <v>35</v>
      </c>
      <c r="H1" s="6" t="s">
        <v>36</v>
      </c>
      <c r="I1" s="6" t="s">
        <v>12</v>
      </c>
      <c r="J1" s="6" t="s">
        <v>21</v>
      </c>
      <c r="K1" s="6" t="s">
        <v>22</v>
      </c>
    </row>
    <row r="2" spans="1:11" x14ac:dyDescent="0.35">
      <c r="A2" s="7">
        <v>1</v>
      </c>
      <c r="B2" s="7" t="s">
        <v>1</v>
      </c>
      <c r="C2">
        <v>30</v>
      </c>
      <c r="D2">
        <v>1</v>
      </c>
      <c r="E2">
        <v>22</v>
      </c>
      <c r="F2">
        <v>4</v>
      </c>
      <c r="G2">
        <v>0</v>
      </c>
      <c r="H2">
        <v>0</v>
      </c>
      <c r="I2">
        <v>9</v>
      </c>
      <c r="J2" s="8">
        <f t="shared" ref="J2:J31" si="0">SUM(C2:I2)</f>
        <v>66</v>
      </c>
      <c r="K2" s="8">
        <v>499</v>
      </c>
    </row>
    <row r="3" spans="1:11" x14ac:dyDescent="0.35">
      <c r="A3" s="7">
        <v>2</v>
      </c>
      <c r="B3" s="7" t="s">
        <v>2</v>
      </c>
      <c r="C3">
        <v>22</v>
      </c>
      <c r="D3">
        <v>0</v>
      </c>
      <c r="E3">
        <v>25</v>
      </c>
      <c r="F3">
        <v>3</v>
      </c>
      <c r="G3">
        <v>0</v>
      </c>
      <c r="H3">
        <v>0</v>
      </c>
      <c r="I3">
        <v>1</v>
      </c>
      <c r="J3" s="8">
        <f t="shared" si="0"/>
        <v>51</v>
      </c>
      <c r="K3" s="8">
        <v>423</v>
      </c>
    </row>
    <row r="4" spans="1:11" x14ac:dyDescent="0.35">
      <c r="A4" s="7">
        <v>3</v>
      </c>
      <c r="B4" s="7" t="s">
        <v>3</v>
      </c>
      <c r="C4">
        <v>38</v>
      </c>
      <c r="D4">
        <v>3</v>
      </c>
      <c r="E4">
        <v>12</v>
      </c>
      <c r="F4">
        <v>4</v>
      </c>
      <c r="G4">
        <v>1</v>
      </c>
      <c r="H4">
        <v>0</v>
      </c>
      <c r="I4">
        <v>3</v>
      </c>
      <c r="J4" s="8">
        <f t="shared" si="0"/>
        <v>61</v>
      </c>
      <c r="K4" s="8">
        <v>435</v>
      </c>
    </row>
    <row r="5" spans="1:11" x14ac:dyDescent="0.35">
      <c r="A5" s="7">
        <v>4</v>
      </c>
      <c r="B5" s="7" t="s">
        <v>1</v>
      </c>
      <c r="C5">
        <v>27</v>
      </c>
      <c r="D5">
        <v>2</v>
      </c>
      <c r="E5">
        <v>25</v>
      </c>
      <c r="F5">
        <v>8</v>
      </c>
      <c r="G5">
        <v>1</v>
      </c>
      <c r="H5">
        <v>0</v>
      </c>
      <c r="I5">
        <v>0</v>
      </c>
      <c r="J5" s="8">
        <f t="shared" si="0"/>
        <v>63</v>
      </c>
      <c r="K5" s="8">
        <v>498</v>
      </c>
    </row>
    <row r="6" spans="1:11" x14ac:dyDescent="0.35">
      <c r="A6" s="7">
        <v>5</v>
      </c>
      <c r="B6" s="7" t="s">
        <v>2</v>
      </c>
      <c r="C6">
        <v>26</v>
      </c>
      <c r="D6">
        <v>0</v>
      </c>
      <c r="E6">
        <v>26</v>
      </c>
      <c r="F6">
        <v>5</v>
      </c>
      <c r="G6">
        <v>0</v>
      </c>
      <c r="H6">
        <v>0</v>
      </c>
      <c r="I6">
        <v>0</v>
      </c>
      <c r="J6" s="8">
        <f t="shared" si="0"/>
        <v>57</v>
      </c>
      <c r="K6" s="8">
        <v>433</v>
      </c>
    </row>
    <row r="7" spans="1:11" x14ac:dyDescent="0.35">
      <c r="A7" s="7">
        <v>6</v>
      </c>
      <c r="B7" s="7" t="s">
        <v>3</v>
      </c>
      <c r="C7">
        <v>23</v>
      </c>
      <c r="D7">
        <v>0</v>
      </c>
      <c r="E7">
        <v>22</v>
      </c>
      <c r="F7">
        <v>4</v>
      </c>
      <c r="G7">
        <v>0</v>
      </c>
      <c r="H7">
        <v>1</v>
      </c>
      <c r="I7">
        <v>2</v>
      </c>
      <c r="J7" s="8">
        <f t="shared" si="0"/>
        <v>52</v>
      </c>
      <c r="K7" s="8">
        <v>432</v>
      </c>
    </row>
    <row r="8" spans="1:11" x14ac:dyDescent="0.35">
      <c r="A8" s="7">
        <v>7</v>
      </c>
      <c r="B8" s="7" t="s">
        <v>1</v>
      </c>
      <c r="C8">
        <v>29</v>
      </c>
      <c r="D8">
        <v>1</v>
      </c>
      <c r="E8">
        <v>24</v>
      </c>
      <c r="F8">
        <v>7</v>
      </c>
      <c r="G8">
        <v>2</v>
      </c>
      <c r="H8">
        <v>1</v>
      </c>
      <c r="I8">
        <v>1</v>
      </c>
      <c r="J8" s="8">
        <f t="shared" si="0"/>
        <v>65</v>
      </c>
      <c r="K8" s="8">
        <v>457</v>
      </c>
    </row>
    <row r="9" spans="1:11" x14ac:dyDescent="0.35">
      <c r="A9" s="7">
        <v>8</v>
      </c>
      <c r="B9" s="7" t="s">
        <v>2</v>
      </c>
      <c r="C9">
        <v>22</v>
      </c>
      <c r="D9">
        <v>2</v>
      </c>
      <c r="E9">
        <v>23</v>
      </c>
      <c r="F9">
        <v>5</v>
      </c>
      <c r="G9">
        <v>0</v>
      </c>
      <c r="H9">
        <v>2</v>
      </c>
      <c r="I9">
        <v>3</v>
      </c>
      <c r="J9" s="8">
        <f t="shared" si="0"/>
        <v>57</v>
      </c>
      <c r="K9" s="8">
        <v>486</v>
      </c>
    </row>
    <row r="10" spans="1:11" x14ac:dyDescent="0.35">
      <c r="A10" s="7">
        <v>9</v>
      </c>
      <c r="B10" s="7" t="s">
        <v>3</v>
      </c>
      <c r="C10">
        <v>20</v>
      </c>
      <c r="D10">
        <v>1</v>
      </c>
      <c r="E10">
        <v>21</v>
      </c>
      <c r="F10">
        <v>6</v>
      </c>
      <c r="G10">
        <v>0</v>
      </c>
      <c r="H10">
        <v>1</v>
      </c>
      <c r="I10">
        <v>2</v>
      </c>
      <c r="J10" s="8">
        <f t="shared" si="0"/>
        <v>51</v>
      </c>
      <c r="K10" s="8">
        <v>400</v>
      </c>
    </row>
    <row r="11" spans="1:11" x14ac:dyDescent="0.35">
      <c r="A11" s="7">
        <v>10</v>
      </c>
      <c r="B11" s="7" t="s">
        <v>1</v>
      </c>
      <c r="C11">
        <v>29</v>
      </c>
      <c r="D11">
        <v>1</v>
      </c>
      <c r="E11">
        <v>24</v>
      </c>
      <c r="F11">
        <v>6</v>
      </c>
      <c r="G11">
        <v>0</v>
      </c>
      <c r="H11">
        <v>3</v>
      </c>
      <c r="I11">
        <v>3</v>
      </c>
      <c r="J11" s="8">
        <f t="shared" si="0"/>
        <v>66</v>
      </c>
      <c r="K11" s="8">
        <v>409</v>
      </c>
    </row>
    <row r="12" spans="1:11" x14ac:dyDescent="0.35">
      <c r="A12" s="7">
        <v>11</v>
      </c>
      <c r="B12" s="7" t="s">
        <v>2</v>
      </c>
      <c r="C12">
        <v>21</v>
      </c>
      <c r="D12">
        <v>0</v>
      </c>
      <c r="E12">
        <v>22</v>
      </c>
      <c r="F12">
        <v>3</v>
      </c>
      <c r="G12">
        <v>0</v>
      </c>
      <c r="H12">
        <v>2</v>
      </c>
      <c r="I12">
        <v>6</v>
      </c>
      <c r="J12" s="8">
        <f t="shared" si="0"/>
        <v>54</v>
      </c>
      <c r="K12" s="8">
        <v>428</v>
      </c>
    </row>
    <row r="13" spans="1:11" x14ac:dyDescent="0.35">
      <c r="A13" s="7">
        <v>12</v>
      </c>
      <c r="B13" s="7" t="s">
        <v>3</v>
      </c>
      <c r="C13">
        <v>22</v>
      </c>
      <c r="D13">
        <v>2</v>
      </c>
      <c r="E13">
        <v>24</v>
      </c>
      <c r="F13">
        <v>5</v>
      </c>
      <c r="G13">
        <v>1</v>
      </c>
      <c r="H13">
        <v>1</v>
      </c>
      <c r="I13">
        <v>3</v>
      </c>
      <c r="J13" s="8">
        <f t="shared" si="0"/>
        <v>58</v>
      </c>
      <c r="K13" s="8">
        <v>456</v>
      </c>
    </row>
    <row r="14" spans="1:11" x14ac:dyDescent="0.35">
      <c r="A14" s="7">
        <v>13</v>
      </c>
      <c r="B14" s="7" t="s">
        <v>1</v>
      </c>
      <c r="C14">
        <v>28</v>
      </c>
      <c r="D14">
        <v>0</v>
      </c>
      <c r="E14">
        <v>21</v>
      </c>
      <c r="F14">
        <v>9</v>
      </c>
      <c r="G14">
        <v>1</v>
      </c>
      <c r="H14">
        <v>1</v>
      </c>
      <c r="I14">
        <v>1</v>
      </c>
      <c r="J14" s="8">
        <f t="shared" si="0"/>
        <v>61</v>
      </c>
      <c r="K14" s="8">
        <v>433</v>
      </c>
    </row>
    <row r="15" spans="1:11" x14ac:dyDescent="0.35">
      <c r="A15" s="7">
        <v>14</v>
      </c>
      <c r="B15" s="7" t="s">
        <v>2</v>
      </c>
      <c r="C15">
        <v>28</v>
      </c>
      <c r="D15">
        <v>0</v>
      </c>
      <c r="E15">
        <v>23</v>
      </c>
      <c r="F15">
        <v>2</v>
      </c>
      <c r="G15">
        <v>2</v>
      </c>
      <c r="H15">
        <v>1</v>
      </c>
      <c r="I15">
        <v>2</v>
      </c>
      <c r="J15" s="8">
        <f t="shared" si="0"/>
        <v>58</v>
      </c>
      <c r="K15" s="8">
        <v>456</v>
      </c>
    </row>
    <row r="16" spans="1:11" x14ac:dyDescent="0.35">
      <c r="A16" s="7">
        <v>15</v>
      </c>
      <c r="B16" s="7" t="s">
        <v>3</v>
      </c>
      <c r="C16">
        <v>25</v>
      </c>
      <c r="D16">
        <v>3</v>
      </c>
      <c r="E16">
        <v>25</v>
      </c>
      <c r="F16">
        <v>1</v>
      </c>
      <c r="G16">
        <v>2</v>
      </c>
      <c r="H16">
        <v>2</v>
      </c>
      <c r="I16">
        <v>5</v>
      </c>
      <c r="J16" s="8">
        <f t="shared" si="0"/>
        <v>63</v>
      </c>
      <c r="K16" s="8">
        <v>400</v>
      </c>
    </row>
    <row r="17" spans="1:11" x14ac:dyDescent="0.35">
      <c r="A17" s="7">
        <v>16</v>
      </c>
      <c r="B17" s="7" t="s">
        <v>1</v>
      </c>
      <c r="C17">
        <v>20</v>
      </c>
      <c r="D17">
        <v>2</v>
      </c>
      <c r="E17">
        <v>23</v>
      </c>
      <c r="F17">
        <v>5</v>
      </c>
      <c r="G17">
        <v>2</v>
      </c>
      <c r="H17">
        <v>2</v>
      </c>
      <c r="I17">
        <v>2</v>
      </c>
      <c r="J17" s="8">
        <f t="shared" si="0"/>
        <v>56</v>
      </c>
      <c r="K17" s="8">
        <v>429</v>
      </c>
    </row>
    <row r="18" spans="1:11" x14ac:dyDescent="0.35">
      <c r="A18" s="7">
        <v>17</v>
      </c>
      <c r="B18" s="7" t="s">
        <v>2</v>
      </c>
      <c r="C18">
        <v>21</v>
      </c>
      <c r="D18">
        <v>1</v>
      </c>
      <c r="E18">
        <v>22</v>
      </c>
      <c r="F18">
        <v>3</v>
      </c>
      <c r="G18">
        <v>1</v>
      </c>
      <c r="H18">
        <v>1</v>
      </c>
      <c r="I18">
        <v>6</v>
      </c>
      <c r="J18" s="8">
        <f t="shared" si="0"/>
        <v>55</v>
      </c>
      <c r="K18" s="8">
        <v>469</v>
      </c>
    </row>
    <row r="19" spans="1:11" x14ac:dyDescent="0.35">
      <c r="A19" s="7">
        <v>18</v>
      </c>
      <c r="B19" s="7" t="s">
        <v>3</v>
      </c>
      <c r="C19">
        <v>21</v>
      </c>
      <c r="D19">
        <v>1</v>
      </c>
      <c r="E19">
        <v>21</v>
      </c>
      <c r="F19">
        <v>4</v>
      </c>
      <c r="G19">
        <v>3</v>
      </c>
      <c r="H19">
        <v>1</v>
      </c>
      <c r="I19">
        <v>8</v>
      </c>
      <c r="J19" s="8">
        <f t="shared" si="0"/>
        <v>59</v>
      </c>
      <c r="K19" s="8">
        <v>487</v>
      </c>
    </row>
    <row r="20" spans="1:11" x14ac:dyDescent="0.35">
      <c r="A20" s="7">
        <v>19</v>
      </c>
      <c r="B20" s="7" t="s">
        <v>1</v>
      </c>
      <c r="C20">
        <v>27</v>
      </c>
      <c r="D20">
        <v>0</v>
      </c>
      <c r="E20">
        <v>20</v>
      </c>
      <c r="F20">
        <v>3</v>
      </c>
      <c r="G20">
        <v>0</v>
      </c>
      <c r="H20">
        <v>1</v>
      </c>
      <c r="I20">
        <v>8</v>
      </c>
      <c r="J20" s="8">
        <f t="shared" si="0"/>
        <v>59</v>
      </c>
      <c r="K20" s="8">
        <v>433</v>
      </c>
    </row>
    <row r="21" spans="1:11" x14ac:dyDescent="0.35">
      <c r="A21" s="7">
        <v>20</v>
      </c>
      <c r="B21" s="7" t="s">
        <v>2</v>
      </c>
      <c r="C21">
        <v>27</v>
      </c>
      <c r="D21">
        <v>0</v>
      </c>
      <c r="E21">
        <v>20</v>
      </c>
      <c r="F21">
        <v>6</v>
      </c>
      <c r="G21">
        <v>0</v>
      </c>
      <c r="H21">
        <v>2</v>
      </c>
      <c r="I21">
        <v>3</v>
      </c>
      <c r="J21" s="8">
        <f t="shared" si="0"/>
        <v>58</v>
      </c>
      <c r="K21" s="8">
        <v>423</v>
      </c>
    </row>
    <row r="22" spans="1:11" x14ac:dyDescent="0.35">
      <c r="A22" s="7">
        <v>21</v>
      </c>
      <c r="B22" s="7" t="s">
        <v>3</v>
      </c>
      <c r="C22">
        <v>26</v>
      </c>
      <c r="D22">
        <v>1</v>
      </c>
      <c r="E22">
        <v>19</v>
      </c>
      <c r="F22">
        <v>3</v>
      </c>
      <c r="G22">
        <v>0</v>
      </c>
      <c r="H22">
        <v>1</v>
      </c>
      <c r="I22">
        <v>7</v>
      </c>
      <c r="J22" s="8">
        <f t="shared" si="0"/>
        <v>57</v>
      </c>
      <c r="K22" s="8">
        <v>444</v>
      </c>
    </row>
    <row r="23" spans="1:11" x14ac:dyDescent="0.35">
      <c r="A23" s="7">
        <v>22</v>
      </c>
      <c r="B23" s="7" t="s">
        <v>1</v>
      </c>
      <c r="C23">
        <v>25</v>
      </c>
      <c r="D23">
        <v>2</v>
      </c>
      <c r="E23">
        <v>21</v>
      </c>
      <c r="F23">
        <v>5</v>
      </c>
      <c r="G23">
        <v>0</v>
      </c>
      <c r="H23">
        <v>3</v>
      </c>
      <c r="I23">
        <v>1</v>
      </c>
      <c r="J23" s="8">
        <f t="shared" si="0"/>
        <v>57</v>
      </c>
      <c r="K23" s="8">
        <v>476</v>
      </c>
    </row>
    <row r="24" spans="1:11" x14ac:dyDescent="0.35">
      <c r="A24" s="7">
        <v>23</v>
      </c>
      <c r="B24" s="7" t="s">
        <v>2</v>
      </c>
      <c r="C24">
        <v>22</v>
      </c>
      <c r="D24">
        <v>0</v>
      </c>
      <c r="E24">
        <v>25</v>
      </c>
      <c r="F24">
        <v>5</v>
      </c>
      <c r="G24">
        <v>0</v>
      </c>
      <c r="H24">
        <v>3</v>
      </c>
      <c r="I24">
        <v>9</v>
      </c>
      <c r="J24" s="8">
        <f t="shared" si="0"/>
        <v>64</v>
      </c>
      <c r="K24" s="8">
        <v>491</v>
      </c>
    </row>
    <row r="25" spans="1:11" x14ac:dyDescent="0.35">
      <c r="A25" s="7">
        <v>24</v>
      </c>
      <c r="B25" s="7" t="s">
        <v>3</v>
      </c>
      <c r="C25">
        <v>27</v>
      </c>
      <c r="D25">
        <v>0</v>
      </c>
      <c r="E25">
        <v>22</v>
      </c>
      <c r="F25">
        <v>3</v>
      </c>
      <c r="G25">
        <v>0</v>
      </c>
      <c r="H25">
        <v>1</v>
      </c>
      <c r="I25">
        <v>3</v>
      </c>
      <c r="J25" s="8">
        <f t="shared" si="0"/>
        <v>56</v>
      </c>
      <c r="K25" s="8">
        <v>454</v>
      </c>
    </row>
    <row r="26" spans="1:11" x14ac:dyDescent="0.35">
      <c r="A26" s="7">
        <v>25</v>
      </c>
      <c r="B26" s="7" t="s">
        <v>1</v>
      </c>
      <c r="C26">
        <v>25</v>
      </c>
      <c r="D26">
        <v>0</v>
      </c>
      <c r="E26">
        <v>23</v>
      </c>
      <c r="F26">
        <v>4</v>
      </c>
      <c r="G26">
        <v>1</v>
      </c>
      <c r="H26">
        <v>0</v>
      </c>
      <c r="I26">
        <v>1</v>
      </c>
      <c r="J26" s="8">
        <f t="shared" si="0"/>
        <v>54</v>
      </c>
      <c r="K26" s="8">
        <v>453</v>
      </c>
    </row>
    <row r="27" spans="1:11" x14ac:dyDescent="0.35">
      <c r="A27" s="7">
        <v>26</v>
      </c>
      <c r="B27" s="7" t="s">
        <v>2</v>
      </c>
      <c r="C27">
        <v>28</v>
      </c>
      <c r="D27">
        <v>1</v>
      </c>
      <c r="E27">
        <v>21</v>
      </c>
      <c r="F27">
        <v>7</v>
      </c>
      <c r="G27">
        <v>2</v>
      </c>
      <c r="H27">
        <v>0</v>
      </c>
      <c r="I27">
        <v>0</v>
      </c>
      <c r="J27" s="8">
        <f t="shared" si="0"/>
        <v>59</v>
      </c>
      <c r="K27" s="8">
        <v>466</v>
      </c>
    </row>
    <row r="28" spans="1:11" x14ac:dyDescent="0.35">
      <c r="A28" s="7">
        <v>27</v>
      </c>
      <c r="B28" s="7" t="s">
        <v>3</v>
      </c>
      <c r="C28">
        <v>27</v>
      </c>
      <c r="D28">
        <v>2</v>
      </c>
      <c r="E28">
        <v>25</v>
      </c>
      <c r="F28">
        <v>3</v>
      </c>
      <c r="G28">
        <v>1</v>
      </c>
      <c r="H28">
        <v>0</v>
      </c>
      <c r="I28">
        <v>11</v>
      </c>
      <c r="J28" s="8">
        <f t="shared" si="0"/>
        <v>69</v>
      </c>
      <c r="K28" s="8">
        <v>429</v>
      </c>
    </row>
    <row r="29" spans="1:11" x14ac:dyDescent="0.35">
      <c r="A29" s="7">
        <v>28</v>
      </c>
      <c r="B29" s="7" t="s">
        <v>1</v>
      </c>
      <c r="C29">
        <v>21</v>
      </c>
      <c r="D29">
        <v>5</v>
      </c>
      <c r="E29">
        <v>22</v>
      </c>
      <c r="F29">
        <v>4</v>
      </c>
      <c r="G29">
        <v>0</v>
      </c>
      <c r="H29">
        <v>0</v>
      </c>
      <c r="I29">
        <v>6</v>
      </c>
      <c r="J29" s="8">
        <f t="shared" si="0"/>
        <v>58</v>
      </c>
      <c r="K29" s="8">
        <v>432</v>
      </c>
    </row>
    <row r="30" spans="1:11" x14ac:dyDescent="0.35">
      <c r="A30" s="7">
        <v>29</v>
      </c>
      <c r="B30" s="7" t="s">
        <v>2</v>
      </c>
      <c r="C30">
        <v>31</v>
      </c>
      <c r="D30">
        <v>1</v>
      </c>
      <c r="E30">
        <v>20</v>
      </c>
      <c r="F30">
        <v>3</v>
      </c>
      <c r="G30">
        <v>0</v>
      </c>
      <c r="H30">
        <v>0</v>
      </c>
      <c r="I30">
        <v>1</v>
      </c>
      <c r="J30" s="8">
        <f t="shared" si="0"/>
        <v>56</v>
      </c>
      <c r="K30" s="8">
        <v>467</v>
      </c>
    </row>
    <row r="31" spans="1:11" x14ac:dyDescent="0.35">
      <c r="A31" s="7">
        <v>30</v>
      </c>
      <c r="B31" s="7" t="s">
        <v>3</v>
      </c>
      <c r="C31">
        <v>29</v>
      </c>
      <c r="D31">
        <v>1</v>
      </c>
      <c r="E31">
        <v>11</v>
      </c>
      <c r="F31">
        <v>2</v>
      </c>
      <c r="G31">
        <v>0</v>
      </c>
      <c r="H31">
        <v>0</v>
      </c>
      <c r="I31">
        <v>2</v>
      </c>
      <c r="J31" s="8">
        <f t="shared" si="0"/>
        <v>45</v>
      </c>
      <c r="K31" s="8">
        <v>432</v>
      </c>
    </row>
    <row r="32" spans="1:11" x14ac:dyDescent="0.35">
      <c r="B32" s="7" t="s">
        <v>20</v>
      </c>
      <c r="C32" s="14">
        <f>SUM(C2:C31)</f>
        <v>767</v>
      </c>
      <c r="D32" s="7">
        <f t="shared" ref="D32:K32" si="1">SUM(D2:D31)</f>
        <v>33</v>
      </c>
      <c r="E32" s="7">
        <f t="shared" si="1"/>
        <v>654</v>
      </c>
      <c r="F32" s="7">
        <f t="shared" si="1"/>
        <v>132</v>
      </c>
      <c r="G32" s="7">
        <f t="shared" si="1"/>
        <v>20</v>
      </c>
      <c r="H32" s="7">
        <f t="shared" si="1"/>
        <v>30</v>
      </c>
      <c r="I32" s="7">
        <f t="shared" si="1"/>
        <v>109</v>
      </c>
      <c r="J32" s="7">
        <f t="shared" si="1"/>
        <v>1745</v>
      </c>
      <c r="K32" s="7">
        <f t="shared" si="1"/>
        <v>13430</v>
      </c>
    </row>
    <row r="34" spans="1:7" x14ac:dyDescent="0.35">
      <c r="C34" t="s">
        <v>26</v>
      </c>
      <c r="D34">
        <f>(J32*1000000)/(K32*7)</f>
        <v>18561.855121795554</v>
      </c>
      <c r="E34">
        <f>D34/1000000</f>
        <v>1.8561855121795555E-2</v>
      </c>
    </row>
    <row r="35" spans="1:7" x14ac:dyDescent="0.35">
      <c r="C35" t="s">
        <v>27</v>
      </c>
      <c r="D35">
        <f>NORMSINV(1-E34)+1.5</f>
        <v>3.5844009638261976</v>
      </c>
    </row>
    <row r="38" spans="1:7" x14ac:dyDescent="0.35">
      <c r="A38" s="17" t="s">
        <v>28</v>
      </c>
      <c r="B38" s="17" t="s">
        <v>21</v>
      </c>
      <c r="C38" s="17" t="s">
        <v>29</v>
      </c>
      <c r="D38" s="17" t="s">
        <v>30</v>
      </c>
      <c r="E38" s="17" t="s">
        <v>31</v>
      </c>
      <c r="F38" s="17" t="s">
        <v>32</v>
      </c>
      <c r="G38" s="17" t="s">
        <v>33</v>
      </c>
    </row>
    <row r="39" spans="1:7" x14ac:dyDescent="0.35">
      <c r="A39">
        <v>1</v>
      </c>
      <c r="B39">
        <v>66</v>
      </c>
      <c r="C39">
        <v>499</v>
      </c>
      <c r="D39">
        <f>B39/C39</f>
        <v>0.13226452905811623</v>
      </c>
      <c r="E39">
        <f>$F39-3*SQRT(($F39*(1-$F39))/$C39)</f>
        <v>8.5063428178822856E-2</v>
      </c>
      <c r="F39">
        <v>0.13026802678513605</v>
      </c>
      <c r="G39">
        <f>$F39+3*SQRT(($F39*(1-$F39))/$C39)</f>
        <v>0.17547262539144926</v>
      </c>
    </row>
    <row r="40" spans="1:7" x14ac:dyDescent="0.35">
      <c r="A40">
        <v>2</v>
      </c>
      <c r="B40">
        <v>51</v>
      </c>
      <c r="C40">
        <v>423</v>
      </c>
      <c r="D40">
        <f t="shared" ref="D40:D68" si="2">B40/C40</f>
        <v>0.12056737588652482</v>
      </c>
      <c r="E40">
        <f t="shared" ref="E40:E68" si="3">$F40-3*SQRT(($F40*(1-$F40))/$C40)</f>
        <v>8.1170150594416596E-2</v>
      </c>
      <c r="F40">
        <v>0.13026802678513605</v>
      </c>
      <c r="G40">
        <f t="shared" ref="G40:G68" si="4">$F40+3*SQRT(($F40*(1-$F40))/$C40)</f>
        <v>0.1793659029758555</v>
      </c>
    </row>
    <row r="41" spans="1:7" x14ac:dyDescent="0.35">
      <c r="A41">
        <v>3</v>
      </c>
      <c r="B41">
        <v>61</v>
      </c>
      <c r="C41">
        <v>435</v>
      </c>
      <c r="D41">
        <f t="shared" si="2"/>
        <v>0.14022988505747128</v>
      </c>
      <c r="E41">
        <f t="shared" si="3"/>
        <v>8.1852098660265646E-2</v>
      </c>
      <c r="F41">
        <v>0.13026802678513605</v>
      </c>
      <c r="G41">
        <f t="shared" si="4"/>
        <v>0.17868395491000644</v>
      </c>
    </row>
    <row r="42" spans="1:7" x14ac:dyDescent="0.35">
      <c r="A42">
        <v>4</v>
      </c>
      <c r="B42">
        <v>63</v>
      </c>
      <c r="C42">
        <v>498</v>
      </c>
      <c r="D42">
        <f t="shared" si="2"/>
        <v>0.12650602409638553</v>
      </c>
      <c r="E42">
        <f t="shared" si="3"/>
        <v>8.5018064797005216E-2</v>
      </c>
      <c r="F42">
        <v>0.13026802678513605</v>
      </c>
      <c r="G42">
        <f t="shared" si="4"/>
        <v>0.17551798877326688</v>
      </c>
    </row>
    <row r="43" spans="1:7" x14ac:dyDescent="0.35">
      <c r="A43">
        <v>5</v>
      </c>
      <c r="B43">
        <v>57</v>
      </c>
      <c r="C43">
        <v>433</v>
      </c>
      <c r="D43">
        <f t="shared" si="2"/>
        <v>0.13163972286374134</v>
      </c>
      <c r="E43">
        <f t="shared" si="3"/>
        <v>8.1740412403148333E-2</v>
      </c>
      <c r="F43">
        <v>0.13026802678513605</v>
      </c>
      <c r="G43">
        <f t="shared" si="4"/>
        <v>0.17879564116712376</v>
      </c>
    </row>
    <row r="44" spans="1:7" x14ac:dyDescent="0.35">
      <c r="A44">
        <v>6</v>
      </c>
      <c r="B44">
        <v>52</v>
      </c>
      <c r="C44">
        <v>432</v>
      </c>
      <c r="D44">
        <f t="shared" si="2"/>
        <v>0.12037037037037036</v>
      </c>
      <c r="E44">
        <f t="shared" si="3"/>
        <v>8.1684278648832986E-2</v>
      </c>
      <c r="F44">
        <v>0.13026802678513605</v>
      </c>
      <c r="G44">
        <f t="shared" si="4"/>
        <v>0.17885177492143911</v>
      </c>
    </row>
    <row r="45" spans="1:7" x14ac:dyDescent="0.35">
      <c r="A45">
        <v>7</v>
      </c>
      <c r="B45">
        <v>65</v>
      </c>
      <c r="C45">
        <v>457</v>
      </c>
      <c r="D45">
        <f t="shared" si="2"/>
        <v>0.14223194748358861</v>
      </c>
      <c r="E45">
        <f t="shared" si="3"/>
        <v>8.3031844480726869E-2</v>
      </c>
      <c r="F45">
        <v>0.13026802678513605</v>
      </c>
      <c r="G45">
        <f t="shared" si="4"/>
        <v>0.17750420908954523</v>
      </c>
    </row>
    <row r="46" spans="1:7" x14ac:dyDescent="0.35">
      <c r="A46">
        <v>8</v>
      </c>
      <c r="B46">
        <v>57</v>
      </c>
      <c r="C46">
        <v>486</v>
      </c>
      <c r="D46">
        <f t="shared" si="2"/>
        <v>0.11728395061728394</v>
      </c>
      <c r="E46">
        <f t="shared" si="3"/>
        <v>8.4462829768283787E-2</v>
      </c>
      <c r="F46">
        <v>0.13026802678513605</v>
      </c>
      <c r="G46">
        <f t="shared" si="4"/>
        <v>0.17607322380198831</v>
      </c>
    </row>
    <row r="47" spans="1:7" x14ac:dyDescent="0.35">
      <c r="A47">
        <v>9</v>
      </c>
      <c r="B47">
        <v>51</v>
      </c>
      <c r="C47">
        <v>400</v>
      </c>
      <c r="D47">
        <f t="shared" si="2"/>
        <v>0.1275</v>
      </c>
      <c r="E47">
        <f t="shared" si="3"/>
        <v>7.9778314668612044E-2</v>
      </c>
      <c r="F47">
        <v>0.13026802678513605</v>
      </c>
      <c r="G47">
        <f t="shared" si="4"/>
        <v>0.18075773890166005</v>
      </c>
    </row>
    <row r="48" spans="1:7" x14ac:dyDescent="0.35">
      <c r="A48">
        <v>10</v>
      </c>
      <c r="B48">
        <v>66</v>
      </c>
      <c r="C48">
        <v>409</v>
      </c>
      <c r="D48">
        <f t="shared" si="2"/>
        <v>0.16136919315403422</v>
      </c>
      <c r="E48">
        <f t="shared" si="3"/>
        <v>8.0336915027250516E-2</v>
      </c>
      <c r="F48">
        <v>0.13026802678513605</v>
      </c>
      <c r="G48">
        <f t="shared" si="4"/>
        <v>0.18019913854302158</v>
      </c>
    </row>
    <row r="49" spans="1:7" x14ac:dyDescent="0.35">
      <c r="A49">
        <v>11</v>
      </c>
      <c r="B49">
        <v>54</v>
      </c>
      <c r="C49">
        <v>428</v>
      </c>
      <c r="D49">
        <f t="shared" si="2"/>
        <v>0.12616822429906541</v>
      </c>
      <c r="E49">
        <f t="shared" si="3"/>
        <v>8.1457779760681331E-2</v>
      </c>
      <c r="F49">
        <v>0.13026802678513605</v>
      </c>
      <c r="G49">
        <f t="shared" si="4"/>
        <v>0.17907827380959077</v>
      </c>
    </row>
    <row r="50" spans="1:7" x14ac:dyDescent="0.35">
      <c r="A50">
        <v>12</v>
      </c>
      <c r="B50">
        <v>58</v>
      </c>
      <c r="C50">
        <v>456</v>
      </c>
      <c r="D50">
        <f t="shared" si="2"/>
        <v>0.12719298245614036</v>
      </c>
      <c r="E50">
        <f t="shared" si="3"/>
        <v>8.2980078785955327E-2</v>
      </c>
      <c r="F50">
        <v>0.13026802678513605</v>
      </c>
      <c r="G50">
        <f t="shared" si="4"/>
        <v>0.17755597478431678</v>
      </c>
    </row>
    <row r="51" spans="1:7" x14ac:dyDescent="0.35">
      <c r="A51">
        <v>13</v>
      </c>
      <c r="B51">
        <v>61</v>
      </c>
      <c r="C51">
        <v>433</v>
      </c>
      <c r="D51">
        <f t="shared" si="2"/>
        <v>0.14087759815242495</v>
      </c>
      <c r="E51">
        <f t="shared" si="3"/>
        <v>8.1740412403148333E-2</v>
      </c>
      <c r="F51">
        <v>0.13026802678513605</v>
      </c>
      <c r="G51">
        <f t="shared" si="4"/>
        <v>0.17879564116712376</v>
      </c>
    </row>
    <row r="52" spans="1:7" x14ac:dyDescent="0.35">
      <c r="A52">
        <v>14</v>
      </c>
      <c r="B52">
        <v>58</v>
      </c>
      <c r="C52">
        <v>456</v>
      </c>
      <c r="D52">
        <f t="shared" si="2"/>
        <v>0.12719298245614036</v>
      </c>
      <c r="E52">
        <f t="shared" si="3"/>
        <v>8.2980078785955327E-2</v>
      </c>
      <c r="F52">
        <v>0.13026802678513605</v>
      </c>
      <c r="G52">
        <f t="shared" si="4"/>
        <v>0.17755597478431678</v>
      </c>
    </row>
    <row r="53" spans="1:7" x14ac:dyDescent="0.35">
      <c r="A53">
        <v>15</v>
      </c>
      <c r="B53">
        <v>63</v>
      </c>
      <c r="C53">
        <v>400</v>
      </c>
      <c r="D53">
        <f t="shared" si="2"/>
        <v>0.1575</v>
      </c>
      <c r="E53">
        <f t="shared" si="3"/>
        <v>7.9778314668612044E-2</v>
      </c>
      <c r="F53">
        <v>0.13026802678513605</v>
      </c>
      <c r="G53">
        <f t="shared" si="4"/>
        <v>0.18075773890166005</v>
      </c>
    </row>
    <row r="54" spans="1:7" x14ac:dyDescent="0.35">
      <c r="A54">
        <v>16</v>
      </c>
      <c r="B54">
        <v>56</v>
      </c>
      <c r="C54">
        <v>429</v>
      </c>
      <c r="D54">
        <f t="shared" si="2"/>
        <v>0.13053613053613053</v>
      </c>
      <c r="E54">
        <f t="shared" si="3"/>
        <v>8.1514701350919649E-2</v>
      </c>
      <c r="F54">
        <v>0.13026802678513605</v>
      </c>
      <c r="G54">
        <f t="shared" si="4"/>
        <v>0.17902135221935245</v>
      </c>
    </row>
    <row r="55" spans="1:7" x14ac:dyDescent="0.35">
      <c r="A55">
        <v>17</v>
      </c>
      <c r="B55">
        <v>55</v>
      </c>
      <c r="C55">
        <v>469</v>
      </c>
      <c r="D55">
        <f t="shared" si="2"/>
        <v>0.11727078891257996</v>
      </c>
      <c r="E55">
        <f t="shared" si="3"/>
        <v>8.3640061041042268E-2</v>
      </c>
      <c r="F55">
        <v>0.13026802678513605</v>
      </c>
      <c r="G55">
        <f t="shared" si="4"/>
        <v>0.17689599252922983</v>
      </c>
    </row>
    <row r="56" spans="1:7" x14ac:dyDescent="0.35">
      <c r="A56">
        <v>18</v>
      </c>
      <c r="B56">
        <v>59</v>
      </c>
      <c r="C56">
        <v>487</v>
      </c>
      <c r="D56">
        <f t="shared" si="2"/>
        <v>0.12114989733059549</v>
      </c>
      <c r="E56">
        <f t="shared" si="3"/>
        <v>8.4509881857761232E-2</v>
      </c>
      <c r="F56">
        <v>0.13026802678513605</v>
      </c>
      <c r="G56">
        <f t="shared" si="4"/>
        <v>0.17602617171251086</v>
      </c>
    </row>
    <row r="57" spans="1:7" x14ac:dyDescent="0.35">
      <c r="A57">
        <v>19</v>
      </c>
      <c r="B57">
        <v>59</v>
      </c>
      <c r="C57">
        <v>433</v>
      </c>
      <c r="D57">
        <f t="shared" si="2"/>
        <v>0.13625866050808313</v>
      </c>
      <c r="E57">
        <f t="shared" si="3"/>
        <v>8.1740412403148333E-2</v>
      </c>
      <c r="F57">
        <v>0.13026802678513605</v>
      </c>
      <c r="G57">
        <f t="shared" si="4"/>
        <v>0.17879564116712376</v>
      </c>
    </row>
    <row r="58" spans="1:7" x14ac:dyDescent="0.35">
      <c r="A58">
        <v>20</v>
      </c>
      <c r="B58">
        <v>58</v>
      </c>
      <c r="C58">
        <v>423</v>
      </c>
      <c r="D58">
        <f t="shared" si="2"/>
        <v>0.13711583924349882</v>
      </c>
      <c r="E58">
        <f t="shared" si="3"/>
        <v>8.1170150594416596E-2</v>
      </c>
      <c r="F58">
        <v>0.13026802678513605</v>
      </c>
      <c r="G58">
        <f t="shared" si="4"/>
        <v>0.1793659029758555</v>
      </c>
    </row>
    <row r="59" spans="1:7" x14ac:dyDescent="0.35">
      <c r="A59">
        <v>21</v>
      </c>
      <c r="B59">
        <v>57</v>
      </c>
      <c r="C59">
        <v>444</v>
      </c>
      <c r="D59">
        <f t="shared" si="2"/>
        <v>0.12837837837837837</v>
      </c>
      <c r="E59">
        <f t="shared" si="3"/>
        <v>8.2345312826495473E-2</v>
      </c>
      <c r="F59">
        <v>0.13026802678513605</v>
      </c>
      <c r="G59">
        <f t="shared" si="4"/>
        <v>0.17819074074377661</v>
      </c>
    </row>
    <row r="60" spans="1:7" x14ac:dyDescent="0.35">
      <c r="A60">
        <v>22</v>
      </c>
      <c r="B60">
        <v>57</v>
      </c>
      <c r="C60">
        <v>476</v>
      </c>
      <c r="D60">
        <f t="shared" si="2"/>
        <v>0.11974789915966387</v>
      </c>
      <c r="E60">
        <f t="shared" si="3"/>
        <v>8.3984183572531429E-2</v>
      </c>
      <c r="F60">
        <v>0.13026802678513605</v>
      </c>
      <c r="G60">
        <f t="shared" si="4"/>
        <v>0.17655186999774067</v>
      </c>
    </row>
    <row r="61" spans="1:7" x14ac:dyDescent="0.35">
      <c r="A61">
        <v>23</v>
      </c>
      <c r="B61">
        <v>64</v>
      </c>
      <c r="C61">
        <v>491</v>
      </c>
      <c r="D61">
        <f t="shared" si="2"/>
        <v>0.13034623217922606</v>
      </c>
      <c r="E61">
        <f t="shared" si="3"/>
        <v>8.4696650575713212E-2</v>
      </c>
      <c r="F61">
        <v>0.13026802678513605</v>
      </c>
      <c r="G61">
        <f t="shared" si="4"/>
        <v>0.17583940299455889</v>
      </c>
    </row>
    <row r="62" spans="1:7" x14ac:dyDescent="0.35">
      <c r="A62">
        <v>24</v>
      </c>
      <c r="B62">
        <v>56</v>
      </c>
      <c r="C62">
        <v>454</v>
      </c>
      <c r="D62">
        <f t="shared" si="2"/>
        <v>0.12334801762114538</v>
      </c>
      <c r="E62">
        <f t="shared" si="3"/>
        <v>8.2876034770187901E-2</v>
      </c>
      <c r="F62">
        <v>0.13026802678513605</v>
      </c>
      <c r="G62">
        <f t="shared" si="4"/>
        <v>0.1776600188000842</v>
      </c>
    </row>
    <row r="63" spans="1:7" x14ac:dyDescent="0.35">
      <c r="A63">
        <v>25</v>
      </c>
      <c r="B63">
        <v>54</v>
      </c>
      <c r="C63">
        <v>453</v>
      </c>
      <c r="D63">
        <f t="shared" si="2"/>
        <v>0.11920529801324503</v>
      </c>
      <c r="E63">
        <f t="shared" si="3"/>
        <v>8.2823754564534127E-2</v>
      </c>
      <c r="F63">
        <v>0.13026802678513605</v>
      </c>
      <c r="G63">
        <f t="shared" si="4"/>
        <v>0.17771229900573798</v>
      </c>
    </row>
    <row r="64" spans="1:7" x14ac:dyDescent="0.35">
      <c r="A64">
        <v>26</v>
      </c>
      <c r="B64">
        <v>59</v>
      </c>
      <c r="C64">
        <v>466</v>
      </c>
      <c r="D64">
        <f t="shared" si="2"/>
        <v>0.12660944206008584</v>
      </c>
      <c r="E64">
        <f t="shared" si="3"/>
        <v>8.3490211809298318E-2</v>
      </c>
      <c r="F64">
        <v>0.13026802678513605</v>
      </c>
      <c r="G64">
        <f t="shared" si="4"/>
        <v>0.17704584176097377</v>
      </c>
    </row>
    <row r="65" spans="1:7" x14ac:dyDescent="0.35">
      <c r="A65">
        <v>27</v>
      </c>
      <c r="B65">
        <v>69</v>
      </c>
      <c r="C65">
        <v>429</v>
      </c>
      <c r="D65">
        <f t="shared" si="2"/>
        <v>0.16083916083916083</v>
      </c>
      <c r="E65">
        <f t="shared" si="3"/>
        <v>8.1514701350919649E-2</v>
      </c>
      <c r="F65">
        <v>0.13026802678513605</v>
      </c>
      <c r="G65">
        <f t="shared" si="4"/>
        <v>0.17902135221935245</v>
      </c>
    </row>
    <row r="66" spans="1:7" x14ac:dyDescent="0.35">
      <c r="A66">
        <v>28</v>
      </c>
      <c r="B66">
        <v>58</v>
      </c>
      <c r="C66">
        <v>432</v>
      </c>
      <c r="D66">
        <f t="shared" si="2"/>
        <v>0.13425925925925927</v>
      </c>
      <c r="E66">
        <f t="shared" si="3"/>
        <v>8.1684278648832986E-2</v>
      </c>
      <c r="F66">
        <v>0.13026802678513605</v>
      </c>
      <c r="G66">
        <f t="shared" si="4"/>
        <v>0.17885177492143911</v>
      </c>
    </row>
    <row r="67" spans="1:7" x14ac:dyDescent="0.35">
      <c r="A67">
        <v>29</v>
      </c>
      <c r="B67">
        <v>56</v>
      </c>
      <c r="C67">
        <v>467</v>
      </c>
      <c r="D67">
        <f t="shared" si="2"/>
        <v>0.11991434689507495</v>
      </c>
      <c r="E67">
        <f t="shared" si="3"/>
        <v>8.3540321962916969E-2</v>
      </c>
      <c r="F67">
        <v>0.13026802678513605</v>
      </c>
      <c r="G67">
        <f t="shared" si="4"/>
        <v>0.17699573160735513</v>
      </c>
    </row>
    <row r="68" spans="1:7" x14ac:dyDescent="0.35">
      <c r="A68">
        <v>30</v>
      </c>
      <c r="B68">
        <v>45</v>
      </c>
      <c r="C68">
        <v>432</v>
      </c>
      <c r="D68">
        <f t="shared" si="2"/>
        <v>0.10416666666666667</v>
      </c>
      <c r="E68">
        <f t="shared" si="3"/>
        <v>8.1684278648832986E-2</v>
      </c>
      <c r="F68">
        <v>0.13026802678513605</v>
      </c>
      <c r="G68">
        <f t="shared" si="4"/>
        <v>0.17885177492143911</v>
      </c>
    </row>
    <row r="69" spans="1:7" x14ac:dyDescent="0.35">
      <c r="D69">
        <f>SUM(D39:D68)</f>
        <v>3.9080408035540817</v>
      </c>
    </row>
    <row r="70" spans="1:7" x14ac:dyDescent="0.35">
      <c r="C70" s="16" t="s">
        <v>34</v>
      </c>
      <c r="D70" s="16">
        <f>D69/30</f>
        <v>0.13026802678513605</v>
      </c>
    </row>
    <row r="73" spans="1:7" ht="29" x14ac:dyDescent="0.35">
      <c r="A73" s="21" t="s">
        <v>28</v>
      </c>
      <c r="B73" s="21" t="s">
        <v>42</v>
      </c>
      <c r="C73" s="21" t="s">
        <v>38</v>
      </c>
      <c r="D73" s="21" t="s">
        <v>39</v>
      </c>
      <c r="E73" s="21" t="s">
        <v>40</v>
      </c>
      <c r="F73" s="21"/>
    </row>
    <row r="74" spans="1:7" x14ac:dyDescent="0.35">
      <c r="A74">
        <v>1</v>
      </c>
      <c r="B74" s="18" t="s">
        <v>8</v>
      </c>
      <c r="C74">
        <v>767</v>
      </c>
      <c r="D74" s="20">
        <f>(C74/$C$81)*100</f>
        <v>43.9541547277937</v>
      </c>
      <c r="E74" s="20">
        <f>D74</f>
        <v>43.9541547277937</v>
      </c>
    </row>
    <row r="75" spans="1:7" x14ac:dyDescent="0.35">
      <c r="A75">
        <v>2</v>
      </c>
      <c r="B75" s="18" t="s">
        <v>10</v>
      </c>
      <c r="C75">
        <v>654</v>
      </c>
      <c r="D75" s="20">
        <f t="shared" ref="D75:D80" si="5">(C75/$C$81)*100</f>
        <v>37.478510028653297</v>
      </c>
      <c r="E75" s="20">
        <f>E74+D75</f>
        <v>81.432664756446997</v>
      </c>
    </row>
    <row r="76" spans="1:7" x14ac:dyDescent="0.35">
      <c r="A76">
        <v>3</v>
      </c>
      <c r="B76" s="18" t="s">
        <v>11</v>
      </c>
      <c r="C76">
        <v>132</v>
      </c>
      <c r="D76" s="20">
        <f t="shared" si="5"/>
        <v>7.5644699140401146</v>
      </c>
      <c r="E76" s="20">
        <f t="shared" ref="E76:E80" si="6">E75+D76</f>
        <v>88.997134670487114</v>
      </c>
    </row>
    <row r="77" spans="1:7" x14ac:dyDescent="0.35">
      <c r="A77">
        <v>4</v>
      </c>
      <c r="B77" s="18" t="s">
        <v>12</v>
      </c>
      <c r="C77">
        <v>109</v>
      </c>
      <c r="D77" s="20">
        <f t="shared" si="5"/>
        <v>6.2464183381088825</v>
      </c>
      <c r="E77" s="20">
        <f t="shared" si="6"/>
        <v>95.243553008595995</v>
      </c>
    </row>
    <row r="78" spans="1:7" x14ac:dyDescent="0.35">
      <c r="A78">
        <v>5</v>
      </c>
      <c r="B78" s="18" t="s">
        <v>9</v>
      </c>
      <c r="C78">
        <v>33</v>
      </c>
      <c r="D78" s="20">
        <f t="shared" si="5"/>
        <v>1.8911174785100286</v>
      </c>
      <c r="E78" s="20">
        <f t="shared" si="6"/>
        <v>97.134670487106021</v>
      </c>
    </row>
    <row r="79" spans="1:7" x14ac:dyDescent="0.35">
      <c r="A79">
        <v>6</v>
      </c>
      <c r="B79" s="18" t="s">
        <v>36</v>
      </c>
      <c r="C79">
        <v>30</v>
      </c>
      <c r="D79" s="20">
        <f t="shared" si="5"/>
        <v>1.7191977077363898</v>
      </c>
      <c r="E79" s="20">
        <f t="shared" si="6"/>
        <v>98.853868194842406</v>
      </c>
    </row>
    <row r="80" spans="1:7" x14ac:dyDescent="0.35">
      <c r="A80">
        <v>7</v>
      </c>
      <c r="B80" s="18" t="s">
        <v>35</v>
      </c>
      <c r="C80">
        <v>20</v>
      </c>
      <c r="D80" s="20">
        <f t="shared" si="5"/>
        <v>1.1461318051575931</v>
      </c>
      <c r="E80">
        <f t="shared" si="6"/>
        <v>100</v>
      </c>
    </row>
    <row r="81" spans="2:4" x14ac:dyDescent="0.35">
      <c r="B81" s="23" t="s">
        <v>41</v>
      </c>
      <c r="C81" s="22">
        <f>SUM(C74:C80)</f>
        <v>1745</v>
      </c>
    </row>
    <row r="92" spans="2:4" ht="15.5" x14ac:dyDescent="0.35">
      <c r="D92" s="24" t="s">
        <v>44</v>
      </c>
    </row>
    <row r="120" spans="4:4" ht="15.5" x14ac:dyDescent="0.35">
      <c r="D120" s="24" t="s">
        <v>10</v>
      </c>
    </row>
    <row r="147" spans="1:40" x14ac:dyDescent="0.35">
      <c r="B147" t="s">
        <v>70</v>
      </c>
    </row>
    <row r="149" spans="1:40" x14ac:dyDescent="0.35">
      <c r="B149" t="s">
        <v>71</v>
      </c>
    </row>
    <row r="150" spans="1:40" x14ac:dyDescent="0.35">
      <c r="A150">
        <v>1</v>
      </c>
      <c r="B150" t="s">
        <v>72</v>
      </c>
    </row>
    <row r="151" spans="1:40" x14ac:dyDescent="0.35">
      <c r="A151">
        <v>2</v>
      </c>
      <c r="B151" t="s">
        <v>73</v>
      </c>
    </row>
    <row r="152" spans="1:40" x14ac:dyDescent="0.35">
      <c r="A152">
        <v>3</v>
      </c>
      <c r="B152" t="s">
        <v>74</v>
      </c>
    </row>
    <row r="154" spans="1:40" x14ac:dyDescent="0.35">
      <c r="B154" s="20" t="s">
        <v>76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</row>
    <row r="155" spans="1:40" x14ac:dyDescent="0.35">
      <c r="B155" s="38"/>
      <c r="C155" s="38" t="s">
        <v>77</v>
      </c>
      <c r="D155" s="38" t="s">
        <v>78</v>
      </c>
      <c r="E155" s="38" t="s">
        <v>79</v>
      </c>
      <c r="F155" s="20"/>
      <c r="G155" s="20"/>
      <c r="H155" s="20"/>
      <c r="I155" s="20"/>
      <c r="J155" s="20"/>
      <c r="K155" s="20"/>
      <c r="L155" s="20" t="s">
        <v>81</v>
      </c>
      <c r="M155" s="20"/>
      <c r="N155" s="20" t="s">
        <v>86</v>
      </c>
      <c r="O155" s="20"/>
      <c r="P155" s="20" t="s">
        <v>87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</row>
    <row r="156" spans="1:40" x14ac:dyDescent="0.35">
      <c r="B156" s="38" t="s">
        <v>77</v>
      </c>
      <c r="C156" s="20">
        <v>1</v>
      </c>
      <c r="D156" s="20">
        <f>1/8</f>
        <v>0.125</v>
      </c>
      <c r="E156" s="20">
        <f>1/3</f>
        <v>0.33333333333333331</v>
      </c>
      <c r="F156" s="20"/>
      <c r="G156" s="20"/>
      <c r="H156" s="20">
        <f>C156/$C$159</f>
        <v>8.3333333333333329E-2</v>
      </c>
      <c r="I156" s="20">
        <f>D156/$D$159</f>
        <v>8.5714285714285715E-2</v>
      </c>
      <c r="J156" s="20">
        <f>E156/$E$159</f>
        <v>7.6923076923076913E-2</v>
      </c>
      <c r="K156" s="20">
        <f>SUM(H156:J156)</f>
        <v>0.24597069597069599</v>
      </c>
      <c r="L156" s="37">
        <f>K156/3</f>
        <v>8.199023199023199E-2</v>
      </c>
      <c r="M156" s="20"/>
      <c r="N156" s="20">
        <f t="array" ref="N156:N158">MMULT(C156:E158,L156:L158)</f>
        <v>0.24600122100122096</v>
      </c>
      <c r="O156" s="20"/>
      <c r="P156" s="20">
        <f>N156/L156</f>
        <v>3.0003723008190613</v>
      </c>
      <c r="Q156" s="20"/>
      <c r="R156" s="34" t="s">
        <v>88</v>
      </c>
      <c r="S156" s="44">
        <v>3.0019999999999998</v>
      </c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</row>
    <row r="157" spans="1:40" x14ac:dyDescent="0.35">
      <c r="B157" s="38" t="s">
        <v>78</v>
      </c>
      <c r="C157" s="20">
        <v>8</v>
      </c>
      <c r="D157" s="20">
        <v>1</v>
      </c>
      <c r="E157" s="20">
        <v>3</v>
      </c>
      <c r="F157" s="20"/>
      <c r="G157" s="20"/>
      <c r="H157" s="20">
        <f t="shared" ref="H157:H158" si="7">C157/$C$159</f>
        <v>0.66666666666666663</v>
      </c>
      <c r="I157" s="20">
        <f t="shared" ref="I157:I158" si="8">D157/$D$159</f>
        <v>0.68571428571428572</v>
      </c>
      <c r="J157" s="20">
        <f t="shared" ref="J157:J158" si="9">E157/$E$159</f>
        <v>0.69230769230769218</v>
      </c>
      <c r="K157" s="20">
        <f t="shared" ref="K157:K158" si="10">SUM(H157:J157)</f>
        <v>2.0446886446886445</v>
      </c>
      <c r="L157" s="37">
        <f t="shared" ref="L157:L158" si="11">K157/3</f>
        <v>0.68156288156288147</v>
      </c>
      <c r="M157" s="20"/>
      <c r="N157" s="20">
        <v>2.0468253968253967</v>
      </c>
      <c r="O157" s="20"/>
      <c r="P157" s="20">
        <f t="shared" ref="P157:P158" si="12">N157/L157</f>
        <v>3.0031350770333214</v>
      </c>
      <c r="Q157" s="20"/>
      <c r="R157" s="34" t="s">
        <v>89</v>
      </c>
      <c r="S157" s="44">
        <f>(S156-3)/(3-1)</f>
        <v>9.9999999999988987E-4</v>
      </c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</row>
    <row r="158" spans="1:40" x14ac:dyDescent="0.35">
      <c r="B158" s="38" t="s">
        <v>79</v>
      </c>
      <c r="C158" s="20">
        <v>3</v>
      </c>
      <c r="D158" s="20">
        <f>1/3</f>
        <v>0.33333333333333331</v>
      </c>
      <c r="E158" s="20">
        <v>1</v>
      </c>
      <c r="F158" s="20"/>
      <c r="G158" s="20"/>
      <c r="H158" s="20">
        <f t="shared" si="7"/>
        <v>0.25</v>
      </c>
      <c r="I158" s="20">
        <f t="shared" si="8"/>
        <v>0.22857142857142856</v>
      </c>
      <c r="J158" s="20">
        <f t="shared" si="9"/>
        <v>0.23076923076923073</v>
      </c>
      <c r="K158" s="20">
        <f t="shared" si="10"/>
        <v>0.70934065934065926</v>
      </c>
      <c r="L158" s="37">
        <f t="shared" si="11"/>
        <v>0.23644688644688641</v>
      </c>
      <c r="M158" s="20"/>
      <c r="N158" s="20">
        <v>0.70960520960520956</v>
      </c>
      <c r="O158" s="20"/>
      <c r="P158" s="20">
        <f t="shared" si="12"/>
        <v>3.0011188570444962</v>
      </c>
      <c r="Q158" s="20"/>
      <c r="R158" s="34" t="s">
        <v>90</v>
      </c>
      <c r="S158" s="44">
        <f>S157/0.58</f>
        <v>1.724137931034293E-3</v>
      </c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</row>
    <row r="159" spans="1:40" x14ac:dyDescent="0.35">
      <c r="B159" s="20"/>
      <c r="C159" s="43">
        <f>SUM(C156:C158)</f>
        <v>12</v>
      </c>
      <c r="D159" s="43">
        <f>SUM(D156:D158)</f>
        <v>1.4583333333333333</v>
      </c>
      <c r="E159" s="43">
        <f>SUM(E156:E158)</f>
        <v>4.3333333333333339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</row>
    <row r="160" spans="1:40" x14ac:dyDescent="0.35">
      <c r="B160" s="20"/>
      <c r="C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</row>
    <row r="161" spans="1:40" x14ac:dyDescent="0.35">
      <c r="B161" s="20" t="s">
        <v>82</v>
      </c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</row>
    <row r="162" spans="1:40" x14ac:dyDescent="0.35">
      <c r="A162" t="s">
        <v>83</v>
      </c>
      <c r="B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</row>
    <row r="163" spans="1:40" x14ac:dyDescent="0.35">
      <c r="B163" s="38"/>
      <c r="C163" s="38" t="s">
        <v>8</v>
      </c>
      <c r="D163" s="38" t="s">
        <v>10</v>
      </c>
      <c r="E163" s="38" t="s">
        <v>11</v>
      </c>
      <c r="F163" s="20"/>
      <c r="G163" s="20"/>
      <c r="H163" s="20"/>
      <c r="I163" s="20"/>
      <c r="J163" s="20"/>
      <c r="K163" s="20"/>
      <c r="L163" s="20" t="s">
        <v>81</v>
      </c>
      <c r="M163" s="20"/>
      <c r="N163" s="20" t="s">
        <v>86</v>
      </c>
      <c r="O163" s="20"/>
      <c r="P163" s="20" t="s">
        <v>87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</row>
    <row r="164" spans="1:40" x14ac:dyDescent="0.35">
      <c r="B164" s="38" t="s">
        <v>8</v>
      </c>
      <c r="C164" s="20">
        <v>1</v>
      </c>
      <c r="D164" s="20">
        <v>3</v>
      </c>
      <c r="E164" s="20">
        <v>9</v>
      </c>
      <c r="F164" s="20"/>
      <c r="G164" s="20"/>
      <c r="H164" s="20">
        <f>C164/$C$167</f>
        <v>0.69444444444444431</v>
      </c>
      <c r="I164" s="20">
        <f>D164/$D$167</f>
        <v>0.71942446043165464</v>
      </c>
      <c r="J164" s="20">
        <f>E164/$E$167</f>
        <v>0.5625</v>
      </c>
      <c r="K164" s="20">
        <f>SUM(H164:J164)</f>
        <v>1.9763689048760988</v>
      </c>
      <c r="L164" s="37">
        <f>K164/3</f>
        <v>0.65878963495869958</v>
      </c>
      <c r="M164" s="20"/>
      <c r="N164" s="20">
        <f t="array" ref="N164:N166">MMULT(C164:E166,L164:L166)</f>
        <v>2.0417332800426324</v>
      </c>
      <c r="O164" s="20"/>
      <c r="P164" s="20">
        <f>N164/L164</f>
        <v>3.0992188882428779</v>
      </c>
      <c r="Q164" s="20"/>
      <c r="R164" s="34" t="s">
        <v>88</v>
      </c>
      <c r="S164" s="45">
        <f>AVERAGE(P164:P166)</f>
        <v>3.0526374495419866</v>
      </c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</row>
    <row r="165" spans="1:40" x14ac:dyDescent="0.35">
      <c r="B165" s="38" t="s">
        <v>10</v>
      </c>
      <c r="C165" s="20">
        <v>0.33</v>
      </c>
      <c r="D165" s="20">
        <v>1</v>
      </c>
      <c r="E165" s="20">
        <v>6</v>
      </c>
      <c r="F165" s="20"/>
      <c r="G165" s="20"/>
      <c r="H165" s="20">
        <f t="shared" ref="H165:H166" si="13">C165/$C$167</f>
        <v>0.22916666666666666</v>
      </c>
      <c r="I165" s="20">
        <f t="shared" ref="I165:I166" si="14">D165/$D$167</f>
        <v>0.23980815347721823</v>
      </c>
      <c r="J165" s="20">
        <f t="shared" ref="J165:J166" si="15">E165/$E$167</f>
        <v>0.375</v>
      </c>
      <c r="K165" s="20">
        <f t="shared" ref="K165:K166" si="16">SUM(H165:J165)</f>
        <v>0.84397482014388492</v>
      </c>
      <c r="L165" s="37">
        <f t="shared" ref="L165:L166" si="17">K165/3</f>
        <v>0.28132494004796166</v>
      </c>
      <c r="M165" s="20"/>
      <c r="N165" s="20">
        <v>0.85803806954436457</v>
      </c>
      <c r="O165" s="20"/>
      <c r="P165" s="20">
        <f t="shared" ref="P165:P166" si="18">N165/L165</f>
        <v>3.0499893446989876</v>
      </c>
      <c r="Q165" s="20"/>
      <c r="R165" s="34" t="s">
        <v>89</v>
      </c>
      <c r="S165" s="45">
        <f>(S164-3)/(3-1)</f>
        <v>2.6318724770993285E-2</v>
      </c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</row>
    <row r="166" spans="1:40" x14ac:dyDescent="0.35">
      <c r="B166" s="38" t="s">
        <v>11</v>
      </c>
      <c r="C166" s="20">
        <v>0.11</v>
      </c>
      <c r="D166" s="20">
        <v>0.17</v>
      </c>
      <c r="E166" s="20">
        <v>1</v>
      </c>
      <c r="F166" s="20"/>
      <c r="G166" s="20"/>
      <c r="H166" s="20">
        <f t="shared" si="13"/>
        <v>7.6388888888888881E-2</v>
      </c>
      <c r="I166" s="20">
        <f t="shared" si="14"/>
        <v>4.0767386091127102E-2</v>
      </c>
      <c r="J166" s="20">
        <f t="shared" si="15"/>
        <v>6.25E-2</v>
      </c>
      <c r="K166" s="20">
        <f t="shared" si="16"/>
        <v>0.17965627498001599</v>
      </c>
      <c r="L166" s="37">
        <f t="shared" si="17"/>
        <v>5.9885424993338661E-2</v>
      </c>
      <c r="M166" s="20"/>
      <c r="N166" s="20">
        <v>0.18017752464694908</v>
      </c>
      <c r="O166" s="20"/>
      <c r="P166" s="20">
        <f t="shared" si="18"/>
        <v>3.0087041156840932</v>
      </c>
      <c r="Q166" s="20"/>
      <c r="R166" s="34" t="s">
        <v>90</v>
      </c>
      <c r="S166" s="45">
        <f>S165/0.58</f>
        <v>4.5377111674126357E-2</v>
      </c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</row>
    <row r="167" spans="1:40" x14ac:dyDescent="0.35">
      <c r="B167" s="20"/>
      <c r="C167" s="43">
        <f>SUM(C164:C166)</f>
        <v>1.4400000000000002</v>
      </c>
      <c r="D167" s="43">
        <f t="shared" ref="D167:E167" si="19">SUM(D164:D166)</f>
        <v>4.17</v>
      </c>
      <c r="E167" s="43">
        <f t="shared" si="19"/>
        <v>16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</row>
    <row r="168" spans="1:40" x14ac:dyDescent="0.3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</row>
    <row r="169" spans="1:40" x14ac:dyDescent="0.35">
      <c r="A169" t="s">
        <v>84</v>
      </c>
      <c r="B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</row>
    <row r="170" spans="1:40" x14ac:dyDescent="0.35">
      <c r="B170" s="38"/>
      <c r="C170" s="38" t="s">
        <v>8</v>
      </c>
      <c r="D170" s="38" t="s">
        <v>10</v>
      </c>
      <c r="E170" s="38" t="s">
        <v>11</v>
      </c>
      <c r="F170" s="20"/>
      <c r="G170" s="20"/>
      <c r="H170" s="20"/>
      <c r="I170" s="20"/>
      <c r="J170" s="20"/>
      <c r="K170" s="20"/>
      <c r="L170" s="20" t="s">
        <v>81</v>
      </c>
      <c r="M170" s="20"/>
      <c r="N170" s="20" t="s">
        <v>86</v>
      </c>
      <c r="O170" s="20"/>
      <c r="P170" s="20" t="s">
        <v>87</v>
      </c>
      <c r="Q170" s="20"/>
      <c r="R170" s="20"/>
      <c r="S170" s="46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</row>
    <row r="171" spans="1:40" x14ac:dyDescent="0.35">
      <c r="B171" s="38" t="s">
        <v>8</v>
      </c>
      <c r="C171" s="20">
        <v>1</v>
      </c>
      <c r="D171" s="20">
        <v>0.5</v>
      </c>
      <c r="E171" s="20">
        <v>0.13</v>
      </c>
      <c r="F171" s="20"/>
      <c r="G171" s="20"/>
      <c r="H171" s="20">
        <f>C171/$C$174</f>
        <v>9.0909090909090912E-2</v>
      </c>
      <c r="I171" s="20">
        <f>D171/$D$174</f>
        <v>7.6923076923076927E-2</v>
      </c>
      <c r="J171" s="20">
        <f>E171/$E$174</f>
        <v>9.7744360902255634E-2</v>
      </c>
      <c r="K171" s="20">
        <f>SUM(H171:J171)</f>
        <v>0.2655765287344235</v>
      </c>
      <c r="L171" s="37">
        <f>K171/3</f>
        <v>8.8525509578141162E-2</v>
      </c>
      <c r="M171" s="20"/>
      <c r="N171" s="20">
        <f t="array" ref="N171:N173">MMULT(C171:E173,L171:L173)</f>
        <v>0.26696216064637118</v>
      </c>
      <c r="O171" s="20"/>
      <c r="P171" s="20">
        <f>N171/L171</f>
        <v>3.0156523460700853</v>
      </c>
      <c r="Q171" s="20"/>
      <c r="R171" s="34" t="s">
        <v>88</v>
      </c>
      <c r="S171" s="45">
        <f>AVERAGE(P171:P173)</f>
        <v>3.0198235086447869</v>
      </c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</row>
    <row r="172" spans="1:40" x14ac:dyDescent="0.35">
      <c r="B172" s="38" t="s">
        <v>10</v>
      </c>
      <c r="C172" s="20">
        <v>2</v>
      </c>
      <c r="D172" s="20">
        <v>1</v>
      </c>
      <c r="E172" s="20">
        <v>0.2</v>
      </c>
      <c r="F172" s="20"/>
      <c r="G172" s="20"/>
      <c r="H172" s="20">
        <f t="shared" ref="H172:H173" si="20">C172/$C$174</f>
        <v>0.18181818181818182</v>
      </c>
      <c r="I172" s="20">
        <f t="shared" ref="I172:I173" si="21">D172/$D$174</f>
        <v>0.15384615384615385</v>
      </c>
      <c r="J172" s="20">
        <f t="shared" ref="J172:J173" si="22">E172/$E$174</f>
        <v>0.15037593984962405</v>
      </c>
      <c r="K172" s="20">
        <f t="shared" ref="K172:K173" si="23">SUM(H172:J172)</f>
        <v>0.48604027551395973</v>
      </c>
      <c r="L172" s="37">
        <f t="shared" ref="L172:L173" si="24">K172/3</f>
        <v>0.16201342517131992</v>
      </c>
      <c r="M172" s="20"/>
      <c r="N172" s="20">
        <v>0.48895665737771005</v>
      </c>
      <c r="O172" s="20"/>
      <c r="P172" s="20">
        <f t="shared" ref="P172:P173" si="25">N172/L172</f>
        <v>3.0180008654262225</v>
      </c>
      <c r="Q172" s="20"/>
      <c r="R172" s="34" t="s">
        <v>89</v>
      </c>
      <c r="S172" s="45">
        <f>(S171-3)/(3-1)</f>
        <v>9.9117543223934401E-3</v>
      </c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</row>
    <row r="173" spans="1:40" x14ac:dyDescent="0.35">
      <c r="B173" s="38" t="s">
        <v>11</v>
      </c>
      <c r="C173" s="20">
        <v>8</v>
      </c>
      <c r="D173" s="20">
        <v>5</v>
      </c>
      <c r="E173" s="20">
        <v>1</v>
      </c>
      <c r="F173" s="20"/>
      <c r="G173" s="20"/>
      <c r="H173" s="20">
        <f t="shared" si="20"/>
        <v>0.72727272727272729</v>
      </c>
      <c r="I173" s="20">
        <f t="shared" si="21"/>
        <v>0.76923076923076927</v>
      </c>
      <c r="J173" s="20">
        <f t="shared" si="22"/>
        <v>0.75187969924812026</v>
      </c>
      <c r="K173" s="20">
        <f t="shared" si="23"/>
        <v>2.2483831957516172</v>
      </c>
      <c r="L173" s="37">
        <f t="shared" si="24"/>
        <v>0.74946106525053902</v>
      </c>
      <c r="M173" s="20"/>
      <c r="N173" s="20">
        <v>2.267732267732268</v>
      </c>
      <c r="O173" s="20"/>
      <c r="P173" s="20">
        <f t="shared" si="25"/>
        <v>3.0258173144380525</v>
      </c>
      <c r="Q173" s="20"/>
      <c r="R173" s="34" t="s">
        <v>90</v>
      </c>
      <c r="S173" s="45">
        <f>S172/0.58</f>
        <v>1.7089231590333518E-2</v>
      </c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</row>
    <row r="174" spans="1:40" x14ac:dyDescent="0.35">
      <c r="B174" s="20"/>
      <c r="C174" s="43">
        <f>SUM(C171:C173)</f>
        <v>11</v>
      </c>
      <c r="D174" s="43">
        <f t="shared" ref="D174:E174" si="26">SUM(D171:D173)</f>
        <v>6.5</v>
      </c>
      <c r="E174" s="43">
        <f t="shared" si="26"/>
        <v>1.33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</row>
    <row r="175" spans="1:40" x14ac:dyDescent="0.35">
      <c r="B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</row>
    <row r="176" spans="1:40" x14ac:dyDescent="0.35">
      <c r="A176" t="s">
        <v>79</v>
      </c>
      <c r="B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</row>
    <row r="177" spans="2:40" x14ac:dyDescent="0.35">
      <c r="B177" s="38"/>
      <c r="C177" s="38" t="s">
        <v>8</v>
      </c>
      <c r="D177" s="38" t="s">
        <v>10</v>
      </c>
      <c r="E177" s="38" t="s">
        <v>11</v>
      </c>
      <c r="F177" s="20"/>
      <c r="G177" s="20"/>
      <c r="H177" s="20"/>
      <c r="I177" s="20"/>
      <c r="J177" s="20"/>
      <c r="K177" s="20"/>
      <c r="L177" s="20" t="s">
        <v>81</v>
      </c>
      <c r="M177" s="20"/>
      <c r="N177" s="20" t="s">
        <v>86</v>
      </c>
      <c r="O177" s="20"/>
      <c r="P177" s="20" t="s">
        <v>87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</row>
    <row r="178" spans="2:40" x14ac:dyDescent="0.35">
      <c r="B178" s="38" t="s">
        <v>8</v>
      </c>
      <c r="C178" s="20">
        <v>1</v>
      </c>
      <c r="D178" s="20">
        <v>1</v>
      </c>
      <c r="E178" s="20">
        <v>6</v>
      </c>
      <c r="F178" s="20"/>
      <c r="G178" s="20"/>
      <c r="H178" s="20">
        <f>C178/$C$181</f>
        <v>0.46082949308755761</v>
      </c>
      <c r="I178" s="20">
        <f>D178/$D$181</f>
        <v>0.42918454935622319</v>
      </c>
      <c r="J178" s="20">
        <f>E178/$E$181</f>
        <v>0.6</v>
      </c>
      <c r="K178" s="20">
        <f>SUM(H178:J178)</f>
        <v>1.4900140424437809</v>
      </c>
      <c r="L178" s="37">
        <f>K178/3</f>
        <v>0.49667134748126029</v>
      </c>
      <c r="M178" s="20"/>
      <c r="N178" s="20">
        <f t="array" ref="N178:N180">MMULT(C178:E180,L178:L180)</f>
        <v>1.5332865251873975</v>
      </c>
      <c r="O178" s="20"/>
      <c r="P178" s="20">
        <f>N178/L178</f>
        <v>3.0871249830759551</v>
      </c>
      <c r="Q178" s="20"/>
      <c r="R178" s="34" t="s">
        <v>88</v>
      </c>
      <c r="S178" s="45">
        <f>AVERAGE(P178:P180)</f>
        <v>3.0549381172207539</v>
      </c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</row>
    <row r="179" spans="2:40" x14ac:dyDescent="0.35">
      <c r="B179" s="38" t="s">
        <v>10</v>
      </c>
      <c r="C179" s="20">
        <v>1</v>
      </c>
      <c r="D179" s="20">
        <v>1</v>
      </c>
      <c r="E179" s="20">
        <v>3</v>
      </c>
      <c r="F179" s="20"/>
      <c r="G179" s="20"/>
      <c r="H179" s="20">
        <f t="shared" ref="H179:H180" si="27">C179/$C$181</f>
        <v>0.46082949308755761</v>
      </c>
      <c r="I179" s="20">
        <f t="shared" ref="I179:I180" si="28">D179/$D$181</f>
        <v>0.42918454935622319</v>
      </c>
      <c r="J179" s="20">
        <f t="shared" ref="J179:J180" si="29">E179/$E$181</f>
        <v>0.3</v>
      </c>
      <c r="K179" s="20">
        <f t="shared" ref="K179:K180" si="30">SUM(H179:J179)</f>
        <v>1.1900140424437808</v>
      </c>
      <c r="L179" s="37">
        <f t="shared" ref="L179:L180" si="31">K179/3</f>
        <v>0.39667134748126026</v>
      </c>
      <c r="M179" s="20"/>
      <c r="N179" s="20">
        <v>1.213314610074959</v>
      </c>
      <c r="O179" s="20"/>
      <c r="P179" s="20">
        <f t="shared" ref="P179:P180" si="32">N179/L179</f>
        <v>3.058740233644627</v>
      </c>
      <c r="Q179" s="20"/>
      <c r="R179" s="34" t="s">
        <v>89</v>
      </c>
      <c r="S179" s="45">
        <f>(S178-3)/(3-1)</f>
        <v>2.7469058610376962E-2</v>
      </c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</row>
    <row r="180" spans="2:40" x14ac:dyDescent="0.35">
      <c r="B180" s="38" t="s">
        <v>11</v>
      </c>
      <c r="C180">
        <v>0.17</v>
      </c>
      <c r="D180" s="20">
        <v>0.33</v>
      </c>
      <c r="E180" s="20">
        <v>1</v>
      </c>
      <c r="F180" s="20"/>
      <c r="G180" s="20"/>
      <c r="H180" s="20">
        <f t="shared" si="27"/>
        <v>7.83410138248848E-2</v>
      </c>
      <c r="I180" s="20">
        <f t="shared" si="28"/>
        <v>0.14163090128755365</v>
      </c>
      <c r="J180" s="20">
        <f t="shared" si="29"/>
        <v>0.1</v>
      </c>
      <c r="K180" s="20">
        <f t="shared" si="30"/>
        <v>0.3199719151124385</v>
      </c>
      <c r="L180" s="37">
        <f t="shared" si="31"/>
        <v>0.1066573050374795</v>
      </c>
      <c r="M180" s="20"/>
      <c r="N180" s="20">
        <v>0.32199297877810967</v>
      </c>
      <c r="O180" s="20"/>
      <c r="P180" s="20">
        <f t="shared" si="32"/>
        <v>3.0189491349416806</v>
      </c>
      <c r="Q180" s="20"/>
      <c r="R180" s="34" t="s">
        <v>90</v>
      </c>
      <c r="S180" s="45">
        <f>S179/0.58</f>
        <v>4.7360445879960279E-2</v>
      </c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</row>
    <row r="181" spans="2:40" x14ac:dyDescent="0.35">
      <c r="C181" s="43">
        <f>SUM(C178:C180)</f>
        <v>2.17</v>
      </c>
      <c r="D181" s="43">
        <f t="shared" ref="D181:E181" si="33">SUM(D178:D180)</f>
        <v>2.33</v>
      </c>
      <c r="E181" s="43">
        <f t="shared" si="33"/>
        <v>10</v>
      </c>
      <c r="S181" s="22"/>
    </row>
    <row r="182" spans="2:40" x14ac:dyDescent="0.3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2:40" x14ac:dyDescent="0.3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spans="2:40" x14ac:dyDescent="0.3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spans="2:40" x14ac:dyDescent="0.35">
      <c r="B185" s="20"/>
      <c r="C185" s="20"/>
      <c r="D185" s="20"/>
      <c r="E185" s="20"/>
      <c r="F185" s="20" t="s">
        <v>77</v>
      </c>
      <c r="G185" s="20" t="s">
        <v>78</v>
      </c>
      <c r="H185" s="20" t="s">
        <v>79</v>
      </c>
      <c r="I185" s="20" t="s">
        <v>91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2:40" x14ac:dyDescent="0.35">
      <c r="B186" s="20"/>
      <c r="C186" s="20"/>
      <c r="D186" s="20"/>
      <c r="E186" s="20" t="s">
        <v>8</v>
      </c>
      <c r="F186" s="20">
        <v>0.65878963495869958</v>
      </c>
      <c r="G186" s="20">
        <v>8.8525509578141162E-2</v>
      </c>
      <c r="H186" s="20">
        <v>0.49667134748126029</v>
      </c>
      <c r="I186" s="20">
        <f t="array" ref="I186:I188">MMULT(F186:H188,L156:L158)</f>
        <v>0.23178641010224799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2:40" x14ac:dyDescent="0.35">
      <c r="B187" s="20"/>
      <c r="C187" s="20"/>
      <c r="D187" s="20"/>
      <c r="E187" s="20" t="s">
        <v>10</v>
      </c>
      <c r="F187" s="20">
        <v>0.28132494004796166</v>
      </c>
      <c r="G187" s="20">
        <v>0.16201342517131992</v>
      </c>
      <c r="H187" s="20">
        <v>0.39667134748126026</v>
      </c>
      <c r="I187" s="20">
        <v>0.22727993906544253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spans="2:40" x14ac:dyDescent="0.35">
      <c r="B188" s="20"/>
      <c r="C188" s="20"/>
      <c r="D188" s="20"/>
      <c r="E188" s="20" t="s">
        <v>11</v>
      </c>
      <c r="F188" s="20">
        <v>5.9885424993338661E-2</v>
      </c>
      <c r="G188" s="20">
        <v>0.74946106525053902</v>
      </c>
      <c r="H188" s="20">
        <v>0.1066573050374795</v>
      </c>
      <c r="I188" s="39">
        <v>0.54093365083230949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spans="2:40" x14ac:dyDescent="0.3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spans="2:40" x14ac:dyDescent="0.3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spans="2:40" x14ac:dyDescent="0.3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spans="2:40" x14ac:dyDescent="0.3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2:32" x14ac:dyDescent="0.3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2:32" x14ac:dyDescent="0.3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spans="2:32" x14ac:dyDescent="0.3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spans="2:32" x14ac:dyDescent="0.3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spans="2:32" x14ac:dyDescent="0.3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spans="2:32" x14ac:dyDescent="0.3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2:32" x14ac:dyDescent="0.3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2:32" x14ac:dyDescent="0.3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2:32" x14ac:dyDescent="0.3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spans="2:32" x14ac:dyDescent="0.3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spans="2:32" x14ac:dyDescent="0.3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spans="2:32" x14ac:dyDescent="0.3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spans="2:32" x14ac:dyDescent="0.3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2:32" x14ac:dyDescent="0.3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2:32" x14ac:dyDescent="0.3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spans="2:32" x14ac:dyDescent="0.3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spans="1:32" x14ac:dyDescent="0.3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spans="1:32" x14ac:dyDescent="0.3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spans="1:32" x14ac:dyDescent="0.3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spans="1:32" x14ac:dyDescent="0.3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spans="1:32" x14ac:dyDescent="0.3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spans="1:32" x14ac:dyDescent="0.3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spans="1:32" x14ac:dyDescent="0.3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spans="1:32" x14ac:dyDescent="0.3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spans="1:32" x14ac:dyDescent="0.3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spans="1:32" x14ac:dyDescent="0.35">
      <c r="C218" s="6" t="s">
        <v>8</v>
      </c>
      <c r="D218" s="6" t="s">
        <v>9</v>
      </c>
      <c r="E218" s="6" t="s">
        <v>10</v>
      </c>
      <c r="F218" s="6" t="s">
        <v>11</v>
      </c>
      <c r="G218" s="6" t="s">
        <v>35</v>
      </c>
      <c r="H218" s="6" t="s">
        <v>36</v>
      </c>
      <c r="I218" s="6" t="s">
        <v>12</v>
      </c>
      <c r="J218" s="6" t="s">
        <v>21</v>
      </c>
      <c r="K218" s="6" t="s">
        <v>22</v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spans="1:32" x14ac:dyDescent="0.35">
      <c r="A219" s="7">
        <v>1</v>
      </c>
      <c r="B219" s="7" t="s">
        <v>1</v>
      </c>
      <c r="C219">
        <v>25</v>
      </c>
      <c r="D219">
        <v>1</v>
      </c>
      <c r="E219">
        <v>15</v>
      </c>
      <c r="F219">
        <v>2</v>
      </c>
      <c r="G219">
        <v>0</v>
      </c>
      <c r="H219">
        <v>1</v>
      </c>
      <c r="I219">
        <v>5</v>
      </c>
      <c r="J219" s="8">
        <f t="shared" ref="J219:J230" si="34">SUM(C219:I219)</f>
        <v>49</v>
      </c>
      <c r="K219" s="8">
        <v>500</v>
      </c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spans="1:32" x14ac:dyDescent="0.35">
      <c r="A220" s="7">
        <v>2</v>
      </c>
      <c r="B220" s="7" t="s">
        <v>2</v>
      </c>
      <c r="C220">
        <v>20</v>
      </c>
      <c r="D220">
        <v>0</v>
      </c>
      <c r="E220">
        <v>18</v>
      </c>
      <c r="F220">
        <v>4</v>
      </c>
      <c r="G220">
        <v>2</v>
      </c>
      <c r="H220">
        <v>1</v>
      </c>
      <c r="I220">
        <v>2</v>
      </c>
      <c r="J220" s="8">
        <f t="shared" si="34"/>
        <v>47</v>
      </c>
      <c r="K220" s="8">
        <v>480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spans="1:32" x14ac:dyDescent="0.35">
      <c r="A221" s="7">
        <v>3</v>
      </c>
      <c r="B221" s="7" t="s">
        <v>3</v>
      </c>
      <c r="C221">
        <v>22</v>
      </c>
      <c r="D221">
        <v>0</v>
      </c>
      <c r="E221">
        <v>11</v>
      </c>
      <c r="F221">
        <v>0</v>
      </c>
      <c r="G221">
        <v>1</v>
      </c>
      <c r="H221">
        <v>0</v>
      </c>
      <c r="I221">
        <v>4</v>
      </c>
      <c r="J221" s="8">
        <f t="shared" si="34"/>
        <v>38</v>
      </c>
      <c r="K221" s="8">
        <v>444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spans="1:32" x14ac:dyDescent="0.35">
      <c r="A222" s="7">
        <v>4</v>
      </c>
      <c r="B222" s="7" t="s">
        <v>1</v>
      </c>
      <c r="C222">
        <v>24</v>
      </c>
      <c r="D222">
        <v>1</v>
      </c>
      <c r="E222">
        <v>20</v>
      </c>
      <c r="F222">
        <v>2</v>
      </c>
      <c r="G222">
        <v>0</v>
      </c>
      <c r="H222">
        <v>0</v>
      </c>
      <c r="I222">
        <v>8</v>
      </c>
      <c r="J222" s="8">
        <f t="shared" si="34"/>
        <v>55</v>
      </c>
      <c r="K222" s="8">
        <v>480</v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spans="1:32" x14ac:dyDescent="0.35">
      <c r="A223" s="7">
        <v>5</v>
      </c>
      <c r="B223" s="7" t="s">
        <v>2</v>
      </c>
      <c r="C223">
        <v>12</v>
      </c>
      <c r="D223">
        <v>0</v>
      </c>
      <c r="E223">
        <v>22</v>
      </c>
      <c r="F223">
        <v>3</v>
      </c>
      <c r="G223">
        <v>1</v>
      </c>
      <c r="H223">
        <v>0</v>
      </c>
      <c r="I223">
        <v>7</v>
      </c>
      <c r="J223" s="8">
        <f t="shared" si="34"/>
        <v>45</v>
      </c>
      <c r="K223" s="8">
        <v>433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x14ac:dyDescent="0.35">
      <c r="A224" s="7">
        <v>6</v>
      </c>
      <c r="B224" s="7" t="s">
        <v>3</v>
      </c>
      <c r="C224">
        <v>13</v>
      </c>
      <c r="D224">
        <v>0</v>
      </c>
      <c r="E224">
        <v>20</v>
      </c>
      <c r="F224">
        <v>1</v>
      </c>
      <c r="G224">
        <v>1</v>
      </c>
      <c r="H224">
        <v>1</v>
      </c>
      <c r="I224">
        <v>1</v>
      </c>
      <c r="J224" s="8">
        <f t="shared" si="34"/>
        <v>37</v>
      </c>
      <c r="K224" s="8">
        <v>432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spans="1:32" x14ac:dyDescent="0.35">
      <c r="A225" s="7">
        <v>7</v>
      </c>
      <c r="B225" s="7" t="s">
        <v>1</v>
      </c>
      <c r="C225">
        <v>17</v>
      </c>
      <c r="D225">
        <v>1</v>
      </c>
      <c r="E225">
        <v>12</v>
      </c>
      <c r="F225">
        <v>2</v>
      </c>
      <c r="G225">
        <v>0</v>
      </c>
      <c r="H225">
        <v>0</v>
      </c>
      <c r="I225">
        <v>1</v>
      </c>
      <c r="J225" s="8">
        <f t="shared" si="34"/>
        <v>33</v>
      </c>
      <c r="K225" s="8">
        <v>457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x14ac:dyDescent="0.35">
      <c r="A226" s="7">
        <v>8</v>
      </c>
      <c r="B226" s="7" t="s">
        <v>2</v>
      </c>
      <c r="C226">
        <v>20</v>
      </c>
      <c r="D226">
        <v>3</v>
      </c>
      <c r="E226">
        <v>23</v>
      </c>
      <c r="F226">
        <v>2</v>
      </c>
      <c r="G226">
        <v>0</v>
      </c>
      <c r="H226">
        <v>0</v>
      </c>
      <c r="I226">
        <v>6</v>
      </c>
      <c r="J226" s="8">
        <f t="shared" si="34"/>
        <v>54</v>
      </c>
      <c r="K226" s="8">
        <v>486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spans="1:32" x14ac:dyDescent="0.35">
      <c r="A227" s="7">
        <v>9</v>
      </c>
      <c r="B227" s="7" t="s">
        <v>3</v>
      </c>
      <c r="C227">
        <v>22</v>
      </c>
      <c r="D227">
        <v>1</v>
      </c>
      <c r="E227">
        <v>11</v>
      </c>
      <c r="F227">
        <v>4</v>
      </c>
      <c r="G227">
        <v>3</v>
      </c>
      <c r="H227">
        <v>1</v>
      </c>
      <c r="I227">
        <v>8</v>
      </c>
      <c r="J227" s="8">
        <v>36</v>
      </c>
      <c r="K227" s="8">
        <v>400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spans="1:32" x14ac:dyDescent="0.35">
      <c r="A228" s="7">
        <v>10</v>
      </c>
      <c r="B228" s="7" t="s">
        <v>1</v>
      </c>
      <c r="C228">
        <v>23</v>
      </c>
      <c r="D228">
        <v>1</v>
      </c>
      <c r="E228">
        <v>19</v>
      </c>
      <c r="F228">
        <v>1</v>
      </c>
      <c r="G228">
        <v>1</v>
      </c>
      <c r="H228">
        <v>2</v>
      </c>
      <c r="I228">
        <v>2</v>
      </c>
      <c r="J228" s="8">
        <v>45</v>
      </c>
      <c r="K228" s="8">
        <v>409</v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spans="1:32" x14ac:dyDescent="0.35">
      <c r="A229" s="7">
        <v>11</v>
      </c>
      <c r="B229" s="7" t="s">
        <v>2</v>
      </c>
      <c r="C229">
        <v>15</v>
      </c>
      <c r="D229">
        <v>0</v>
      </c>
      <c r="E229">
        <v>11</v>
      </c>
      <c r="F229">
        <v>0</v>
      </c>
      <c r="G229">
        <v>1</v>
      </c>
      <c r="H229">
        <v>2</v>
      </c>
      <c r="I229">
        <v>5</v>
      </c>
      <c r="J229" s="8">
        <f t="shared" si="34"/>
        <v>34</v>
      </c>
      <c r="K229" s="8">
        <v>428</v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spans="1:32" x14ac:dyDescent="0.35">
      <c r="A230" s="7">
        <v>12</v>
      </c>
      <c r="B230" s="7" t="s">
        <v>3</v>
      </c>
      <c r="C230">
        <v>11</v>
      </c>
      <c r="D230">
        <v>0</v>
      </c>
      <c r="E230">
        <v>12</v>
      </c>
      <c r="F230">
        <v>3</v>
      </c>
      <c r="G230">
        <v>0</v>
      </c>
      <c r="H230">
        <v>0</v>
      </c>
      <c r="I230">
        <v>7</v>
      </c>
      <c r="J230" s="8">
        <f t="shared" si="34"/>
        <v>33</v>
      </c>
      <c r="K230" s="8">
        <v>456</v>
      </c>
    </row>
    <row r="231" spans="1:32" x14ac:dyDescent="0.35">
      <c r="B231" s="7" t="s">
        <v>20</v>
      </c>
      <c r="C231" s="8">
        <f>SUM(C219:C230)</f>
        <v>224</v>
      </c>
      <c r="D231" s="8">
        <f t="shared" ref="D231:J231" si="35">SUM(D219:D230)</f>
        <v>8</v>
      </c>
      <c r="E231" s="8">
        <f t="shared" si="35"/>
        <v>194</v>
      </c>
      <c r="F231" s="8">
        <f t="shared" si="35"/>
        <v>24</v>
      </c>
      <c r="G231" s="8">
        <f t="shared" si="35"/>
        <v>10</v>
      </c>
      <c r="H231" s="8">
        <f t="shared" si="35"/>
        <v>8</v>
      </c>
      <c r="I231" s="8">
        <f t="shared" si="35"/>
        <v>56</v>
      </c>
      <c r="J231" s="8">
        <f t="shared" si="35"/>
        <v>506</v>
      </c>
      <c r="K231" s="8">
        <f>SUM(K219:K230)</f>
        <v>5405</v>
      </c>
    </row>
    <row r="232" spans="1:32" x14ac:dyDescent="0.35">
      <c r="E232" t="s">
        <v>26</v>
      </c>
      <c r="F232">
        <f>(J231*1000000)/(K231*7)</f>
        <v>13373.860182370821</v>
      </c>
      <c r="G232">
        <f>F232/1000000</f>
        <v>1.3373860182370821E-2</v>
      </c>
    </row>
    <row r="233" spans="1:32" x14ac:dyDescent="0.35">
      <c r="E233" t="s">
        <v>27</v>
      </c>
      <c r="F233">
        <f>NORMSINV(1-G232)+1.5</f>
        <v>3.7151798792703743</v>
      </c>
    </row>
    <row r="237" spans="1:32" x14ac:dyDescent="0.35">
      <c r="A237" s="47" t="s">
        <v>28</v>
      </c>
      <c r="B237" s="47" t="s">
        <v>21</v>
      </c>
      <c r="C237" s="47" t="s">
        <v>29</v>
      </c>
      <c r="D237" s="47" t="s">
        <v>30</v>
      </c>
      <c r="E237" s="47" t="s">
        <v>31</v>
      </c>
      <c r="F237" s="47" t="s">
        <v>32</v>
      </c>
      <c r="G237" s="47" t="s">
        <v>33</v>
      </c>
    </row>
    <row r="238" spans="1:32" x14ac:dyDescent="0.35">
      <c r="A238" s="47">
        <v>1</v>
      </c>
      <c r="B238">
        <v>49</v>
      </c>
      <c r="C238">
        <v>500</v>
      </c>
      <c r="D238">
        <f>B238/C238</f>
        <v>9.8000000000000004E-2</v>
      </c>
      <c r="E238">
        <f>$F238-3*SQRT(($F238*(1-$F238))/$C238)</f>
        <v>5.1709992513635727E-2</v>
      </c>
      <c r="F238">
        <v>9.013034663012208E-2</v>
      </c>
      <c r="G238">
        <f>$F238+3*SQRT(($F238*(1-$F238))/$C238)</f>
        <v>0.12855070074660843</v>
      </c>
    </row>
    <row r="239" spans="1:32" x14ac:dyDescent="0.35">
      <c r="A239" s="47">
        <v>2</v>
      </c>
      <c r="B239">
        <v>47</v>
      </c>
      <c r="C239">
        <v>480</v>
      </c>
      <c r="D239">
        <f t="shared" ref="D239:D249" si="36">B239/C239</f>
        <v>9.7916666666666666E-2</v>
      </c>
      <c r="E239">
        <f t="shared" ref="E239:E249" si="37">$F239-3*SQRT(($F239*(1-$F239))/$C239)</f>
        <v>5.0917736912442585E-2</v>
      </c>
      <c r="F239">
        <v>9.013034663012208E-2</v>
      </c>
      <c r="G239">
        <f t="shared" ref="G239:G249" si="38">$F239+3*SQRT(($F239*(1-$F239))/$C239)</f>
        <v>0.12934295634780157</v>
      </c>
    </row>
    <row r="240" spans="1:32" x14ac:dyDescent="0.35">
      <c r="A240" s="47">
        <v>3</v>
      </c>
      <c r="B240">
        <v>38</v>
      </c>
      <c r="C240">
        <v>444</v>
      </c>
      <c r="D240">
        <f t="shared" si="36"/>
        <v>8.5585585585585586E-2</v>
      </c>
      <c r="E240">
        <f t="shared" si="37"/>
        <v>4.9359016469041485E-2</v>
      </c>
      <c r="F240">
        <v>9.013034663012208E-2</v>
      </c>
      <c r="G240">
        <f t="shared" si="38"/>
        <v>0.13090167679120268</v>
      </c>
    </row>
    <row r="241" spans="1:7" x14ac:dyDescent="0.35">
      <c r="A241" s="47">
        <v>4</v>
      </c>
      <c r="B241">
        <v>49</v>
      </c>
      <c r="C241">
        <v>480</v>
      </c>
      <c r="D241">
        <f t="shared" si="36"/>
        <v>0.10208333333333333</v>
      </c>
      <c r="E241">
        <f t="shared" si="37"/>
        <v>5.0917736912442585E-2</v>
      </c>
      <c r="F241">
        <v>9.013034663012208E-2</v>
      </c>
      <c r="G241">
        <f t="shared" si="38"/>
        <v>0.12934295634780157</v>
      </c>
    </row>
    <row r="242" spans="1:7" x14ac:dyDescent="0.35">
      <c r="A242" s="47">
        <v>5</v>
      </c>
      <c r="B242">
        <v>45</v>
      </c>
      <c r="C242">
        <v>433</v>
      </c>
      <c r="D242">
        <f t="shared" si="36"/>
        <v>0.10392609699769054</v>
      </c>
      <c r="E242">
        <f t="shared" si="37"/>
        <v>4.8844383785755882E-2</v>
      </c>
      <c r="F242">
        <v>9.013034663012208E-2</v>
      </c>
      <c r="G242">
        <f t="shared" si="38"/>
        <v>0.13141630947448829</v>
      </c>
    </row>
    <row r="243" spans="1:7" x14ac:dyDescent="0.35">
      <c r="A243" s="47">
        <v>6</v>
      </c>
      <c r="B243">
        <v>37</v>
      </c>
      <c r="C243">
        <v>432</v>
      </c>
      <c r="D243">
        <f t="shared" si="36"/>
        <v>8.5648148148148154E-2</v>
      </c>
      <c r="E243">
        <f t="shared" si="37"/>
        <v>4.8796626727748954E-2</v>
      </c>
      <c r="F243">
        <v>9.013034663012208E-2</v>
      </c>
      <c r="G243">
        <f t="shared" si="38"/>
        <v>0.13146406653249521</v>
      </c>
    </row>
    <row r="244" spans="1:7" x14ac:dyDescent="0.35">
      <c r="A244" s="47">
        <v>7</v>
      </c>
      <c r="B244">
        <v>33</v>
      </c>
      <c r="C244">
        <v>457</v>
      </c>
      <c r="D244">
        <f t="shared" si="36"/>
        <v>7.2210065645514229E-2</v>
      </c>
      <c r="E244">
        <f t="shared" si="37"/>
        <v>4.9943098763814246E-2</v>
      </c>
      <c r="F244">
        <v>9.013034663012208E-2</v>
      </c>
      <c r="G244">
        <f t="shared" si="38"/>
        <v>0.13031759449642991</v>
      </c>
    </row>
    <row r="245" spans="1:7" x14ac:dyDescent="0.35">
      <c r="A245" s="47">
        <v>8</v>
      </c>
      <c r="B245">
        <v>41</v>
      </c>
      <c r="C245">
        <v>486</v>
      </c>
      <c r="D245">
        <f t="shared" si="36"/>
        <v>8.4362139917695478E-2</v>
      </c>
      <c r="E245">
        <f t="shared" si="37"/>
        <v>5.1160541783944219E-2</v>
      </c>
      <c r="F245">
        <v>9.013034663012208E-2</v>
      </c>
      <c r="G245">
        <f t="shared" si="38"/>
        <v>0.12910015147629994</v>
      </c>
    </row>
    <row r="246" spans="1:7" x14ac:dyDescent="0.35">
      <c r="A246" s="47">
        <v>9</v>
      </c>
      <c r="B246">
        <v>36</v>
      </c>
      <c r="C246">
        <v>400</v>
      </c>
      <c r="D246">
        <f t="shared" si="36"/>
        <v>0.09</v>
      </c>
      <c r="E246">
        <f t="shared" si="37"/>
        <v>4.7175084868083396E-2</v>
      </c>
      <c r="F246">
        <v>9.013034663012208E-2</v>
      </c>
      <c r="G246">
        <f t="shared" si="38"/>
        <v>0.13308560839216077</v>
      </c>
    </row>
    <row r="247" spans="1:7" x14ac:dyDescent="0.35">
      <c r="A247" s="47">
        <v>10</v>
      </c>
      <c r="B247">
        <v>45</v>
      </c>
      <c r="C247">
        <v>409</v>
      </c>
      <c r="D247">
        <f t="shared" si="36"/>
        <v>0.1100244498777506</v>
      </c>
      <c r="E247">
        <f t="shared" si="37"/>
        <v>4.7650326726668503E-2</v>
      </c>
      <c r="F247">
        <v>9.013034663012208E-2</v>
      </c>
      <c r="G247">
        <f t="shared" si="38"/>
        <v>0.13261036653357566</v>
      </c>
    </row>
    <row r="248" spans="1:7" x14ac:dyDescent="0.35">
      <c r="A248" s="47">
        <v>11</v>
      </c>
      <c r="B248">
        <v>34</v>
      </c>
      <c r="C248">
        <v>428</v>
      </c>
      <c r="D248">
        <f t="shared" si="36"/>
        <v>7.9439252336448593E-2</v>
      </c>
      <c r="E248">
        <f t="shared" si="37"/>
        <v>4.8603927688251357E-2</v>
      </c>
      <c r="F248">
        <v>9.013034663012208E-2</v>
      </c>
      <c r="G248">
        <f t="shared" si="38"/>
        <v>0.1316567655719928</v>
      </c>
    </row>
    <row r="249" spans="1:7" x14ac:dyDescent="0.35">
      <c r="A249" s="47">
        <v>12</v>
      </c>
      <c r="B249">
        <v>33</v>
      </c>
      <c r="C249">
        <v>456</v>
      </c>
      <c r="D249">
        <f t="shared" si="36"/>
        <v>7.2368421052631582E-2</v>
      </c>
      <c r="E249">
        <f t="shared" si="37"/>
        <v>4.9899057931018974E-2</v>
      </c>
      <c r="F249">
        <v>9.013034663012208E-2</v>
      </c>
      <c r="G249">
        <f t="shared" si="38"/>
        <v>0.13036163532922518</v>
      </c>
    </row>
    <row r="250" spans="1:7" x14ac:dyDescent="0.35">
      <c r="D250">
        <f>SUM(D238:D249)</f>
        <v>1.0815641595614649</v>
      </c>
    </row>
    <row r="251" spans="1:7" x14ac:dyDescent="0.35">
      <c r="C251" s="40" t="s">
        <v>34</v>
      </c>
      <c r="D251" s="40">
        <f>D250/12</f>
        <v>9.013034663012208E-2</v>
      </c>
    </row>
  </sheetData>
  <sortState xmlns:xlrd2="http://schemas.microsoft.com/office/spreadsheetml/2017/richdata2" ref="A74:E80">
    <sortCondition descending="1" ref="C74:C8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1324-5CA9-48C1-8BDA-8C255D0E6C7D}">
  <dimension ref="A1:I156"/>
  <sheetViews>
    <sheetView topLeftCell="A24" zoomScale="108" workbookViewId="0">
      <selection activeCell="B34" sqref="B34:D35"/>
    </sheetView>
  </sheetViews>
  <sheetFormatPr defaultRowHeight="14.5" x14ac:dyDescent="0.35"/>
  <cols>
    <col min="3" max="3" width="18.08984375" customWidth="1"/>
    <col min="4" max="4" width="12.81640625" customWidth="1"/>
    <col min="5" max="5" width="13.453125" customWidth="1"/>
    <col min="6" max="6" width="16.453125" customWidth="1"/>
    <col min="7" max="7" width="14.81640625" customWidth="1"/>
    <col min="8" max="8" width="15.6328125" customWidth="1"/>
  </cols>
  <sheetData>
    <row r="1" spans="1:6" x14ac:dyDescent="0.35">
      <c r="B1" s="9" t="s">
        <v>13</v>
      </c>
      <c r="C1" s="9" t="s">
        <v>14</v>
      </c>
      <c r="D1" s="9" t="s">
        <v>16</v>
      </c>
      <c r="E1" s="9" t="s">
        <v>23</v>
      </c>
      <c r="F1" s="9" t="s">
        <v>24</v>
      </c>
    </row>
    <row r="2" spans="1:6" x14ac:dyDescent="0.35">
      <c r="A2" s="10" t="s">
        <v>1</v>
      </c>
      <c r="B2">
        <v>16</v>
      </c>
      <c r="C2">
        <v>1</v>
      </c>
      <c r="D2">
        <v>2</v>
      </c>
      <c r="E2" s="11">
        <f t="shared" ref="E2:E31" ca="1" si="0">SUM(B2:E2)</f>
        <v>19</v>
      </c>
      <c r="F2" s="11">
        <v>417</v>
      </c>
    </row>
    <row r="3" spans="1:6" x14ac:dyDescent="0.35">
      <c r="A3" s="10" t="s">
        <v>2</v>
      </c>
      <c r="B3">
        <v>17</v>
      </c>
      <c r="C3">
        <v>0</v>
      </c>
      <c r="D3">
        <v>0</v>
      </c>
      <c r="E3" s="11">
        <f t="shared" ca="1" si="0"/>
        <v>17</v>
      </c>
      <c r="F3" s="11">
        <v>440</v>
      </c>
    </row>
    <row r="4" spans="1:6" x14ac:dyDescent="0.35">
      <c r="A4" s="10" t="s">
        <v>3</v>
      </c>
      <c r="B4">
        <v>23</v>
      </c>
      <c r="C4">
        <v>2</v>
      </c>
      <c r="D4">
        <v>1</v>
      </c>
      <c r="E4" s="11">
        <f t="shared" ca="1" si="0"/>
        <v>26</v>
      </c>
      <c r="F4" s="11">
        <v>426</v>
      </c>
    </row>
    <row r="5" spans="1:6" x14ac:dyDescent="0.35">
      <c r="A5" s="10" t="s">
        <v>1</v>
      </c>
      <c r="B5">
        <v>15</v>
      </c>
      <c r="C5">
        <v>2</v>
      </c>
      <c r="D5">
        <v>2</v>
      </c>
      <c r="E5" s="11">
        <f t="shared" ca="1" si="0"/>
        <v>19</v>
      </c>
      <c r="F5" s="11">
        <v>422</v>
      </c>
    </row>
    <row r="6" spans="1:6" x14ac:dyDescent="0.35">
      <c r="A6" s="10" t="s">
        <v>2</v>
      </c>
      <c r="B6">
        <v>18</v>
      </c>
      <c r="C6">
        <v>0</v>
      </c>
      <c r="D6">
        <v>0</v>
      </c>
      <c r="E6" s="11">
        <f t="shared" ca="1" si="0"/>
        <v>18</v>
      </c>
      <c r="F6" s="11">
        <v>445</v>
      </c>
    </row>
    <row r="7" spans="1:6" x14ac:dyDescent="0.35">
      <c r="A7" s="10" t="s">
        <v>3</v>
      </c>
      <c r="B7">
        <v>13</v>
      </c>
      <c r="C7">
        <v>0</v>
      </c>
      <c r="D7">
        <v>3</v>
      </c>
      <c r="E7" s="11">
        <f t="shared" ca="1" si="0"/>
        <v>16</v>
      </c>
      <c r="F7" s="11">
        <v>412</v>
      </c>
    </row>
    <row r="8" spans="1:6" x14ac:dyDescent="0.35">
      <c r="A8" s="10" t="s">
        <v>1</v>
      </c>
      <c r="B8">
        <v>18</v>
      </c>
      <c r="C8">
        <v>3</v>
      </c>
      <c r="D8">
        <v>3</v>
      </c>
      <c r="E8" s="11">
        <f t="shared" ca="1" si="0"/>
        <v>24</v>
      </c>
      <c r="F8" s="11">
        <v>422</v>
      </c>
    </row>
    <row r="9" spans="1:6" x14ac:dyDescent="0.35">
      <c r="A9" s="10" t="s">
        <v>2</v>
      </c>
      <c r="B9">
        <v>16</v>
      </c>
      <c r="C9">
        <v>1</v>
      </c>
      <c r="D9">
        <v>2</v>
      </c>
      <c r="E9" s="11">
        <f t="shared" ca="1" si="0"/>
        <v>19</v>
      </c>
      <c r="F9" s="11">
        <v>432</v>
      </c>
    </row>
    <row r="10" spans="1:6" x14ac:dyDescent="0.35">
      <c r="A10" s="10" t="s">
        <v>3</v>
      </c>
      <c r="B10">
        <v>17</v>
      </c>
      <c r="C10">
        <v>2</v>
      </c>
      <c r="D10">
        <v>1</v>
      </c>
      <c r="E10" s="11">
        <f t="shared" ca="1" si="0"/>
        <v>20</v>
      </c>
      <c r="F10" s="11">
        <v>422</v>
      </c>
    </row>
    <row r="11" spans="1:6" x14ac:dyDescent="0.35">
      <c r="A11" s="10" t="s">
        <v>1</v>
      </c>
      <c r="B11">
        <v>13</v>
      </c>
      <c r="C11">
        <v>8</v>
      </c>
      <c r="D11">
        <v>0</v>
      </c>
      <c r="E11" s="11">
        <f t="shared" ca="1" si="0"/>
        <v>21</v>
      </c>
      <c r="F11" s="11">
        <v>410</v>
      </c>
    </row>
    <row r="12" spans="1:6" x14ac:dyDescent="0.35">
      <c r="A12" s="10" t="s">
        <v>2</v>
      </c>
      <c r="B12">
        <v>19</v>
      </c>
      <c r="C12">
        <v>2</v>
      </c>
      <c r="D12">
        <v>0</v>
      </c>
      <c r="E12" s="11">
        <f t="shared" ca="1" si="0"/>
        <v>21</v>
      </c>
      <c r="F12" s="11">
        <v>405</v>
      </c>
    </row>
    <row r="13" spans="1:6" x14ac:dyDescent="0.35">
      <c r="A13" s="10" t="s">
        <v>3</v>
      </c>
      <c r="B13">
        <v>22</v>
      </c>
      <c r="C13">
        <v>0</v>
      </c>
      <c r="D13">
        <v>0</v>
      </c>
      <c r="E13" s="11">
        <f t="shared" ca="1" si="0"/>
        <v>22</v>
      </c>
      <c r="F13" s="11">
        <v>421</v>
      </c>
    </row>
    <row r="14" spans="1:6" x14ac:dyDescent="0.35">
      <c r="A14" s="10" t="s">
        <v>1</v>
      </c>
      <c r="B14">
        <v>23</v>
      </c>
      <c r="C14">
        <v>3</v>
      </c>
      <c r="D14">
        <v>2</v>
      </c>
      <c r="E14" s="11">
        <f t="shared" ca="1" si="0"/>
        <v>28</v>
      </c>
      <c r="F14" s="11">
        <v>432</v>
      </c>
    </row>
    <row r="15" spans="1:6" x14ac:dyDescent="0.35">
      <c r="A15" s="10" t="s">
        <v>2</v>
      </c>
      <c r="B15">
        <v>11</v>
      </c>
      <c r="C15">
        <v>5</v>
      </c>
      <c r="D15">
        <v>1</v>
      </c>
      <c r="E15" s="11">
        <f t="shared" ca="1" si="0"/>
        <v>17</v>
      </c>
      <c r="F15" s="11">
        <v>432</v>
      </c>
    </row>
    <row r="16" spans="1:6" x14ac:dyDescent="0.35">
      <c r="A16" s="10" t="s">
        <v>3</v>
      </c>
      <c r="B16">
        <v>21</v>
      </c>
      <c r="C16">
        <v>2</v>
      </c>
      <c r="D16">
        <v>3</v>
      </c>
      <c r="E16" s="11">
        <f t="shared" ca="1" si="0"/>
        <v>26</v>
      </c>
      <c r="F16" s="11">
        <v>413</v>
      </c>
    </row>
    <row r="17" spans="1:6" x14ac:dyDescent="0.35">
      <c r="A17" s="10" t="s">
        <v>1</v>
      </c>
      <c r="B17">
        <v>22</v>
      </c>
      <c r="C17">
        <v>0</v>
      </c>
      <c r="D17">
        <v>1</v>
      </c>
      <c r="E17" s="11">
        <f t="shared" ca="1" si="0"/>
        <v>23</v>
      </c>
      <c r="F17" s="11">
        <v>421</v>
      </c>
    </row>
    <row r="18" spans="1:6" x14ac:dyDescent="0.35">
      <c r="A18" s="10" t="s">
        <v>2</v>
      </c>
      <c r="B18">
        <v>21</v>
      </c>
      <c r="C18">
        <v>1</v>
      </c>
      <c r="D18">
        <v>1</v>
      </c>
      <c r="E18" s="11">
        <f t="shared" ca="1" si="0"/>
        <v>23</v>
      </c>
      <c r="F18" s="11">
        <v>412</v>
      </c>
    </row>
    <row r="19" spans="1:6" x14ac:dyDescent="0.35">
      <c r="A19" s="10" t="s">
        <v>3</v>
      </c>
      <c r="B19">
        <v>21</v>
      </c>
      <c r="C19">
        <v>2</v>
      </c>
      <c r="D19">
        <v>0</v>
      </c>
      <c r="E19" s="11">
        <f t="shared" ca="1" si="0"/>
        <v>23</v>
      </c>
      <c r="F19" s="11">
        <v>419</v>
      </c>
    </row>
    <row r="20" spans="1:6" x14ac:dyDescent="0.35">
      <c r="A20" s="10" t="s">
        <v>1</v>
      </c>
      <c r="B20">
        <v>20</v>
      </c>
      <c r="C20">
        <v>0</v>
      </c>
      <c r="D20">
        <v>0</v>
      </c>
      <c r="E20" s="11">
        <f t="shared" ca="1" si="0"/>
        <v>20</v>
      </c>
      <c r="F20" s="11">
        <v>417</v>
      </c>
    </row>
    <row r="21" spans="1:6" x14ac:dyDescent="0.35">
      <c r="A21" s="10" t="s">
        <v>2</v>
      </c>
      <c r="B21">
        <v>19</v>
      </c>
      <c r="C21">
        <v>5</v>
      </c>
      <c r="D21">
        <v>0</v>
      </c>
      <c r="E21" s="11">
        <f t="shared" ca="1" si="0"/>
        <v>24</v>
      </c>
      <c r="F21" s="11">
        <v>418</v>
      </c>
    </row>
    <row r="22" spans="1:6" x14ac:dyDescent="0.35">
      <c r="A22" s="10" t="s">
        <v>3</v>
      </c>
      <c r="B22">
        <v>17</v>
      </c>
      <c r="C22">
        <v>3</v>
      </c>
      <c r="D22">
        <v>0</v>
      </c>
      <c r="E22" s="11">
        <f t="shared" ca="1" si="0"/>
        <v>20</v>
      </c>
      <c r="F22" s="11">
        <v>433</v>
      </c>
    </row>
    <row r="23" spans="1:6" x14ac:dyDescent="0.35">
      <c r="A23" s="10" t="s">
        <v>1</v>
      </c>
      <c r="B23">
        <v>19</v>
      </c>
      <c r="C23">
        <v>2</v>
      </c>
      <c r="D23">
        <v>1</v>
      </c>
      <c r="E23" s="11">
        <f t="shared" ca="1" si="0"/>
        <v>22</v>
      </c>
      <c r="F23" s="11">
        <v>427</v>
      </c>
    </row>
    <row r="24" spans="1:6" x14ac:dyDescent="0.35">
      <c r="A24" s="10" t="s">
        <v>2</v>
      </c>
      <c r="B24">
        <v>12</v>
      </c>
      <c r="C24">
        <v>8</v>
      </c>
      <c r="D24">
        <v>2</v>
      </c>
      <c r="E24" s="11">
        <f t="shared" ca="1" si="0"/>
        <v>22</v>
      </c>
      <c r="F24" s="11">
        <v>427</v>
      </c>
    </row>
    <row r="25" spans="1:6" x14ac:dyDescent="0.35">
      <c r="A25" s="10" t="s">
        <v>3</v>
      </c>
      <c r="B25">
        <v>14</v>
      </c>
      <c r="C25">
        <v>1</v>
      </c>
      <c r="D25">
        <v>3</v>
      </c>
      <c r="E25" s="11">
        <f t="shared" ca="1" si="0"/>
        <v>18</v>
      </c>
      <c r="F25" s="11">
        <v>438</v>
      </c>
    </row>
    <row r="26" spans="1:6" x14ac:dyDescent="0.35">
      <c r="A26" s="10" t="s">
        <v>1</v>
      </c>
      <c r="B26">
        <v>16</v>
      </c>
      <c r="C26">
        <v>1</v>
      </c>
      <c r="D26">
        <v>1</v>
      </c>
      <c r="E26" s="11">
        <f t="shared" ca="1" si="0"/>
        <v>18</v>
      </c>
      <c r="F26" s="11">
        <v>412</v>
      </c>
    </row>
    <row r="27" spans="1:6" x14ac:dyDescent="0.35">
      <c r="A27" s="10" t="s">
        <v>2</v>
      </c>
      <c r="B27">
        <v>11</v>
      </c>
      <c r="C27">
        <v>9</v>
      </c>
      <c r="D27">
        <v>1</v>
      </c>
      <c r="E27" s="11">
        <f t="shared" ca="1" si="0"/>
        <v>21</v>
      </c>
      <c r="F27" s="11">
        <v>432</v>
      </c>
    </row>
    <row r="28" spans="1:6" x14ac:dyDescent="0.35">
      <c r="A28" s="10" t="s">
        <v>3</v>
      </c>
      <c r="B28">
        <v>10</v>
      </c>
      <c r="C28">
        <v>4</v>
      </c>
      <c r="D28">
        <v>0</v>
      </c>
      <c r="E28" s="11">
        <f t="shared" ca="1" si="0"/>
        <v>14</v>
      </c>
      <c r="F28" s="11">
        <v>400</v>
      </c>
    </row>
    <row r="29" spans="1:6" x14ac:dyDescent="0.35">
      <c r="A29" s="10" t="s">
        <v>1</v>
      </c>
      <c r="B29">
        <v>17</v>
      </c>
      <c r="C29">
        <v>3</v>
      </c>
      <c r="D29">
        <v>2</v>
      </c>
      <c r="E29" s="11">
        <f t="shared" ca="1" si="0"/>
        <v>22</v>
      </c>
      <c r="F29" s="11">
        <v>412</v>
      </c>
    </row>
    <row r="30" spans="1:6" x14ac:dyDescent="0.35">
      <c r="A30" s="10" t="s">
        <v>2</v>
      </c>
      <c r="B30">
        <v>12</v>
      </c>
      <c r="C30">
        <v>2</v>
      </c>
      <c r="D30">
        <v>1</v>
      </c>
      <c r="E30" s="11">
        <f t="shared" ca="1" si="0"/>
        <v>15</v>
      </c>
      <c r="F30" s="11">
        <v>413</v>
      </c>
    </row>
    <row r="31" spans="1:6" x14ac:dyDescent="0.35">
      <c r="A31" s="10" t="s">
        <v>3</v>
      </c>
      <c r="B31">
        <v>21</v>
      </c>
      <c r="C31">
        <v>3</v>
      </c>
      <c r="D31">
        <v>1</v>
      </c>
      <c r="E31" s="11">
        <f t="shared" ca="1" si="0"/>
        <v>25</v>
      </c>
      <c r="F31" s="11">
        <v>426</v>
      </c>
    </row>
    <row r="32" spans="1:6" x14ac:dyDescent="0.35">
      <c r="A32" s="10" t="s">
        <v>20</v>
      </c>
      <c r="B32" s="14">
        <f>SUM(B2:B31)</f>
        <v>514</v>
      </c>
      <c r="C32" s="10">
        <f t="shared" ref="C32" si="1">SUM(C2:C31)</f>
        <v>75</v>
      </c>
      <c r="D32" s="10">
        <f>SUM(D2:D31)</f>
        <v>34</v>
      </c>
      <c r="E32" s="10">
        <f ca="1">SUM(E2:E31)</f>
        <v>623</v>
      </c>
      <c r="F32" s="10">
        <f>SUM(F2:F31)</f>
        <v>12658</v>
      </c>
    </row>
    <row r="34" spans="1:6" x14ac:dyDescent="0.35">
      <c r="B34" s="49" t="s">
        <v>26</v>
      </c>
      <c r="C34" s="50">
        <f>(623*1000000)/(12658*3)</f>
        <v>16405.961973982197</v>
      </c>
      <c r="D34" s="50">
        <f>C34/1000000</f>
        <v>1.6405961973982197E-2</v>
      </c>
    </row>
    <row r="35" spans="1:6" x14ac:dyDescent="0.35">
      <c r="B35" s="49" t="s">
        <v>27</v>
      </c>
      <c r="C35" s="50">
        <f>NORMSINV(1-D34)+1.5</f>
        <v>3.634377107824398</v>
      </c>
      <c r="D35" s="50"/>
    </row>
    <row r="38" spans="1:6" ht="28.5" x14ac:dyDescent="0.35">
      <c r="A38" s="17" t="s">
        <v>21</v>
      </c>
      <c r="B38" s="17" t="s">
        <v>29</v>
      </c>
      <c r="C38" s="17" t="s">
        <v>30</v>
      </c>
      <c r="D38" s="17" t="s">
        <v>31</v>
      </c>
      <c r="E38" s="17" t="s">
        <v>32</v>
      </c>
      <c r="F38" s="17" t="s">
        <v>33</v>
      </c>
    </row>
    <row r="39" spans="1:6" x14ac:dyDescent="0.35">
      <c r="A39">
        <v>19</v>
      </c>
      <c r="B39">
        <v>417</v>
      </c>
      <c r="C39">
        <f>A39/B39</f>
        <v>4.5563549160671464E-2</v>
      </c>
      <c r="D39">
        <f>$E39-3*SQRT(($E39*(1-$E39))/$B39)</f>
        <v>1.7448443563755155E-2</v>
      </c>
      <c r="E39">
        <v>4.923323962370299E-2</v>
      </c>
      <c r="F39">
        <f>$E39+3*SQRT(($E39*(1-$E39))/$B39)</f>
        <v>8.1018035683650819E-2</v>
      </c>
    </row>
    <row r="40" spans="1:6" x14ac:dyDescent="0.35">
      <c r="A40">
        <v>17</v>
      </c>
      <c r="B40">
        <v>440</v>
      </c>
      <c r="C40">
        <f t="shared" ref="C40:C68" si="2">A40/B40</f>
        <v>3.8636363636363635E-2</v>
      </c>
      <c r="D40">
        <f t="shared" ref="D40:D68" si="3">$E40-3*SQRT(($E40*(1-$E40))/$B40)</f>
        <v>1.8290332165746791E-2</v>
      </c>
      <c r="E40">
        <v>4.923323962370299E-2</v>
      </c>
      <c r="F40">
        <f t="shared" ref="F40:F68" si="4">$E40+3*SQRT(($E40*(1-$E40))/$B40)</f>
        <v>8.0176147081659183E-2</v>
      </c>
    </row>
    <row r="41" spans="1:6" x14ac:dyDescent="0.35">
      <c r="A41">
        <v>26</v>
      </c>
      <c r="B41">
        <v>426</v>
      </c>
      <c r="C41">
        <f t="shared" si="2"/>
        <v>6.1032863849765258E-2</v>
      </c>
      <c r="D41">
        <f t="shared" si="3"/>
        <v>1.7785990788665364E-2</v>
      </c>
      <c r="E41">
        <v>4.923323962370299E-2</v>
      </c>
      <c r="F41">
        <f t="shared" si="4"/>
        <v>8.0680488458740623E-2</v>
      </c>
    </row>
    <row r="42" spans="1:6" x14ac:dyDescent="0.35">
      <c r="A42">
        <v>19</v>
      </c>
      <c r="B42">
        <v>422</v>
      </c>
      <c r="C42">
        <f t="shared" si="2"/>
        <v>4.5023696682464455E-2</v>
      </c>
      <c r="D42">
        <f t="shared" si="3"/>
        <v>1.76373032039129E-2</v>
      </c>
      <c r="E42">
        <v>4.923323962370299E-2</v>
      </c>
      <c r="F42">
        <f t="shared" si="4"/>
        <v>8.0829176043493073E-2</v>
      </c>
    </row>
    <row r="43" spans="1:6" x14ac:dyDescent="0.35">
      <c r="A43">
        <v>18</v>
      </c>
      <c r="B43">
        <v>445</v>
      </c>
      <c r="C43">
        <f t="shared" si="2"/>
        <v>4.0449438202247189E-2</v>
      </c>
      <c r="D43">
        <f t="shared" si="3"/>
        <v>1.8464659792143304E-2</v>
      </c>
      <c r="E43">
        <v>4.923323962370299E-2</v>
      </c>
      <c r="F43">
        <f t="shared" si="4"/>
        <v>8.0001819455262677E-2</v>
      </c>
    </row>
    <row r="44" spans="1:6" x14ac:dyDescent="0.35">
      <c r="A44">
        <v>16</v>
      </c>
      <c r="B44">
        <v>412</v>
      </c>
      <c r="C44">
        <f t="shared" si="2"/>
        <v>3.8834951456310676E-2</v>
      </c>
      <c r="D44">
        <f t="shared" si="3"/>
        <v>1.7256156292120711E-2</v>
      </c>
      <c r="E44">
        <v>4.923323962370299E-2</v>
      </c>
      <c r="F44">
        <f t="shared" si="4"/>
        <v>8.1210322955285269E-2</v>
      </c>
    </row>
    <row r="45" spans="1:6" x14ac:dyDescent="0.35">
      <c r="A45">
        <v>24</v>
      </c>
      <c r="B45">
        <v>422</v>
      </c>
      <c r="C45">
        <f t="shared" si="2"/>
        <v>5.6872037914691941E-2</v>
      </c>
      <c r="D45">
        <f t="shared" si="3"/>
        <v>1.76373032039129E-2</v>
      </c>
      <c r="E45">
        <v>4.923323962370299E-2</v>
      </c>
      <c r="F45">
        <f t="shared" si="4"/>
        <v>8.0829176043493073E-2</v>
      </c>
    </row>
    <row r="46" spans="1:6" x14ac:dyDescent="0.35">
      <c r="A46">
        <v>19</v>
      </c>
      <c r="B46">
        <v>432</v>
      </c>
      <c r="C46">
        <f t="shared" si="2"/>
        <v>4.3981481481481483E-2</v>
      </c>
      <c r="D46">
        <f t="shared" si="3"/>
        <v>1.8005138049740653E-2</v>
      </c>
      <c r="E46">
        <v>4.923323962370299E-2</v>
      </c>
      <c r="F46">
        <f t="shared" si="4"/>
        <v>8.046134119766532E-2</v>
      </c>
    </row>
    <row r="47" spans="1:6" x14ac:dyDescent="0.35">
      <c r="A47">
        <v>20</v>
      </c>
      <c r="B47">
        <v>422</v>
      </c>
      <c r="C47">
        <f t="shared" si="2"/>
        <v>4.7393364928909949E-2</v>
      </c>
      <c r="D47">
        <f t="shared" si="3"/>
        <v>1.76373032039129E-2</v>
      </c>
      <c r="E47">
        <v>4.923323962370299E-2</v>
      </c>
      <c r="F47">
        <f t="shared" si="4"/>
        <v>8.0829176043493073E-2</v>
      </c>
    </row>
    <row r="48" spans="1:6" x14ac:dyDescent="0.35">
      <c r="A48">
        <v>21</v>
      </c>
      <c r="B48">
        <v>410</v>
      </c>
      <c r="C48">
        <f t="shared" si="2"/>
        <v>5.1219512195121948E-2</v>
      </c>
      <c r="D48">
        <f t="shared" si="3"/>
        <v>1.7178258287943206E-2</v>
      </c>
      <c r="E48">
        <v>4.923323962370299E-2</v>
      </c>
      <c r="F48">
        <f t="shared" si="4"/>
        <v>8.1288220959462781E-2</v>
      </c>
    </row>
    <row r="49" spans="1:6" x14ac:dyDescent="0.35">
      <c r="A49">
        <v>21</v>
      </c>
      <c r="B49">
        <v>405</v>
      </c>
      <c r="C49">
        <f t="shared" si="2"/>
        <v>5.185185185185185E-2</v>
      </c>
      <c r="D49">
        <f t="shared" si="3"/>
        <v>1.6980995002468385E-2</v>
      </c>
      <c r="E49">
        <v>4.923323962370299E-2</v>
      </c>
      <c r="F49">
        <f t="shared" si="4"/>
        <v>8.1485484244937595E-2</v>
      </c>
    </row>
    <row r="50" spans="1:6" x14ac:dyDescent="0.35">
      <c r="A50">
        <v>22</v>
      </c>
      <c r="B50">
        <v>421</v>
      </c>
      <c r="C50">
        <f t="shared" si="2"/>
        <v>5.2256532066508314E-2</v>
      </c>
      <c r="D50">
        <f t="shared" si="3"/>
        <v>1.7599800595554958E-2</v>
      </c>
      <c r="E50">
        <v>4.923323962370299E-2</v>
      </c>
      <c r="F50">
        <f t="shared" si="4"/>
        <v>8.0866678651851015E-2</v>
      </c>
    </row>
    <row r="51" spans="1:6" x14ac:dyDescent="0.35">
      <c r="A51">
        <v>28</v>
      </c>
      <c r="B51">
        <v>432</v>
      </c>
      <c r="C51">
        <f t="shared" si="2"/>
        <v>6.4814814814814811E-2</v>
      </c>
      <c r="D51">
        <f t="shared" si="3"/>
        <v>1.8005138049740653E-2</v>
      </c>
      <c r="E51">
        <v>4.923323962370299E-2</v>
      </c>
      <c r="F51">
        <f t="shared" si="4"/>
        <v>8.046134119766532E-2</v>
      </c>
    </row>
    <row r="52" spans="1:6" x14ac:dyDescent="0.35">
      <c r="A52">
        <v>17</v>
      </c>
      <c r="B52">
        <v>432</v>
      </c>
      <c r="C52">
        <f t="shared" si="2"/>
        <v>3.9351851851851853E-2</v>
      </c>
      <c r="D52">
        <f t="shared" si="3"/>
        <v>1.8005138049740653E-2</v>
      </c>
      <c r="E52">
        <v>4.923323962370299E-2</v>
      </c>
      <c r="F52">
        <f t="shared" si="4"/>
        <v>8.046134119766532E-2</v>
      </c>
    </row>
    <row r="53" spans="1:6" x14ac:dyDescent="0.35">
      <c r="A53">
        <v>26</v>
      </c>
      <c r="B53">
        <v>413</v>
      </c>
      <c r="C53">
        <f t="shared" si="2"/>
        <v>6.2953995157384993E-2</v>
      </c>
      <c r="D53">
        <f t="shared" si="3"/>
        <v>1.7294892930606431E-2</v>
      </c>
      <c r="E53">
        <v>4.923323962370299E-2</v>
      </c>
      <c r="F53">
        <f t="shared" si="4"/>
        <v>8.1171586316799549E-2</v>
      </c>
    </row>
    <row r="54" spans="1:6" x14ac:dyDescent="0.35">
      <c r="A54">
        <v>23</v>
      </c>
      <c r="B54">
        <v>421</v>
      </c>
      <c r="C54">
        <f t="shared" si="2"/>
        <v>5.4631828978622329E-2</v>
      </c>
      <c r="D54">
        <f t="shared" si="3"/>
        <v>1.7599800595554958E-2</v>
      </c>
      <c r="E54">
        <v>4.923323962370299E-2</v>
      </c>
      <c r="F54">
        <f t="shared" si="4"/>
        <v>8.0866678651851015E-2</v>
      </c>
    </row>
    <row r="55" spans="1:6" x14ac:dyDescent="0.35">
      <c r="A55">
        <v>23</v>
      </c>
      <c r="B55">
        <v>412</v>
      </c>
      <c r="C55">
        <f t="shared" si="2"/>
        <v>5.5825242718446605E-2</v>
      </c>
      <c r="D55">
        <f t="shared" si="3"/>
        <v>1.7256156292120711E-2</v>
      </c>
      <c r="E55">
        <v>4.923323962370299E-2</v>
      </c>
      <c r="F55">
        <f t="shared" si="4"/>
        <v>8.1210322955285269E-2</v>
      </c>
    </row>
    <row r="56" spans="1:6" x14ac:dyDescent="0.35">
      <c r="A56">
        <v>23</v>
      </c>
      <c r="B56">
        <v>419</v>
      </c>
      <c r="C56">
        <f t="shared" si="2"/>
        <v>5.4892601431980909E-2</v>
      </c>
      <c r="D56">
        <f t="shared" si="3"/>
        <v>1.7524393005772645E-2</v>
      </c>
      <c r="E56">
        <v>4.923323962370299E-2</v>
      </c>
      <c r="F56">
        <f t="shared" si="4"/>
        <v>8.0942086241633335E-2</v>
      </c>
    </row>
    <row r="57" spans="1:6" x14ac:dyDescent="0.35">
      <c r="A57">
        <v>20</v>
      </c>
      <c r="B57">
        <v>417</v>
      </c>
      <c r="C57">
        <f t="shared" si="2"/>
        <v>4.7961630695443645E-2</v>
      </c>
      <c r="D57">
        <f t="shared" si="3"/>
        <v>1.7448443563755155E-2</v>
      </c>
      <c r="E57">
        <v>4.923323962370299E-2</v>
      </c>
      <c r="F57">
        <f t="shared" si="4"/>
        <v>8.1018035683650819E-2</v>
      </c>
    </row>
    <row r="58" spans="1:6" x14ac:dyDescent="0.35">
      <c r="A58">
        <v>24</v>
      </c>
      <c r="B58">
        <v>418</v>
      </c>
      <c r="C58">
        <f t="shared" si="2"/>
        <v>5.7416267942583733E-2</v>
      </c>
      <c r="D58">
        <f t="shared" si="3"/>
        <v>1.7486486421265657E-2</v>
      </c>
      <c r="E58">
        <v>4.923323962370299E-2</v>
      </c>
      <c r="F58">
        <f t="shared" si="4"/>
        <v>8.0979992826140323E-2</v>
      </c>
    </row>
    <row r="59" spans="1:6" x14ac:dyDescent="0.35">
      <c r="A59">
        <v>20</v>
      </c>
      <c r="B59">
        <v>433</v>
      </c>
      <c r="C59">
        <f t="shared" si="2"/>
        <v>4.6189376443418015E-2</v>
      </c>
      <c r="D59">
        <f t="shared" si="3"/>
        <v>1.8041219057253078E-2</v>
      </c>
      <c r="E59">
        <v>4.923323962370299E-2</v>
      </c>
      <c r="F59">
        <f t="shared" si="4"/>
        <v>8.0425260190152906E-2</v>
      </c>
    </row>
    <row r="60" spans="1:6" x14ac:dyDescent="0.35">
      <c r="A60">
        <v>22</v>
      </c>
      <c r="B60">
        <v>427</v>
      </c>
      <c r="C60">
        <f t="shared" si="2"/>
        <v>5.1522248243559721E-2</v>
      </c>
      <c r="D60">
        <f t="shared" si="3"/>
        <v>1.7822835849747629E-2</v>
      </c>
      <c r="E60">
        <v>4.923323962370299E-2</v>
      </c>
      <c r="F60">
        <f t="shared" si="4"/>
        <v>8.0643643397658352E-2</v>
      </c>
    </row>
    <row r="61" spans="1:6" x14ac:dyDescent="0.35">
      <c r="A61">
        <v>22</v>
      </c>
      <c r="B61">
        <v>427</v>
      </c>
      <c r="C61">
        <f t="shared" si="2"/>
        <v>5.1522248243559721E-2</v>
      </c>
      <c r="D61">
        <f t="shared" si="3"/>
        <v>1.7822835849747629E-2</v>
      </c>
      <c r="E61">
        <v>4.923323962370299E-2</v>
      </c>
      <c r="F61">
        <f t="shared" si="4"/>
        <v>8.0643643397658352E-2</v>
      </c>
    </row>
    <row r="62" spans="1:6" x14ac:dyDescent="0.35">
      <c r="A62">
        <v>18</v>
      </c>
      <c r="B62">
        <v>438</v>
      </c>
      <c r="C62">
        <f t="shared" si="2"/>
        <v>4.1095890410958902E-2</v>
      </c>
      <c r="D62">
        <f t="shared" si="3"/>
        <v>1.8219766720722064E-2</v>
      </c>
      <c r="E62">
        <v>4.923323962370299E-2</v>
      </c>
      <c r="F62">
        <f t="shared" si="4"/>
        <v>8.0246712526683917E-2</v>
      </c>
    </row>
    <row r="63" spans="1:6" x14ac:dyDescent="0.35">
      <c r="A63">
        <v>18</v>
      </c>
      <c r="B63">
        <v>412</v>
      </c>
      <c r="C63">
        <f t="shared" si="2"/>
        <v>4.3689320388349516E-2</v>
      </c>
      <c r="D63">
        <f t="shared" si="3"/>
        <v>1.7256156292120711E-2</v>
      </c>
      <c r="E63">
        <v>4.923323962370299E-2</v>
      </c>
      <c r="F63">
        <f t="shared" si="4"/>
        <v>8.1210322955285269E-2</v>
      </c>
    </row>
    <row r="64" spans="1:6" x14ac:dyDescent="0.35">
      <c r="A64">
        <v>21</v>
      </c>
      <c r="B64">
        <v>432</v>
      </c>
      <c r="C64">
        <f t="shared" si="2"/>
        <v>4.8611111111111112E-2</v>
      </c>
      <c r="D64">
        <f t="shared" si="3"/>
        <v>1.8005138049740653E-2</v>
      </c>
      <c r="E64">
        <v>4.923323962370299E-2</v>
      </c>
      <c r="F64">
        <f t="shared" si="4"/>
        <v>8.046134119766532E-2</v>
      </c>
    </row>
    <row r="65" spans="1:6" x14ac:dyDescent="0.35">
      <c r="A65">
        <v>14</v>
      </c>
      <c r="B65">
        <v>400</v>
      </c>
      <c r="C65">
        <f t="shared" si="2"/>
        <v>3.5000000000000003E-2</v>
      </c>
      <c r="D65">
        <f t="shared" si="3"/>
        <v>1.6780044493688355E-2</v>
      </c>
      <c r="E65">
        <v>4.923323962370299E-2</v>
      </c>
      <c r="F65">
        <f t="shared" si="4"/>
        <v>8.1686434753717618E-2</v>
      </c>
    </row>
    <row r="66" spans="1:6" x14ac:dyDescent="0.35">
      <c r="A66">
        <v>22</v>
      </c>
      <c r="B66">
        <v>412</v>
      </c>
      <c r="C66">
        <f t="shared" si="2"/>
        <v>5.3398058252427182E-2</v>
      </c>
      <c r="D66">
        <f t="shared" si="3"/>
        <v>1.7256156292120711E-2</v>
      </c>
      <c r="E66">
        <v>4.923323962370299E-2</v>
      </c>
      <c r="F66">
        <f t="shared" si="4"/>
        <v>8.1210322955285269E-2</v>
      </c>
    </row>
    <row r="67" spans="1:6" x14ac:dyDescent="0.35">
      <c r="A67">
        <v>15</v>
      </c>
      <c r="B67">
        <v>413</v>
      </c>
      <c r="C67">
        <f t="shared" si="2"/>
        <v>3.6319612590799029E-2</v>
      </c>
      <c r="D67">
        <f t="shared" si="3"/>
        <v>1.7294892930606431E-2</v>
      </c>
      <c r="E67">
        <v>4.923323962370299E-2</v>
      </c>
      <c r="F67">
        <f t="shared" si="4"/>
        <v>8.1171586316799549E-2</v>
      </c>
    </row>
    <row r="68" spans="1:6" x14ac:dyDescent="0.35">
      <c r="A68">
        <v>25</v>
      </c>
      <c r="B68">
        <v>426</v>
      </c>
      <c r="C68">
        <f t="shared" si="2"/>
        <v>5.8685446009389672E-2</v>
      </c>
      <c r="D68">
        <f t="shared" si="3"/>
        <v>1.7785990788665364E-2</v>
      </c>
      <c r="E68">
        <v>4.923323962370299E-2</v>
      </c>
      <c r="F68">
        <f t="shared" si="4"/>
        <v>8.0680488458740623E-2</v>
      </c>
    </row>
    <row r="69" spans="1:6" x14ac:dyDescent="0.35">
      <c r="C69">
        <f>SUM(C39:C68)</f>
        <v>1.4769971887110898</v>
      </c>
    </row>
    <row r="70" spans="1:6" x14ac:dyDescent="0.35">
      <c r="B70" s="16" t="s">
        <v>34</v>
      </c>
      <c r="C70" s="16">
        <f>C69/30</f>
        <v>4.923323962370299E-2</v>
      </c>
    </row>
    <row r="73" spans="1:6" ht="29" x14ac:dyDescent="0.35">
      <c r="A73" s="21" t="s">
        <v>42</v>
      </c>
      <c r="B73" s="21" t="s">
        <v>38</v>
      </c>
      <c r="C73" s="21" t="s">
        <v>39</v>
      </c>
      <c r="D73" s="21" t="s">
        <v>40</v>
      </c>
      <c r="E73" s="21"/>
    </row>
    <row r="74" spans="1:6" x14ac:dyDescent="0.35">
      <c r="A74" s="18" t="s">
        <v>13</v>
      </c>
      <c r="B74">
        <v>514</v>
      </c>
      <c r="C74" s="20">
        <f>(B74/$B$77)*100</f>
        <v>82.504012841091495</v>
      </c>
      <c r="D74" s="20">
        <f>C74</f>
        <v>82.504012841091495</v>
      </c>
    </row>
    <row r="75" spans="1:6" x14ac:dyDescent="0.35">
      <c r="A75" s="18" t="s">
        <v>14</v>
      </c>
      <c r="B75">
        <v>75</v>
      </c>
      <c r="C75" s="20">
        <f t="shared" ref="C75:C76" si="5">(B75/$B$77)*100</f>
        <v>12.038523274478331</v>
      </c>
      <c r="D75" s="20">
        <f>D74+C75</f>
        <v>94.542536115569831</v>
      </c>
    </row>
    <row r="76" spans="1:6" x14ac:dyDescent="0.35">
      <c r="A76" s="18" t="s">
        <v>16</v>
      </c>
      <c r="B76">
        <v>34</v>
      </c>
      <c r="C76" s="20">
        <f t="shared" si="5"/>
        <v>5.4574638844301768</v>
      </c>
      <c r="D76" s="20">
        <f>D75+C76</f>
        <v>100.00000000000001</v>
      </c>
    </row>
    <row r="77" spans="1:6" x14ac:dyDescent="0.35">
      <c r="A77" s="23" t="s">
        <v>41</v>
      </c>
      <c r="B77" s="22">
        <f>SUM(B74:B76)</f>
        <v>623</v>
      </c>
    </row>
    <row r="90" spans="4:4" ht="15.5" x14ac:dyDescent="0.35">
      <c r="D90" s="26" t="s">
        <v>13</v>
      </c>
    </row>
    <row r="123" spans="1:6" x14ac:dyDescent="0.35">
      <c r="B123" s="9" t="s">
        <v>13</v>
      </c>
      <c r="C123" s="9" t="s">
        <v>14</v>
      </c>
      <c r="D123" s="9" t="s">
        <v>16</v>
      </c>
      <c r="E123" s="9" t="s">
        <v>23</v>
      </c>
      <c r="F123" s="9" t="s">
        <v>24</v>
      </c>
    </row>
    <row r="124" spans="1:6" x14ac:dyDescent="0.35">
      <c r="A124" s="10" t="s">
        <v>1</v>
      </c>
      <c r="B124">
        <v>10</v>
      </c>
      <c r="C124">
        <v>3</v>
      </c>
      <c r="D124">
        <v>0</v>
      </c>
      <c r="E124" s="11">
        <f>SUM(B124:D124)</f>
        <v>13</v>
      </c>
      <c r="F124" s="11">
        <v>431</v>
      </c>
    </row>
    <row r="125" spans="1:6" x14ac:dyDescent="0.35">
      <c r="A125" s="10" t="s">
        <v>2</v>
      </c>
      <c r="B125">
        <v>7</v>
      </c>
      <c r="C125">
        <v>1</v>
      </c>
      <c r="D125">
        <v>2</v>
      </c>
      <c r="E125" s="11">
        <f t="shared" ref="E125:E135" si="6">SUM(B125:D125)</f>
        <v>10</v>
      </c>
      <c r="F125" s="11">
        <v>410</v>
      </c>
    </row>
    <row r="126" spans="1:6" x14ac:dyDescent="0.35">
      <c r="A126" s="10" t="s">
        <v>3</v>
      </c>
      <c r="B126">
        <v>8</v>
      </c>
      <c r="C126">
        <v>2</v>
      </c>
      <c r="D126">
        <v>3</v>
      </c>
      <c r="E126" s="11">
        <f t="shared" si="6"/>
        <v>13</v>
      </c>
      <c r="F126" s="11">
        <v>430</v>
      </c>
    </row>
    <row r="127" spans="1:6" x14ac:dyDescent="0.35">
      <c r="A127" s="10" t="s">
        <v>1</v>
      </c>
      <c r="B127">
        <v>7</v>
      </c>
      <c r="C127">
        <v>2</v>
      </c>
      <c r="D127">
        <v>0</v>
      </c>
      <c r="E127" s="11">
        <f t="shared" si="6"/>
        <v>9</v>
      </c>
      <c r="F127" s="11">
        <v>434</v>
      </c>
    </row>
    <row r="128" spans="1:6" x14ac:dyDescent="0.35">
      <c r="A128" s="10" t="s">
        <v>2</v>
      </c>
      <c r="B128">
        <v>6</v>
      </c>
      <c r="C128">
        <v>6</v>
      </c>
      <c r="D128">
        <v>1</v>
      </c>
      <c r="E128" s="11">
        <f t="shared" si="6"/>
        <v>13</v>
      </c>
      <c r="F128" s="11">
        <v>428</v>
      </c>
    </row>
    <row r="129" spans="1:6" x14ac:dyDescent="0.35">
      <c r="A129" s="10" t="s">
        <v>3</v>
      </c>
      <c r="B129">
        <v>2</v>
      </c>
      <c r="C129">
        <v>5</v>
      </c>
      <c r="D129">
        <v>2</v>
      </c>
      <c r="E129" s="11">
        <f t="shared" si="6"/>
        <v>9</v>
      </c>
      <c r="F129" s="11">
        <v>437</v>
      </c>
    </row>
    <row r="130" spans="1:6" x14ac:dyDescent="0.35">
      <c r="A130" s="10" t="s">
        <v>1</v>
      </c>
      <c r="B130">
        <v>7</v>
      </c>
      <c r="C130">
        <v>0</v>
      </c>
      <c r="D130">
        <v>0</v>
      </c>
      <c r="E130" s="11">
        <f t="shared" si="6"/>
        <v>7</v>
      </c>
      <c r="F130" s="11">
        <v>410</v>
      </c>
    </row>
    <row r="131" spans="1:6" x14ac:dyDescent="0.35">
      <c r="A131" s="10" t="s">
        <v>2</v>
      </c>
      <c r="B131">
        <v>6</v>
      </c>
      <c r="C131">
        <v>5</v>
      </c>
      <c r="D131">
        <v>0</v>
      </c>
      <c r="E131" s="11">
        <f t="shared" si="6"/>
        <v>11</v>
      </c>
      <c r="F131" s="11">
        <v>416</v>
      </c>
    </row>
    <row r="132" spans="1:6" x14ac:dyDescent="0.35">
      <c r="A132" s="10" t="s">
        <v>3</v>
      </c>
      <c r="B132">
        <v>7</v>
      </c>
      <c r="C132">
        <v>0</v>
      </c>
      <c r="D132">
        <v>2</v>
      </c>
      <c r="E132" s="11">
        <f t="shared" si="6"/>
        <v>9</v>
      </c>
      <c r="F132" s="11">
        <v>419</v>
      </c>
    </row>
    <row r="133" spans="1:6" x14ac:dyDescent="0.35">
      <c r="A133" s="10" t="s">
        <v>1</v>
      </c>
      <c r="B133">
        <v>9</v>
      </c>
      <c r="C133">
        <v>4</v>
      </c>
      <c r="D133">
        <v>2</v>
      </c>
      <c r="E133" s="11">
        <f t="shared" si="6"/>
        <v>15</v>
      </c>
      <c r="F133" s="11">
        <v>426</v>
      </c>
    </row>
    <row r="134" spans="1:6" x14ac:dyDescent="0.35">
      <c r="A134" s="10" t="s">
        <v>2</v>
      </c>
      <c r="B134">
        <v>6</v>
      </c>
      <c r="C134">
        <v>4</v>
      </c>
      <c r="D134">
        <v>1</v>
      </c>
      <c r="E134" s="11">
        <f t="shared" si="6"/>
        <v>11</v>
      </c>
      <c r="F134" s="11">
        <v>440</v>
      </c>
    </row>
    <row r="135" spans="1:6" x14ac:dyDescent="0.35">
      <c r="A135" s="10" t="s">
        <v>3</v>
      </c>
      <c r="B135">
        <v>10</v>
      </c>
      <c r="C135">
        <v>0</v>
      </c>
      <c r="D135">
        <v>3</v>
      </c>
      <c r="E135" s="11">
        <f t="shared" si="6"/>
        <v>13</v>
      </c>
      <c r="F135" s="11">
        <v>419</v>
      </c>
    </row>
    <row r="136" spans="1:6" x14ac:dyDescent="0.35">
      <c r="A136" s="10" t="s">
        <v>20</v>
      </c>
      <c r="B136">
        <f>SUM(B124:B135)</f>
        <v>85</v>
      </c>
      <c r="C136">
        <f t="shared" ref="C136:E136" si="7">SUM(C124:C135)</f>
        <v>32</v>
      </c>
      <c r="D136">
        <f t="shared" si="7"/>
        <v>16</v>
      </c>
      <c r="E136">
        <f t="shared" si="7"/>
        <v>133</v>
      </c>
      <c r="F136" s="11">
        <f>SUM(F124:F135)</f>
        <v>5100</v>
      </c>
    </row>
    <row r="137" spans="1:6" x14ac:dyDescent="0.35">
      <c r="C137" s="29" t="s">
        <v>26</v>
      </c>
      <c r="D137" s="28">
        <f>(133*1000000)/(5100*3)</f>
        <v>8692.8104575163397</v>
      </c>
      <c r="E137" s="28">
        <f>D137/1000000</f>
        <v>8.6928104575163395E-3</v>
      </c>
    </row>
    <row r="138" spans="1:6" x14ac:dyDescent="0.35">
      <c r="C138" s="29" t="s">
        <v>27</v>
      </c>
      <c r="D138" s="28">
        <f>NORMSINV(1-0.00869281)+1.5</f>
        <v>3.878449460551761</v>
      </c>
    </row>
    <row r="140" spans="1:6" ht="28.5" x14ac:dyDescent="0.35">
      <c r="A140" s="17" t="s">
        <v>21</v>
      </c>
      <c r="B140" s="17" t="s">
        <v>29</v>
      </c>
      <c r="C140" s="17" t="s">
        <v>30</v>
      </c>
      <c r="D140" s="17" t="s">
        <v>31</v>
      </c>
      <c r="E140" s="17" t="s">
        <v>32</v>
      </c>
      <c r="F140" s="17" t="s">
        <v>33</v>
      </c>
    </row>
    <row r="141" spans="1:6" x14ac:dyDescent="0.35">
      <c r="A141">
        <v>13</v>
      </c>
      <c r="B141">
        <v>431</v>
      </c>
      <c r="C141">
        <f>A141/B141</f>
        <v>3.0162412993039442E-2</v>
      </c>
      <c r="D141">
        <f>$E141-3*SQRT(($E141*(1-$E141))/$B141)</f>
        <v>3.0385701032585449E-3</v>
      </c>
      <c r="E141">
        <v>2.6060337690956045E-2</v>
      </c>
      <c r="F141">
        <f>$E141+3*SQRT(($E141*(1-$E141))/$B141)</f>
        <v>4.9082105278653546E-2</v>
      </c>
    </row>
    <row r="142" spans="1:6" x14ac:dyDescent="0.35">
      <c r="A142">
        <v>10</v>
      </c>
      <c r="B142">
        <v>410</v>
      </c>
      <c r="C142">
        <f t="shared" ref="C142:C152" si="8">A142/B142</f>
        <v>2.4390243902439025E-2</v>
      </c>
      <c r="D142">
        <f t="shared" ref="D142:D152" si="9">$E142-3*SQRT(($E142*(1-$E142))/$B142)</f>
        <v>2.456350408238453E-3</v>
      </c>
      <c r="E142">
        <v>2.6060337690956045E-2</v>
      </c>
      <c r="F142">
        <f t="shared" ref="F142:F152" si="10">$E142+3*SQRT(($E142*(1-$E142))/$B142)</f>
        <v>4.9664324973673638E-2</v>
      </c>
    </row>
    <row r="143" spans="1:6" x14ac:dyDescent="0.35">
      <c r="A143">
        <v>13</v>
      </c>
      <c r="B143">
        <v>430</v>
      </c>
      <c r="C143">
        <f t="shared" si="8"/>
        <v>3.0232558139534883E-2</v>
      </c>
      <c r="D143">
        <f t="shared" si="9"/>
        <v>3.0118161516536901E-3</v>
      </c>
      <c r="E143">
        <v>2.6060337690956045E-2</v>
      </c>
      <c r="F143">
        <f t="shared" si="10"/>
        <v>4.91088592302584E-2</v>
      </c>
    </row>
    <row r="144" spans="1:6" x14ac:dyDescent="0.35">
      <c r="A144">
        <v>9</v>
      </c>
      <c r="B144">
        <v>434</v>
      </c>
      <c r="C144">
        <f t="shared" si="8"/>
        <v>2.0737327188940093E-2</v>
      </c>
      <c r="D144">
        <f t="shared" si="9"/>
        <v>3.1182764045767745E-3</v>
      </c>
      <c r="E144">
        <v>2.6060337690956045E-2</v>
      </c>
      <c r="F144">
        <f t="shared" si="10"/>
        <v>4.9002398977335312E-2</v>
      </c>
    </row>
    <row r="145" spans="1:9" x14ac:dyDescent="0.35">
      <c r="A145">
        <v>13</v>
      </c>
      <c r="B145">
        <v>428</v>
      </c>
      <c r="C145">
        <f t="shared" si="8"/>
        <v>3.0373831775700934E-2</v>
      </c>
      <c r="D145">
        <f t="shared" si="9"/>
        <v>2.9580272301020644E-3</v>
      </c>
      <c r="E145">
        <v>2.6060337690956045E-2</v>
      </c>
      <c r="F145">
        <f t="shared" si="10"/>
        <v>4.9162648151810026E-2</v>
      </c>
    </row>
    <row r="146" spans="1:9" x14ac:dyDescent="0.35">
      <c r="A146">
        <v>9</v>
      </c>
      <c r="B146">
        <v>437</v>
      </c>
      <c r="C146">
        <f t="shared" si="8"/>
        <v>2.0594965675057208E-2</v>
      </c>
      <c r="D146">
        <f t="shared" si="9"/>
        <v>3.1971605164806682E-3</v>
      </c>
      <c r="E146">
        <v>2.6060337690956045E-2</v>
      </c>
      <c r="F146">
        <f t="shared" si="10"/>
        <v>4.8923514865431422E-2</v>
      </c>
    </row>
    <row r="147" spans="1:9" x14ac:dyDescent="0.35">
      <c r="A147">
        <v>7</v>
      </c>
      <c r="B147">
        <v>410</v>
      </c>
      <c r="C147">
        <f t="shared" si="8"/>
        <v>1.7073170731707318E-2</v>
      </c>
      <c r="D147">
        <f t="shared" si="9"/>
        <v>2.456350408238453E-3</v>
      </c>
      <c r="E147">
        <v>2.6060337690956045E-2</v>
      </c>
      <c r="F147">
        <f t="shared" si="10"/>
        <v>4.9664324973673638E-2</v>
      </c>
    </row>
    <row r="148" spans="1:9" x14ac:dyDescent="0.35">
      <c r="A148">
        <v>11</v>
      </c>
      <c r="B148">
        <v>416</v>
      </c>
      <c r="C148">
        <f t="shared" si="8"/>
        <v>2.6442307692307692E-2</v>
      </c>
      <c r="D148">
        <f t="shared" si="9"/>
        <v>2.6271897148320497E-3</v>
      </c>
      <c r="E148">
        <v>2.6060337690956045E-2</v>
      </c>
      <c r="F148">
        <f t="shared" si="10"/>
        <v>4.9493485667080041E-2</v>
      </c>
    </row>
    <row r="149" spans="1:9" x14ac:dyDescent="0.35">
      <c r="A149">
        <v>9</v>
      </c>
      <c r="B149">
        <v>419</v>
      </c>
      <c r="C149">
        <f t="shared" si="8"/>
        <v>2.1479713603818614E-2</v>
      </c>
      <c r="D149">
        <f t="shared" si="9"/>
        <v>2.7112299663381717E-3</v>
      </c>
      <c r="E149">
        <v>2.6060337690956045E-2</v>
      </c>
      <c r="F149">
        <f t="shared" si="10"/>
        <v>4.9409445415573919E-2</v>
      </c>
    </row>
    <row r="150" spans="1:9" x14ac:dyDescent="0.35">
      <c r="A150">
        <v>15</v>
      </c>
      <c r="B150">
        <v>426</v>
      </c>
      <c r="C150">
        <f t="shared" si="8"/>
        <v>3.5211267605633804E-2</v>
      </c>
      <c r="D150">
        <f t="shared" si="9"/>
        <v>2.9038599565387388E-3</v>
      </c>
      <c r="E150">
        <v>2.6060337690956045E-2</v>
      </c>
      <c r="F150">
        <f t="shared" si="10"/>
        <v>4.9216815425373352E-2</v>
      </c>
    </row>
    <row r="151" spans="1:9" x14ac:dyDescent="0.35">
      <c r="A151">
        <v>11</v>
      </c>
      <c r="B151">
        <v>440</v>
      </c>
      <c r="C151">
        <f t="shared" si="8"/>
        <v>2.5000000000000001E-2</v>
      </c>
      <c r="D151">
        <f t="shared" si="9"/>
        <v>3.2752364775881504E-3</v>
      </c>
      <c r="E151">
        <v>2.6060337690956045E-2</v>
      </c>
      <c r="F151">
        <f t="shared" si="10"/>
        <v>4.884543890432394E-2</v>
      </c>
    </row>
    <row r="152" spans="1:9" x14ac:dyDescent="0.35">
      <c r="A152">
        <v>13</v>
      </c>
      <c r="B152">
        <v>419</v>
      </c>
      <c r="C152">
        <f t="shared" si="8"/>
        <v>3.1026252983293555E-2</v>
      </c>
      <c r="D152">
        <f t="shared" si="9"/>
        <v>2.7112299663381717E-3</v>
      </c>
      <c r="E152">
        <v>2.6060337690956045E-2</v>
      </c>
      <c r="F152">
        <f t="shared" si="10"/>
        <v>4.9409445415573919E-2</v>
      </c>
    </row>
    <row r="153" spans="1:9" x14ac:dyDescent="0.35">
      <c r="B153" t="s">
        <v>46</v>
      </c>
      <c r="C153">
        <f>SUM(C141:C152)</f>
        <v>0.31272405229147254</v>
      </c>
    </row>
    <row r="154" spans="1:9" x14ac:dyDescent="0.35">
      <c r="B154" s="22" t="s">
        <v>34</v>
      </c>
      <c r="C154" s="22">
        <f>C153/12</f>
        <v>2.6060337690956045E-2</v>
      </c>
    </row>
    <row r="156" spans="1:9" x14ac:dyDescent="0.35">
      <c r="I15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BFBF-5F25-4D40-950A-4E4ED14730CA}">
  <dimension ref="A1:H232"/>
  <sheetViews>
    <sheetView tabSelected="1" topLeftCell="A29" zoomScale="95" workbookViewId="0">
      <selection activeCell="C34" sqref="C34:E35"/>
    </sheetView>
  </sheetViews>
  <sheetFormatPr defaultRowHeight="14.5" x14ac:dyDescent="0.35"/>
  <cols>
    <col min="2" max="2" width="16.1796875" customWidth="1"/>
    <col min="3" max="3" width="17.1796875" customWidth="1"/>
    <col min="4" max="4" width="12.54296875" customWidth="1"/>
    <col min="5" max="5" width="12.7265625" customWidth="1"/>
    <col min="6" max="6" width="17.54296875" customWidth="1"/>
    <col min="7" max="7" width="17.81640625" customWidth="1"/>
    <col min="8" max="8" width="15.81640625" customWidth="1"/>
    <col min="9" max="9" width="16.08984375" customWidth="1"/>
  </cols>
  <sheetData>
    <row r="1" spans="1:8" x14ac:dyDescent="0.35">
      <c r="C1" s="12" t="s">
        <v>17</v>
      </c>
      <c r="D1" s="12" t="s">
        <v>18</v>
      </c>
      <c r="E1" s="12" t="s">
        <v>15</v>
      </c>
      <c r="F1" s="12" t="s">
        <v>19</v>
      </c>
      <c r="G1" s="12" t="s">
        <v>21</v>
      </c>
      <c r="H1" s="12" t="s">
        <v>25</v>
      </c>
    </row>
    <row r="2" spans="1:8" x14ac:dyDescent="0.35">
      <c r="A2" s="11">
        <v>1</v>
      </c>
      <c r="B2" s="11" t="s">
        <v>1</v>
      </c>
      <c r="C2">
        <v>1</v>
      </c>
      <c r="D2">
        <v>4</v>
      </c>
      <c r="E2">
        <v>0</v>
      </c>
      <c r="F2">
        <v>5</v>
      </c>
      <c r="G2" s="13">
        <f t="shared" ref="G2:G31" ca="1" si="0">SUM(C2:G2)</f>
        <v>10</v>
      </c>
      <c r="H2" s="13">
        <v>176</v>
      </c>
    </row>
    <row r="3" spans="1:8" x14ac:dyDescent="0.35">
      <c r="A3" s="11">
        <v>2</v>
      </c>
      <c r="B3" s="11" t="s">
        <v>2</v>
      </c>
      <c r="C3">
        <v>1</v>
      </c>
      <c r="D3">
        <v>4</v>
      </c>
      <c r="E3">
        <v>2</v>
      </c>
      <c r="F3">
        <v>2</v>
      </c>
      <c r="G3" s="13">
        <f t="shared" ca="1" si="0"/>
        <v>9</v>
      </c>
      <c r="H3" s="13">
        <v>187</v>
      </c>
    </row>
    <row r="4" spans="1:8" x14ac:dyDescent="0.35">
      <c r="A4" s="11">
        <v>3</v>
      </c>
      <c r="B4" s="11" t="s">
        <v>3</v>
      </c>
      <c r="C4">
        <v>2</v>
      </c>
      <c r="D4">
        <v>7</v>
      </c>
      <c r="E4">
        <v>1</v>
      </c>
      <c r="F4">
        <v>1</v>
      </c>
      <c r="G4" s="13">
        <f t="shared" ca="1" si="0"/>
        <v>11</v>
      </c>
      <c r="H4" s="13">
        <v>198</v>
      </c>
    </row>
    <row r="5" spans="1:8" x14ac:dyDescent="0.35">
      <c r="A5" s="11">
        <v>4</v>
      </c>
      <c r="B5" s="11" t="s">
        <v>1</v>
      </c>
      <c r="C5">
        <v>7</v>
      </c>
      <c r="D5">
        <v>3</v>
      </c>
      <c r="E5">
        <v>3</v>
      </c>
      <c r="F5">
        <v>4</v>
      </c>
      <c r="G5" s="13">
        <f t="shared" ca="1" si="0"/>
        <v>17</v>
      </c>
      <c r="H5" s="13">
        <v>156</v>
      </c>
    </row>
    <row r="6" spans="1:8" x14ac:dyDescent="0.35">
      <c r="A6" s="11">
        <v>5</v>
      </c>
      <c r="B6" s="11" t="s">
        <v>2</v>
      </c>
      <c r="C6">
        <v>2</v>
      </c>
      <c r="D6">
        <v>8</v>
      </c>
      <c r="E6">
        <v>5</v>
      </c>
      <c r="F6">
        <v>3</v>
      </c>
      <c r="G6" s="13">
        <f t="shared" ca="1" si="0"/>
        <v>18</v>
      </c>
      <c r="H6" s="13">
        <v>159</v>
      </c>
    </row>
    <row r="7" spans="1:8" x14ac:dyDescent="0.35">
      <c r="A7" s="11">
        <v>6</v>
      </c>
      <c r="B7" s="11" t="s">
        <v>3</v>
      </c>
      <c r="C7">
        <v>3</v>
      </c>
      <c r="D7">
        <v>5</v>
      </c>
      <c r="E7">
        <v>2</v>
      </c>
      <c r="F7">
        <v>2</v>
      </c>
      <c r="G7" s="13">
        <f t="shared" ca="1" si="0"/>
        <v>12</v>
      </c>
      <c r="H7" s="13">
        <v>149</v>
      </c>
    </row>
    <row r="8" spans="1:8" x14ac:dyDescent="0.35">
      <c r="A8" s="11">
        <v>7</v>
      </c>
      <c r="B8" s="11" t="s">
        <v>1</v>
      </c>
      <c r="C8">
        <v>5</v>
      </c>
      <c r="D8">
        <v>6</v>
      </c>
      <c r="E8">
        <v>3</v>
      </c>
      <c r="F8">
        <v>5</v>
      </c>
      <c r="G8" s="13">
        <f t="shared" ca="1" si="0"/>
        <v>19</v>
      </c>
      <c r="H8" s="13">
        <v>177</v>
      </c>
    </row>
    <row r="9" spans="1:8" x14ac:dyDescent="0.35">
      <c r="A9" s="11">
        <v>8</v>
      </c>
      <c r="B9" s="11" t="s">
        <v>2</v>
      </c>
      <c r="C9">
        <v>6</v>
      </c>
      <c r="D9">
        <v>5</v>
      </c>
      <c r="E9">
        <v>8</v>
      </c>
      <c r="F9">
        <v>1</v>
      </c>
      <c r="G9" s="13">
        <f t="shared" ca="1" si="0"/>
        <v>20</v>
      </c>
      <c r="H9" s="13">
        <v>169</v>
      </c>
    </row>
    <row r="10" spans="1:8" x14ac:dyDescent="0.35">
      <c r="A10" s="11">
        <v>9</v>
      </c>
      <c r="B10" s="11" t="s">
        <v>3</v>
      </c>
      <c r="C10">
        <v>1</v>
      </c>
      <c r="D10">
        <v>6</v>
      </c>
      <c r="E10">
        <v>2</v>
      </c>
      <c r="F10">
        <v>2</v>
      </c>
      <c r="G10" s="13">
        <f t="shared" ca="1" si="0"/>
        <v>11</v>
      </c>
      <c r="H10" s="13">
        <v>160</v>
      </c>
    </row>
    <row r="11" spans="1:8" x14ac:dyDescent="0.35">
      <c r="A11" s="11">
        <v>10</v>
      </c>
      <c r="B11" s="11" t="s">
        <v>1</v>
      </c>
      <c r="C11">
        <v>2</v>
      </c>
      <c r="D11">
        <v>4</v>
      </c>
      <c r="E11">
        <v>0</v>
      </c>
      <c r="F11">
        <v>3</v>
      </c>
      <c r="G11" s="13">
        <f t="shared" ca="1" si="0"/>
        <v>9</v>
      </c>
      <c r="H11" s="13">
        <v>159</v>
      </c>
    </row>
    <row r="12" spans="1:8" x14ac:dyDescent="0.35">
      <c r="A12" s="11">
        <v>11</v>
      </c>
      <c r="B12" s="11" t="s">
        <v>2</v>
      </c>
      <c r="C12">
        <v>2</v>
      </c>
      <c r="D12">
        <v>8</v>
      </c>
      <c r="E12">
        <v>0</v>
      </c>
      <c r="F12">
        <v>4</v>
      </c>
      <c r="G12" s="13">
        <f t="shared" ca="1" si="0"/>
        <v>14</v>
      </c>
      <c r="H12" s="13">
        <v>193</v>
      </c>
    </row>
    <row r="13" spans="1:8" x14ac:dyDescent="0.35">
      <c r="A13" s="11">
        <v>12</v>
      </c>
      <c r="B13" s="11" t="s">
        <v>3</v>
      </c>
      <c r="C13">
        <v>1</v>
      </c>
      <c r="D13">
        <v>6</v>
      </c>
      <c r="E13">
        <v>1</v>
      </c>
      <c r="F13">
        <v>4</v>
      </c>
      <c r="G13" s="13">
        <f t="shared" ca="1" si="0"/>
        <v>12</v>
      </c>
      <c r="H13" s="13">
        <v>177</v>
      </c>
    </row>
    <row r="14" spans="1:8" x14ac:dyDescent="0.35">
      <c r="A14" s="11">
        <v>13</v>
      </c>
      <c r="B14" s="11" t="s">
        <v>1</v>
      </c>
      <c r="C14">
        <v>5</v>
      </c>
      <c r="D14">
        <v>5</v>
      </c>
      <c r="E14">
        <v>2</v>
      </c>
      <c r="F14">
        <v>4</v>
      </c>
      <c r="G14" s="13">
        <f t="shared" ca="1" si="0"/>
        <v>16</v>
      </c>
      <c r="H14" s="13">
        <v>165</v>
      </c>
    </row>
    <row r="15" spans="1:8" x14ac:dyDescent="0.35">
      <c r="A15" s="11">
        <v>14</v>
      </c>
      <c r="B15" s="11" t="s">
        <v>2</v>
      </c>
      <c r="C15">
        <v>6</v>
      </c>
      <c r="D15">
        <v>8</v>
      </c>
      <c r="E15">
        <v>5</v>
      </c>
      <c r="F15">
        <v>1</v>
      </c>
      <c r="G15" s="13">
        <f t="shared" ca="1" si="0"/>
        <v>20</v>
      </c>
      <c r="H15" s="13">
        <v>183</v>
      </c>
    </row>
    <row r="16" spans="1:8" x14ac:dyDescent="0.35">
      <c r="A16" s="11">
        <v>15</v>
      </c>
      <c r="B16" s="11" t="s">
        <v>3</v>
      </c>
      <c r="C16">
        <v>3</v>
      </c>
      <c r="D16">
        <v>8</v>
      </c>
      <c r="E16">
        <v>7</v>
      </c>
      <c r="F16">
        <v>2</v>
      </c>
      <c r="G16" s="13">
        <f t="shared" ca="1" si="0"/>
        <v>20</v>
      </c>
      <c r="H16" s="13">
        <v>177</v>
      </c>
    </row>
    <row r="17" spans="1:8" x14ac:dyDescent="0.35">
      <c r="A17" s="11">
        <v>16</v>
      </c>
      <c r="B17" s="11" t="s">
        <v>1</v>
      </c>
      <c r="C17">
        <v>2</v>
      </c>
      <c r="D17">
        <v>4</v>
      </c>
      <c r="E17">
        <v>0</v>
      </c>
      <c r="F17">
        <v>3</v>
      </c>
      <c r="G17" s="13">
        <f t="shared" ca="1" si="0"/>
        <v>9</v>
      </c>
      <c r="H17" s="13">
        <v>187</v>
      </c>
    </row>
    <row r="18" spans="1:8" x14ac:dyDescent="0.35">
      <c r="A18" s="11">
        <v>17</v>
      </c>
      <c r="B18" s="11" t="s">
        <v>2</v>
      </c>
      <c r="C18">
        <v>3</v>
      </c>
      <c r="D18">
        <v>6</v>
      </c>
      <c r="E18">
        <v>2</v>
      </c>
      <c r="F18">
        <v>1</v>
      </c>
      <c r="G18" s="13">
        <f t="shared" ca="1" si="0"/>
        <v>12</v>
      </c>
      <c r="H18" s="13">
        <v>180</v>
      </c>
    </row>
    <row r="19" spans="1:8" x14ac:dyDescent="0.35">
      <c r="A19" s="11">
        <v>18</v>
      </c>
      <c r="B19" s="11" t="s">
        <v>3</v>
      </c>
      <c r="C19">
        <v>5</v>
      </c>
      <c r="D19">
        <v>4</v>
      </c>
      <c r="E19">
        <v>0</v>
      </c>
      <c r="F19">
        <v>5</v>
      </c>
      <c r="G19" s="13">
        <f t="shared" ca="1" si="0"/>
        <v>14</v>
      </c>
      <c r="H19" s="13">
        <v>176</v>
      </c>
    </row>
    <row r="20" spans="1:8" x14ac:dyDescent="0.35">
      <c r="A20" s="11">
        <v>19</v>
      </c>
      <c r="B20" s="11" t="s">
        <v>1</v>
      </c>
      <c r="C20">
        <v>6</v>
      </c>
      <c r="D20">
        <v>5</v>
      </c>
      <c r="E20">
        <v>0</v>
      </c>
      <c r="F20">
        <v>2</v>
      </c>
      <c r="G20" s="13">
        <f t="shared" ca="1" si="0"/>
        <v>13</v>
      </c>
      <c r="H20" s="13">
        <v>133</v>
      </c>
    </row>
    <row r="21" spans="1:8" x14ac:dyDescent="0.35">
      <c r="A21" s="11">
        <v>20</v>
      </c>
      <c r="B21" s="11" t="s">
        <v>2</v>
      </c>
      <c r="C21">
        <v>1</v>
      </c>
      <c r="D21">
        <v>7</v>
      </c>
      <c r="E21">
        <v>0</v>
      </c>
      <c r="F21">
        <v>2</v>
      </c>
      <c r="G21" s="13">
        <f t="shared" ca="1" si="0"/>
        <v>10</v>
      </c>
      <c r="H21" s="13">
        <v>129</v>
      </c>
    </row>
    <row r="22" spans="1:8" x14ac:dyDescent="0.35">
      <c r="A22" s="11">
        <v>21</v>
      </c>
      <c r="B22" s="11" t="s">
        <v>3</v>
      </c>
      <c r="C22">
        <v>4</v>
      </c>
      <c r="D22">
        <v>3</v>
      </c>
      <c r="E22">
        <v>3</v>
      </c>
      <c r="F22">
        <v>1</v>
      </c>
      <c r="G22" s="13">
        <f t="shared" ca="1" si="0"/>
        <v>11</v>
      </c>
      <c r="H22" s="13">
        <v>116</v>
      </c>
    </row>
    <row r="23" spans="1:8" x14ac:dyDescent="0.35">
      <c r="A23" s="11">
        <v>22</v>
      </c>
      <c r="B23" s="11" t="s">
        <v>1</v>
      </c>
      <c r="C23">
        <v>5</v>
      </c>
      <c r="D23">
        <v>4</v>
      </c>
      <c r="E23">
        <v>2</v>
      </c>
      <c r="F23">
        <v>2</v>
      </c>
      <c r="G23" s="13">
        <f t="shared" ca="1" si="0"/>
        <v>13</v>
      </c>
      <c r="H23" s="13">
        <v>164</v>
      </c>
    </row>
    <row r="24" spans="1:8" x14ac:dyDescent="0.35">
      <c r="A24" s="11">
        <v>23</v>
      </c>
      <c r="B24" s="11" t="s">
        <v>2</v>
      </c>
      <c r="C24">
        <v>2</v>
      </c>
      <c r="D24">
        <v>4</v>
      </c>
      <c r="E24">
        <v>1</v>
      </c>
      <c r="F24">
        <v>4</v>
      </c>
      <c r="G24" s="13">
        <f t="shared" ca="1" si="0"/>
        <v>11</v>
      </c>
      <c r="H24" s="13">
        <v>188</v>
      </c>
    </row>
    <row r="25" spans="1:8" x14ac:dyDescent="0.35">
      <c r="A25" s="11">
        <v>24</v>
      </c>
      <c r="B25" s="11" t="s">
        <v>3</v>
      </c>
      <c r="C25">
        <v>5</v>
      </c>
      <c r="D25">
        <v>3</v>
      </c>
      <c r="E25">
        <v>1</v>
      </c>
      <c r="F25">
        <v>1</v>
      </c>
      <c r="G25" s="13">
        <f t="shared" ca="1" si="0"/>
        <v>10</v>
      </c>
      <c r="H25" s="13">
        <v>154</v>
      </c>
    </row>
    <row r="26" spans="1:8" x14ac:dyDescent="0.35">
      <c r="A26" s="11">
        <v>25</v>
      </c>
      <c r="B26" s="11" t="s">
        <v>1</v>
      </c>
      <c r="C26">
        <v>3</v>
      </c>
      <c r="D26">
        <v>7</v>
      </c>
      <c r="E26">
        <v>0</v>
      </c>
      <c r="F26">
        <v>2</v>
      </c>
      <c r="G26" s="13">
        <f t="shared" ca="1" si="0"/>
        <v>12</v>
      </c>
      <c r="H26" s="13">
        <v>134</v>
      </c>
    </row>
    <row r="27" spans="1:8" x14ac:dyDescent="0.35">
      <c r="A27" s="11">
        <v>26</v>
      </c>
      <c r="B27" s="11" t="s">
        <v>2</v>
      </c>
      <c r="C27">
        <v>3</v>
      </c>
      <c r="D27">
        <v>8</v>
      </c>
      <c r="E27">
        <v>2</v>
      </c>
      <c r="F27">
        <v>5</v>
      </c>
      <c r="G27" s="13">
        <f t="shared" ca="1" si="0"/>
        <v>18</v>
      </c>
      <c r="H27" s="13">
        <v>162</v>
      </c>
    </row>
    <row r="28" spans="1:8" x14ac:dyDescent="0.35">
      <c r="A28" s="11">
        <v>27</v>
      </c>
      <c r="B28" s="11" t="s">
        <v>3</v>
      </c>
      <c r="C28">
        <v>2</v>
      </c>
      <c r="D28">
        <v>5</v>
      </c>
      <c r="E28">
        <v>1</v>
      </c>
      <c r="F28">
        <v>2</v>
      </c>
      <c r="G28" s="13">
        <f t="shared" ca="1" si="0"/>
        <v>10</v>
      </c>
      <c r="H28" s="13">
        <v>128</v>
      </c>
    </row>
    <row r="29" spans="1:8" x14ac:dyDescent="0.35">
      <c r="A29" s="11">
        <v>28</v>
      </c>
      <c r="B29" s="11" t="s">
        <v>1</v>
      </c>
      <c r="C29">
        <v>5</v>
      </c>
      <c r="D29">
        <v>6</v>
      </c>
      <c r="E29">
        <v>0</v>
      </c>
      <c r="F29">
        <v>4</v>
      </c>
      <c r="G29" s="13">
        <f t="shared" ca="1" si="0"/>
        <v>15</v>
      </c>
      <c r="H29" s="13">
        <v>160</v>
      </c>
    </row>
    <row r="30" spans="1:8" x14ac:dyDescent="0.35">
      <c r="A30" s="11">
        <v>29</v>
      </c>
      <c r="B30" s="11" t="s">
        <v>2</v>
      </c>
      <c r="C30">
        <v>2</v>
      </c>
      <c r="D30">
        <v>6</v>
      </c>
      <c r="E30">
        <v>0</v>
      </c>
      <c r="F30">
        <v>1</v>
      </c>
      <c r="G30" s="13">
        <f t="shared" ca="1" si="0"/>
        <v>9</v>
      </c>
      <c r="H30" s="13">
        <v>153</v>
      </c>
    </row>
    <row r="31" spans="1:8" x14ac:dyDescent="0.35">
      <c r="A31" s="11">
        <v>30</v>
      </c>
      <c r="B31" s="11" t="s">
        <v>3</v>
      </c>
      <c r="C31">
        <v>5</v>
      </c>
      <c r="D31">
        <v>7</v>
      </c>
      <c r="E31">
        <v>2</v>
      </c>
      <c r="F31">
        <v>1</v>
      </c>
      <c r="G31" s="13">
        <f t="shared" ca="1" si="0"/>
        <v>15</v>
      </c>
      <c r="H31" s="13">
        <v>169</v>
      </c>
    </row>
    <row r="32" spans="1:8" x14ac:dyDescent="0.35">
      <c r="B32" s="11" t="s">
        <v>20</v>
      </c>
      <c r="C32" s="11">
        <f>SUM(C2:C31)</f>
        <v>100</v>
      </c>
      <c r="D32" s="14">
        <f t="shared" ref="D32:F32" si="1">SUM(D2:D31)</f>
        <v>166</v>
      </c>
      <c r="E32" s="11">
        <f t="shared" si="1"/>
        <v>55</v>
      </c>
      <c r="F32" s="11">
        <f t="shared" si="1"/>
        <v>79</v>
      </c>
      <c r="G32" s="11">
        <f ca="1">SUM(G2:G31)</f>
        <v>400</v>
      </c>
      <c r="H32" s="11">
        <f>SUM(H2:H31)</f>
        <v>4918</v>
      </c>
    </row>
    <row r="34" spans="1:7" x14ac:dyDescent="0.35">
      <c r="C34" s="51" t="s">
        <v>26</v>
      </c>
      <c r="D34" s="52">
        <f>(400*1000000)/(4918*4)</f>
        <v>20333.468889792599</v>
      </c>
      <c r="E34" s="52">
        <f>D34/1000000</f>
        <v>2.0333468889792598E-2</v>
      </c>
    </row>
    <row r="35" spans="1:7" x14ac:dyDescent="0.35">
      <c r="C35" s="51" t="s">
        <v>27</v>
      </c>
      <c r="D35" s="52">
        <f>NORMSINV(1-0.0203334688897)+1.5</f>
        <v>3.5469098399260841</v>
      </c>
      <c r="E35" s="52"/>
    </row>
    <row r="38" spans="1:7" x14ac:dyDescent="0.35">
      <c r="A38" s="17" t="s">
        <v>28</v>
      </c>
      <c r="B38" s="17" t="s">
        <v>21</v>
      </c>
      <c r="C38" s="17" t="s">
        <v>29</v>
      </c>
      <c r="D38" s="17" t="s">
        <v>30</v>
      </c>
      <c r="E38" s="17" t="s">
        <v>31</v>
      </c>
      <c r="F38" s="17" t="s">
        <v>32</v>
      </c>
      <c r="G38" s="17" t="s">
        <v>33</v>
      </c>
    </row>
    <row r="39" spans="1:7" x14ac:dyDescent="0.35">
      <c r="A39">
        <v>1</v>
      </c>
      <c r="B39">
        <v>10</v>
      </c>
      <c r="C39">
        <v>176</v>
      </c>
      <c r="D39">
        <f>B39/C39</f>
        <v>5.6818181818181816E-2</v>
      </c>
      <c r="E39">
        <f>$F39-3*SQRT(($F39*(1-$F39))/$C39)</f>
        <v>2.5136898264281962E-2</v>
      </c>
      <c r="F39">
        <v>8.9781260743801286E-2</v>
      </c>
      <c r="G39">
        <f t="shared" ref="G39:G68" si="2">$F39+3*SQRT(($F39*(1-$F39))/$C39)</f>
        <v>0.1544256232233206</v>
      </c>
    </row>
    <row r="40" spans="1:7" x14ac:dyDescent="0.35">
      <c r="A40">
        <v>2</v>
      </c>
      <c r="B40">
        <v>9</v>
      </c>
      <c r="C40">
        <v>187</v>
      </c>
      <c r="D40">
        <f t="shared" ref="D40:D68" si="3">B40/C40</f>
        <v>4.8128342245989303E-2</v>
      </c>
      <c r="E40">
        <f t="shared" ref="E40:E68" si="4">$F40-3*SQRT(($F40*(1-$F40))/$C40)</f>
        <v>2.7067017307619318E-2</v>
      </c>
      <c r="F40">
        <v>8.9781260743801286E-2</v>
      </c>
      <c r="G40">
        <f t="shared" si="2"/>
        <v>0.15249550417998325</v>
      </c>
    </row>
    <row r="41" spans="1:7" x14ac:dyDescent="0.35">
      <c r="A41">
        <v>3</v>
      </c>
      <c r="B41">
        <v>11</v>
      </c>
      <c r="C41">
        <v>198</v>
      </c>
      <c r="D41">
        <f t="shared" si="3"/>
        <v>5.5555555555555552E-2</v>
      </c>
      <c r="E41">
        <f t="shared" si="4"/>
        <v>2.8833971310802169E-2</v>
      </c>
      <c r="F41">
        <v>8.9781260743801286E-2</v>
      </c>
      <c r="G41">
        <f t="shared" si="2"/>
        <v>0.1507285501768004</v>
      </c>
    </row>
    <row r="42" spans="1:7" x14ac:dyDescent="0.35">
      <c r="A42">
        <v>4</v>
      </c>
      <c r="B42">
        <v>17</v>
      </c>
      <c r="C42">
        <v>156</v>
      </c>
      <c r="D42">
        <f t="shared" si="3"/>
        <v>0.10897435897435898</v>
      </c>
      <c r="E42">
        <f t="shared" si="4"/>
        <v>2.1117957661468859E-2</v>
      </c>
      <c r="F42">
        <v>8.9781260743801286E-2</v>
      </c>
      <c r="G42">
        <f t="shared" si="2"/>
        <v>0.1584445638261337</v>
      </c>
    </row>
    <row r="43" spans="1:7" x14ac:dyDescent="0.35">
      <c r="A43">
        <v>5</v>
      </c>
      <c r="B43">
        <v>18</v>
      </c>
      <c r="C43">
        <v>159</v>
      </c>
      <c r="D43">
        <f t="shared" si="3"/>
        <v>0.11320754716981132</v>
      </c>
      <c r="E43">
        <f t="shared" si="4"/>
        <v>2.1768809346438933E-2</v>
      </c>
      <c r="F43">
        <v>8.9781260743801286E-2</v>
      </c>
      <c r="G43">
        <f t="shared" si="2"/>
        <v>0.15779371214116364</v>
      </c>
    </row>
    <row r="44" spans="1:7" x14ac:dyDescent="0.35">
      <c r="A44">
        <v>6</v>
      </c>
      <c r="B44">
        <v>12</v>
      </c>
      <c r="C44">
        <v>149</v>
      </c>
      <c r="D44">
        <f t="shared" si="3"/>
        <v>8.0536912751677847E-2</v>
      </c>
      <c r="E44">
        <f t="shared" si="4"/>
        <v>1.952357236529069E-2</v>
      </c>
      <c r="F44">
        <v>8.9781260743801286E-2</v>
      </c>
      <c r="G44">
        <f t="shared" si="2"/>
        <v>0.16003894912231187</v>
      </c>
    </row>
    <row r="45" spans="1:7" x14ac:dyDescent="0.35">
      <c r="A45">
        <v>7</v>
      </c>
      <c r="B45">
        <v>19</v>
      </c>
      <c r="C45">
        <v>177</v>
      </c>
      <c r="D45">
        <f t="shared" si="3"/>
        <v>0.10734463276836158</v>
      </c>
      <c r="E45">
        <f t="shared" si="4"/>
        <v>2.5319768114327235E-2</v>
      </c>
      <c r="F45">
        <v>8.9781260743801286E-2</v>
      </c>
      <c r="G45">
        <f t="shared" si="2"/>
        <v>0.15424275337327534</v>
      </c>
    </row>
    <row r="46" spans="1:7" x14ac:dyDescent="0.35">
      <c r="A46">
        <v>8</v>
      </c>
      <c r="B46">
        <v>20</v>
      </c>
      <c r="C46">
        <v>169</v>
      </c>
      <c r="D46">
        <f t="shared" si="3"/>
        <v>0.11834319526627218</v>
      </c>
      <c r="E46">
        <f t="shared" si="4"/>
        <v>2.3811693003403051E-2</v>
      </c>
      <c r="F46">
        <v>8.9781260743801286E-2</v>
      </c>
      <c r="G46">
        <f t="shared" si="2"/>
        <v>0.15575082848419952</v>
      </c>
    </row>
    <row r="47" spans="1:7" x14ac:dyDescent="0.35">
      <c r="A47">
        <v>9</v>
      </c>
      <c r="B47">
        <v>11</v>
      </c>
      <c r="C47">
        <v>160</v>
      </c>
      <c r="D47">
        <f t="shared" si="3"/>
        <v>6.8750000000000006E-2</v>
      </c>
      <c r="E47">
        <f t="shared" si="4"/>
        <v>2.1981681390962862E-2</v>
      </c>
      <c r="F47">
        <v>8.9781260743801286E-2</v>
      </c>
      <c r="G47">
        <f t="shared" si="2"/>
        <v>0.1575808400966397</v>
      </c>
    </row>
    <row r="48" spans="1:7" x14ac:dyDescent="0.35">
      <c r="A48">
        <v>10</v>
      </c>
      <c r="B48">
        <v>9</v>
      </c>
      <c r="C48">
        <v>159</v>
      </c>
      <c r="D48">
        <f t="shared" si="3"/>
        <v>5.6603773584905662E-2</v>
      </c>
      <c r="E48">
        <f t="shared" si="4"/>
        <v>2.1768809346438933E-2</v>
      </c>
      <c r="F48">
        <v>8.9781260743801286E-2</v>
      </c>
      <c r="G48">
        <f t="shared" si="2"/>
        <v>0.15779371214116364</v>
      </c>
    </row>
    <row r="49" spans="1:7" x14ac:dyDescent="0.35">
      <c r="A49">
        <v>11</v>
      </c>
      <c r="B49">
        <v>14</v>
      </c>
      <c r="C49">
        <v>193</v>
      </c>
      <c r="D49">
        <f t="shared" si="3"/>
        <v>7.2538860103626937E-2</v>
      </c>
      <c r="E49">
        <f t="shared" si="4"/>
        <v>2.8049546635293188E-2</v>
      </c>
      <c r="F49">
        <v>8.9781260743801286E-2</v>
      </c>
      <c r="G49">
        <f t="shared" si="2"/>
        <v>0.15151297485230938</v>
      </c>
    </row>
    <row r="50" spans="1:7" x14ac:dyDescent="0.35">
      <c r="A50">
        <v>12</v>
      </c>
      <c r="B50">
        <v>12</v>
      </c>
      <c r="C50">
        <v>177</v>
      </c>
      <c r="D50">
        <f t="shared" si="3"/>
        <v>6.7796610169491525E-2</v>
      </c>
      <c r="E50">
        <f t="shared" si="4"/>
        <v>2.5319768114327235E-2</v>
      </c>
      <c r="F50">
        <v>8.9781260743801286E-2</v>
      </c>
      <c r="G50">
        <f t="shared" si="2"/>
        <v>0.15424275337327534</v>
      </c>
    </row>
    <row r="51" spans="1:7" x14ac:dyDescent="0.35">
      <c r="A51">
        <v>13</v>
      </c>
      <c r="B51">
        <v>16</v>
      </c>
      <c r="C51">
        <v>165</v>
      </c>
      <c r="D51">
        <f t="shared" si="3"/>
        <v>9.696969696969697E-2</v>
      </c>
      <c r="E51">
        <f t="shared" si="4"/>
        <v>2.3016850261301555E-2</v>
      </c>
      <c r="F51">
        <v>8.9781260743801286E-2</v>
      </c>
      <c r="G51">
        <f t="shared" si="2"/>
        <v>0.15654567122630103</v>
      </c>
    </row>
    <row r="52" spans="1:7" x14ac:dyDescent="0.35">
      <c r="A52">
        <v>14</v>
      </c>
      <c r="B52">
        <v>20</v>
      </c>
      <c r="C52">
        <v>183</v>
      </c>
      <c r="D52">
        <f t="shared" si="3"/>
        <v>0.10928961748633879</v>
      </c>
      <c r="E52">
        <f t="shared" si="4"/>
        <v>2.6385320721606029E-2</v>
      </c>
      <c r="F52">
        <v>8.9781260743801286E-2</v>
      </c>
      <c r="G52">
        <f t="shared" si="2"/>
        <v>0.15317720076599656</v>
      </c>
    </row>
    <row r="53" spans="1:7" x14ac:dyDescent="0.35">
      <c r="A53">
        <v>15</v>
      </c>
      <c r="B53">
        <v>20</v>
      </c>
      <c r="C53">
        <v>177</v>
      </c>
      <c r="D53">
        <f t="shared" si="3"/>
        <v>0.11299435028248588</v>
      </c>
      <c r="E53">
        <f t="shared" si="4"/>
        <v>2.5319768114327235E-2</v>
      </c>
      <c r="F53">
        <v>8.9781260743801286E-2</v>
      </c>
      <c r="G53">
        <f t="shared" si="2"/>
        <v>0.15424275337327534</v>
      </c>
    </row>
    <row r="54" spans="1:7" x14ac:dyDescent="0.35">
      <c r="A54">
        <v>16</v>
      </c>
      <c r="B54">
        <v>9</v>
      </c>
      <c r="C54">
        <v>187</v>
      </c>
      <c r="D54">
        <f t="shared" si="3"/>
        <v>4.8128342245989303E-2</v>
      </c>
      <c r="E54">
        <f t="shared" si="4"/>
        <v>2.7067017307619318E-2</v>
      </c>
      <c r="F54">
        <v>8.9781260743801286E-2</v>
      </c>
      <c r="G54">
        <f t="shared" si="2"/>
        <v>0.15249550417998325</v>
      </c>
    </row>
    <row r="55" spans="1:7" x14ac:dyDescent="0.35">
      <c r="A55">
        <v>17</v>
      </c>
      <c r="B55">
        <v>12</v>
      </c>
      <c r="C55">
        <v>180</v>
      </c>
      <c r="D55">
        <f t="shared" si="3"/>
        <v>6.6666666666666666E-2</v>
      </c>
      <c r="E55">
        <f t="shared" si="4"/>
        <v>2.5859204314484643E-2</v>
      </c>
      <c r="F55">
        <v>8.9781260743801286E-2</v>
      </c>
      <c r="G55">
        <f t="shared" si="2"/>
        <v>0.15370331717311791</v>
      </c>
    </row>
    <row r="56" spans="1:7" x14ac:dyDescent="0.35">
      <c r="A56">
        <v>18</v>
      </c>
      <c r="B56">
        <v>14</v>
      </c>
      <c r="C56">
        <v>176</v>
      </c>
      <c r="D56">
        <f t="shared" si="3"/>
        <v>7.9545454545454544E-2</v>
      </c>
      <c r="E56">
        <f t="shared" si="4"/>
        <v>2.5136898264281962E-2</v>
      </c>
      <c r="F56">
        <v>8.9781260743801286E-2</v>
      </c>
      <c r="G56">
        <f t="shared" si="2"/>
        <v>0.1544256232233206</v>
      </c>
    </row>
    <row r="57" spans="1:7" x14ac:dyDescent="0.35">
      <c r="A57">
        <v>19</v>
      </c>
      <c r="B57">
        <v>13</v>
      </c>
      <c r="C57">
        <v>133</v>
      </c>
      <c r="D57">
        <f t="shared" si="3"/>
        <v>9.7744360902255634E-2</v>
      </c>
      <c r="E57">
        <f t="shared" si="4"/>
        <v>1.5417529909036373E-2</v>
      </c>
      <c r="F57">
        <v>8.9781260743801286E-2</v>
      </c>
      <c r="G57">
        <f t="shared" si="2"/>
        <v>0.16414499157856621</v>
      </c>
    </row>
    <row r="58" spans="1:7" x14ac:dyDescent="0.35">
      <c r="A58">
        <v>20</v>
      </c>
      <c r="B58">
        <v>10</v>
      </c>
      <c r="C58">
        <v>129</v>
      </c>
      <c r="D58">
        <f t="shared" si="3"/>
        <v>7.7519379844961239E-2</v>
      </c>
      <c r="E58">
        <f t="shared" si="4"/>
        <v>1.4273405324775043E-2</v>
      </c>
      <c r="F58">
        <v>8.9781260743801286E-2</v>
      </c>
      <c r="G58">
        <f t="shared" si="2"/>
        <v>0.16528911616282754</v>
      </c>
    </row>
    <row r="59" spans="1:7" x14ac:dyDescent="0.35">
      <c r="A59">
        <v>21</v>
      </c>
      <c r="B59">
        <v>11</v>
      </c>
      <c r="C59">
        <v>116</v>
      </c>
      <c r="D59">
        <f t="shared" si="3"/>
        <v>9.4827586206896547E-2</v>
      </c>
      <c r="E59">
        <f t="shared" si="4"/>
        <v>1.0154693002644613E-2</v>
      </c>
      <c r="F59">
        <v>8.9781260743801286E-2</v>
      </c>
      <c r="G59">
        <f t="shared" si="2"/>
        <v>0.16940782848495795</v>
      </c>
    </row>
    <row r="60" spans="1:7" x14ac:dyDescent="0.35">
      <c r="A60">
        <v>22</v>
      </c>
      <c r="B60">
        <v>13</v>
      </c>
      <c r="C60">
        <v>164</v>
      </c>
      <c r="D60">
        <f t="shared" si="3"/>
        <v>7.926829268292683E-2</v>
      </c>
      <c r="E60">
        <f t="shared" si="4"/>
        <v>2.2813609576610341E-2</v>
      </c>
      <c r="F60">
        <v>8.9781260743801286E-2</v>
      </c>
      <c r="G60">
        <f t="shared" si="2"/>
        <v>0.15674891191099222</v>
      </c>
    </row>
    <row r="61" spans="1:7" x14ac:dyDescent="0.35">
      <c r="A61">
        <v>23</v>
      </c>
      <c r="B61">
        <v>11</v>
      </c>
      <c r="C61">
        <v>188</v>
      </c>
      <c r="D61">
        <f t="shared" si="3"/>
        <v>5.8510638297872342E-2</v>
      </c>
      <c r="E61">
        <f t="shared" si="4"/>
        <v>2.7234032899577001E-2</v>
      </c>
      <c r="F61">
        <v>8.9781260743801286E-2</v>
      </c>
      <c r="G61">
        <f t="shared" si="2"/>
        <v>0.15232848858802556</v>
      </c>
    </row>
    <row r="62" spans="1:7" x14ac:dyDescent="0.35">
      <c r="A62">
        <v>24</v>
      </c>
      <c r="B62">
        <v>10</v>
      </c>
      <c r="C62">
        <v>154</v>
      </c>
      <c r="D62">
        <f t="shared" si="3"/>
        <v>6.4935064935064929E-2</v>
      </c>
      <c r="E62">
        <f t="shared" si="4"/>
        <v>2.0673530348148228E-2</v>
      </c>
      <c r="F62">
        <v>8.9781260743801286E-2</v>
      </c>
      <c r="G62">
        <f t="shared" si="2"/>
        <v>0.15888899113945434</v>
      </c>
    </row>
    <row r="63" spans="1:7" x14ac:dyDescent="0.35">
      <c r="A63">
        <v>25</v>
      </c>
      <c r="B63">
        <v>12</v>
      </c>
      <c r="C63">
        <v>134</v>
      </c>
      <c r="D63">
        <f t="shared" si="3"/>
        <v>8.9552238805970144E-2</v>
      </c>
      <c r="E63">
        <f t="shared" si="4"/>
        <v>1.5695526137566362E-2</v>
      </c>
      <c r="F63">
        <v>8.9781260743801286E-2</v>
      </c>
      <c r="G63">
        <f t="shared" si="2"/>
        <v>0.16386699535003621</v>
      </c>
    </row>
    <row r="64" spans="1:7" x14ac:dyDescent="0.35">
      <c r="A64">
        <v>26</v>
      </c>
      <c r="B64">
        <v>18</v>
      </c>
      <c r="C64">
        <v>162</v>
      </c>
      <c r="D64">
        <f t="shared" si="3"/>
        <v>0.1111111111111111</v>
      </c>
      <c r="E64">
        <f t="shared" si="4"/>
        <v>2.2401497064317766E-2</v>
      </c>
      <c r="F64">
        <v>8.9781260743801286E-2</v>
      </c>
      <c r="G64">
        <f t="shared" si="2"/>
        <v>0.15716102442328481</v>
      </c>
    </row>
    <row r="65" spans="1:7" x14ac:dyDescent="0.35">
      <c r="A65">
        <v>27</v>
      </c>
      <c r="B65">
        <v>10</v>
      </c>
      <c r="C65">
        <v>128</v>
      </c>
      <c r="D65">
        <f t="shared" si="3"/>
        <v>7.8125E-2</v>
      </c>
      <c r="E65">
        <f t="shared" si="4"/>
        <v>1.3979026604382314E-2</v>
      </c>
      <c r="F65">
        <v>8.9781260743801286E-2</v>
      </c>
      <c r="G65">
        <f t="shared" si="2"/>
        <v>0.16558349488322027</v>
      </c>
    </row>
    <row r="66" spans="1:7" x14ac:dyDescent="0.35">
      <c r="A66">
        <v>28</v>
      </c>
      <c r="B66">
        <v>15</v>
      </c>
      <c r="C66">
        <v>160</v>
      </c>
      <c r="D66">
        <f t="shared" si="3"/>
        <v>9.375E-2</v>
      </c>
      <c r="E66">
        <f t="shared" si="4"/>
        <v>2.1981681390962862E-2</v>
      </c>
      <c r="F66">
        <v>8.9781260743801286E-2</v>
      </c>
      <c r="G66">
        <f t="shared" si="2"/>
        <v>0.1575808400966397</v>
      </c>
    </row>
    <row r="67" spans="1:7" x14ac:dyDescent="0.35">
      <c r="A67">
        <v>29</v>
      </c>
      <c r="B67">
        <v>9</v>
      </c>
      <c r="C67">
        <v>153</v>
      </c>
      <c r="D67">
        <f t="shared" si="3"/>
        <v>5.8823529411764705E-2</v>
      </c>
      <c r="E67">
        <f t="shared" si="4"/>
        <v>2.0448055914193103E-2</v>
      </c>
      <c r="F67">
        <v>8.9781260743801286E-2</v>
      </c>
      <c r="G67">
        <f t="shared" si="2"/>
        <v>0.15911446557340947</v>
      </c>
    </row>
    <row r="68" spans="1:7" x14ac:dyDescent="0.35">
      <c r="A68">
        <v>30</v>
      </c>
      <c r="B68">
        <v>15</v>
      </c>
      <c r="C68">
        <v>169</v>
      </c>
      <c r="D68">
        <f t="shared" si="3"/>
        <v>8.8757396449704137E-2</v>
      </c>
      <c r="E68">
        <f t="shared" si="4"/>
        <v>2.3811693003403051E-2</v>
      </c>
      <c r="F68">
        <v>8.9781260743801286E-2</v>
      </c>
      <c r="G68">
        <f t="shared" si="2"/>
        <v>0.15575082848419952</v>
      </c>
    </row>
    <row r="69" spans="1:7" x14ac:dyDescent="0.35">
      <c r="D69">
        <f>SUM(D39:D68)</f>
        <v>2.461116697253392</v>
      </c>
    </row>
    <row r="70" spans="1:7" x14ac:dyDescent="0.35">
      <c r="C70" s="16" t="s">
        <v>34</v>
      </c>
      <c r="D70" s="16">
        <f>D69/30</f>
        <v>8.2037223241779728E-2</v>
      </c>
    </row>
    <row r="73" spans="1:7" x14ac:dyDescent="0.35">
      <c r="A73" s="21" t="s">
        <v>28</v>
      </c>
      <c r="B73" s="21" t="s">
        <v>42</v>
      </c>
      <c r="C73" s="21" t="s">
        <v>38</v>
      </c>
      <c r="D73" s="21" t="s">
        <v>39</v>
      </c>
      <c r="E73" s="21" t="s">
        <v>40</v>
      </c>
      <c r="F73" s="21"/>
    </row>
    <row r="74" spans="1:7" x14ac:dyDescent="0.35">
      <c r="A74">
        <v>2</v>
      </c>
      <c r="B74" s="18" t="s">
        <v>18</v>
      </c>
      <c r="C74">
        <v>166</v>
      </c>
      <c r="D74" s="20">
        <f>(C74/$C$78)*100</f>
        <v>42.025316455696206</v>
      </c>
      <c r="E74" s="20">
        <f>D74</f>
        <v>42.025316455696206</v>
      </c>
    </row>
    <row r="75" spans="1:7" x14ac:dyDescent="0.35">
      <c r="A75">
        <v>1</v>
      </c>
      <c r="B75" s="18" t="s">
        <v>17</v>
      </c>
      <c r="C75">
        <v>100</v>
      </c>
      <c r="D75" s="20">
        <f t="shared" ref="D75:D77" si="5">(C75/$C$78)*100</f>
        <v>25.316455696202532</v>
      </c>
      <c r="E75" s="20">
        <f>E74+D75</f>
        <v>67.341772151898738</v>
      </c>
    </row>
    <row r="76" spans="1:7" x14ac:dyDescent="0.35">
      <c r="A76">
        <v>4</v>
      </c>
      <c r="B76" s="18" t="s">
        <v>19</v>
      </c>
      <c r="C76">
        <v>79</v>
      </c>
      <c r="D76" s="20">
        <f t="shared" si="5"/>
        <v>20</v>
      </c>
      <c r="E76" s="20">
        <f>E75+D76</f>
        <v>87.341772151898738</v>
      </c>
    </row>
    <row r="77" spans="1:7" x14ac:dyDescent="0.35">
      <c r="A77">
        <v>3</v>
      </c>
      <c r="B77" s="18" t="s">
        <v>15</v>
      </c>
      <c r="C77">
        <v>50</v>
      </c>
      <c r="D77" s="20">
        <f t="shared" si="5"/>
        <v>12.658227848101266</v>
      </c>
      <c r="E77" s="20">
        <f>E76+D77</f>
        <v>100</v>
      </c>
    </row>
    <row r="78" spans="1:7" x14ac:dyDescent="0.35">
      <c r="B78" s="23" t="s">
        <v>41</v>
      </c>
      <c r="C78" s="22">
        <f>SUM(C74:C77)</f>
        <v>395</v>
      </c>
    </row>
    <row r="90" spans="4:4" ht="15.5" x14ac:dyDescent="0.35">
      <c r="D90" s="24" t="s">
        <v>18</v>
      </c>
    </row>
    <row r="115" spans="3:5" ht="15.5" x14ac:dyDescent="0.35">
      <c r="C115" s="25"/>
      <c r="D115" s="26" t="s">
        <v>17</v>
      </c>
      <c r="E115" s="25"/>
    </row>
    <row r="140" spans="3:5" ht="15.5" x14ac:dyDescent="0.35">
      <c r="C140" s="25"/>
      <c r="D140" s="24" t="s">
        <v>19</v>
      </c>
      <c r="E140" s="27"/>
    </row>
    <row r="172" spans="1:7" x14ac:dyDescent="0.35">
      <c r="C172" s="25" t="s">
        <v>47</v>
      </c>
      <c r="D172" s="25"/>
      <c r="E172" s="25"/>
    </row>
    <row r="174" spans="1:7" x14ac:dyDescent="0.35">
      <c r="A174" t="s">
        <v>48</v>
      </c>
      <c r="B174" s="29" t="s">
        <v>49</v>
      </c>
      <c r="C174" s="29" t="s">
        <v>50</v>
      </c>
      <c r="D174" s="29" t="s">
        <v>51</v>
      </c>
      <c r="E174" s="29" t="s">
        <v>52</v>
      </c>
      <c r="F174" s="29" t="s">
        <v>53</v>
      </c>
      <c r="G174" s="29" t="s">
        <v>54</v>
      </c>
    </row>
    <row r="175" spans="1:7" x14ac:dyDescent="0.35">
      <c r="A175">
        <v>1</v>
      </c>
      <c r="B175" t="s">
        <v>55</v>
      </c>
      <c r="C175">
        <v>4</v>
      </c>
      <c r="D175">
        <v>4</v>
      </c>
      <c r="E175">
        <v>3</v>
      </c>
      <c r="F175">
        <f>C175*D175*E175</f>
        <v>48</v>
      </c>
      <c r="G175">
        <v>2</v>
      </c>
    </row>
    <row r="176" spans="1:7" x14ac:dyDescent="0.35">
      <c r="A176">
        <v>2</v>
      </c>
      <c r="B176" t="s">
        <v>56</v>
      </c>
      <c r="C176">
        <v>3</v>
      </c>
      <c r="D176">
        <v>3</v>
      </c>
      <c r="E176">
        <v>4</v>
      </c>
      <c r="F176">
        <f t="shared" ref="F176:F179" si="6">C176*D176*E176</f>
        <v>36</v>
      </c>
      <c r="G176">
        <v>3</v>
      </c>
    </row>
    <row r="177" spans="1:7" x14ac:dyDescent="0.35">
      <c r="A177" s="22">
        <v>3</v>
      </c>
      <c r="B177" s="22" t="s">
        <v>58</v>
      </c>
      <c r="C177" s="22">
        <v>4</v>
      </c>
      <c r="D177" s="22">
        <v>5</v>
      </c>
      <c r="E177" s="22">
        <v>3</v>
      </c>
      <c r="F177" s="22">
        <f t="shared" si="6"/>
        <v>60</v>
      </c>
      <c r="G177" s="22">
        <v>1</v>
      </c>
    </row>
    <row r="178" spans="1:7" x14ac:dyDescent="0.35">
      <c r="A178">
        <v>4</v>
      </c>
      <c r="B178" t="s">
        <v>57</v>
      </c>
      <c r="C178">
        <v>3</v>
      </c>
      <c r="D178">
        <v>2</v>
      </c>
      <c r="E178">
        <v>3</v>
      </c>
      <c r="F178">
        <f t="shared" si="6"/>
        <v>18</v>
      </c>
      <c r="G178">
        <v>4</v>
      </c>
    </row>
    <row r="179" spans="1:7" x14ac:dyDescent="0.35">
      <c r="A179">
        <v>5</v>
      </c>
      <c r="B179" t="s">
        <v>59</v>
      </c>
      <c r="C179">
        <v>2</v>
      </c>
      <c r="D179">
        <v>2</v>
      </c>
      <c r="E179">
        <v>2</v>
      </c>
      <c r="F179">
        <f t="shared" si="6"/>
        <v>8</v>
      </c>
      <c r="G179">
        <v>5</v>
      </c>
    </row>
    <row r="181" spans="1:7" x14ac:dyDescent="0.35">
      <c r="B181" s="25"/>
      <c r="C181" s="25" t="s">
        <v>60</v>
      </c>
      <c r="D181" s="25"/>
      <c r="E181" s="25"/>
      <c r="F181" s="25"/>
    </row>
    <row r="183" spans="1:7" x14ac:dyDescent="0.35">
      <c r="A183" t="s">
        <v>48</v>
      </c>
      <c r="B183" s="29" t="s">
        <v>49</v>
      </c>
      <c r="C183" s="29" t="s">
        <v>50</v>
      </c>
      <c r="D183" s="29" t="s">
        <v>51</v>
      </c>
      <c r="E183" s="29" t="s">
        <v>52</v>
      </c>
      <c r="F183" s="29" t="s">
        <v>53</v>
      </c>
      <c r="G183" s="29" t="s">
        <v>54</v>
      </c>
    </row>
    <row r="184" spans="1:7" x14ac:dyDescent="0.35">
      <c r="A184" s="22">
        <v>1</v>
      </c>
      <c r="B184" s="22" t="s">
        <v>61</v>
      </c>
      <c r="C184" s="22">
        <v>5</v>
      </c>
      <c r="D184" s="22">
        <v>4</v>
      </c>
      <c r="E184" s="22">
        <v>2</v>
      </c>
      <c r="F184" s="22">
        <f>C184*D184*E184</f>
        <v>40</v>
      </c>
      <c r="G184" s="22">
        <v>1</v>
      </c>
    </row>
    <row r="185" spans="1:7" x14ac:dyDescent="0.35">
      <c r="A185">
        <v>2</v>
      </c>
      <c r="B185" t="s">
        <v>62</v>
      </c>
      <c r="C185">
        <v>5</v>
      </c>
      <c r="D185">
        <v>3</v>
      </c>
      <c r="E185">
        <v>2</v>
      </c>
      <c r="F185">
        <f t="shared" ref="F185:F188" si="7">C185*D185*E185</f>
        <v>30</v>
      </c>
      <c r="G185">
        <v>2</v>
      </c>
    </row>
    <row r="186" spans="1:7" x14ac:dyDescent="0.35">
      <c r="A186">
        <v>3</v>
      </c>
      <c r="B186" t="s">
        <v>63</v>
      </c>
      <c r="C186">
        <v>5</v>
      </c>
      <c r="D186">
        <v>4</v>
      </c>
      <c r="E186">
        <v>1</v>
      </c>
      <c r="F186">
        <f t="shared" si="7"/>
        <v>20</v>
      </c>
      <c r="G186">
        <v>3</v>
      </c>
    </row>
    <row r="187" spans="1:7" x14ac:dyDescent="0.35">
      <c r="A187">
        <v>4</v>
      </c>
      <c r="B187" t="s">
        <v>57</v>
      </c>
      <c r="C187">
        <v>4</v>
      </c>
      <c r="D187">
        <v>2</v>
      </c>
      <c r="E187">
        <v>2</v>
      </c>
      <c r="F187">
        <f t="shared" si="7"/>
        <v>16</v>
      </c>
      <c r="G187">
        <v>4</v>
      </c>
    </row>
    <row r="188" spans="1:7" x14ac:dyDescent="0.35">
      <c r="A188">
        <v>5</v>
      </c>
      <c r="B188" t="s">
        <v>64</v>
      </c>
      <c r="C188">
        <v>5</v>
      </c>
      <c r="D188">
        <v>3</v>
      </c>
      <c r="E188">
        <v>1</v>
      </c>
      <c r="F188">
        <f t="shared" si="7"/>
        <v>15</v>
      </c>
      <c r="G188">
        <v>5</v>
      </c>
    </row>
    <row r="190" spans="1:7" x14ac:dyDescent="0.35">
      <c r="B190" s="25"/>
      <c r="C190" s="25" t="s">
        <v>65</v>
      </c>
      <c r="D190" s="25"/>
      <c r="E190" s="25"/>
      <c r="F190" s="25"/>
    </row>
    <row r="192" spans="1:7" x14ac:dyDescent="0.35">
      <c r="A192" t="s">
        <v>48</v>
      </c>
      <c r="B192" s="29" t="s">
        <v>49</v>
      </c>
      <c r="C192" s="29" t="s">
        <v>50</v>
      </c>
      <c r="D192" s="29" t="s">
        <v>51</v>
      </c>
      <c r="E192" s="29" t="s">
        <v>52</v>
      </c>
      <c r="F192" s="29" t="s">
        <v>53</v>
      </c>
      <c r="G192" s="29" t="s">
        <v>54</v>
      </c>
    </row>
    <row r="193" spans="1:8" x14ac:dyDescent="0.35">
      <c r="A193">
        <v>1</v>
      </c>
      <c r="B193" t="s">
        <v>66</v>
      </c>
      <c r="C193">
        <v>5</v>
      </c>
      <c r="D193">
        <v>4</v>
      </c>
      <c r="E193">
        <v>1</v>
      </c>
      <c r="F193">
        <f>C193*D193*E193</f>
        <v>20</v>
      </c>
      <c r="G193">
        <v>4</v>
      </c>
    </row>
    <row r="194" spans="1:8" x14ac:dyDescent="0.35">
      <c r="A194">
        <v>2</v>
      </c>
      <c r="B194" t="s">
        <v>68</v>
      </c>
      <c r="C194">
        <v>4</v>
      </c>
      <c r="D194">
        <v>3</v>
      </c>
      <c r="E194">
        <v>3</v>
      </c>
      <c r="F194">
        <f t="shared" ref="F194:F196" si="8">C194*D194*E194</f>
        <v>36</v>
      </c>
      <c r="G194">
        <v>2</v>
      </c>
    </row>
    <row r="195" spans="1:8" x14ac:dyDescent="0.35">
      <c r="A195">
        <v>3</v>
      </c>
      <c r="B195" t="s">
        <v>67</v>
      </c>
      <c r="C195">
        <v>5</v>
      </c>
      <c r="D195">
        <v>3</v>
      </c>
      <c r="E195">
        <v>2</v>
      </c>
      <c r="F195">
        <f t="shared" si="8"/>
        <v>30</v>
      </c>
      <c r="G195">
        <v>3</v>
      </c>
    </row>
    <row r="196" spans="1:8" x14ac:dyDescent="0.35">
      <c r="A196" s="22">
        <v>4</v>
      </c>
      <c r="B196" s="22" t="s">
        <v>69</v>
      </c>
      <c r="C196" s="22">
        <v>5</v>
      </c>
      <c r="D196" s="22">
        <v>3</v>
      </c>
      <c r="E196" s="22">
        <v>4</v>
      </c>
      <c r="F196" s="22">
        <f t="shared" si="8"/>
        <v>60</v>
      </c>
      <c r="G196" s="22">
        <v>1</v>
      </c>
    </row>
    <row r="200" spans="1:8" x14ac:dyDescent="0.35">
      <c r="C200" s="12" t="s">
        <v>17</v>
      </c>
      <c r="D200" s="12" t="s">
        <v>18</v>
      </c>
      <c r="E200" s="12" t="s">
        <v>15</v>
      </c>
      <c r="F200" s="12" t="s">
        <v>19</v>
      </c>
      <c r="G200" s="12" t="s">
        <v>21</v>
      </c>
      <c r="H200" s="12" t="s">
        <v>25</v>
      </c>
    </row>
    <row r="201" spans="1:8" x14ac:dyDescent="0.35">
      <c r="A201" s="11">
        <v>1</v>
      </c>
      <c r="B201" s="11" t="s">
        <v>1</v>
      </c>
      <c r="C201">
        <v>8</v>
      </c>
      <c r="D201">
        <v>2</v>
      </c>
      <c r="E201">
        <v>3</v>
      </c>
      <c r="F201">
        <v>2</v>
      </c>
      <c r="G201" s="13">
        <v>12</v>
      </c>
      <c r="H201" s="13">
        <v>170</v>
      </c>
    </row>
    <row r="202" spans="1:8" x14ac:dyDescent="0.35">
      <c r="A202" s="11">
        <v>2</v>
      </c>
      <c r="B202" s="11" t="s">
        <v>2</v>
      </c>
      <c r="C202">
        <v>1</v>
      </c>
      <c r="D202">
        <v>3</v>
      </c>
      <c r="E202">
        <v>4</v>
      </c>
      <c r="F202">
        <v>3</v>
      </c>
      <c r="G202" s="13">
        <f t="shared" ref="G202" si="9">SUM(C202:F202)</f>
        <v>11</v>
      </c>
      <c r="H202" s="13">
        <v>170</v>
      </c>
    </row>
    <row r="203" spans="1:8" x14ac:dyDescent="0.35">
      <c r="A203" s="11">
        <v>3</v>
      </c>
      <c r="B203" s="11" t="s">
        <v>3</v>
      </c>
      <c r="C203">
        <v>3</v>
      </c>
      <c r="D203">
        <v>0</v>
      </c>
      <c r="E203">
        <v>0</v>
      </c>
      <c r="F203">
        <v>5</v>
      </c>
      <c r="G203" s="13">
        <v>9</v>
      </c>
      <c r="H203" s="13">
        <v>187</v>
      </c>
    </row>
    <row r="204" spans="1:8" x14ac:dyDescent="0.35">
      <c r="A204" s="11">
        <v>4</v>
      </c>
      <c r="B204" s="11" t="s">
        <v>1</v>
      </c>
      <c r="C204">
        <v>5</v>
      </c>
      <c r="D204">
        <v>1</v>
      </c>
      <c r="E204">
        <v>3</v>
      </c>
      <c r="F204">
        <v>3</v>
      </c>
      <c r="G204" s="13">
        <v>12</v>
      </c>
      <c r="H204" s="13">
        <v>160</v>
      </c>
    </row>
    <row r="205" spans="1:8" x14ac:dyDescent="0.35">
      <c r="A205" s="11">
        <v>5</v>
      </c>
      <c r="B205" s="11" t="s">
        <v>2</v>
      </c>
      <c r="C205">
        <v>0</v>
      </c>
      <c r="D205">
        <v>7</v>
      </c>
      <c r="E205">
        <v>0</v>
      </c>
      <c r="F205">
        <v>0</v>
      </c>
      <c r="G205" s="13">
        <v>8</v>
      </c>
      <c r="H205" s="13">
        <v>178</v>
      </c>
    </row>
    <row r="206" spans="1:8" x14ac:dyDescent="0.35">
      <c r="A206" s="11">
        <v>6</v>
      </c>
      <c r="B206" s="11" t="s">
        <v>3</v>
      </c>
      <c r="C206">
        <v>2</v>
      </c>
      <c r="D206">
        <v>2</v>
      </c>
      <c r="E206">
        <v>2</v>
      </c>
      <c r="F206">
        <v>7</v>
      </c>
      <c r="G206" s="13">
        <v>13</v>
      </c>
      <c r="H206" s="13">
        <v>167</v>
      </c>
    </row>
    <row r="207" spans="1:8" x14ac:dyDescent="0.35">
      <c r="A207" s="11">
        <v>7</v>
      </c>
      <c r="B207" s="11" t="s">
        <v>1</v>
      </c>
      <c r="C207">
        <v>4</v>
      </c>
      <c r="D207">
        <v>6</v>
      </c>
      <c r="E207">
        <v>3</v>
      </c>
      <c r="F207">
        <v>7</v>
      </c>
      <c r="G207" s="13">
        <v>15</v>
      </c>
      <c r="H207" s="13">
        <v>170</v>
      </c>
    </row>
    <row r="208" spans="1:8" x14ac:dyDescent="0.35">
      <c r="A208" s="11">
        <v>8</v>
      </c>
      <c r="B208" s="11" t="s">
        <v>2</v>
      </c>
      <c r="C208">
        <v>0</v>
      </c>
      <c r="D208">
        <v>3</v>
      </c>
      <c r="E208">
        <v>6</v>
      </c>
      <c r="F208">
        <v>1</v>
      </c>
      <c r="G208" s="13">
        <v>10</v>
      </c>
      <c r="H208" s="13">
        <v>179</v>
      </c>
    </row>
    <row r="209" spans="1:8" x14ac:dyDescent="0.35">
      <c r="A209" s="11">
        <v>9</v>
      </c>
      <c r="B209" s="11" t="s">
        <v>3</v>
      </c>
      <c r="C209">
        <v>6</v>
      </c>
      <c r="D209">
        <v>6</v>
      </c>
      <c r="E209">
        <v>0</v>
      </c>
      <c r="F209">
        <v>0</v>
      </c>
      <c r="G209" s="13">
        <v>12</v>
      </c>
      <c r="H209" s="13">
        <v>150</v>
      </c>
    </row>
    <row r="210" spans="1:8" x14ac:dyDescent="0.35">
      <c r="A210" s="11">
        <v>10</v>
      </c>
      <c r="B210" s="11" t="s">
        <v>1</v>
      </c>
      <c r="C210">
        <v>0</v>
      </c>
      <c r="D210">
        <v>0</v>
      </c>
      <c r="E210">
        <v>1</v>
      </c>
      <c r="F210">
        <v>2</v>
      </c>
      <c r="G210" s="13">
        <v>13</v>
      </c>
      <c r="H210" s="13">
        <v>166</v>
      </c>
    </row>
    <row r="211" spans="1:8" x14ac:dyDescent="0.35">
      <c r="A211" s="11">
        <v>11</v>
      </c>
      <c r="B211" s="11" t="s">
        <v>2</v>
      </c>
      <c r="C211">
        <v>2</v>
      </c>
      <c r="D211">
        <v>2</v>
      </c>
      <c r="E211">
        <v>1</v>
      </c>
      <c r="F211">
        <v>1</v>
      </c>
      <c r="G211" s="13">
        <v>11</v>
      </c>
      <c r="H211" s="13">
        <v>200</v>
      </c>
    </row>
    <row r="212" spans="1:8" x14ac:dyDescent="0.35">
      <c r="A212" s="11">
        <v>12</v>
      </c>
      <c r="B212" s="11" t="s">
        <v>3</v>
      </c>
      <c r="C212">
        <v>1</v>
      </c>
      <c r="D212">
        <v>5</v>
      </c>
      <c r="E212">
        <v>0</v>
      </c>
      <c r="F212">
        <v>3</v>
      </c>
      <c r="G212" s="13">
        <v>10</v>
      </c>
      <c r="H212" s="13">
        <v>180</v>
      </c>
    </row>
    <row r="213" spans="1:8" x14ac:dyDescent="0.35">
      <c r="B213" s="11" t="s">
        <v>20</v>
      </c>
      <c r="C213" s="13">
        <f>SUM(C201:C212)</f>
        <v>32</v>
      </c>
      <c r="D213" s="13">
        <f t="shared" ref="D213:G213" si="10">SUM(D201:D212)</f>
        <v>37</v>
      </c>
      <c r="E213" s="13">
        <f t="shared" si="10"/>
        <v>23</v>
      </c>
      <c r="F213" s="13">
        <f t="shared" si="10"/>
        <v>34</v>
      </c>
      <c r="G213" s="13">
        <f t="shared" si="10"/>
        <v>136</v>
      </c>
      <c r="H213" s="13">
        <f>SUM(H201:H212)</f>
        <v>2077</v>
      </c>
    </row>
    <row r="215" spans="1:8" x14ac:dyDescent="0.35">
      <c r="D215" s="49" t="s">
        <v>26</v>
      </c>
      <c r="E215" s="49">
        <f>(136*1000000)/(2077*4)</f>
        <v>16369.764082811747</v>
      </c>
      <c r="F215" s="49">
        <f>E215/1000000</f>
        <v>1.6369764082811749E-2</v>
      </c>
    </row>
    <row r="216" spans="1:8" x14ac:dyDescent="0.35">
      <c r="D216" s="49" t="s">
        <v>27</v>
      </c>
      <c r="E216" s="49">
        <f>NORMSINV(1-F215)+1.5</f>
        <v>3.6352630641706747</v>
      </c>
      <c r="F216" s="49"/>
    </row>
    <row r="218" spans="1:8" x14ac:dyDescent="0.35">
      <c r="A218" s="17" t="s">
        <v>28</v>
      </c>
      <c r="B218" s="17" t="s">
        <v>21</v>
      </c>
      <c r="C218" s="17" t="s">
        <v>29</v>
      </c>
      <c r="D218" s="17" t="s">
        <v>30</v>
      </c>
      <c r="E218" s="17" t="s">
        <v>31</v>
      </c>
      <c r="F218" s="17" t="s">
        <v>32</v>
      </c>
      <c r="G218" s="17" t="s">
        <v>33</v>
      </c>
    </row>
    <row r="219" spans="1:8" x14ac:dyDescent="0.35">
      <c r="A219">
        <v>1</v>
      </c>
      <c r="B219">
        <v>12</v>
      </c>
      <c r="C219">
        <v>170</v>
      </c>
      <c r="D219">
        <f>B219/C219</f>
        <v>7.0588235294117646E-2</v>
      </c>
      <c r="E219">
        <f>$F219-3*SQRT(($F219*(1-$F219))/$C219)</f>
        <v>8.9815902824245397E-3</v>
      </c>
      <c r="F219">
        <v>6.6181717997331094E-2</v>
      </c>
      <c r="G219">
        <f>$F219+3*SQRT(($F219*(1-$F219))/$C219)</f>
        <v>0.12338184571223765</v>
      </c>
    </row>
    <row r="220" spans="1:8" x14ac:dyDescent="0.35">
      <c r="A220">
        <v>2</v>
      </c>
      <c r="B220">
        <v>11</v>
      </c>
      <c r="C220">
        <v>170</v>
      </c>
      <c r="D220">
        <f t="shared" ref="D220:D230" si="11">B220/C220</f>
        <v>6.4705882352941183E-2</v>
      </c>
      <c r="E220">
        <f t="shared" ref="E220:E230" si="12">$F220-3*SQRT(($F220*(1-$F220))/$C220)</f>
        <v>8.9815902824245397E-3</v>
      </c>
      <c r="F220">
        <v>6.6181717997331094E-2</v>
      </c>
      <c r="G220">
        <f t="shared" ref="G220:G230" si="13">$F220+3*SQRT(($F220*(1-$F220))/$C220)</f>
        <v>0.12338184571223765</v>
      </c>
    </row>
    <row r="221" spans="1:8" x14ac:dyDescent="0.35">
      <c r="A221">
        <v>3</v>
      </c>
      <c r="B221">
        <v>9</v>
      </c>
      <c r="C221">
        <v>187</v>
      </c>
      <c r="D221">
        <f t="shared" si="11"/>
        <v>4.8128342245989303E-2</v>
      </c>
      <c r="E221">
        <f t="shared" si="12"/>
        <v>1.1643536121097725E-2</v>
      </c>
      <c r="F221">
        <v>6.6181717997331094E-2</v>
      </c>
      <c r="G221">
        <f t="shared" si="13"/>
        <v>0.12071989987356446</v>
      </c>
    </row>
    <row r="222" spans="1:8" x14ac:dyDescent="0.35">
      <c r="A222">
        <v>4</v>
      </c>
      <c r="B222">
        <v>12</v>
      </c>
      <c r="C222">
        <v>160</v>
      </c>
      <c r="D222">
        <f t="shared" si="11"/>
        <v>7.4999999999999997E-2</v>
      </c>
      <c r="E222">
        <f t="shared" si="12"/>
        <v>7.2211759054861269E-3</v>
      </c>
      <c r="F222">
        <v>6.6181717997331094E-2</v>
      </c>
      <c r="G222">
        <f t="shared" si="13"/>
        <v>0.12514226008917606</v>
      </c>
    </row>
    <row r="223" spans="1:8" x14ac:dyDescent="0.35">
      <c r="A223">
        <v>5</v>
      </c>
      <c r="B223">
        <v>8</v>
      </c>
      <c r="C223">
        <v>178</v>
      </c>
      <c r="D223">
        <f t="shared" si="11"/>
        <v>4.49438202247191E-2</v>
      </c>
      <c r="E223">
        <f t="shared" si="12"/>
        <v>1.0281763031505561E-2</v>
      </c>
      <c r="F223">
        <v>6.6181717997331094E-2</v>
      </c>
      <c r="G223">
        <f t="shared" si="13"/>
        <v>0.12208167296315663</v>
      </c>
    </row>
    <row r="224" spans="1:8" x14ac:dyDescent="0.35">
      <c r="A224">
        <v>6</v>
      </c>
      <c r="B224">
        <v>13</v>
      </c>
      <c r="C224">
        <v>167</v>
      </c>
      <c r="D224">
        <f t="shared" si="11"/>
        <v>7.7844311377245512E-2</v>
      </c>
      <c r="E224">
        <f t="shared" si="12"/>
        <v>8.4701035516253353E-3</v>
      </c>
      <c r="F224">
        <v>6.6181717997331094E-2</v>
      </c>
      <c r="G224">
        <f t="shared" si="13"/>
        <v>0.12389333244303685</v>
      </c>
    </row>
    <row r="225" spans="1:7" x14ac:dyDescent="0.35">
      <c r="A225">
        <v>7</v>
      </c>
      <c r="B225">
        <v>15</v>
      </c>
      <c r="C225">
        <v>170</v>
      </c>
      <c r="D225">
        <f t="shared" si="11"/>
        <v>8.8235294117647065E-2</v>
      </c>
      <c r="E225">
        <f t="shared" si="12"/>
        <v>8.9815902824245397E-3</v>
      </c>
      <c r="F225">
        <v>6.6181717997331094E-2</v>
      </c>
      <c r="G225">
        <f t="shared" si="13"/>
        <v>0.12338184571223765</v>
      </c>
    </row>
    <row r="226" spans="1:7" x14ac:dyDescent="0.35">
      <c r="A226">
        <v>8</v>
      </c>
      <c r="B226">
        <v>10</v>
      </c>
      <c r="C226">
        <v>179</v>
      </c>
      <c r="D226">
        <f t="shared" si="11"/>
        <v>5.5865921787709494E-2</v>
      </c>
      <c r="E226">
        <f t="shared" si="12"/>
        <v>1.0438126848189511E-2</v>
      </c>
      <c r="F226">
        <v>6.6181717997331094E-2</v>
      </c>
      <c r="G226">
        <f t="shared" si="13"/>
        <v>0.12192530914647268</v>
      </c>
    </row>
    <row r="227" spans="1:7" x14ac:dyDescent="0.35">
      <c r="A227">
        <v>9</v>
      </c>
      <c r="B227">
        <v>12</v>
      </c>
      <c r="C227">
        <v>150</v>
      </c>
      <c r="D227">
        <f t="shared" si="11"/>
        <v>0.08</v>
      </c>
      <c r="E227">
        <f t="shared" si="12"/>
        <v>5.2875319693105605E-3</v>
      </c>
      <c r="F227">
        <v>6.6181717997331094E-2</v>
      </c>
      <c r="G227">
        <f t="shared" si="13"/>
        <v>0.12707590402535163</v>
      </c>
    </row>
    <row r="228" spans="1:7" x14ac:dyDescent="0.35">
      <c r="A228">
        <v>10</v>
      </c>
      <c r="B228">
        <v>13</v>
      </c>
      <c r="C228">
        <v>166</v>
      </c>
      <c r="D228">
        <f t="shared" si="11"/>
        <v>7.8313253012048195E-2</v>
      </c>
      <c r="E228">
        <f t="shared" si="12"/>
        <v>8.2965343944729278E-3</v>
      </c>
      <c r="F228">
        <v>6.6181717997331094E-2</v>
      </c>
      <c r="G228">
        <f t="shared" si="13"/>
        <v>0.12406690160018927</v>
      </c>
    </row>
    <row r="229" spans="1:7" x14ac:dyDescent="0.35">
      <c r="A229">
        <v>11</v>
      </c>
      <c r="B229">
        <v>11</v>
      </c>
      <c r="C229">
        <v>200</v>
      </c>
      <c r="D229">
        <f t="shared" si="11"/>
        <v>5.5E-2</v>
      </c>
      <c r="E229">
        <f t="shared" si="12"/>
        <v>1.3445805954289895E-2</v>
      </c>
      <c r="F229">
        <v>6.6181717997331094E-2</v>
      </c>
      <c r="G229">
        <f t="shared" si="13"/>
        <v>0.11891763004037229</v>
      </c>
    </row>
    <row r="230" spans="1:7" x14ac:dyDescent="0.35">
      <c r="A230">
        <v>12</v>
      </c>
      <c r="B230">
        <v>10</v>
      </c>
      <c r="C230">
        <v>180</v>
      </c>
      <c r="D230">
        <f t="shared" si="11"/>
        <v>5.5555555555555552E-2</v>
      </c>
      <c r="E230">
        <f t="shared" si="12"/>
        <v>1.0593185816559839E-2</v>
      </c>
      <c r="F230">
        <v>6.6181717997331094E-2</v>
      </c>
      <c r="G230">
        <f t="shared" si="13"/>
        <v>0.12177025017810235</v>
      </c>
    </row>
    <row r="231" spans="1:7" x14ac:dyDescent="0.35">
      <c r="C231" s="48"/>
      <c r="D231" s="48">
        <f>SUM(D219:D230)</f>
        <v>0.79418061596797307</v>
      </c>
    </row>
    <row r="232" spans="1:7" x14ac:dyDescent="0.35">
      <c r="C232" s="48" t="s">
        <v>34</v>
      </c>
      <c r="D232" s="48">
        <f>D231/12</f>
        <v>6.6181717997331094E-2</v>
      </c>
    </row>
  </sheetData>
  <sortState xmlns:xlrd2="http://schemas.microsoft.com/office/spreadsheetml/2017/richdata2" ref="A74:E77">
    <sortCondition descending="1" ref="C74:C7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1</vt:lpstr>
      <vt:lpstr>STAGE 2</vt:lpstr>
      <vt:lpstr>STAGE 3</vt:lpstr>
      <vt:lpstr>STAGE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NAMITHA LAKSHMI</dc:creator>
  <cp:lastModifiedBy>NAMITHA LAKSHMI</cp:lastModifiedBy>
  <cp:lastPrinted>2025-03-20T07:07:25Z</cp:lastPrinted>
  <dcterms:created xsi:type="dcterms:W3CDTF">2025-03-19T07:04:13Z</dcterms:created>
  <dcterms:modified xsi:type="dcterms:W3CDTF">2025-04-23T07:41:40Z</dcterms:modified>
</cp:coreProperties>
</file>