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"/>
    </mc:Choice>
  </mc:AlternateContent>
  <xr:revisionPtr revIDLastSave="0" documentId="13_ncr:1_{01FFCF88-94F5-3B4B-8EDF-C1AD15B0B462}" xr6:coauthVersionLast="47" xr6:coauthVersionMax="47" xr10:uidLastSave="{00000000-0000-0000-0000-000000000000}"/>
  <bookViews>
    <workbookView xWindow="9120" yWindow="1920" windowWidth="19560" windowHeight="12820" xr2:uid="{19DF87E6-F93A-0142-86D8-CA8931415F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D86" i="1"/>
  <c r="G83" i="1"/>
  <c r="G81" i="1"/>
  <c r="D81" i="1"/>
  <c r="G80" i="1"/>
  <c r="E44" i="1"/>
  <c r="G46" i="1"/>
  <c r="E49" i="1"/>
  <c r="D14" i="1"/>
  <c r="F7" i="1"/>
  <c r="F81" i="1" s="1"/>
  <c r="G7" i="1"/>
  <c r="G44" i="1" s="1"/>
  <c r="G8" i="1"/>
  <c r="G82" i="1" s="1"/>
  <c r="F9" i="1"/>
  <c r="F83" i="1" s="1"/>
  <c r="G9" i="1"/>
  <c r="F11" i="1"/>
  <c r="F85" i="1" s="1"/>
  <c r="G11" i="1"/>
  <c r="G48" i="1" s="1"/>
  <c r="F12" i="1"/>
  <c r="F86" i="1" s="1"/>
  <c r="G12" i="1"/>
  <c r="G49" i="1" s="1"/>
  <c r="F13" i="1"/>
  <c r="G6" i="1"/>
  <c r="G43" i="1" s="1"/>
  <c r="F6" i="1"/>
  <c r="E7" i="1"/>
  <c r="E81" i="1" s="1"/>
  <c r="E8" i="1"/>
  <c r="E45" i="1" s="1"/>
  <c r="E11" i="1"/>
  <c r="E12" i="1"/>
  <c r="E86" i="1" s="1"/>
  <c r="E13" i="1"/>
  <c r="F50" i="1" s="1"/>
  <c r="E6" i="1"/>
  <c r="F43" i="1" s="1"/>
  <c r="D7" i="1"/>
  <c r="D8" i="1"/>
  <c r="D82" i="1" s="1"/>
  <c r="D11" i="1"/>
  <c r="E48" i="1" s="1"/>
  <c r="D12" i="1"/>
  <c r="D13" i="1"/>
  <c r="D87" i="1" s="1"/>
  <c r="D6" i="1"/>
  <c r="D85" i="1" s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D83" i="1"/>
  <c r="AC83" i="1"/>
  <c r="AD82" i="1"/>
  <c r="AC82" i="1"/>
  <c r="AD81" i="1"/>
  <c r="AC81" i="1"/>
  <c r="AD80" i="1"/>
  <c r="AC80" i="1"/>
  <c r="AA87" i="1"/>
  <c r="X87" i="1"/>
  <c r="AA86" i="1"/>
  <c r="Z86" i="1"/>
  <c r="Y86" i="1"/>
  <c r="X86" i="1"/>
  <c r="AA85" i="1"/>
  <c r="Z85" i="1"/>
  <c r="Y85" i="1"/>
  <c r="X85" i="1"/>
  <c r="L87" i="1"/>
  <c r="K87" i="1"/>
  <c r="J87" i="1"/>
  <c r="I87" i="1"/>
  <c r="L86" i="1"/>
  <c r="K86" i="1"/>
  <c r="J86" i="1"/>
  <c r="I86" i="1"/>
  <c r="L85" i="1"/>
  <c r="K85" i="1"/>
  <c r="J85" i="1"/>
  <c r="I85" i="1"/>
  <c r="I83" i="1"/>
  <c r="I82" i="1"/>
  <c r="I81" i="1"/>
  <c r="I80" i="1"/>
  <c r="Q87" i="1"/>
  <c r="P87" i="1"/>
  <c r="O87" i="1"/>
  <c r="N87" i="1"/>
  <c r="Q86" i="1"/>
  <c r="P86" i="1"/>
  <c r="O86" i="1"/>
  <c r="N86" i="1"/>
  <c r="Q85" i="1"/>
  <c r="P85" i="1"/>
  <c r="O85" i="1"/>
  <c r="N85" i="1"/>
  <c r="T85" i="1"/>
  <c r="U85" i="1"/>
  <c r="V85" i="1"/>
  <c r="T86" i="1"/>
  <c r="U86" i="1"/>
  <c r="V86" i="1"/>
  <c r="U87" i="1"/>
  <c r="V87" i="1"/>
  <c r="V80" i="1"/>
  <c r="V81" i="1"/>
  <c r="S86" i="1"/>
  <c r="S85" i="1"/>
  <c r="AF76" i="1"/>
  <c r="AE76" i="1"/>
  <c r="AD76" i="1"/>
  <c r="AC76" i="1"/>
  <c r="AF72" i="1"/>
  <c r="AE72" i="1"/>
  <c r="AD72" i="1"/>
  <c r="AC72" i="1"/>
  <c r="AF70" i="1"/>
  <c r="AE70" i="1"/>
  <c r="AD70" i="1"/>
  <c r="AC70" i="1"/>
  <c r="AF69" i="1"/>
  <c r="AE69" i="1"/>
  <c r="AD69" i="1"/>
  <c r="AC69" i="1"/>
  <c r="AF68" i="1"/>
  <c r="AE68" i="1"/>
  <c r="AD68" i="1"/>
  <c r="AC68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6" i="1"/>
  <c r="AE56" i="1"/>
  <c r="AD56" i="1"/>
  <c r="AC56" i="1"/>
  <c r="AF54" i="1"/>
  <c r="AE54" i="1"/>
  <c r="AD54" i="1"/>
  <c r="AC54" i="1"/>
  <c r="AF53" i="1"/>
  <c r="AE53" i="1"/>
  <c r="AD53" i="1"/>
  <c r="AC53" i="1"/>
  <c r="AF50" i="1"/>
  <c r="AC50" i="1"/>
  <c r="AF49" i="1"/>
  <c r="AE49" i="1"/>
  <c r="AD49" i="1"/>
  <c r="AC49" i="1"/>
  <c r="AF48" i="1"/>
  <c r="AE48" i="1"/>
  <c r="AD48" i="1"/>
  <c r="AC48" i="1"/>
  <c r="AF46" i="1"/>
  <c r="AE46" i="1"/>
  <c r="AD46" i="1"/>
  <c r="AC46" i="1"/>
  <c r="AF45" i="1"/>
  <c r="AC45" i="1"/>
  <c r="AF44" i="1"/>
  <c r="AE44" i="1"/>
  <c r="AD44" i="1"/>
  <c r="AC44" i="1"/>
  <c r="AF43" i="1"/>
  <c r="AE43" i="1"/>
  <c r="AD43" i="1"/>
  <c r="AC43" i="1"/>
  <c r="AA76" i="1"/>
  <c r="Z76" i="1"/>
  <c r="Y76" i="1"/>
  <c r="X76" i="1"/>
  <c r="AA72" i="1"/>
  <c r="Z72" i="1"/>
  <c r="Y72" i="1"/>
  <c r="X72" i="1"/>
  <c r="AA70" i="1"/>
  <c r="Z70" i="1"/>
  <c r="Y70" i="1"/>
  <c r="X70" i="1"/>
  <c r="AA69" i="1"/>
  <c r="Z69" i="1"/>
  <c r="Y69" i="1"/>
  <c r="X69" i="1"/>
  <c r="AA68" i="1"/>
  <c r="Z68" i="1"/>
  <c r="Y68" i="1"/>
  <c r="X68" i="1"/>
  <c r="AA64" i="1"/>
  <c r="Z64" i="1"/>
  <c r="Y64" i="1"/>
  <c r="X64" i="1"/>
  <c r="AA63" i="1"/>
  <c r="Z63" i="1"/>
  <c r="Y63" i="1"/>
  <c r="X63" i="1"/>
  <c r="AA62" i="1"/>
  <c r="Z62" i="1"/>
  <c r="Y62" i="1"/>
  <c r="X62" i="1"/>
  <c r="AA61" i="1"/>
  <c r="Z61" i="1"/>
  <c r="Y61" i="1"/>
  <c r="X61" i="1"/>
  <c r="AA60" i="1"/>
  <c r="Z60" i="1"/>
  <c r="Y60" i="1"/>
  <c r="X60" i="1"/>
  <c r="AA59" i="1"/>
  <c r="Z59" i="1"/>
  <c r="Y59" i="1"/>
  <c r="X59" i="1"/>
  <c r="AA58" i="1"/>
  <c r="Z58" i="1"/>
  <c r="Y58" i="1"/>
  <c r="X58" i="1"/>
  <c r="AA56" i="1"/>
  <c r="Z56" i="1"/>
  <c r="Y56" i="1"/>
  <c r="X56" i="1"/>
  <c r="AA54" i="1"/>
  <c r="Z54" i="1"/>
  <c r="Y54" i="1"/>
  <c r="X54" i="1"/>
  <c r="AA53" i="1"/>
  <c r="Z53" i="1"/>
  <c r="Y53" i="1"/>
  <c r="X53" i="1"/>
  <c r="AA50" i="1"/>
  <c r="AA49" i="1"/>
  <c r="Z49" i="1"/>
  <c r="Y49" i="1"/>
  <c r="X49" i="1"/>
  <c r="AA48" i="1"/>
  <c r="Z48" i="1"/>
  <c r="Y48" i="1"/>
  <c r="X48" i="1"/>
  <c r="AA46" i="1"/>
  <c r="Z46" i="1"/>
  <c r="Y46" i="1"/>
  <c r="X46" i="1"/>
  <c r="AA45" i="1"/>
  <c r="AA44" i="1"/>
  <c r="Z44" i="1"/>
  <c r="Y44" i="1"/>
  <c r="X44" i="1"/>
  <c r="AA43" i="1"/>
  <c r="Z43" i="1"/>
  <c r="Y43" i="1"/>
  <c r="X43" i="1"/>
  <c r="V76" i="1"/>
  <c r="U76" i="1"/>
  <c r="T76" i="1"/>
  <c r="S76" i="1"/>
  <c r="V72" i="1"/>
  <c r="U72" i="1"/>
  <c r="T72" i="1"/>
  <c r="S72" i="1"/>
  <c r="V70" i="1"/>
  <c r="U70" i="1"/>
  <c r="T70" i="1"/>
  <c r="S70" i="1"/>
  <c r="V69" i="1"/>
  <c r="U69" i="1"/>
  <c r="T69" i="1"/>
  <c r="S69" i="1"/>
  <c r="V68" i="1"/>
  <c r="U68" i="1"/>
  <c r="T68" i="1"/>
  <c r="S68" i="1"/>
  <c r="V64" i="1"/>
  <c r="U64" i="1"/>
  <c r="T64" i="1"/>
  <c r="S64" i="1"/>
  <c r="V63" i="1"/>
  <c r="U63" i="1"/>
  <c r="T63" i="1"/>
  <c r="S63" i="1"/>
  <c r="V62" i="1"/>
  <c r="U62" i="1"/>
  <c r="T62" i="1"/>
  <c r="S62" i="1"/>
  <c r="V61" i="1"/>
  <c r="U61" i="1"/>
  <c r="T61" i="1"/>
  <c r="S61" i="1"/>
  <c r="V60" i="1"/>
  <c r="U60" i="1"/>
  <c r="T60" i="1"/>
  <c r="S60" i="1"/>
  <c r="V59" i="1"/>
  <c r="U59" i="1"/>
  <c r="T59" i="1"/>
  <c r="S59" i="1"/>
  <c r="V58" i="1"/>
  <c r="U58" i="1"/>
  <c r="T58" i="1"/>
  <c r="S58" i="1"/>
  <c r="V56" i="1"/>
  <c r="U56" i="1"/>
  <c r="T56" i="1"/>
  <c r="S56" i="1"/>
  <c r="V54" i="1"/>
  <c r="U54" i="1"/>
  <c r="T54" i="1"/>
  <c r="S54" i="1"/>
  <c r="V53" i="1"/>
  <c r="U53" i="1"/>
  <c r="T53" i="1"/>
  <c r="S53" i="1"/>
  <c r="V50" i="1"/>
  <c r="V49" i="1"/>
  <c r="U49" i="1"/>
  <c r="T49" i="1"/>
  <c r="S49" i="1"/>
  <c r="V48" i="1"/>
  <c r="U48" i="1"/>
  <c r="T48" i="1"/>
  <c r="S48" i="1"/>
  <c r="V45" i="1"/>
  <c r="V44" i="1"/>
  <c r="U44" i="1"/>
  <c r="T44" i="1"/>
  <c r="S44" i="1"/>
  <c r="V43" i="1"/>
  <c r="U43" i="1"/>
  <c r="T43" i="1"/>
  <c r="S43" i="1"/>
  <c r="Q76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8" i="1"/>
  <c r="O68" i="1"/>
  <c r="P68" i="1"/>
  <c r="Q68" i="1"/>
  <c r="N69" i="1"/>
  <c r="O69" i="1"/>
  <c r="P69" i="1"/>
  <c r="Q69" i="1"/>
  <c r="N70" i="1"/>
  <c r="O70" i="1"/>
  <c r="P70" i="1"/>
  <c r="Q70" i="1"/>
  <c r="N72" i="1"/>
  <c r="O72" i="1"/>
  <c r="P72" i="1"/>
  <c r="Q72" i="1"/>
  <c r="N76" i="1"/>
  <c r="O76" i="1"/>
  <c r="P76" i="1"/>
  <c r="O56" i="1"/>
  <c r="P56" i="1"/>
  <c r="Q56" i="1"/>
  <c r="N56" i="1"/>
  <c r="N44" i="1"/>
  <c r="O44" i="1"/>
  <c r="P44" i="1"/>
  <c r="Q44" i="1"/>
  <c r="N45" i="1"/>
  <c r="O45" i="1"/>
  <c r="P45" i="1"/>
  <c r="Q45" i="1"/>
  <c r="N48" i="1"/>
  <c r="O48" i="1"/>
  <c r="P48" i="1"/>
  <c r="Q48" i="1"/>
  <c r="N49" i="1"/>
  <c r="O49" i="1"/>
  <c r="P49" i="1"/>
  <c r="Q49" i="1"/>
  <c r="N50" i="1"/>
  <c r="O50" i="1"/>
  <c r="P50" i="1"/>
  <c r="Q50" i="1"/>
  <c r="N53" i="1"/>
  <c r="O53" i="1"/>
  <c r="P53" i="1"/>
  <c r="Q53" i="1"/>
  <c r="N54" i="1"/>
  <c r="O54" i="1"/>
  <c r="P54" i="1"/>
  <c r="Q54" i="1"/>
  <c r="O43" i="1"/>
  <c r="P43" i="1"/>
  <c r="Q43" i="1"/>
  <c r="N43" i="1"/>
  <c r="I9" i="1"/>
  <c r="I18" i="1" s="1"/>
  <c r="N9" i="1"/>
  <c r="E9" i="1" s="1"/>
  <c r="J9" i="1"/>
  <c r="J18" i="1" s="1"/>
  <c r="J82" i="1" s="1"/>
  <c r="O9" i="1"/>
  <c r="K9" i="1"/>
  <c r="K18" i="1" s="1"/>
  <c r="K82" i="1" s="1"/>
  <c r="P9" i="1"/>
  <c r="L9" i="1"/>
  <c r="L18" i="1" s="1"/>
  <c r="L82" i="1" s="1"/>
  <c r="Q9" i="1"/>
  <c r="L28" i="1"/>
  <c r="K28" i="1"/>
  <c r="K97" i="1" s="1"/>
  <c r="J28" i="1"/>
  <c r="J97" i="1" s="1"/>
  <c r="I28" i="1"/>
  <c r="I97" i="1" s="1"/>
  <c r="Q28" i="1"/>
  <c r="Q65" i="1" s="1"/>
  <c r="P28" i="1"/>
  <c r="O28" i="1"/>
  <c r="N28" i="1"/>
  <c r="N65" i="1" s="1"/>
  <c r="L14" i="1"/>
  <c r="K14" i="1"/>
  <c r="J14" i="1"/>
  <c r="I14" i="1"/>
  <c r="T13" i="1"/>
  <c r="T8" i="1"/>
  <c r="F8" i="1" s="1"/>
  <c r="Y13" i="1"/>
  <c r="G13" i="1" s="1"/>
  <c r="Y8" i="1"/>
  <c r="U13" i="1"/>
  <c r="U8" i="1"/>
  <c r="Z13" i="1"/>
  <c r="Z87" i="1" s="1"/>
  <c r="Z8" i="1"/>
  <c r="S13" i="1"/>
  <c r="S87" i="1" s="1"/>
  <c r="X14" i="1"/>
  <c r="Q14" i="1"/>
  <c r="P14" i="1"/>
  <c r="O14" i="1"/>
  <c r="N14" i="1"/>
  <c r="F14" i="1"/>
  <c r="C14" i="1"/>
  <c r="B14" i="1"/>
  <c r="V14" i="1"/>
  <c r="AA14" i="1"/>
  <c r="AA51" i="1" s="1"/>
  <c r="AD14" i="1"/>
  <c r="AE14" i="1"/>
  <c r="AF14" i="1"/>
  <c r="AC14" i="1"/>
  <c r="AC51" i="1" s="1"/>
  <c r="S28" i="1"/>
  <c r="T28" i="1"/>
  <c r="U28" i="1"/>
  <c r="V28" i="1"/>
  <c r="V18" i="1"/>
  <c r="V83" i="1" s="1"/>
  <c r="S8" i="1"/>
  <c r="Y28" i="1"/>
  <c r="Z28" i="1"/>
  <c r="AA28" i="1"/>
  <c r="X28" i="1"/>
  <c r="AD28" i="1"/>
  <c r="AE28" i="1"/>
  <c r="AF28" i="1"/>
  <c r="AC28" i="1"/>
  <c r="AF18" i="1"/>
  <c r="AF83" i="1" s="1"/>
  <c r="AE18" i="1"/>
  <c r="AE83" i="1" s="1"/>
  <c r="AD18" i="1"/>
  <c r="AC18" i="1"/>
  <c r="AA18" i="1"/>
  <c r="AA83" i="1" s="1"/>
  <c r="X18" i="1"/>
  <c r="X83" i="1" s="1"/>
  <c r="G28" i="1"/>
  <c r="C28" i="1"/>
  <c r="D28" i="1"/>
  <c r="E28" i="1"/>
  <c r="F28" i="1"/>
  <c r="B28" i="1"/>
  <c r="C54" i="1"/>
  <c r="D54" i="1"/>
  <c r="E54" i="1"/>
  <c r="F54" i="1"/>
  <c r="G54" i="1"/>
  <c r="C56" i="1"/>
  <c r="D56" i="1"/>
  <c r="E56" i="1"/>
  <c r="F56" i="1"/>
  <c r="G56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2" i="1"/>
  <c r="D72" i="1"/>
  <c r="E72" i="1"/>
  <c r="F72" i="1"/>
  <c r="G72" i="1"/>
  <c r="C76" i="1"/>
  <c r="D76" i="1"/>
  <c r="E76" i="1"/>
  <c r="F76" i="1"/>
  <c r="G76" i="1"/>
  <c r="D53" i="1"/>
  <c r="E53" i="1"/>
  <c r="F53" i="1"/>
  <c r="G53" i="1"/>
  <c r="C53" i="1"/>
  <c r="G18" i="1"/>
  <c r="G20" i="1" s="1"/>
  <c r="D3" i="1"/>
  <c r="C3" i="1" s="1"/>
  <c r="B3" i="1" s="1"/>
  <c r="B18" i="1"/>
  <c r="C18" i="1"/>
  <c r="C89" i="1" s="1"/>
  <c r="D18" i="1"/>
  <c r="D89" i="1" s="1"/>
  <c r="E18" i="1"/>
  <c r="E90" i="1" s="1"/>
  <c r="F18" i="1"/>
  <c r="F80" i="1" s="1"/>
  <c r="F87" i="1" l="1"/>
  <c r="F51" i="1"/>
  <c r="G87" i="1"/>
  <c r="G50" i="1"/>
  <c r="U82" i="1"/>
  <c r="F45" i="1"/>
  <c r="F82" i="1"/>
  <c r="E83" i="1"/>
  <c r="F46" i="1"/>
  <c r="T87" i="1"/>
  <c r="J81" i="1"/>
  <c r="J83" i="1"/>
  <c r="Y87" i="1"/>
  <c r="E43" i="1"/>
  <c r="E50" i="1"/>
  <c r="D80" i="1"/>
  <c r="V82" i="1"/>
  <c r="K80" i="1"/>
  <c r="K81" i="1"/>
  <c r="K83" i="1"/>
  <c r="AE80" i="1"/>
  <c r="AE81" i="1"/>
  <c r="AE82" i="1"/>
  <c r="E14" i="1"/>
  <c r="E51" i="1" s="1"/>
  <c r="F48" i="1"/>
  <c r="E80" i="1"/>
  <c r="E82" i="1"/>
  <c r="E85" i="1"/>
  <c r="E87" i="1"/>
  <c r="J80" i="1"/>
  <c r="L80" i="1"/>
  <c r="L81" i="1"/>
  <c r="L83" i="1"/>
  <c r="AA80" i="1"/>
  <c r="AA81" i="1"/>
  <c r="AA82" i="1"/>
  <c r="AF80" i="1"/>
  <c r="AF81" i="1"/>
  <c r="AF82" i="1"/>
  <c r="F49" i="1"/>
  <c r="G45" i="1"/>
  <c r="F44" i="1"/>
  <c r="X80" i="1"/>
  <c r="X81" i="1"/>
  <c r="X82" i="1"/>
  <c r="D9" i="1"/>
  <c r="D83" i="1" s="1"/>
  <c r="G14" i="1"/>
  <c r="G51" i="1" s="1"/>
  <c r="G85" i="1"/>
  <c r="AF97" i="1"/>
  <c r="AF65" i="1"/>
  <c r="AE20" i="1"/>
  <c r="AE96" i="1"/>
  <c r="AE95" i="1"/>
  <c r="AE94" i="1"/>
  <c r="AE93" i="1"/>
  <c r="AE92" i="1"/>
  <c r="AE91" i="1"/>
  <c r="AE90" i="1"/>
  <c r="AE89" i="1"/>
  <c r="AE88" i="1"/>
  <c r="N18" i="1"/>
  <c r="S46" i="1"/>
  <c r="AA97" i="1"/>
  <c r="AA65" i="1"/>
  <c r="S65" i="1"/>
  <c r="Y14" i="1"/>
  <c r="AD50" i="1"/>
  <c r="Y50" i="1"/>
  <c r="X20" i="1"/>
  <c r="X96" i="1"/>
  <c r="X95" i="1"/>
  <c r="X94" i="1"/>
  <c r="X93" i="1"/>
  <c r="X92" i="1"/>
  <c r="X91" i="1"/>
  <c r="X90" i="1"/>
  <c r="X89" i="1"/>
  <c r="X88" i="1"/>
  <c r="AE97" i="1"/>
  <c r="AE65" i="1"/>
  <c r="Z65" i="1"/>
  <c r="V97" i="1"/>
  <c r="V65" i="1"/>
  <c r="U18" i="1"/>
  <c r="U45" i="1"/>
  <c r="T18" i="1"/>
  <c r="T45" i="1"/>
  <c r="AA20" i="1"/>
  <c r="AA96" i="1"/>
  <c r="AA95" i="1"/>
  <c r="AA94" i="1"/>
  <c r="AA93" i="1"/>
  <c r="AA92" i="1"/>
  <c r="AA91" i="1"/>
  <c r="AA90" i="1"/>
  <c r="AA89" i="1"/>
  <c r="AA88" i="1"/>
  <c r="AA55" i="1"/>
  <c r="AF20" i="1"/>
  <c r="AF57" i="1" s="1"/>
  <c r="AF96" i="1"/>
  <c r="AF95" i="1"/>
  <c r="AF94" i="1"/>
  <c r="AF93" i="1"/>
  <c r="AF92" i="1"/>
  <c r="AF91" i="1"/>
  <c r="AF90" i="1"/>
  <c r="AF89" i="1"/>
  <c r="AF88" i="1"/>
  <c r="AF55" i="1"/>
  <c r="AD97" i="1"/>
  <c r="AD65" i="1"/>
  <c r="Y65" i="1"/>
  <c r="U97" i="1"/>
  <c r="U65" i="1"/>
  <c r="AF51" i="1"/>
  <c r="V51" i="1"/>
  <c r="S14" i="1"/>
  <c r="S51" i="1" s="1"/>
  <c r="X50" i="1"/>
  <c r="S50" i="1"/>
  <c r="U14" i="1"/>
  <c r="U51" i="1" s="1"/>
  <c r="U50" i="1"/>
  <c r="T14" i="1"/>
  <c r="T51" i="1" s="1"/>
  <c r="T50" i="1"/>
  <c r="L97" i="1"/>
  <c r="K20" i="1"/>
  <c r="K96" i="1"/>
  <c r="K95" i="1"/>
  <c r="K94" i="1"/>
  <c r="K93" i="1"/>
  <c r="K92" i="1"/>
  <c r="K91" i="1"/>
  <c r="K90" i="1"/>
  <c r="K89" i="1"/>
  <c r="K88" i="1"/>
  <c r="I20" i="1"/>
  <c r="I96" i="1"/>
  <c r="I95" i="1"/>
  <c r="I94" i="1"/>
  <c r="I93" i="1"/>
  <c r="I92" i="1"/>
  <c r="I91" i="1"/>
  <c r="I90" i="1"/>
  <c r="I89" i="1"/>
  <c r="I88" i="1"/>
  <c r="AD20" i="1"/>
  <c r="AD96" i="1"/>
  <c r="AD95" i="1"/>
  <c r="AD94" i="1"/>
  <c r="AD93" i="1"/>
  <c r="AD92" i="1"/>
  <c r="AD91" i="1"/>
  <c r="AD90" i="1"/>
  <c r="AD89" i="1"/>
  <c r="AD88" i="1"/>
  <c r="AD51" i="1"/>
  <c r="X51" i="1"/>
  <c r="P18" i="1"/>
  <c r="U46" i="1"/>
  <c r="AC20" i="1"/>
  <c r="AC96" i="1"/>
  <c r="AC95" i="1"/>
  <c r="AC94" i="1"/>
  <c r="AC93" i="1"/>
  <c r="AC92" i="1"/>
  <c r="AC91" i="1"/>
  <c r="AC90" i="1"/>
  <c r="AC89" i="1"/>
  <c r="AC88" i="1"/>
  <c r="AC55" i="1"/>
  <c r="AC97" i="1"/>
  <c r="AC65" i="1"/>
  <c r="X97" i="1"/>
  <c r="X65" i="1"/>
  <c r="S18" i="1"/>
  <c r="X45" i="1"/>
  <c r="S45" i="1"/>
  <c r="T65" i="1"/>
  <c r="Z18" i="1"/>
  <c r="AE45" i="1"/>
  <c r="Z45" i="1"/>
  <c r="Y18" i="1"/>
  <c r="AD45" i="1"/>
  <c r="Y45" i="1"/>
  <c r="Q18" i="1"/>
  <c r="V46" i="1"/>
  <c r="O18" i="1"/>
  <c r="T46" i="1"/>
  <c r="P65" i="1"/>
  <c r="V20" i="1"/>
  <c r="V96" i="1"/>
  <c r="V95" i="1"/>
  <c r="V94" i="1"/>
  <c r="V93" i="1"/>
  <c r="V92" i="1"/>
  <c r="V91" i="1"/>
  <c r="V90" i="1"/>
  <c r="V89" i="1"/>
  <c r="V88" i="1"/>
  <c r="Z14" i="1"/>
  <c r="Z51" i="1" s="1"/>
  <c r="AE50" i="1"/>
  <c r="Z50" i="1"/>
  <c r="L20" i="1"/>
  <c r="L29" i="1" s="1"/>
  <c r="L96" i="1"/>
  <c r="L95" i="1"/>
  <c r="L94" i="1"/>
  <c r="L93" i="1"/>
  <c r="L92" i="1"/>
  <c r="L91" i="1"/>
  <c r="L90" i="1"/>
  <c r="L89" i="1"/>
  <c r="L88" i="1"/>
  <c r="J20" i="1"/>
  <c r="J29" i="1" s="1"/>
  <c r="J96" i="1"/>
  <c r="J95" i="1"/>
  <c r="J94" i="1"/>
  <c r="J93" i="1"/>
  <c r="J92" i="1"/>
  <c r="J91" i="1"/>
  <c r="J90" i="1"/>
  <c r="J89" i="1"/>
  <c r="J88" i="1"/>
  <c r="O65" i="1"/>
  <c r="N51" i="1"/>
  <c r="Q46" i="1"/>
  <c r="O51" i="1"/>
  <c r="Q51" i="1"/>
  <c r="P51" i="1"/>
  <c r="O46" i="1"/>
  <c r="N55" i="1"/>
  <c r="N46" i="1"/>
  <c r="P46" i="1"/>
  <c r="I29" i="1"/>
  <c r="K29" i="1"/>
  <c r="X29" i="1"/>
  <c r="AD29" i="1"/>
  <c r="AF29" i="1"/>
  <c r="AA29" i="1"/>
  <c r="F55" i="1"/>
  <c r="C55" i="1"/>
  <c r="C88" i="1"/>
  <c r="C93" i="1"/>
  <c r="E96" i="1"/>
  <c r="E92" i="1"/>
  <c r="F20" i="1"/>
  <c r="C95" i="1"/>
  <c r="C91" i="1"/>
  <c r="E20" i="1"/>
  <c r="E94" i="1"/>
  <c r="B20" i="1"/>
  <c r="B29" i="1" s="1"/>
  <c r="C20" i="1"/>
  <c r="D20" i="1"/>
  <c r="D97" i="1"/>
  <c r="E55" i="1"/>
  <c r="G29" i="1"/>
  <c r="G34" i="1" s="1"/>
  <c r="G36" i="1" s="1"/>
  <c r="G65" i="1"/>
  <c r="G88" i="1"/>
  <c r="G93" i="1"/>
  <c r="E88" i="1"/>
  <c r="F89" i="1"/>
  <c r="G89" i="1"/>
  <c r="C96" i="1"/>
  <c r="E95" i="1"/>
  <c r="G94" i="1"/>
  <c r="C94" i="1"/>
  <c r="E93" i="1"/>
  <c r="G92" i="1"/>
  <c r="C92" i="1"/>
  <c r="E91" i="1"/>
  <c r="G90" i="1"/>
  <c r="C90" i="1"/>
  <c r="E97" i="1"/>
  <c r="G95" i="1"/>
  <c r="G91" i="1"/>
  <c r="B88" i="1"/>
  <c r="D88" i="1"/>
  <c r="E89" i="1"/>
  <c r="F96" i="1"/>
  <c r="B96" i="1"/>
  <c r="D95" i="1"/>
  <c r="F94" i="1"/>
  <c r="B94" i="1"/>
  <c r="D93" i="1"/>
  <c r="F92" i="1"/>
  <c r="B92" i="1"/>
  <c r="D91" i="1"/>
  <c r="F90" i="1"/>
  <c r="B90" i="1"/>
  <c r="G96" i="1"/>
  <c r="F88" i="1"/>
  <c r="B89" i="1"/>
  <c r="D96" i="1"/>
  <c r="F95" i="1"/>
  <c r="B95" i="1"/>
  <c r="D94" i="1"/>
  <c r="F93" i="1"/>
  <c r="B93" i="1"/>
  <c r="D92" i="1"/>
  <c r="F91" i="1"/>
  <c r="B91" i="1"/>
  <c r="D90" i="1"/>
  <c r="F97" i="1"/>
  <c r="G97" i="1"/>
  <c r="C97" i="1"/>
  <c r="D65" i="1"/>
  <c r="D55" i="1"/>
  <c r="F65" i="1"/>
  <c r="G55" i="1"/>
  <c r="E65" i="1"/>
  <c r="O83" i="1" l="1"/>
  <c r="O81" i="1"/>
  <c r="O82" i="1"/>
  <c r="O80" i="1"/>
  <c r="Z83" i="1"/>
  <c r="Z81" i="1"/>
  <c r="Z80" i="1"/>
  <c r="S97" i="1"/>
  <c r="S81" i="1"/>
  <c r="S83" i="1"/>
  <c r="S80" i="1"/>
  <c r="E46" i="1"/>
  <c r="Y83" i="1"/>
  <c r="Y81" i="1"/>
  <c r="Y82" i="1"/>
  <c r="Y80" i="1"/>
  <c r="T82" i="1"/>
  <c r="T81" i="1"/>
  <c r="T83" i="1"/>
  <c r="T80" i="1"/>
  <c r="Z82" i="1"/>
  <c r="P82" i="1"/>
  <c r="P81" i="1"/>
  <c r="P80" i="1"/>
  <c r="Q55" i="1"/>
  <c r="Q82" i="1"/>
  <c r="Q81" i="1"/>
  <c r="Q80" i="1"/>
  <c r="P97" i="1"/>
  <c r="N83" i="1"/>
  <c r="N82" i="1"/>
  <c r="N81" i="1"/>
  <c r="N80" i="1"/>
  <c r="S82" i="1"/>
  <c r="P83" i="1"/>
  <c r="P55" i="1"/>
  <c r="U80" i="1"/>
  <c r="U81" i="1"/>
  <c r="U83" i="1"/>
  <c r="Q83" i="1"/>
  <c r="J34" i="1"/>
  <c r="J36" i="1" s="1"/>
  <c r="J98" i="1"/>
  <c r="L34" i="1"/>
  <c r="L36" i="1" s="1"/>
  <c r="L98" i="1"/>
  <c r="AF34" i="1"/>
  <c r="AF98" i="1"/>
  <c r="AF66" i="1"/>
  <c r="O20" i="1"/>
  <c r="O90" i="1"/>
  <c r="O94" i="1"/>
  <c r="O89" i="1"/>
  <c r="O93" i="1"/>
  <c r="O88" i="1"/>
  <c r="O92" i="1"/>
  <c r="O96" i="1"/>
  <c r="O91" i="1"/>
  <c r="O95" i="1"/>
  <c r="Z20" i="1"/>
  <c r="Z96" i="1"/>
  <c r="Z95" i="1"/>
  <c r="Z94" i="1"/>
  <c r="Z93" i="1"/>
  <c r="Z92" i="1"/>
  <c r="Z91" i="1"/>
  <c r="Z90" i="1"/>
  <c r="Z89" i="1"/>
  <c r="Z88" i="1"/>
  <c r="Z55" i="1"/>
  <c r="AE29" i="1"/>
  <c r="AE57" i="1"/>
  <c r="F29" i="1"/>
  <c r="F98" i="1" s="1"/>
  <c r="F57" i="1"/>
  <c r="AA34" i="1"/>
  <c r="AA98" i="1"/>
  <c r="X34" i="1"/>
  <c r="X98" i="1"/>
  <c r="K34" i="1"/>
  <c r="K36" i="1" s="1"/>
  <c r="K98" i="1"/>
  <c r="I34" i="1"/>
  <c r="I36" i="1" s="1"/>
  <c r="I98" i="1"/>
  <c r="Y20" i="1"/>
  <c r="AD57" i="1" s="1"/>
  <c r="Y96" i="1"/>
  <c r="Y95" i="1"/>
  <c r="Y94" i="1"/>
  <c r="Y93" i="1"/>
  <c r="Y92" i="1"/>
  <c r="Y91" i="1"/>
  <c r="Y90" i="1"/>
  <c r="Y89" i="1"/>
  <c r="Y88" i="1"/>
  <c r="Y55" i="1"/>
  <c r="AE51" i="1"/>
  <c r="AC29" i="1"/>
  <c r="AC57" i="1"/>
  <c r="T20" i="1"/>
  <c r="T96" i="1"/>
  <c r="T95" i="1"/>
  <c r="T94" i="1"/>
  <c r="T93" i="1"/>
  <c r="T92" i="1"/>
  <c r="T91" i="1"/>
  <c r="T90" i="1"/>
  <c r="T89" i="1"/>
  <c r="T88" i="1"/>
  <c r="T55" i="1"/>
  <c r="N20" i="1"/>
  <c r="N96" i="1"/>
  <c r="N92" i="1"/>
  <c r="N88" i="1"/>
  <c r="N95" i="1"/>
  <c r="N91" i="1"/>
  <c r="N94" i="1"/>
  <c r="N90" i="1"/>
  <c r="N97" i="1"/>
  <c r="N93" i="1"/>
  <c r="N89" i="1"/>
  <c r="E29" i="1"/>
  <c r="E34" i="1" s="1"/>
  <c r="E36" i="1" s="1"/>
  <c r="E57" i="1"/>
  <c r="Q20" i="1"/>
  <c r="V57" i="1" s="1"/>
  <c r="Q88" i="1"/>
  <c r="Q92" i="1"/>
  <c r="Q91" i="1"/>
  <c r="Q95" i="1"/>
  <c r="Q90" i="1"/>
  <c r="Q94" i="1"/>
  <c r="Q89" i="1"/>
  <c r="Q93" i="1"/>
  <c r="Q97" i="1"/>
  <c r="Q96" i="1"/>
  <c r="S20" i="1"/>
  <c r="S96" i="1"/>
  <c r="S95" i="1"/>
  <c r="S94" i="1"/>
  <c r="S93" i="1"/>
  <c r="S92" i="1"/>
  <c r="S91" i="1"/>
  <c r="S90" i="1"/>
  <c r="S89" i="1"/>
  <c r="S88" i="1"/>
  <c r="S55" i="1"/>
  <c r="X55" i="1"/>
  <c r="AE55" i="1"/>
  <c r="D29" i="1"/>
  <c r="D98" i="1" s="1"/>
  <c r="D57" i="1"/>
  <c r="C29" i="1"/>
  <c r="C34" i="1" s="1"/>
  <c r="C36" i="1" s="1"/>
  <c r="C57" i="1"/>
  <c r="V29" i="1"/>
  <c r="AD34" i="1"/>
  <c r="AD98" i="1"/>
  <c r="O55" i="1"/>
  <c r="O97" i="1"/>
  <c r="V55" i="1"/>
  <c r="T97" i="1"/>
  <c r="P20" i="1"/>
  <c r="P91" i="1"/>
  <c r="P95" i="1"/>
  <c r="P90" i="1"/>
  <c r="P94" i="1"/>
  <c r="P89" i="1"/>
  <c r="P93" i="1"/>
  <c r="P88" i="1"/>
  <c r="P92" i="1"/>
  <c r="P96" i="1"/>
  <c r="AD55" i="1"/>
  <c r="Y97" i="1"/>
  <c r="AA57" i="1"/>
  <c r="U20" i="1"/>
  <c r="U96" i="1"/>
  <c r="U95" i="1"/>
  <c r="U94" i="1"/>
  <c r="U93" i="1"/>
  <c r="U92" i="1"/>
  <c r="U91" i="1"/>
  <c r="U90" i="1"/>
  <c r="U89" i="1"/>
  <c r="U88" i="1"/>
  <c r="U55" i="1"/>
  <c r="Z97" i="1"/>
  <c r="Y51" i="1"/>
  <c r="G57" i="1"/>
  <c r="E38" i="1"/>
  <c r="E99" i="1"/>
  <c r="C38" i="1"/>
  <c r="C99" i="1"/>
  <c r="G38" i="1"/>
  <c r="G99" i="1"/>
  <c r="G98" i="1"/>
  <c r="E98" i="1"/>
  <c r="C98" i="1"/>
  <c r="F34" i="1"/>
  <c r="P57" i="1" l="1"/>
  <c r="P29" i="1"/>
  <c r="T57" i="1"/>
  <c r="T29" i="1"/>
  <c r="O57" i="1"/>
  <c r="O29" i="1"/>
  <c r="V34" i="1"/>
  <c r="V98" i="1"/>
  <c r="Q57" i="1"/>
  <c r="Q29" i="1"/>
  <c r="AA66" i="1"/>
  <c r="E66" i="1"/>
  <c r="D66" i="1"/>
  <c r="I38" i="1"/>
  <c r="I99" i="1"/>
  <c r="AA36" i="1"/>
  <c r="AA71" i="1"/>
  <c r="AE34" i="1"/>
  <c r="AE98" i="1"/>
  <c r="Z57" i="1"/>
  <c r="Z29" i="1"/>
  <c r="K38" i="1"/>
  <c r="K99" i="1"/>
  <c r="G66" i="1"/>
  <c r="S57" i="1"/>
  <c r="S29" i="1"/>
  <c r="N57" i="1"/>
  <c r="N29" i="1"/>
  <c r="L38" i="1"/>
  <c r="L99" i="1"/>
  <c r="F66" i="1"/>
  <c r="D34" i="1"/>
  <c r="E71" i="1" s="1"/>
  <c r="U57" i="1"/>
  <c r="U29" i="1"/>
  <c r="AD36" i="1"/>
  <c r="AC34" i="1"/>
  <c r="AC98" i="1"/>
  <c r="AC66" i="1"/>
  <c r="Y57" i="1"/>
  <c r="Y29" i="1"/>
  <c r="X36" i="1"/>
  <c r="X57" i="1"/>
  <c r="AF36" i="1"/>
  <c r="AF71" i="1"/>
  <c r="J38" i="1"/>
  <c r="J99" i="1"/>
  <c r="D71" i="1"/>
  <c r="F36" i="1"/>
  <c r="F99" i="1" s="1"/>
  <c r="F71" i="1"/>
  <c r="G71" i="1"/>
  <c r="D36" i="1" l="1"/>
  <c r="D38" i="1" s="1"/>
  <c r="D75" i="1" s="1"/>
  <c r="X38" i="1"/>
  <c r="X99" i="1"/>
  <c r="U34" i="1"/>
  <c r="U98" i="1"/>
  <c r="U66" i="1"/>
  <c r="S34" i="1"/>
  <c r="S98" i="1"/>
  <c r="S66" i="1"/>
  <c r="X66" i="1"/>
  <c r="T34" i="1"/>
  <c r="T98" i="1"/>
  <c r="T66" i="1"/>
  <c r="AF38" i="1"/>
  <c r="AF99" i="1"/>
  <c r="AF73" i="1"/>
  <c r="Y34" i="1"/>
  <c r="Y98" i="1"/>
  <c r="Y66" i="1"/>
  <c r="AD66" i="1"/>
  <c r="AC36" i="1"/>
  <c r="AC71" i="1"/>
  <c r="Z34" i="1"/>
  <c r="Z98" i="1"/>
  <c r="Z66" i="1"/>
  <c r="AE36" i="1"/>
  <c r="AE71" i="1"/>
  <c r="Q98" i="1"/>
  <c r="Q66" i="1"/>
  <c r="Q34" i="1"/>
  <c r="V71" i="1" s="1"/>
  <c r="V36" i="1"/>
  <c r="AA73" i="1" s="1"/>
  <c r="N98" i="1"/>
  <c r="N66" i="1"/>
  <c r="N34" i="1"/>
  <c r="O66" i="1"/>
  <c r="O98" i="1"/>
  <c r="O34" i="1"/>
  <c r="P98" i="1"/>
  <c r="P66" i="1"/>
  <c r="P34" i="1"/>
  <c r="AD38" i="1"/>
  <c r="AD99" i="1"/>
  <c r="AE66" i="1"/>
  <c r="AA38" i="1"/>
  <c r="AA99" i="1"/>
  <c r="V66" i="1"/>
  <c r="E75" i="1"/>
  <c r="D73" i="1"/>
  <c r="D99" i="1"/>
  <c r="E73" i="1"/>
  <c r="F73" i="1"/>
  <c r="F38" i="1"/>
  <c r="G73" i="1"/>
  <c r="P71" i="1" l="1"/>
  <c r="P36" i="1"/>
  <c r="U36" i="1"/>
  <c r="U71" i="1"/>
  <c r="N71" i="1"/>
  <c r="N36" i="1"/>
  <c r="V38" i="1"/>
  <c r="V99" i="1"/>
  <c r="Z36" i="1"/>
  <c r="AE73" i="1" s="1"/>
  <c r="Z71" i="1"/>
  <c r="T36" i="1"/>
  <c r="T71" i="1"/>
  <c r="S36" i="1"/>
  <c r="S71" i="1"/>
  <c r="X71" i="1"/>
  <c r="O71" i="1"/>
  <c r="O36" i="1"/>
  <c r="Q71" i="1"/>
  <c r="Q36" i="1"/>
  <c r="AE38" i="1"/>
  <c r="AE99" i="1"/>
  <c r="AF75" i="1"/>
  <c r="AC38" i="1"/>
  <c r="AC75" i="1" s="1"/>
  <c r="AC99" i="1"/>
  <c r="AC73" i="1"/>
  <c r="Y36" i="1"/>
  <c r="Y71" i="1"/>
  <c r="AD71" i="1"/>
  <c r="F75" i="1"/>
  <c r="G75" i="1"/>
  <c r="B34" i="1"/>
  <c r="C65" i="1"/>
  <c r="B97" i="1"/>
  <c r="T38" i="1" l="1"/>
  <c r="T99" i="1"/>
  <c r="T73" i="1"/>
  <c r="Y38" i="1"/>
  <c r="Y99" i="1"/>
  <c r="Y73" i="1"/>
  <c r="AD73" i="1"/>
  <c r="AA75" i="1"/>
  <c r="S38" i="1"/>
  <c r="S99" i="1"/>
  <c r="S73" i="1"/>
  <c r="X73" i="1"/>
  <c r="Z38" i="1"/>
  <c r="Z99" i="1"/>
  <c r="Z73" i="1"/>
  <c r="N99" i="1"/>
  <c r="N73" i="1"/>
  <c r="N38" i="1"/>
  <c r="N75" i="1" s="1"/>
  <c r="P73" i="1"/>
  <c r="P99" i="1"/>
  <c r="P38" i="1"/>
  <c r="P75" i="1" s="1"/>
  <c r="O73" i="1"/>
  <c r="O99" i="1"/>
  <c r="O38" i="1"/>
  <c r="O75" i="1" s="1"/>
  <c r="U38" i="1"/>
  <c r="U75" i="1" s="1"/>
  <c r="U99" i="1"/>
  <c r="U73" i="1"/>
  <c r="Q99" i="1"/>
  <c r="Q73" i="1"/>
  <c r="Q38" i="1"/>
  <c r="Q75" i="1" s="1"/>
  <c r="V73" i="1"/>
  <c r="C66" i="1"/>
  <c r="C71" i="1"/>
  <c r="B36" i="1"/>
  <c r="B98" i="1"/>
  <c r="V75" i="1" l="1"/>
  <c r="Z75" i="1"/>
  <c r="AE75" i="1"/>
  <c r="S75" i="1"/>
  <c r="X75" i="1"/>
  <c r="Y75" i="1"/>
  <c r="AD75" i="1"/>
  <c r="T75" i="1"/>
  <c r="C73" i="1"/>
  <c r="B38" i="1"/>
  <c r="C75" i="1" s="1"/>
  <c r="B99" i="1"/>
</calcChain>
</file>

<file path=xl/sharedStrings.xml><?xml version="1.0" encoding="utf-8"?>
<sst xmlns="http://schemas.openxmlformats.org/spreadsheetml/2006/main" count="114" uniqueCount="61">
  <si>
    <t>JD.com Inc.</t>
  </si>
  <si>
    <t>Net product revenues</t>
  </si>
  <si>
    <t xml:space="preserve">Net service revenues </t>
  </si>
  <si>
    <t>Total net revenues</t>
  </si>
  <si>
    <t>Net revenues:</t>
  </si>
  <si>
    <t>Cost of revenues</t>
  </si>
  <si>
    <t>Fulfillment</t>
  </si>
  <si>
    <t>Marketing</t>
  </si>
  <si>
    <t>R &amp; D</t>
  </si>
  <si>
    <t>G &amp; A</t>
  </si>
  <si>
    <t>Impairment of goodwill</t>
  </si>
  <si>
    <t>Impairment of long-lived assets</t>
  </si>
  <si>
    <t>Gain on sale of development properties</t>
  </si>
  <si>
    <t>Total Operating Expense</t>
  </si>
  <si>
    <t>Income from operation</t>
  </si>
  <si>
    <t>Other income/(expense)</t>
  </si>
  <si>
    <t>Share of results of equity Investees</t>
  </si>
  <si>
    <t>Interest expense</t>
  </si>
  <si>
    <t>Others, net</t>
  </si>
  <si>
    <t>Income/(loss) before tax</t>
  </si>
  <si>
    <t>Income tax expenses</t>
  </si>
  <si>
    <t>Net Income/)loss)</t>
  </si>
  <si>
    <t>Statement of Operations (CNY millions)</t>
  </si>
  <si>
    <t>Diluted EPS</t>
  </si>
  <si>
    <t>Diluted Shares</t>
  </si>
  <si>
    <t>Growth Rates</t>
  </si>
  <si>
    <t>Other income/(expense):</t>
  </si>
  <si>
    <t>Ratios</t>
  </si>
  <si>
    <t>Gross Margin</t>
  </si>
  <si>
    <t>COGS/Revenues</t>
  </si>
  <si>
    <t>Fulfillment/Revenues</t>
  </si>
  <si>
    <t>Marketing/Revenues</t>
  </si>
  <si>
    <t>R &amp; D/Revenues</t>
  </si>
  <si>
    <t>G &amp; A/Revenues</t>
  </si>
  <si>
    <t>Impairment of goodwill/Revenues</t>
  </si>
  <si>
    <t>Impairment of long-lived assets/Revenues</t>
  </si>
  <si>
    <t>Gain on sale of development properties/Revenues</t>
  </si>
  <si>
    <t>Operating Expense/Revenues</t>
  </si>
  <si>
    <t>Operating Margins</t>
  </si>
  <si>
    <t>Net Margins</t>
  </si>
  <si>
    <t>Gross Profit</t>
  </si>
  <si>
    <t>2024 E</t>
  </si>
  <si>
    <t>Q1</t>
  </si>
  <si>
    <t>Q2</t>
  </si>
  <si>
    <t>Q3</t>
  </si>
  <si>
    <t>Q4</t>
  </si>
  <si>
    <t>JD Retail</t>
  </si>
  <si>
    <t>JD Logistics</t>
  </si>
  <si>
    <t>New Businesses</t>
  </si>
  <si>
    <t>Inter-segement eliminations*</t>
  </si>
  <si>
    <t>Segement Revenue Streams</t>
  </si>
  <si>
    <t>Segment Operating Income</t>
  </si>
  <si>
    <t>Total segment operating income</t>
  </si>
  <si>
    <t xml:space="preserve">Q2 E </t>
  </si>
  <si>
    <t>Q3 E</t>
  </si>
  <si>
    <t>Q4 E</t>
  </si>
  <si>
    <t>JD Retail/Total</t>
  </si>
  <si>
    <t>JD Logistics/Total</t>
  </si>
  <si>
    <t>New Businesses/Total</t>
  </si>
  <si>
    <t>Inter-segement eliminations*/Total</t>
  </si>
  <si>
    <t>Segment Operating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</si>
</sst>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[$$-1004]* #,##0_-;\-[$$-1004]* #,##0_-;_-[$$-1004]* &quot;-&quot;_-;_-@_-"/>
    <numFmt numFmtId="165" formatCode="_-[$$-1004]* #,##0.00_-;\-[$$-1004]* #,##0.00_-;_-[$$-1004]* &quot;-&quot;_-;_-@_-"/>
    <numFmt numFmtId="166" formatCode="0.0%"/>
    <numFmt numFmtId="167" formatCode="_([$$-409]* #,##0_);_([$$-409]* \(#,##0\);_([$$-409]* &quot;-&quot;_);_(@_)"/>
    <numFmt numFmtId="168" formatCode="_([$$-409]* #,##0.00_);_([$$-409]* \(#,##0.00\);_([$$-409]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2" borderId="0" xfId="0" applyFont="1" applyFill="1"/>
    <xf numFmtId="0" fontId="0" fillId="2" borderId="0" xfId="0" applyFill="1"/>
    <xf numFmtId="0" fontId="6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0" fontId="4" fillId="2" borderId="0" xfId="0" applyFont="1" applyFill="1" applyAlignment="1">
      <alignment horizontal="left"/>
    </xf>
    <xf numFmtId="167" fontId="4" fillId="2" borderId="0" xfId="0" applyNumberFormat="1" applyFont="1" applyFill="1"/>
    <xf numFmtId="167" fontId="9" fillId="2" borderId="0" xfId="0" applyNumberFormat="1" applyFont="1" applyFill="1"/>
    <xf numFmtId="167" fontId="7" fillId="2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168" fontId="0" fillId="2" borderId="0" xfId="0" applyNumberFormat="1" applyFill="1"/>
    <xf numFmtId="1" fontId="0" fillId="2" borderId="0" xfId="0" applyNumberFormat="1" applyFill="1"/>
    <xf numFmtId="0" fontId="4" fillId="2" borderId="0" xfId="0" applyFont="1" applyFill="1" applyAlignment="1">
      <alignment horizontal="center"/>
    </xf>
    <xf numFmtId="9" fontId="8" fillId="2" borderId="0" xfId="1" applyFont="1" applyFill="1"/>
    <xf numFmtId="9" fontId="0" fillId="2" borderId="0" xfId="0" applyNumberFormat="1" applyFill="1"/>
    <xf numFmtId="166" fontId="8" fillId="2" borderId="0" xfId="1" applyNumberFormat="1" applyFont="1" applyFill="1"/>
    <xf numFmtId="166" fontId="0" fillId="2" borderId="0" xfId="0" applyNumberFormat="1" applyFill="1"/>
    <xf numFmtId="9" fontId="4" fillId="2" borderId="0" xfId="0" applyNumberFormat="1" applyFont="1" applyFill="1"/>
    <xf numFmtId="0" fontId="5" fillId="2" borderId="0" xfId="0" applyFont="1" applyFill="1"/>
    <xf numFmtId="0" fontId="6" fillId="2" borderId="0" xfId="0" applyFont="1" applyFill="1" applyAlignment="1">
      <alignment horizontal="right"/>
    </xf>
    <xf numFmtId="10" fontId="8" fillId="2" borderId="0" xfId="1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166" fontId="0" fillId="2" borderId="0" xfId="1" applyNumberFormat="1" applyFont="1" applyFill="1"/>
    <xf numFmtId="166" fontId="2" fillId="2" borderId="0" xfId="1" applyNumberFormat="1" applyFont="1" applyFill="1"/>
    <xf numFmtId="9" fontId="2" fillId="2" borderId="0" xfId="1" applyFont="1" applyFill="1"/>
    <xf numFmtId="9" fontId="2" fillId="2" borderId="0" xfId="0" applyNumberFormat="1" applyFont="1" applyFill="1"/>
    <xf numFmtId="166" fontId="2" fillId="2" borderId="0" xfId="0" applyNumberFormat="1" applyFont="1" applyFill="1"/>
    <xf numFmtId="10" fontId="2" fillId="2" borderId="0" xfId="1" applyNumberFormat="1" applyFont="1" applyFill="1"/>
    <xf numFmtId="0" fontId="5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FFE7C-E6FA-D74B-BD11-D9491E77CD19}">
  <dimension ref="A1:AF99"/>
  <sheetViews>
    <sheetView tabSelected="1"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85" sqref="B85"/>
    </sheetView>
  </sheetViews>
  <sheetFormatPr baseColWidth="10" defaultRowHeight="16" outlineLevelCol="1" x14ac:dyDescent="0.2"/>
  <cols>
    <col min="1" max="1" width="43.33203125" bestFit="1" customWidth="1"/>
    <col min="2" max="5" width="11.6640625" bestFit="1" customWidth="1"/>
    <col min="6" max="7" width="12.6640625" bestFit="1" customWidth="1"/>
    <col min="8" max="8" width="11.5" customWidth="1"/>
    <col min="9" max="12" width="11.6640625" hidden="1" customWidth="1" outlineLevel="1"/>
    <col min="13" max="13" width="10.83203125" hidden="1" customWidth="1" outlineLevel="1"/>
    <col min="14" max="17" width="11.6640625" hidden="1" customWidth="1" outlineLevel="1"/>
    <col min="18" max="18" width="10.83203125" collapsed="1"/>
    <col min="19" max="22" width="11.83203125" bestFit="1" customWidth="1"/>
    <col min="24" max="27" width="11.83203125" bestFit="1" customWidth="1"/>
    <col min="29" max="29" width="11.83203125" bestFit="1" customWidth="1"/>
    <col min="30" max="32" width="10.6640625" bestFit="1" customWidth="1"/>
  </cols>
  <sheetData>
    <row r="1" spans="1:32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  <c r="AD2" s="3"/>
      <c r="AE2" s="3"/>
      <c r="AF2" s="3"/>
    </row>
    <row r="3" spans="1:32" x14ac:dyDescent="0.2">
      <c r="A3" s="2" t="s">
        <v>22</v>
      </c>
      <c r="B3" s="2">
        <f t="shared" ref="B3:C3" si="0">C3-1</f>
        <v>2018</v>
      </c>
      <c r="C3" s="2">
        <f t="shared" si="0"/>
        <v>2019</v>
      </c>
      <c r="D3" s="2">
        <f>E3-1</f>
        <v>2020</v>
      </c>
      <c r="E3" s="2">
        <v>2021</v>
      </c>
      <c r="F3" s="2">
        <v>2022</v>
      </c>
      <c r="G3" s="2">
        <v>2023</v>
      </c>
      <c r="H3" s="2"/>
      <c r="I3" s="34">
        <v>2020</v>
      </c>
      <c r="J3" s="34"/>
      <c r="K3" s="34"/>
      <c r="L3" s="34"/>
      <c r="M3" s="2"/>
      <c r="N3" s="34">
        <v>2021</v>
      </c>
      <c r="O3" s="34"/>
      <c r="P3" s="34"/>
      <c r="Q3" s="34"/>
      <c r="R3" s="2"/>
      <c r="S3" s="34">
        <v>2022</v>
      </c>
      <c r="T3" s="34"/>
      <c r="U3" s="34"/>
      <c r="V3" s="34"/>
      <c r="W3" s="2"/>
      <c r="X3" s="34">
        <v>2023</v>
      </c>
      <c r="Y3" s="34"/>
      <c r="Z3" s="34"/>
      <c r="AA3" s="34"/>
      <c r="AB3" s="2"/>
      <c r="AC3" s="35" t="s">
        <v>41</v>
      </c>
      <c r="AD3" s="35"/>
      <c r="AE3" s="35"/>
      <c r="AF3" s="35"/>
    </row>
    <row r="4" spans="1:32" x14ac:dyDescent="0.2">
      <c r="A4" s="2"/>
      <c r="B4" s="2"/>
      <c r="C4" s="2"/>
      <c r="D4" s="2"/>
      <c r="E4" s="2"/>
      <c r="F4" s="2"/>
      <c r="G4" s="2"/>
      <c r="H4" s="2"/>
      <c r="I4" s="2" t="s">
        <v>42</v>
      </c>
      <c r="J4" s="2" t="s">
        <v>43</v>
      </c>
      <c r="K4" s="2" t="s">
        <v>44</v>
      </c>
      <c r="L4" s="2" t="s">
        <v>45</v>
      </c>
      <c r="M4" s="2"/>
      <c r="N4" s="2" t="s">
        <v>42</v>
      </c>
      <c r="O4" s="2" t="s">
        <v>43</v>
      </c>
      <c r="P4" s="2" t="s">
        <v>44</v>
      </c>
      <c r="Q4" s="2" t="s">
        <v>45</v>
      </c>
      <c r="R4" s="2"/>
      <c r="S4" s="2" t="s">
        <v>42</v>
      </c>
      <c r="T4" s="2" t="s">
        <v>43</v>
      </c>
      <c r="U4" s="2" t="s">
        <v>44</v>
      </c>
      <c r="V4" s="2" t="s">
        <v>45</v>
      </c>
      <c r="W4" s="2"/>
      <c r="X4" s="2" t="s">
        <v>42</v>
      </c>
      <c r="Y4" s="2" t="s">
        <v>43</v>
      </c>
      <c r="Z4" s="2" t="s">
        <v>44</v>
      </c>
      <c r="AA4" s="2" t="s">
        <v>45</v>
      </c>
      <c r="AB4" s="2"/>
      <c r="AC4" s="2" t="s">
        <v>42</v>
      </c>
      <c r="AD4" s="2" t="s">
        <v>53</v>
      </c>
      <c r="AE4" s="2" t="s">
        <v>54</v>
      </c>
      <c r="AF4" s="2" t="s">
        <v>55</v>
      </c>
    </row>
    <row r="5" spans="1:32" x14ac:dyDescent="0.2">
      <c r="A5" s="4" t="s">
        <v>50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2">
      <c r="A6" s="5" t="s">
        <v>46</v>
      </c>
      <c r="B6" s="6"/>
      <c r="C6" s="6"/>
      <c r="D6" s="6">
        <f>SUM(I6:L6)</f>
        <v>693964.54</v>
      </c>
      <c r="E6" s="6">
        <f>SUM(N6:Q6)</f>
        <v>866302.53899999999</v>
      </c>
      <c r="F6" s="6">
        <f>SUM(S6:V6)</f>
        <v>929929</v>
      </c>
      <c r="G6" s="6">
        <f>SUM(X6:AA6)</f>
        <v>945343</v>
      </c>
      <c r="H6" s="6"/>
      <c r="I6" s="6">
        <v>137356.07399999999</v>
      </c>
      <c r="J6" s="6">
        <v>189482.78</v>
      </c>
      <c r="K6" s="6">
        <v>161081.245</v>
      </c>
      <c r="L6" s="6">
        <v>206044.44099999999</v>
      </c>
      <c r="M6" s="6"/>
      <c r="N6" s="6">
        <v>185796.239</v>
      </c>
      <c r="O6" s="6">
        <v>232556.81</v>
      </c>
      <c r="P6" s="6">
        <v>198080.245</v>
      </c>
      <c r="Q6" s="6">
        <v>249869.245</v>
      </c>
      <c r="R6" s="6"/>
      <c r="S6" s="6">
        <v>217524</v>
      </c>
      <c r="T6" s="6">
        <v>241557</v>
      </c>
      <c r="U6" s="6">
        <v>211923</v>
      </c>
      <c r="V6" s="6">
        <v>258925</v>
      </c>
      <c r="W6" s="6"/>
      <c r="X6" s="6">
        <v>212358</v>
      </c>
      <c r="Y6" s="6">
        <v>253280</v>
      </c>
      <c r="Z6" s="6">
        <v>212059</v>
      </c>
      <c r="AA6" s="6">
        <v>267646</v>
      </c>
      <c r="AB6" s="6"/>
      <c r="AC6" s="6">
        <v>226835</v>
      </c>
      <c r="AD6" s="6"/>
      <c r="AE6" s="6"/>
      <c r="AF6" s="6"/>
    </row>
    <row r="7" spans="1:32" x14ac:dyDescent="0.2">
      <c r="A7" s="5" t="s">
        <v>47</v>
      </c>
      <c r="B7" s="6"/>
      <c r="C7" s="6"/>
      <c r="D7" s="6">
        <f t="shared" ref="D7:D13" si="1">SUM(I7:L7)</f>
        <v>73374.716</v>
      </c>
      <c r="E7" s="6">
        <f t="shared" ref="E7:E13" si="2">SUM(N7:Q7)</f>
        <v>104693.402</v>
      </c>
      <c r="F7" s="6">
        <f t="shared" ref="F7:F13" si="3">SUM(S7:V7)</f>
        <v>137402</v>
      </c>
      <c r="G7" s="6">
        <f t="shared" ref="G7:G13" si="4">SUM(X7:AA7)</f>
        <v>166625</v>
      </c>
      <c r="H7" s="6"/>
      <c r="I7" s="6">
        <v>13656.913</v>
      </c>
      <c r="J7" s="6">
        <v>17885.953000000001</v>
      </c>
      <c r="K7" s="6">
        <v>17964.349999999999</v>
      </c>
      <c r="L7" s="6">
        <v>23867.5</v>
      </c>
      <c r="M7" s="6"/>
      <c r="N7" s="6">
        <v>22411.019</v>
      </c>
      <c r="O7" s="6">
        <v>26061.431</v>
      </c>
      <c r="P7" s="6">
        <v>25749.276000000002</v>
      </c>
      <c r="Q7" s="6">
        <v>30471.675999999999</v>
      </c>
      <c r="R7" s="6"/>
      <c r="S7" s="6">
        <v>27351</v>
      </c>
      <c r="T7" s="6">
        <v>31272</v>
      </c>
      <c r="U7" s="6">
        <v>35771</v>
      </c>
      <c r="V7" s="6">
        <v>43008</v>
      </c>
      <c r="W7" s="6"/>
      <c r="X7" s="6">
        <v>36728</v>
      </c>
      <c r="Y7" s="6">
        <v>41033</v>
      </c>
      <c r="Z7" s="6">
        <v>41663</v>
      </c>
      <c r="AA7" s="6">
        <v>47201</v>
      </c>
      <c r="AB7" s="6"/>
      <c r="AC7" s="6">
        <v>42137</v>
      </c>
      <c r="AD7" s="6"/>
      <c r="AE7" s="6"/>
      <c r="AF7" s="6"/>
    </row>
    <row r="8" spans="1:32" x14ac:dyDescent="0.2">
      <c r="A8" s="5" t="s">
        <v>48</v>
      </c>
      <c r="B8" s="6"/>
      <c r="C8" s="6"/>
      <c r="D8" s="6">
        <f t="shared" si="1"/>
        <v>17601.552</v>
      </c>
      <c r="E8" s="6">
        <f t="shared" si="2"/>
        <v>26063.231</v>
      </c>
      <c r="F8" s="6">
        <f t="shared" si="3"/>
        <v>29809</v>
      </c>
      <c r="G8" s="6">
        <f t="shared" si="4"/>
        <v>26619</v>
      </c>
      <c r="H8" s="6"/>
      <c r="I8" s="6">
        <v>3309.375</v>
      </c>
      <c r="J8" s="6">
        <v>4345.183</v>
      </c>
      <c r="K8" s="6">
        <v>4302.067</v>
      </c>
      <c r="L8" s="6">
        <v>5644.9269999999997</v>
      </c>
      <c r="M8" s="6"/>
      <c r="N8" s="6">
        <v>5154.277</v>
      </c>
      <c r="O8" s="6">
        <v>6963.3069999999998</v>
      </c>
      <c r="P8" s="6">
        <v>5732.81</v>
      </c>
      <c r="Q8" s="6">
        <v>8212.8369999999995</v>
      </c>
      <c r="R8" s="6"/>
      <c r="S8" s="6">
        <f>688+5756</f>
        <v>6444</v>
      </c>
      <c r="T8" s="6">
        <f>2281+6265</f>
        <v>8546</v>
      </c>
      <c r="U8" s="6">
        <f>2380+4997</f>
        <v>7377</v>
      </c>
      <c r="V8" s="6">
        <v>7442</v>
      </c>
      <c r="W8" s="6"/>
      <c r="X8" s="6">
        <v>6026</v>
      </c>
      <c r="Y8" s="6">
        <f>2811+4316</f>
        <v>7127</v>
      </c>
      <c r="Z8" s="6">
        <f>2867+3818</f>
        <v>6685</v>
      </c>
      <c r="AA8" s="6">
        <v>6781</v>
      </c>
      <c r="AB8" s="6"/>
      <c r="AC8" s="6">
        <v>4870</v>
      </c>
      <c r="AD8" s="6"/>
      <c r="AE8" s="6"/>
      <c r="AF8" s="6"/>
    </row>
    <row r="9" spans="1:32" x14ac:dyDescent="0.2">
      <c r="A9" s="5" t="s">
        <v>49</v>
      </c>
      <c r="B9" s="6"/>
      <c r="C9" s="6"/>
      <c r="D9" s="6">
        <f t="shared" si="1"/>
        <v>-39138.925000000003</v>
      </c>
      <c r="E9" s="6">
        <f t="shared" si="2"/>
        <v>-45467.018000000004</v>
      </c>
      <c r="F9" s="6">
        <f t="shared" si="3"/>
        <v>-50904</v>
      </c>
      <c r="G9" s="6">
        <f t="shared" si="4"/>
        <v>-53925</v>
      </c>
      <c r="H9" s="6"/>
      <c r="I9" s="6">
        <f>-8440.138+322.982</f>
        <v>-8117.1560000000009</v>
      </c>
      <c r="J9" s="6">
        <f>-10844.903+185.045</f>
        <v>-10659.858</v>
      </c>
      <c r="K9" s="6">
        <f>158.499+-9291.697</f>
        <v>-9133.1980000000003</v>
      </c>
      <c r="L9" s="6">
        <f>139.426+-11368.139</f>
        <v>-11228.713</v>
      </c>
      <c r="M9" s="6"/>
      <c r="N9" s="6">
        <f>135.754+-10321.12</f>
        <v>-10185.366</v>
      </c>
      <c r="O9" s="6">
        <f>139.33+-11920.408</f>
        <v>-11781.078</v>
      </c>
      <c r="P9" s="6">
        <f>-11003.427+149.454</f>
        <v>-10853.973</v>
      </c>
      <c r="Q9" s="6">
        <f>150.981+-12797.582</f>
        <v>-12646.601000000001</v>
      </c>
      <c r="R9" s="6"/>
      <c r="S9" s="6">
        <v>-11664</v>
      </c>
      <c r="T9" s="6">
        <v>-13775</v>
      </c>
      <c r="U9" s="6">
        <v>-11536</v>
      </c>
      <c r="V9" s="6">
        <v>-13929</v>
      </c>
      <c r="W9" s="6"/>
      <c r="X9" s="6">
        <v>-12156</v>
      </c>
      <c r="Y9" s="6">
        <v>-13509</v>
      </c>
      <c r="Z9" s="6">
        <v>-12709</v>
      </c>
      <c r="AA9" s="6">
        <v>-15551</v>
      </c>
      <c r="AB9" s="6"/>
      <c r="AC9" s="6">
        <v>-13793</v>
      </c>
      <c r="AD9" s="6"/>
      <c r="AE9" s="6"/>
      <c r="AF9" s="6"/>
    </row>
    <row r="10" spans="1:32" x14ac:dyDescent="0.2">
      <c r="A10" s="7" t="s">
        <v>51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5" t="s">
        <v>46</v>
      </c>
      <c r="B11" s="6"/>
      <c r="C11" s="6"/>
      <c r="D11" s="6">
        <f t="shared" si="1"/>
        <v>20610.902999999998</v>
      </c>
      <c r="E11" s="6">
        <f t="shared" si="2"/>
        <v>26612.603999999999</v>
      </c>
      <c r="F11" s="6">
        <f t="shared" si="3"/>
        <v>34852</v>
      </c>
      <c r="G11" s="6">
        <f t="shared" si="4"/>
        <v>35925</v>
      </c>
      <c r="H11" s="6"/>
      <c r="I11" s="6">
        <v>5061.433</v>
      </c>
      <c r="J11" s="6">
        <v>4859.4110000000001</v>
      </c>
      <c r="K11" s="6">
        <v>6734.8109999999997</v>
      </c>
      <c r="L11" s="6">
        <v>3955.248</v>
      </c>
      <c r="M11" s="6"/>
      <c r="N11" s="6">
        <v>7340.1030000000001</v>
      </c>
      <c r="O11" s="6">
        <v>5986.5379999999996</v>
      </c>
      <c r="P11" s="6">
        <v>7942.2420000000002</v>
      </c>
      <c r="Q11" s="6">
        <v>5343.7209999999995</v>
      </c>
      <c r="R11" s="6"/>
      <c r="S11" s="6">
        <v>7891</v>
      </c>
      <c r="T11" s="6">
        <v>8173</v>
      </c>
      <c r="U11" s="6">
        <v>10926</v>
      </c>
      <c r="V11" s="6">
        <v>7862</v>
      </c>
      <c r="W11" s="6"/>
      <c r="X11" s="6">
        <v>9844</v>
      </c>
      <c r="Y11" s="6">
        <v>8143</v>
      </c>
      <c r="Z11" s="6">
        <v>11001</v>
      </c>
      <c r="AA11" s="6">
        <v>6937</v>
      </c>
      <c r="AB11" s="6"/>
      <c r="AC11" s="6">
        <v>9325</v>
      </c>
      <c r="AD11" s="6"/>
      <c r="AE11" s="6"/>
      <c r="AF11" s="6"/>
    </row>
    <row r="12" spans="1:32" x14ac:dyDescent="0.2">
      <c r="A12" s="5" t="s">
        <v>47</v>
      </c>
      <c r="B12" s="6"/>
      <c r="C12" s="6"/>
      <c r="D12" s="6">
        <f t="shared" si="1"/>
        <v>1097.94</v>
      </c>
      <c r="E12" s="6">
        <f t="shared" si="2"/>
        <v>-1827.056</v>
      </c>
      <c r="F12" s="6">
        <f t="shared" si="3"/>
        <v>528</v>
      </c>
      <c r="G12" s="6">
        <f t="shared" si="4"/>
        <v>1005</v>
      </c>
      <c r="H12" s="6"/>
      <c r="I12" s="6">
        <v>-421.38499999999999</v>
      </c>
      <c r="J12" s="6">
        <v>2101.4780000000001</v>
      </c>
      <c r="K12" s="6">
        <v>83.549000000000007</v>
      </c>
      <c r="L12" s="6">
        <v>-665.702</v>
      </c>
      <c r="M12" s="6"/>
      <c r="N12" s="6">
        <v>-1473.5820000000001</v>
      </c>
      <c r="O12" s="6">
        <v>-356.59899999999999</v>
      </c>
      <c r="P12" s="6">
        <v>-726.61199999999997</v>
      </c>
      <c r="Q12" s="6">
        <v>729.73699999999997</v>
      </c>
      <c r="R12" s="6"/>
      <c r="S12" s="6">
        <v>-661</v>
      </c>
      <c r="T12" s="6">
        <v>36</v>
      </c>
      <c r="U12" s="6">
        <v>253</v>
      </c>
      <c r="V12" s="6">
        <v>900</v>
      </c>
      <c r="W12" s="6"/>
      <c r="X12" s="6">
        <v>-1123</v>
      </c>
      <c r="Y12" s="6">
        <v>510</v>
      </c>
      <c r="Z12" s="6">
        <v>288</v>
      </c>
      <c r="AA12" s="6">
        <v>1330</v>
      </c>
      <c r="AB12" s="6"/>
      <c r="AC12" s="6">
        <v>224</v>
      </c>
      <c r="AD12" s="6"/>
      <c r="AE12" s="6"/>
      <c r="AF12" s="6"/>
    </row>
    <row r="13" spans="1:32" x14ac:dyDescent="0.2">
      <c r="A13" s="5" t="s">
        <v>48</v>
      </c>
      <c r="B13" s="6"/>
      <c r="C13" s="6"/>
      <c r="D13" s="6">
        <f t="shared" si="1"/>
        <v>-4723.21</v>
      </c>
      <c r="E13" s="6">
        <f t="shared" si="2"/>
        <v>-10599.084999999999</v>
      </c>
      <c r="F13" s="6">
        <f t="shared" si="3"/>
        <v>-6417</v>
      </c>
      <c r="G13" s="6">
        <f t="shared" si="4"/>
        <v>-329</v>
      </c>
      <c r="H13" s="6"/>
      <c r="I13" s="6">
        <v>-1384.165</v>
      </c>
      <c r="J13" s="6">
        <v>-1171.713</v>
      </c>
      <c r="K13" s="6">
        <v>-1200.492</v>
      </c>
      <c r="L13" s="6">
        <v>-966.84</v>
      </c>
      <c r="M13" s="6"/>
      <c r="N13" s="6">
        <v>-2281.4859999999999</v>
      </c>
      <c r="O13" s="6">
        <v>-3020.114</v>
      </c>
      <c r="P13" s="6">
        <v>-2073.4499999999998</v>
      </c>
      <c r="Q13" s="6">
        <v>-3224.0349999999999</v>
      </c>
      <c r="R13" s="6"/>
      <c r="S13" s="6">
        <f>-191-2386</f>
        <v>-2577</v>
      </c>
      <c r="T13" s="6">
        <f>-424-2032</f>
        <v>-2456</v>
      </c>
      <c r="U13" s="6">
        <f>-300+276</f>
        <v>-24</v>
      </c>
      <c r="V13" s="6">
        <v>-1360</v>
      </c>
      <c r="W13" s="6"/>
      <c r="X13" s="6">
        <v>-374</v>
      </c>
      <c r="Y13" s="6">
        <f>-29+1061</f>
        <v>1032</v>
      </c>
      <c r="Z13" s="6">
        <f>-52-140</f>
        <v>-192</v>
      </c>
      <c r="AA13" s="6">
        <v>-795</v>
      </c>
      <c r="AB13" s="6"/>
      <c r="AC13" s="6">
        <v>-670</v>
      </c>
      <c r="AD13" s="6"/>
      <c r="AE13" s="6"/>
      <c r="AF13" s="6"/>
    </row>
    <row r="14" spans="1:32" x14ac:dyDescent="0.2">
      <c r="A14" s="7" t="s">
        <v>52</v>
      </c>
      <c r="B14" s="8">
        <f t="shared" ref="B14:G14" si="5">SUM(B11:B13)</f>
        <v>0</v>
      </c>
      <c r="C14" s="8">
        <f t="shared" si="5"/>
        <v>0</v>
      </c>
      <c r="D14" s="8">
        <f t="shared" si="5"/>
        <v>16985.632999999998</v>
      </c>
      <c r="E14" s="8">
        <f t="shared" si="5"/>
        <v>14186.463</v>
      </c>
      <c r="F14" s="8">
        <f t="shared" si="5"/>
        <v>28963</v>
      </c>
      <c r="G14" s="8">
        <f t="shared" si="5"/>
        <v>36601</v>
      </c>
      <c r="H14" s="8"/>
      <c r="I14" s="8">
        <f>SUM(I11:I13)</f>
        <v>3255.8829999999998</v>
      </c>
      <c r="J14" s="8">
        <f>SUM(J11:J13)</f>
        <v>5789.1760000000004</v>
      </c>
      <c r="K14" s="8">
        <f>SUM(K11:K13)</f>
        <v>5617.8679999999995</v>
      </c>
      <c r="L14" s="8">
        <f>SUM(L11:L13)</f>
        <v>2322.7060000000001</v>
      </c>
      <c r="M14" s="6"/>
      <c r="N14" s="8">
        <f>SUM(N11:N13)</f>
        <v>3585.0349999999999</v>
      </c>
      <c r="O14" s="8">
        <f>SUM(O11:O13)</f>
        <v>2609.8249999999994</v>
      </c>
      <c r="P14" s="8">
        <f>SUM(P11:P13)</f>
        <v>5142.18</v>
      </c>
      <c r="Q14" s="8">
        <f>SUM(Q11:Q13)</f>
        <v>2849.4229999999998</v>
      </c>
      <c r="R14" s="6"/>
      <c r="S14" s="8">
        <f>SUM(S11:S13)</f>
        <v>4653</v>
      </c>
      <c r="T14" s="8">
        <f>SUM(T11:T13)</f>
        <v>5753</v>
      </c>
      <c r="U14" s="8">
        <f>SUM(U11:U13)</f>
        <v>11155</v>
      </c>
      <c r="V14" s="8">
        <f>SUM(V11:V13)</f>
        <v>7402</v>
      </c>
      <c r="W14" s="6"/>
      <c r="X14" s="8">
        <f>SUM(X11:X13)</f>
        <v>8347</v>
      </c>
      <c r="Y14" s="8">
        <f>SUM(Y11:Y13)</f>
        <v>9685</v>
      </c>
      <c r="Z14" s="8">
        <f>SUM(Z11:Z13)</f>
        <v>11097</v>
      </c>
      <c r="AA14" s="8">
        <f>SUM(AA11:AA13)</f>
        <v>7472</v>
      </c>
      <c r="AB14" s="6"/>
      <c r="AC14" s="8">
        <f>SUM(AC11:AC13)</f>
        <v>8879</v>
      </c>
      <c r="AD14" s="8">
        <f>SUM(AD11:AD13)</f>
        <v>0</v>
      </c>
      <c r="AE14" s="8">
        <f>SUM(AE11:AE13)</f>
        <v>0</v>
      </c>
      <c r="AF14" s="8">
        <f>SUM(AF11:AF13)</f>
        <v>0</v>
      </c>
    </row>
    <row r="15" spans="1:32" x14ac:dyDescent="0.2">
      <c r="A15" s="1" t="s">
        <v>4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5" t="s">
        <v>1</v>
      </c>
      <c r="B16" s="6">
        <v>416109</v>
      </c>
      <c r="C16" s="6">
        <v>510734</v>
      </c>
      <c r="D16" s="6">
        <v>651879</v>
      </c>
      <c r="E16" s="6">
        <v>815655</v>
      </c>
      <c r="F16" s="6">
        <v>865062</v>
      </c>
      <c r="G16" s="6">
        <v>871224</v>
      </c>
      <c r="H16" s="6"/>
      <c r="I16" s="6">
        <v>130093.13800000001</v>
      </c>
      <c r="J16" s="6">
        <v>178186.88099999999</v>
      </c>
      <c r="K16" s="6">
        <v>151399.25899999999</v>
      </c>
      <c r="L16" s="6">
        <v>192199.962</v>
      </c>
      <c r="M16" s="6"/>
      <c r="N16" s="6">
        <v>175281.804</v>
      </c>
      <c r="O16" s="6">
        <v>219689.88399999999</v>
      </c>
      <c r="P16" s="6">
        <v>186008.36499999999</v>
      </c>
      <c r="Q16" s="6">
        <v>234674.82399999999</v>
      </c>
      <c r="R16" s="6"/>
      <c r="S16" s="6">
        <v>204416</v>
      </c>
      <c r="T16" s="6">
        <v>226020</v>
      </c>
      <c r="U16" s="6">
        <v>197027</v>
      </c>
      <c r="V16" s="6">
        <v>237599</v>
      </c>
      <c r="W16" s="6"/>
      <c r="X16" s="6">
        <v>195564</v>
      </c>
      <c r="Y16" s="6">
        <v>233855</v>
      </c>
      <c r="Z16" s="6">
        <v>195304</v>
      </c>
      <c r="AA16" s="6">
        <v>246501</v>
      </c>
      <c r="AB16" s="6"/>
      <c r="AC16" s="6">
        <v>208508</v>
      </c>
      <c r="AD16" s="6"/>
      <c r="AE16" s="6"/>
      <c r="AF16" s="6"/>
    </row>
    <row r="17" spans="1:32" x14ac:dyDescent="0.2">
      <c r="A17" s="5" t="s">
        <v>2</v>
      </c>
      <c r="B17" s="6">
        <v>45911</v>
      </c>
      <c r="C17" s="6">
        <v>66154</v>
      </c>
      <c r="D17" s="6">
        <v>93923</v>
      </c>
      <c r="E17" s="6">
        <v>135937</v>
      </c>
      <c r="F17" s="6">
        <v>181174</v>
      </c>
      <c r="G17" s="6">
        <v>213438</v>
      </c>
      <c r="H17" s="6"/>
      <c r="I17" s="6">
        <v>16112.071</v>
      </c>
      <c r="J17" s="6">
        <v>22867.177</v>
      </c>
      <c r="K17" s="6">
        <v>22815.205000000002</v>
      </c>
      <c r="L17" s="6">
        <v>32128.192999999999</v>
      </c>
      <c r="M17" s="6"/>
      <c r="N17" s="6">
        <v>27894.365000000002</v>
      </c>
      <c r="O17" s="6">
        <v>34110.586000000003</v>
      </c>
      <c r="P17" s="6">
        <v>32699.992999999999</v>
      </c>
      <c r="Q17" s="6">
        <v>41232.332999999999</v>
      </c>
      <c r="R17" s="6"/>
      <c r="S17" s="6">
        <v>35239</v>
      </c>
      <c r="T17" s="6">
        <v>41580</v>
      </c>
      <c r="U17" s="6">
        <v>46508</v>
      </c>
      <c r="V17" s="6">
        <v>57847</v>
      </c>
      <c r="W17" s="6"/>
      <c r="X17" s="6">
        <v>47392</v>
      </c>
      <c r="Y17" s="6">
        <v>54076</v>
      </c>
      <c r="Z17" s="6">
        <v>52394</v>
      </c>
      <c r="AA17" s="6">
        <v>59576</v>
      </c>
      <c r="AB17" s="6"/>
      <c r="AC17" s="6">
        <v>51541</v>
      </c>
      <c r="AD17" s="6"/>
      <c r="AE17" s="6"/>
      <c r="AF17" s="6"/>
    </row>
    <row r="18" spans="1:32" x14ac:dyDescent="0.2">
      <c r="A18" s="4" t="s">
        <v>3</v>
      </c>
      <c r="B18" s="8">
        <f t="shared" ref="B18:G18" si="6">SUM(B16:B17)</f>
        <v>462020</v>
      </c>
      <c r="C18" s="8">
        <f>SUM(C16:C17)</f>
        <v>576888</v>
      </c>
      <c r="D18" s="8">
        <f t="shared" si="6"/>
        <v>745802</v>
      </c>
      <c r="E18" s="8">
        <f t="shared" si="6"/>
        <v>951592</v>
      </c>
      <c r="F18" s="8">
        <f t="shared" si="6"/>
        <v>1046236</v>
      </c>
      <c r="G18" s="8">
        <f t="shared" si="6"/>
        <v>1084662</v>
      </c>
      <c r="H18" s="8"/>
      <c r="I18" s="8">
        <f>SUM(I6:I9)</f>
        <v>146205.20600000001</v>
      </c>
      <c r="J18" s="8">
        <f>SUM(J6:J9)</f>
        <v>201054.05799999999</v>
      </c>
      <c r="K18" s="8">
        <f>SUM(K6:K9)</f>
        <v>174214.46400000001</v>
      </c>
      <c r="L18" s="8">
        <f>SUM(L6:L9)</f>
        <v>224328.155</v>
      </c>
      <c r="M18" s="6"/>
      <c r="N18" s="8">
        <f>SUM(N6:N9)</f>
        <v>203176.16899999999</v>
      </c>
      <c r="O18" s="8">
        <f>SUM(O6:O9)</f>
        <v>253800.47</v>
      </c>
      <c r="P18" s="8">
        <f>SUM(P6:P9)</f>
        <v>218708.35800000001</v>
      </c>
      <c r="Q18" s="8">
        <f>SUM(Q6:Q9)</f>
        <v>275907.15699999995</v>
      </c>
      <c r="R18" s="6"/>
      <c r="S18" s="8">
        <f>SUM(S6:S9)</f>
        <v>239655</v>
      </c>
      <c r="T18" s="8">
        <f>SUM(T6:T9)</f>
        <v>267600</v>
      </c>
      <c r="U18" s="8">
        <f>SUM(U6:U9)</f>
        <v>243535</v>
      </c>
      <c r="V18" s="8">
        <f>SUM(V6:V9)</f>
        <v>295446</v>
      </c>
      <c r="W18" s="6"/>
      <c r="X18" s="8">
        <f>SUM(X6:X9)</f>
        <v>242956</v>
      </c>
      <c r="Y18" s="8">
        <f>SUM(Y6:Y9)</f>
        <v>287931</v>
      </c>
      <c r="Z18" s="8">
        <f>SUM(Z6:Z9)</f>
        <v>247698</v>
      </c>
      <c r="AA18" s="8">
        <f>SUM(AA6:AA9)</f>
        <v>306077</v>
      </c>
      <c r="AB18" s="6"/>
      <c r="AC18" s="8">
        <f>SUM(AC6:AC9)</f>
        <v>260049</v>
      </c>
      <c r="AD18" s="8">
        <f>SUM(AD6:AD9)</f>
        <v>0</v>
      </c>
      <c r="AE18" s="8">
        <f>SUM(AE6:AE9)</f>
        <v>0</v>
      </c>
      <c r="AF18" s="8">
        <f>SUM(AF6:AF9)</f>
        <v>0</v>
      </c>
    </row>
    <row r="19" spans="1:32" x14ac:dyDescent="0.2">
      <c r="A19" s="5" t="s">
        <v>5</v>
      </c>
      <c r="B19" s="6">
        <v>-396066</v>
      </c>
      <c r="C19" s="6">
        <v>-492467</v>
      </c>
      <c r="D19" s="6">
        <v>-636964</v>
      </c>
      <c r="E19" s="6">
        <v>-822526</v>
      </c>
      <c r="F19" s="6">
        <v>-899163</v>
      </c>
      <c r="G19" s="6">
        <v>-924958</v>
      </c>
      <c r="H19" s="6"/>
      <c r="I19" s="6">
        <v>-123669.69899999999</v>
      </c>
      <c r="J19" s="6">
        <v>-172418.571</v>
      </c>
      <c r="K19" s="6">
        <v>-147419.446</v>
      </c>
      <c r="L19" s="6">
        <v>-193185.83499999999</v>
      </c>
      <c r="M19" s="6"/>
      <c r="N19" s="6">
        <v>-174054.15</v>
      </c>
      <c r="O19" s="6">
        <v>-222070.87599999999</v>
      </c>
      <c r="P19" s="6">
        <v>-187615.62100000001</v>
      </c>
      <c r="Q19" s="6">
        <v>-238784.815</v>
      </c>
      <c r="R19" s="6"/>
      <c r="S19" s="6">
        <v>-206209</v>
      </c>
      <c r="T19" s="6">
        <v>-231706</v>
      </c>
      <c r="U19" s="6">
        <v>-207339</v>
      </c>
      <c r="V19" s="6">
        <v>-253909</v>
      </c>
      <c r="W19" s="6"/>
      <c r="X19" s="6">
        <v>-206938</v>
      </c>
      <c r="Y19" s="6">
        <v>-246498</v>
      </c>
      <c r="Z19" s="6">
        <v>-208947</v>
      </c>
      <c r="AA19" s="6">
        <v>-262575</v>
      </c>
      <c r="AB19" s="6"/>
      <c r="AC19" s="6">
        <v>-220279</v>
      </c>
      <c r="AD19" s="6"/>
      <c r="AE19" s="6"/>
      <c r="AF19" s="6"/>
    </row>
    <row r="20" spans="1:32" ht="19" x14ac:dyDescent="0.35">
      <c r="A20" s="7" t="s">
        <v>40</v>
      </c>
      <c r="B20" s="9">
        <f>B18+B19</f>
        <v>65954</v>
      </c>
      <c r="C20" s="9">
        <f t="shared" ref="C20:G20" si="7">C18+C19</f>
        <v>84421</v>
      </c>
      <c r="D20" s="9">
        <f t="shared" si="7"/>
        <v>108838</v>
      </c>
      <c r="E20" s="9">
        <f t="shared" si="7"/>
        <v>129066</v>
      </c>
      <c r="F20" s="9">
        <f t="shared" si="7"/>
        <v>147073</v>
      </c>
      <c r="G20" s="9">
        <f t="shared" si="7"/>
        <v>159704</v>
      </c>
      <c r="H20" s="9"/>
      <c r="I20" s="8">
        <f>SUM(I18:I19)</f>
        <v>22535.507000000012</v>
      </c>
      <c r="J20" s="8">
        <f>SUM(J18:J19)</f>
        <v>28635.486999999994</v>
      </c>
      <c r="K20" s="8">
        <f>SUM(K18:K19)</f>
        <v>26795.018000000011</v>
      </c>
      <c r="L20" s="8">
        <f>SUM(L18:L19)</f>
        <v>31142.320000000007</v>
      </c>
      <c r="M20" s="6"/>
      <c r="N20" s="8">
        <f>SUM(N18:N19)</f>
        <v>29122.019</v>
      </c>
      <c r="O20" s="8">
        <f>SUM(O18:O19)</f>
        <v>31729.594000000012</v>
      </c>
      <c r="P20" s="8">
        <f>SUM(P18:P19)</f>
        <v>31092.736999999994</v>
      </c>
      <c r="Q20" s="8">
        <f>SUM(Q18:Q19)</f>
        <v>37122.341999999946</v>
      </c>
      <c r="R20" s="6"/>
      <c r="S20" s="8">
        <f>SUM(S18:S19)</f>
        <v>33446</v>
      </c>
      <c r="T20" s="8">
        <f>SUM(T18:T19)</f>
        <v>35894</v>
      </c>
      <c r="U20" s="8">
        <f>SUM(U18:U19)</f>
        <v>36196</v>
      </c>
      <c r="V20" s="8">
        <f>SUM(V18:V19)</f>
        <v>41537</v>
      </c>
      <c r="W20" s="6"/>
      <c r="X20" s="8">
        <f t="shared" ref="X20:Z20" si="8">SUM(X18:X19)</f>
        <v>36018</v>
      </c>
      <c r="Y20" s="8">
        <f t="shared" si="8"/>
        <v>41433</v>
      </c>
      <c r="Z20" s="8">
        <f t="shared" si="8"/>
        <v>38751</v>
      </c>
      <c r="AA20" s="8">
        <f>SUM(AA18:AA19)</f>
        <v>43502</v>
      </c>
      <c r="AB20" s="6"/>
      <c r="AC20" s="8">
        <f>AC18+AC19</f>
        <v>39770</v>
      </c>
      <c r="AD20" s="8">
        <f t="shared" ref="AD20:AF20" si="9">AD18+AD19</f>
        <v>0</v>
      </c>
      <c r="AE20" s="8">
        <f t="shared" si="9"/>
        <v>0</v>
      </c>
      <c r="AF20" s="8">
        <f t="shared" si="9"/>
        <v>0</v>
      </c>
    </row>
    <row r="21" spans="1:32" x14ac:dyDescent="0.2">
      <c r="A21" s="5" t="s">
        <v>6</v>
      </c>
      <c r="B21" s="6">
        <v>-32010</v>
      </c>
      <c r="C21" s="6">
        <v>-36968</v>
      </c>
      <c r="D21" s="6">
        <v>-48700</v>
      </c>
      <c r="E21" s="6">
        <v>-59055</v>
      </c>
      <c r="F21" s="6">
        <v>-63011</v>
      </c>
      <c r="G21" s="6">
        <v>-64558</v>
      </c>
      <c r="H21" s="6"/>
      <c r="I21" s="6">
        <v>-10399.790000000001</v>
      </c>
      <c r="J21" s="6">
        <v>-11956.352000000001</v>
      </c>
      <c r="K21" s="6">
        <v>-11592.062</v>
      </c>
      <c r="L21" s="6">
        <v>-14752.007</v>
      </c>
      <c r="M21" s="6"/>
      <c r="N21" s="6">
        <v>-13803.401</v>
      </c>
      <c r="O21" s="6">
        <v>-14649.314</v>
      </c>
      <c r="P21" s="6">
        <v>-14275.651</v>
      </c>
      <c r="Q21" s="6">
        <v>-16326.841</v>
      </c>
      <c r="R21" s="6"/>
      <c r="S21" s="6">
        <v>-15486</v>
      </c>
      <c r="T21" s="6">
        <v>-16308</v>
      </c>
      <c r="U21" s="6">
        <v>-14354</v>
      </c>
      <c r="V21" s="6">
        <v>-16863</v>
      </c>
      <c r="W21" s="6"/>
      <c r="X21" s="6">
        <v>-15371</v>
      </c>
      <c r="Y21" s="6">
        <v>-16679</v>
      </c>
      <c r="Z21" s="6">
        <v>-15225</v>
      </c>
      <c r="AA21" s="6">
        <v>-17283</v>
      </c>
      <c r="AB21" s="6"/>
      <c r="AC21" s="6">
        <v>-16806</v>
      </c>
      <c r="AD21" s="6"/>
      <c r="AE21" s="6"/>
      <c r="AF21" s="6"/>
    </row>
    <row r="22" spans="1:32" x14ac:dyDescent="0.2">
      <c r="A22" s="5" t="s">
        <v>7</v>
      </c>
      <c r="B22" s="6">
        <v>-19237</v>
      </c>
      <c r="C22" s="6">
        <v>-22234</v>
      </c>
      <c r="D22" s="6">
        <v>-27156</v>
      </c>
      <c r="E22" s="6">
        <v>-38743</v>
      </c>
      <c r="F22" s="6">
        <v>-37772</v>
      </c>
      <c r="G22" s="6">
        <v>-40133</v>
      </c>
      <c r="H22" s="6"/>
      <c r="I22" s="6">
        <v>-4468.3159999999998</v>
      </c>
      <c r="J22" s="6">
        <v>-6803.9189999999999</v>
      </c>
      <c r="K22" s="6">
        <v>-5460.5079999999998</v>
      </c>
      <c r="L22" s="6">
        <v>-10423.228999999999</v>
      </c>
      <c r="M22" s="6"/>
      <c r="N22" s="6">
        <v>-6998.7569999999996</v>
      </c>
      <c r="O22" s="6">
        <v>-10612.42</v>
      </c>
      <c r="P22" s="6">
        <v>-7769.1660000000002</v>
      </c>
      <c r="Q22" s="6">
        <v>-13362.697</v>
      </c>
      <c r="R22" s="6"/>
      <c r="S22" s="6">
        <v>-8705</v>
      </c>
      <c r="T22" s="6">
        <v>-9477</v>
      </c>
      <c r="U22" s="6">
        <v>-7605</v>
      </c>
      <c r="V22" s="6">
        <v>-11985</v>
      </c>
      <c r="W22" s="6"/>
      <c r="X22" s="6">
        <v>-8005</v>
      </c>
      <c r="Y22" s="6">
        <v>-11063</v>
      </c>
      <c r="Z22" s="6">
        <v>-7955</v>
      </c>
      <c r="AA22" s="6">
        <v>-13110</v>
      </c>
      <c r="AB22" s="6"/>
      <c r="AC22" s="6">
        <v>-9254</v>
      </c>
      <c r="AD22" s="6"/>
      <c r="AE22" s="6"/>
      <c r="AF22" s="6"/>
    </row>
    <row r="23" spans="1:32" x14ac:dyDescent="0.2">
      <c r="A23" s="5" t="s">
        <v>8</v>
      </c>
      <c r="B23" s="6">
        <v>-12144</v>
      </c>
      <c r="C23" s="6">
        <v>-14619</v>
      </c>
      <c r="D23" s="6">
        <v>-16149</v>
      </c>
      <c r="E23" s="6">
        <v>-16332</v>
      </c>
      <c r="F23" s="6">
        <v>-16893</v>
      </c>
      <c r="G23" s="6">
        <v>-16393</v>
      </c>
      <c r="H23" s="6"/>
      <c r="I23" s="6">
        <v>-3935.1590000000001</v>
      </c>
      <c r="J23" s="6">
        <v>-3603.6</v>
      </c>
      <c r="K23" s="6">
        <v>-4106.7389999999996</v>
      </c>
      <c r="L23" s="6">
        <v>-4503.45</v>
      </c>
      <c r="M23" s="6"/>
      <c r="N23" s="6">
        <v>-4529.5060000000003</v>
      </c>
      <c r="O23" s="6">
        <v>-3693.41</v>
      </c>
      <c r="P23" s="6">
        <v>-4004.0010000000002</v>
      </c>
      <c r="Q23" s="6">
        <v>-4105.1189999999997</v>
      </c>
      <c r="R23" s="6"/>
      <c r="S23" s="6">
        <v>-4384</v>
      </c>
      <c r="T23" s="6">
        <v>-4027</v>
      </c>
      <c r="U23" s="6">
        <v>-4116</v>
      </c>
      <c r="V23" s="6">
        <v>-4366</v>
      </c>
      <c r="W23" s="6"/>
      <c r="X23" s="6">
        <v>-4186</v>
      </c>
      <c r="Y23" s="6">
        <v>-4072</v>
      </c>
      <c r="Z23" s="6">
        <v>-3794</v>
      </c>
      <c r="AA23" s="6">
        <v>-4341</v>
      </c>
      <c r="AB23" s="6"/>
      <c r="AC23" s="6">
        <v>-4034</v>
      </c>
      <c r="AD23" s="6"/>
      <c r="AE23" s="6"/>
      <c r="AF23" s="6"/>
    </row>
    <row r="24" spans="1:32" x14ac:dyDescent="0.2">
      <c r="A24" s="5" t="s">
        <v>9</v>
      </c>
      <c r="B24" s="6">
        <v>-5160</v>
      </c>
      <c r="C24" s="6">
        <v>-5490</v>
      </c>
      <c r="D24" s="6">
        <v>-6409</v>
      </c>
      <c r="E24" s="6">
        <v>-11562</v>
      </c>
      <c r="F24" s="6">
        <v>-11053</v>
      </c>
      <c r="G24" s="6">
        <v>-9710</v>
      </c>
      <c r="H24" s="6"/>
      <c r="I24" s="6">
        <v>-1411.796</v>
      </c>
      <c r="J24" s="6">
        <v>-1423.127</v>
      </c>
      <c r="K24" s="6">
        <v>-1596.3420000000001</v>
      </c>
      <c r="L24" s="6">
        <v>-1977.866</v>
      </c>
      <c r="M24" s="6"/>
      <c r="N24" s="6">
        <v>-2214.373</v>
      </c>
      <c r="O24" s="6">
        <v>-2561.0309999999999</v>
      </c>
      <c r="P24" s="6">
        <v>-3050.183</v>
      </c>
      <c r="Q24" s="6">
        <v>-3737.864</v>
      </c>
      <c r="R24" s="6"/>
      <c r="S24" s="6">
        <v>-2462</v>
      </c>
      <c r="T24" s="6">
        <v>-2324</v>
      </c>
      <c r="U24" s="6">
        <v>-2622</v>
      </c>
      <c r="V24" s="6">
        <v>-3645</v>
      </c>
      <c r="W24" s="6"/>
      <c r="X24" s="6">
        <v>-2501</v>
      </c>
      <c r="Y24" s="6">
        <v>-2358</v>
      </c>
      <c r="Z24" s="6">
        <v>-2474</v>
      </c>
      <c r="AA24" s="6">
        <v>-2377</v>
      </c>
      <c r="AB24" s="6"/>
      <c r="AC24" s="6">
        <v>-1976</v>
      </c>
      <c r="AD24" s="6"/>
      <c r="AE24" s="6"/>
      <c r="AF24" s="6"/>
    </row>
    <row r="25" spans="1:32" x14ac:dyDescent="0.2">
      <c r="A25" s="5" t="s">
        <v>10</v>
      </c>
      <c r="B25" s="6">
        <v>-22</v>
      </c>
      <c r="C25" s="6"/>
      <c r="D25" s="6"/>
      <c r="E25" s="6"/>
      <c r="F25" s="6"/>
      <c r="G25" s="6">
        <v>-3143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>
        <v>-3143</v>
      </c>
      <c r="AB25" s="6"/>
      <c r="AC25" s="6"/>
      <c r="AD25" s="6"/>
      <c r="AE25" s="6"/>
      <c r="AF25" s="6"/>
    </row>
    <row r="26" spans="1:32" x14ac:dyDescent="0.2">
      <c r="A26" s="5" t="s">
        <v>11</v>
      </c>
      <c r="B26" s="6"/>
      <c r="C26" s="6"/>
      <c r="D26" s="6"/>
      <c r="E26" s="6"/>
      <c r="F26" s="6"/>
      <c r="G26" s="6">
        <v>-2025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>
        <v>-2025</v>
      </c>
      <c r="AB26" s="6"/>
      <c r="AC26" s="6"/>
      <c r="AD26" s="6"/>
      <c r="AE26" s="6"/>
      <c r="AF26" s="6"/>
    </row>
    <row r="27" spans="1:32" x14ac:dyDescent="0.2">
      <c r="A27" s="5" t="s">
        <v>12</v>
      </c>
      <c r="B27" s="6"/>
      <c r="C27" s="6">
        <v>3885</v>
      </c>
      <c r="D27" s="6">
        <v>1649</v>
      </c>
      <c r="E27" s="6">
        <v>767</v>
      </c>
      <c r="F27" s="6">
        <v>1379</v>
      </c>
      <c r="G27" s="6">
        <v>2283</v>
      </c>
      <c r="H27" s="6"/>
      <c r="I27" s="6"/>
      <c r="J27" s="6">
        <v>195.58600000000001</v>
      </c>
      <c r="K27" s="6">
        <v>343.98200000000003</v>
      </c>
      <c r="L27" s="6">
        <v>1109.1790000000001</v>
      </c>
      <c r="M27" s="6"/>
      <c r="N27" s="6">
        <v>82.762</v>
      </c>
      <c r="O27" s="6">
        <v>87.337000000000003</v>
      </c>
      <c r="P27" s="6">
        <v>578.70100000000002</v>
      </c>
      <c r="Q27" s="6">
        <v>18.192</v>
      </c>
      <c r="R27" s="6"/>
      <c r="S27" s="6"/>
      <c r="T27" s="6"/>
      <c r="U27" s="6">
        <v>1229</v>
      </c>
      <c r="V27" s="6">
        <v>150</v>
      </c>
      <c r="W27" s="6"/>
      <c r="X27" s="6">
        <v>472</v>
      </c>
      <c r="Y27" s="6">
        <v>1009</v>
      </c>
      <c r="Z27" s="6"/>
      <c r="AA27" s="6">
        <v>802</v>
      </c>
      <c r="AB27" s="6"/>
      <c r="AC27" s="6"/>
      <c r="AD27" s="6"/>
      <c r="AE27" s="6"/>
      <c r="AF27" s="6"/>
    </row>
    <row r="28" spans="1:32" x14ac:dyDescent="0.2">
      <c r="A28" s="7" t="s">
        <v>13</v>
      </c>
      <c r="B28" s="8">
        <f>SUM(B21:B27)</f>
        <v>-68573</v>
      </c>
      <c r="C28" s="8">
        <f t="shared" ref="C28:F28" si="10">SUM(C21:C27)</f>
        <v>-75426</v>
      </c>
      <c r="D28" s="8">
        <f t="shared" si="10"/>
        <v>-96765</v>
      </c>
      <c r="E28" s="8">
        <f t="shared" si="10"/>
        <v>-124925</v>
      </c>
      <c r="F28" s="8">
        <f t="shared" si="10"/>
        <v>-127350</v>
      </c>
      <c r="G28" s="8">
        <f>SUM(G21:G27)</f>
        <v>-133679</v>
      </c>
      <c r="H28" s="8"/>
      <c r="I28" s="10">
        <f t="shared" ref="I28" si="11">SUM(I21:I27)</f>
        <v>-20215.060999999998</v>
      </c>
      <c r="J28" s="10">
        <f t="shared" ref="J28" si="12">SUM(J21:J27)</f>
        <v>-23591.412</v>
      </c>
      <c r="K28" s="10">
        <f t="shared" ref="K28" si="13">SUM(K21:K27)</f>
        <v>-22411.669000000002</v>
      </c>
      <c r="L28" s="10">
        <f t="shared" ref="L28" si="14">SUM(L21:L27)</f>
        <v>-30547.372999999996</v>
      </c>
      <c r="M28" s="6"/>
      <c r="N28" s="10">
        <f t="shared" ref="N28" si="15">SUM(N21:N27)</f>
        <v>-27463.275000000001</v>
      </c>
      <c r="O28" s="10">
        <f t="shared" ref="O28" si="16">SUM(O21:O27)</f>
        <v>-31428.838</v>
      </c>
      <c r="P28" s="10">
        <f t="shared" ref="P28" si="17">SUM(P21:P27)</f>
        <v>-28520.3</v>
      </c>
      <c r="Q28" s="10">
        <f t="shared" ref="Q28" si="18">SUM(Q21:Q27)</f>
        <v>-37514.328999999998</v>
      </c>
      <c r="R28" s="6"/>
      <c r="S28" s="10">
        <f t="shared" ref="S28" si="19">SUM(S21:S27)</f>
        <v>-31037</v>
      </c>
      <c r="T28" s="10">
        <f t="shared" ref="T28" si="20">SUM(T21:T27)</f>
        <v>-32136</v>
      </c>
      <c r="U28" s="10">
        <f t="shared" ref="U28" si="21">SUM(U21:U27)</f>
        <v>-27468</v>
      </c>
      <c r="V28" s="10">
        <f t="shared" ref="V28" si="22">SUM(V21:V27)</f>
        <v>-36709</v>
      </c>
      <c r="W28" s="10"/>
      <c r="X28" s="10">
        <f>SUM(X21:X27)</f>
        <v>-29591</v>
      </c>
      <c r="Y28" s="10">
        <f t="shared" ref="Y28:AA28" si="23">SUM(Y21:Y27)</f>
        <v>-33163</v>
      </c>
      <c r="Z28" s="10">
        <f t="shared" si="23"/>
        <v>-29448</v>
      </c>
      <c r="AA28" s="10">
        <f t="shared" si="23"/>
        <v>-41477</v>
      </c>
      <c r="AB28" s="6"/>
      <c r="AC28" s="8">
        <f>SUM(AC21:AC27)</f>
        <v>-32070</v>
      </c>
      <c r="AD28" s="8">
        <f t="shared" ref="AD28:AF28" si="24">SUM(AD21:AD27)</f>
        <v>0</v>
      </c>
      <c r="AE28" s="8">
        <f t="shared" si="24"/>
        <v>0</v>
      </c>
      <c r="AF28" s="8">
        <f t="shared" si="24"/>
        <v>0</v>
      </c>
    </row>
    <row r="29" spans="1:32" x14ac:dyDescent="0.2">
      <c r="A29" s="7" t="s">
        <v>14</v>
      </c>
      <c r="B29" s="8">
        <f>B20+B28</f>
        <v>-2619</v>
      </c>
      <c r="C29" s="8">
        <f t="shared" ref="C29:F29" si="25">C20+C28</f>
        <v>8995</v>
      </c>
      <c r="D29" s="8">
        <f t="shared" si="25"/>
        <v>12073</v>
      </c>
      <c r="E29" s="8">
        <f t="shared" si="25"/>
        <v>4141</v>
      </c>
      <c r="F29" s="8">
        <f t="shared" si="25"/>
        <v>19723</v>
      </c>
      <c r="G29" s="8">
        <f>G20+G28</f>
        <v>26025</v>
      </c>
      <c r="H29" s="8"/>
      <c r="I29" s="10">
        <f t="shared" ref="I29" si="26">I28+I20</f>
        <v>2320.4460000000145</v>
      </c>
      <c r="J29" s="10">
        <f t="shared" ref="J29" si="27">J28+J20</f>
        <v>5044.0749999999935</v>
      </c>
      <c r="K29" s="10">
        <f t="shared" ref="K29" si="28">K28+K20</f>
        <v>4383.3490000000093</v>
      </c>
      <c r="L29" s="10">
        <f t="shared" ref="L29" si="29">L28+L20</f>
        <v>594.94700000001103</v>
      </c>
      <c r="M29" s="6"/>
      <c r="N29" s="10">
        <f t="shared" ref="N29" si="30">N28+N20</f>
        <v>1658.7439999999988</v>
      </c>
      <c r="O29" s="10">
        <f t="shared" ref="O29" si="31">O28+O20</f>
        <v>300.75600000001214</v>
      </c>
      <c r="P29" s="10">
        <f t="shared" ref="P29" si="32">P28+P20</f>
        <v>2572.4369999999944</v>
      </c>
      <c r="Q29" s="10">
        <f t="shared" ref="Q29" si="33">Q28+Q20</f>
        <v>-391.98700000005192</v>
      </c>
      <c r="R29" s="6"/>
      <c r="S29" s="10">
        <f t="shared" ref="S29" si="34">S28+S20</f>
        <v>2409</v>
      </c>
      <c r="T29" s="10">
        <f t="shared" ref="T29" si="35">T28+T20</f>
        <v>3758</v>
      </c>
      <c r="U29" s="10">
        <f t="shared" ref="U29" si="36">U28+U20</f>
        <v>8728</v>
      </c>
      <c r="V29" s="10">
        <f t="shared" ref="V29" si="37">V28+V20</f>
        <v>4828</v>
      </c>
      <c r="W29" s="10"/>
      <c r="X29" s="10">
        <f>X28+X20</f>
        <v>6427</v>
      </c>
      <c r="Y29" s="10">
        <f t="shared" ref="Y29:AA29" si="38">Y28+Y20</f>
        <v>8270</v>
      </c>
      <c r="Z29" s="10">
        <f t="shared" si="38"/>
        <v>9303</v>
      </c>
      <c r="AA29" s="10">
        <f t="shared" si="38"/>
        <v>2025</v>
      </c>
      <c r="AB29" s="6"/>
      <c r="AC29" s="8">
        <f>AC20+AC28</f>
        <v>7700</v>
      </c>
      <c r="AD29" s="8">
        <f t="shared" ref="AD29:AF29" si="39">AD20+AD28</f>
        <v>0</v>
      </c>
      <c r="AE29" s="8">
        <f t="shared" si="39"/>
        <v>0</v>
      </c>
      <c r="AF29" s="8">
        <f t="shared" si="39"/>
        <v>0</v>
      </c>
    </row>
    <row r="30" spans="1:32" x14ac:dyDescent="0.2">
      <c r="A30" s="1" t="s">
        <v>15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5" t="s">
        <v>16</v>
      </c>
      <c r="B31" s="6">
        <v>-1113</v>
      </c>
      <c r="C31" s="6">
        <v>-1738</v>
      </c>
      <c r="D31" s="6">
        <v>4291</v>
      </c>
      <c r="E31" s="6">
        <v>-4918</v>
      </c>
      <c r="F31" s="6">
        <v>-2195</v>
      </c>
      <c r="G31" s="6">
        <v>1010</v>
      </c>
      <c r="H31" s="6"/>
      <c r="I31" s="6">
        <v>-1120.22</v>
      </c>
      <c r="J31" s="6">
        <v>4004.1640000000002</v>
      </c>
      <c r="K31" s="6">
        <v>-272.31299999999999</v>
      </c>
      <c r="L31" s="6">
        <v>1679.8219999999999</v>
      </c>
      <c r="M31" s="6"/>
      <c r="N31" s="6">
        <v>682.32899999999995</v>
      </c>
      <c r="O31" s="6">
        <v>522.78099999999995</v>
      </c>
      <c r="P31" s="6">
        <v>-1850.787</v>
      </c>
      <c r="Q31" s="6">
        <v>-4272.3459999999995</v>
      </c>
      <c r="R31" s="6"/>
      <c r="S31" s="6">
        <v>-1081</v>
      </c>
      <c r="T31" s="6">
        <v>-1604</v>
      </c>
      <c r="U31" s="6">
        <v>377</v>
      </c>
      <c r="V31" s="6">
        <v>113</v>
      </c>
      <c r="W31" s="6"/>
      <c r="X31" s="6">
        <v>-821</v>
      </c>
      <c r="Y31" s="6">
        <v>907</v>
      </c>
      <c r="Z31" s="6">
        <v>427</v>
      </c>
      <c r="AA31" s="6">
        <v>497</v>
      </c>
      <c r="AB31" s="6"/>
      <c r="AC31" s="6">
        <v>-730</v>
      </c>
      <c r="AD31" s="6"/>
      <c r="AE31" s="6"/>
      <c r="AF31" s="6"/>
    </row>
    <row r="32" spans="1:32" x14ac:dyDescent="0.2">
      <c r="A32" s="5" t="s">
        <v>17</v>
      </c>
      <c r="B32" s="6">
        <v>-855</v>
      </c>
      <c r="C32" s="6">
        <v>-725</v>
      </c>
      <c r="D32" s="6">
        <v>-1125</v>
      </c>
      <c r="E32" s="6">
        <v>-1213</v>
      </c>
      <c r="F32" s="6">
        <v>-2106</v>
      </c>
      <c r="G32" s="6">
        <v>-2881</v>
      </c>
      <c r="H32" s="6"/>
      <c r="I32" s="6">
        <v>-207.1</v>
      </c>
      <c r="J32" s="6">
        <v>-324.21800000000002</v>
      </c>
      <c r="K32" s="6">
        <v>-297.80200000000002</v>
      </c>
      <c r="L32" s="6">
        <v>-296.06099999999998</v>
      </c>
      <c r="M32" s="6"/>
      <c r="N32" s="6">
        <v>-257.82100000000003</v>
      </c>
      <c r="O32" s="6">
        <v>-232.32499999999999</v>
      </c>
      <c r="P32" s="6">
        <v>-276.13900000000001</v>
      </c>
      <c r="Q32" s="6">
        <v>-447.17</v>
      </c>
      <c r="R32" s="6"/>
      <c r="S32" s="6">
        <v>-345</v>
      </c>
      <c r="T32" s="6">
        <v>-484</v>
      </c>
      <c r="U32" s="6">
        <v>-579</v>
      </c>
      <c r="V32" s="6">
        <v>-698</v>
      </c>
      <c r="W32" s="6"/>
      <c r="X32" s="6">
        <v>-590</v>
      </c>
      <c r="Y32" s="6">
        <v>-654</v>
      </c>
      <c r="Z32" s="6">
        <v>-710</v>
      </c>
      <c r="AA32" s="6">
        <v>-927</v>
      </c>
      <c r="AB32" s="6"/>
      <c r="AC32" s="6">
        <v>-601</v>
      </c>
      <c r="AD32" s="6"/>
      <c r="AE32" s="6"/>
      <c r="AF32" s="6"/>
    </row>
    <row r="33" spans="1:32" x14ac:dyDescent="0.2">
      <c r="A33" s="5" t="s">
        <v>18</v>
      </c>
      <c r="B33" s="6">
        <v>2213</v>
      </c>
      <c r="C33" s="6">
        <v>7161</v>
      </c>
      <c r="D33" s="6">
        <v>35310</v>
      </c>
      <c r="E33" s="6">
        <v>-590</v>
      </c>
      <c r="F33" s="6">
        <v>-1555</v>
      </c>
      <c r="G33" s="6">
        <v>7496</v>
      </c>
      <c r="H33" s="6"/>
      <c r="I33" s="6">
        <v>390.49799999999999</v>
      </c>
      <c r="J33" s="6">
        <v>8485.5519999999997</v>
      </c>
      <c r="K33" s="6">
        <v>4462.6239999999998</v>
      </c>
      <c r="L33" s="6">
        <v>21971.125</v>
      </c>
      <c r="M33" s="6"/>
      <c r="N33" s="6">
        <v>2037.7349999999999</v>
      </c>
      <c r="O33" s="6">
        <v>455.93599999999998</v>
      </c>
      <c r="P33" s="6">
        <v>-3061.8989999999999</v>
      </c>
      <c r="Q33" s="6">
        <v>-21.994</v>
      </c>
      <c r="R33" s="6"/>
      <c r="S33" s="6">
        <v>-3898</v>
      </c>
      <c r="T33" s="6">
        <v>3586</v>
      </c>
      <c r="U33" s="6">
        <v>-816</v>
      </c>
      <c r="V33" s="6">
        <v>-427</v>
      </c>
      <c r="W33" s="6"/>
      <c r="X33" s="6">
        <v>2792</v>
      </c>
      <c r="Y33" s="6">
        <v>1211</v>
      </c>
      <c r="Z33" s="6">
        <v>1782</v>
      </c>
      <c r="AA33" s="6">
        <v>1711</v>
      </c>
      <c r="AB33" s="6"/>
      <c r="AC33" s="6">
        <v>2696</v>
      </c>
      <c r="AD33" s="6"/>
      <c r="AE33" s="6"/>
      <c r="AF33" s="6"/>
    </row>
    <row r="34" spans="1:32" x14ac:dyDescent="0.2">
      <c r="A34" s="7" t="s">
        <v>19</v>
      </c>
      <c r="B34" s="8">
        <f t="shared" ref="B34:G34" si="40">SUM(B31:B33)+B29</f>
        <v>-2374</v>
      </c>
      <c r="C34" s="8">
        <f t="shared" si="40"/>
        <v>13693</v>
      </c>
      <c r="D34" s="8">
        <f t="shared" si="40"/>
        <v>50549</v>
      </c>
      <c r="E34" s="8">
        <f t="shared" si="40"/>
        <v>-2580</v>
      </c>
      <c r="F34" s="8">
        <f t="shared" si="40"/>
        <v>13867</v>
      </c>
      <c r="G34" s="8">
        <f t="shared" si="40"/>
        <v>31650</v>
      </c>
      <c r="H34" s="8"/>
      <c r="I34" s="8">
        <f t="shared" ref="I34" si="41">I29+SUM(I31:I33)</f>
        <v>1383.6240000000146</v>
      </c>
      <c r="J34" s="8">
        <f t="shared" ref="J34" si="42">J29+SUM(J31:J33)</f>
        <v>17209.572999999993</v>
      </c>
      <c r="K34" s="8">
        <f t="shared" ref="K34" si="43">K29+SUM(K31:K33)</f>
        <v>8275.8580000000093</v>
      </c>
      <c r="L34" s="8">
        <f t="shared" ref="L34" si="44">L29+SUM(L31:L33)</f>
        <v>23949.83300000001</v>
      </c>
      <c r="M34" s="6"/>
      <c r="N34" s="8">
        <f t="shared" ref="N34" si="45">N29+SUM(N31:N33)</f>
        <v>4120.9869999999992</v>
      </c>
      <c r="O34" s="8">
        <f t="shared" ref="O34" si="46">O29+SUM(O31:O33)</f>
        <v>1047.148000000012</v>
      </c>
      <c r="P34" s="8">
        <f t="shared" ref="P34" si="47">P29+SUM(P31:P33)</f>
        <v>-2616.3880000000054</v>
      </c>
      <c r="Q34" s="8">
        <f t="shared" ref="Q34" si="48">Q29+SUM(Q31:Q33)</f>
        <v>-5133.4970000000512</v>
      </c>
      <c r="R34" s="6"/>
      <c r="S34" s="8">
        <f t="shared" ref="S34" si="49">S29+SUM(S31:S33)</f>
        <v>-2915</v>
      </c>
      <c r="T34" s="8">
        <f t="shared" ref="T34" si="50">T29+SUM(T31:T33)</f>
        <v>5256</v>
      </c>
      <c r="U34" s="8">
        <f t="shared" ref="U34:V34" si="51">U29+SUM(U31:U33)</f>
        <v>7710</v>
      </c>
      <c r="V34" s="8">
        <f t="shared" si="51"/>
        <v>3816</v>
      </c>
      <c r="W34" s="8"/>
      <c r="X34" s="8">
        <f>X29+SUM(X31:X33)</f>
        <v>7808</v>
      </c>
      <c r="Y34" s="8">
        <f t="shared" ref="Y34" si="52">Y29+SUM(Y31:Y33)</f>
        <v>9734</v>
      </c>
      <c r="Z34" s="8">
        <f t="shared" ref="Z34" si="53">Z29+SUM(Z31:Z33)</f>
        <v>10802</v>
      </c>
      <c r="AA34" s="8">
        <f t="shared" ref="AA34" si="54">AA29+SUM(AA31:AA33)</f>
        <v>3306</v>
      </c>
      <c r="AB34" s="6"/>
      <c r="AC34" s="8">
        <f>AC29+SUM(AC31:AC33)</f>
        <v>9065</v>
      </c>
      <c r="AD34" s="8">
        <f t="shared" ref="AD34:AF34" si="55">AD29+SUM(AD31:AD33)</f>
        <v>0</v>
      </c>
      <c r="AE34" s="8">
        <f t="shared" si="55"/>
        <v>0</v>
      </c>
      <c r="AF34" s="8">
        <f t="shared" si="55"/>
        <v>0</v>
      </c>
    </row>
    <row r="35" spans="1:32" x14ac:dyDescent="0.2">
      <c r="A35" s="5" t="s">
        <v>20</v>
      </c>
      <c r="B35" s="6">
        <v>-427</v>
      </c>
      <c r="C35" s="6">
        <v>-1803</v>
      </c>
      <c r="D35" s="6">
        <v>-1482</v>
      </c>
      <c r="E35" s="6">
        <v>-1887</v>
      </c>
      <c r="F35" s="6">
        <v>-4176</v>
      </c>
      <c r="G35" s="6">
        <v>-8393</v>
      </c>
      <c r="H35" s="6"/>
      <c r="I35" s="6">
        <v>-326.44400000000002</v>
      </c>
      <c r="J35" s="6">
        <v>-796.55</v>
      </c>
      <c r="K35" s="6">
        <v>-690.37300000000005</v>
      </c>
      <c r="L35" s="6">
        <v>331.72199999999998</v>
      </c>
      <c r="M35" s="6"/>
      <c r="N35" s="6">
        <v>-479.48899999999998</v>
      </c>
      <c r="O35" s="6">
        <v>-569.62400000000002</v>
      </c>
      <c r="P35" s="6">
        <v>-652.19899999999996</v>
      </c>
      <c r="Q35" s="6">
        <v>-185.22300000000001</v>
      </c>
      <c r="R35" s="6"/>
      <c r="S35" s="6">
        <v>-603</v>
      </c>
      <c r="T35" s="6">
        <v>-1227</v>
      </c>
      <c r="U35" s="6">
        <v>-1751</v>
      </c>
      <c r="V35" s="6">
        <v>-595</v>
      </c>
      <c r="W35" s="6"/>
      <c r="X35" s="6">
        <v>-1609</v>
      </c>
      <c r="Y35" s="6">
        <v>-2811</v>
      </c>
      <c r="Z35" s="6">
        <v>-2579</v>
      </c>
      <c r="AA35" s="6">
        <v>-1394</v>
      </c>
      <c r="AB35" s="6"/>
      <c r="AC35" s="6">
        <v>-1700</v>
      </c>
      <c r="AD35" s="6"/>
      <c r="AE35" s="6"/>
      <c r="AF35" s="6"/>
    </row>
    <row r="36" spans="1:32" x14ac:dyDescent="0.2">
      <c r="A36" s="7" t="s">
        <v>21</v>
      </c>
      <c r="B36" s="8">
        <f t="shared" ref="B36:G36" si="56">B34+B35</f>
        <v>-2801</v>
      </c>
      <c r="C36" s="8">
        <f t="shared" si="56"/>
        <v>11890</v>
      </c>
      <c r="D36" s="8">
        <f t="shared" si="56"/>
        <v>49067</v>
      </c>
      <c r="E36" s="8">
        <f t="shared" si="56"/>
        <v>-4467</v>
      </c>
      <c r="F36" s="8">
        <f t="shared" si="56"/>
        <v>9691</v>
      </c>
      <c r="G36" s="8">
        <f t="shared" si="56"/>
        <v>23257</v>
      </c>
      <c r="H36" s="8"/>
      <c r="I36" s="8">
        <f t="shared" ref="I36" si="57">SUM(I34:I35)</f>
        <v>1057.1800000000146</v>
      </c>
      <c r="J36" s="8">
        <f t="shared" ref="J36" si="58">SUM(J34:J35)</f>
        <v>16413.022999999994</v>
      </c>
      <c r="K36" s="8">
        <f t="shared" ref="K36" si="59">SUM(K34:K35)</f>
        <v>7585.4850000000097</v>
      </c>
      <c r="L36" s="8">
        <f t="shared" ref="L36" si="60">SUM(L34:L35)</f>
        <v>24281.555000000011</v>
      </c>
      <c r="M36" s="6"/>
      <c r="N36" s="8">
        <f t="shared" ref="N36" si="61">SUM(N34:N35)</f>
        <v>3641.4979999999991</v>
      </c>
      <c r="O36" s="8">
        <f t="shared" ref="O36" si="62">SUM(O34:O35)</f>
        <v>477.52400000001194</v>
      </c>
      <c r="P36" s="8">
        <f t="shared" ref="P36" si="63">SUM(P34:P35)</f>
        <v>-3268.5870000000054</v>
      </c>
      <c r="Q36" s="8">
        <f t="shared" ref="Q36" si="64">SUM(Q34:Q35)</f>
        <v>-5318.7200000000512</v>
      </c>
      <c r="R36" s="6"/>
      <c r="S36" s="8">
        <f t="shared" ref="S36" si="65">SUM(S34:S35)</f>
        <v>-3518</v>
      </c>
      <c r="T36" s="8">
        <f t="shared" ref="T36" si="66">SUM(T34:T35)</f>
        <v>4029</v>
      </c>
      <c r="U36" s="8">
        <f t="shared" ref="U36:V36" si="67">SUM(U34:U35)</f>
        <v>5959</v>
      </c>
      <c r="V36" s="8">
        <f t="shared" si="67"/>
        <v>3221</v>
      </c>
      <c r="W36" s="8"/>
      <c r="X36" s="8">
        <f>SUM(X34:X35)</f>
        <v>6199</v>
      </c>
      <c r="Y36" s="8">
        <f t="shared" ref="Y36" si="68">SUM(Y34:Y35)</f>
        <v>6923</v>
      </c>
      <c r="Z36" s="8">
        <f t="shared" ref="Z36" si="69">SUM(Z34:Z35)</f>
        <v>8223</v>
      </c>
      <c r="AA36" s="8">
        <f t="shared" ref="AA36" si="70">SUM(AA34:AA35)</f>
        <v>1912</v>
      </c>
      <c r="AB36" s="6"/>
      <c r="AC36" s="8">
        <f>SUM(AC34:AC35)</f>
        <v>7365</v>
      </c>
      <c r="AD36" s="8">
        <f t="shared" ref="AD36:AF36" si="71">SUM(AD34:AD35)</f>
        <v>0</v>
      </c>
      <c r="AE36" s="8">
        <f t="shared" si="71"/>
        <v>0</v>
      </c>
      <c r="AF36" s="8">
        <f t="shared" si="71"/>
        <v>0</v>
      </c>
    </row>
    <row r="37" spans="1:32" x14ac:dyDescent="0.2">
      <c r="A37" s="2"/>
      <c r="B37" s="11"/>
      <c r="C37" s="11"/>
      <c r="D37" s="11"/>
      <c r="E37" s="11"/>
      <c r="F37" s="11"/>
      <c r="G37" s="11"/>
      <c r="H37" s="11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x14ac:dyDescent="0.2">
      <c r="A38" s="2" t="s">
        <v>23</v>
      </c>
      <c r="B38" s="12">
        <f t="shared" ref="B38" si="72">B36/B39</f>
        <v>-0.97327822146736265</v>
      </c>
      <c r="C38" s="12">
        <f t="shared" ref="C38" si="73">C36/C39</f>
        <v>4.0069802971754056</v>
      </c>
      <c r="D38" s="12">
        <f t="shared" ref="D38" si="74">D36/D39</f>
        <v>15.782123112120171</v>
      </c>
      <c r="E38" s="12">
        <f t="shared" ref="E38:F38" si="75">E36/E39</f>
        <v>-1.4375192422465672</v>
      </c>
      <c r="F38" s="12">
        <f t="shared" si="75"/>
        <v>3.0466353040183138</v>
      </c>
      <c r="G38" s="12">
        <f>G36/G39</f>
        <v>7.3353379627855952</v>
      </c>
      <c r="H38" s="12"/>
      <c r="I38" s="13">
        <f>I36/I39</f>
        <v>0.35253599289846443</v>
      </c>
      <c r="J38" s="13">
        <f t="shared" ref="J38" si="76">J36/J39</f>
        <v>5.3968122912860634</v>
      </c>
      <c r="K38" s="13">
        <f t="shared" ref="K38" si="77">K36/K39</f>
        <v>2.3770313544389388</v>
      </c>
      <c r="L38" s="13">
        <f t="shared" ref="L38" si="78">L36/L39</f>
        <v>7.8203832901865669</v>
      </c>
      <c r="M38" s="2"/>
      <c r="N38" s="13">
        <f>N36/N39</f>
        <v>1.1351858554174874</v>
      </c>
      <c r="O38" s="13">
        <f t="shared" ref="O38" si="79">O36/O39</f>
        <v>0.14969366847983201</v>
      </c>
      <c r="P38" s="13">
        <f t="shared" ref="P38" si="80">P36/P39</f>
        <v>-1.025695844795028</v>
      </c>
      <c r="Q38" s="13">
        <f t="shared" ref="Q38" si="81">Q36/Q39</f>
        <v>-1.7098068160557516</v>
      </c>
      <c r="R38" s="2"/>
      <c r="S38" s="13">
        <f>S36/S39</f>
        <v>-1.1290115532734275</v>
      </c>
      <c r="T38" s="13">
        <f t="shared" ref="T38" si="82">T36/T39</f>
        <v>1.2685768261964736</v>
      </c>
      <c r="U38" s="13">
        <f t="shared" ref="U38" si="83">U36/U39</f>
        <v>1.8733102797862307</v>
      </c>
      <c r="V38" s="13">
        <f t="shared" ref="V38" si="84">V36/V39</f>
        <v>1.0135305223410951</v>
      </c>
      <c r="W38" s="2"/>
      <c r="X38" s="13">
        <f>X36/X39</f>
        <v>1.94937106918239</v>
      </c>
      <c r="Y38" s="13">
        <f t="shared" ref="Y38" si="85">Y36/Y39</f>
        <v>2.1866708780795956</v>
      </c>
      <c r="Z38" s="13">
        <f t="shared" ref="Z38" si="86">Z36/Z39</f>
        <v>2.594006309148265</v>
      </c>
      <c r="AA38" s="13">
        <f t="shared" ref="AA38" si="87">AA36/AA39</f>
        <v>0.60391661402400509</v>
      </c>
      <c r="AB38" s="2"/>
      <c r="AC38" s="13">
        <f>AC36/AC39</f>
        <v>2.342557251908397</v>
      </c>
      <c r="AD38" s="13" t="e">
        <f t="shared" ref="AD38:AF38" si="88">AD36/AD39</f>
        <v>#DIV/0!</v>
      </c>
      <c r="AE38" s="13" t="e">
        <f t="shared" si="88"/>
        <v>#DIV/0!</v>
      </c>
      <c r="AF38" s="13" t="e">
        <f t="shared" si="88"/>
        <v>#DIV/0!</v>
      </c>
    </row>
    <row r="39" spans="1:32" x14ac:dyDescent="0.2">
      <c r="A39" s="2" t="s">
        <v>24</v>
      </c>
      <c r="B39" s="14">
        <v>2877.9026779999999</v>
      </c>
      <c r="C39" s="14">
        <v>2967.3218029999998</v>
      </c>
      <c r="D39" s="14">
        <v>3109.02403</v>
      </c>
      <c r="E39" s="14">
        <v>3107.4366650000002</v>
      </c>
      <c r="F39" s="14">
        <v>3180.8861360000001</v>
      </c>
      <c r="G39" s="14">
        <v>3170.5423959999998</v>
      </c>
      <c r="H39" s="14"/>
      <c r="I39" s="14">
        <v>2998.7860000000001</v>
      </c>
      <c r="J39" s="14">
        <v>3041.2440000000001</v>
      </c>
      <c r="K39" s="14">
        <v>3191.1590000000001</v>
      </c>
      <c r="L39" s="14">
        <v>3104.9059999999999</v>
      </c>
      <c r="M39" s="14"/>
      <c r="N39" s="14">
        <v>3207.8429999999998</v>
      </c>
      <c r="O39" s="14">
        <v>3190.0079999999998</v>
      </c>
      <c r="P39" s="14">
        <v>3186.7020000000002</v>
      </c>
      <c r="Q39" s="14">
        <v>3110.7139999999999</v>
      </c>
      <c r="R39" s="2"/>
      <c r="S39" s="2">
        <v>3116</v>
      </c>
      <c r="T39" s="2">
        <v>3176</v>
      </c>
      <c r="U39" s="2">
        <v>3181</v>
      </c>
      <c r="V39" s="2">
        <v>3178</v>
      </c>
      <c r="W39" s="2"/>
      <c r="X39" s="2">
        <v>3180</v>
      </c>
      <c r="Y39" s="2">
        <v>3166</v>
      </c>
      <c r="Z39" s="2">
        <v>3170</v>
      </c>
      <c r="AA39" s="2">
        <v>3166</v>
      </c>
      <c r="AB39" s="2"/>
      <c r="AC39" s="2">
        <v>3144</v>
      </c>
      <c r="AD39" s="2"/>
      <c r="AE39" s="2"/>
      <c r="AF39" s="2"/>
    </row>
    <row r="40" spans="1:3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x14ac:dyDescent="0.2">
      <c r="A41" s="15" t="s">
        <v>25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x14ac:dyDescent="0.2">
      <c r="A42" s="4" t="s">
        <v>50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x14ac:dyDescent="0.2">
      <c r="A43" s="5" t="s">
        <v>46</v>
      </c>
      <c r="B43" s="6"/>
      <c r="C43" s="6"/>
      <c r="D43" s="6"/>
      <c r="E43" s="16">
        <f>(E6-D6)/ABS(D6)</f>
        <v>0.24833833584638193</v>
      </c>
      <c r="F43" s="16">
        <f t="shared" ref="F43:G43" si="89">(F6-E6)/ABS(E6)</f>
        <v>7.3446005449142537E-2</v>
      </c>
      <c r="G43" s="16">
        <f t="shared" si="89"/>
        <v>1.6575458986653819E-2</v>
      </c>
      <c r="H43" s="6"/>
      <c r="I43" s="17"/>
      <c r="J43" s="17"/>
      <c r="K43" s="17"/>
      <c r="L43" s="17"/>
      <c r="M43" s="17"/>
      <c r="N43" s="16">
        <f>(N6-I6)/ABS(I6)</f>
        <v>0.35266125180601776</v>
      </c>
      <c r="O43" s="16">
        <f t="shared" ref="O43:Q43" si="90">(O6-J6)/ABS(J6)</f>
        <v>0.22732424550663655</v>
      </c>
      <c r="P43" s="16">
        <f t="shared" si="90"/>
        <v>0.22969154478536594</v>
      </c>
      <c r="Q43" s="16">
        <f t="shared" si="90"/>
        <v>0.21269588146762963</v>
      </c>
      <c r="R43" s="6"/>
      <c r="S43" s="18">
        <f>(S6-N6)/ABS(N6)</f>
        <v>0.17076643300621386</v>
      </c>
      <c r="T43" s="18">
        <f t="shared" ref="T43:T46" si="91">(T6-O6)/ABS(O6)</f>
        <v>3.870103825383571E-2</v>
      </c>
      <c r="U43" s="18">
        <f t="shared" ref="U43:U46" si="92">(U6-P6)/ABS(P6)</f>
        <v>6.9884581372564467E-2</v>
      </c>
      <c r="V43" s="18">
        <f t="shared" ref="V43:V46" si="93">(V6-Q6)/ABS(Q6)</f>
        <v>3.6241975277909871E-2</v>
      </c>
      <c r="W43" s="19"/>
      <c r="X43" s="18">
        <f>(X6-S6)/ABS(S6)</f>
        <v>-2.3749103547194794E-2</v>
      </c>
      <c r="Y43" s="18">
        <f t="shared" ref="Y43:Y46" si="94">(Y6-T6)/ABS(T6)</f>
        <v>4.8530988545146696E-2</v>
      </c>
      <c r="Z43" s="18">
        <f t="shared" ref="Z43:Z46" si="95">(Z6-U6)/ABS(U6)</f>
        <v>6.4174251968875486E-4</v>
      </c>
      <c r="AA43" s="18">
        <f t="shared" ref="AA43:AA46" si="96">(AA6-V6)/ABS(V6)</f>
        <v>3.3681568021627882E-2</v>
      </c>
      <c r="AB43" s="19"/>
      <c r="AC43" s="18">
        <f>(AC6-X6)/ABS(X6)</f>
        <v>6.8172614170410345E-2</v>
      </c>
      <c r="AD43" s="18">
        <f t="shared" ref="AD43:AD46" si="97">(AD6-Y6)/ABS(Y6)</f>
        <v>-1</v>
      </c>
      <c r="AE43" s="18">
        <f t="shared" ref="AE43:AE46" si="98">(AE6-Z6)/ABS(Z6)</f>
        <v>-1</v>
      </c>
      <c r="AF43" s="18">
        <f t="shared" ref="AF43:AF46" si="99">(AF6-AA6)/ABS(AA6)</f>
        <v>-1</v>
      </c>
    </row>
    <row r="44" spans="1:32" x14ac:dyDescent="0.2">
      <c r="A44" s="5" t="s">
        <v>47</v>
      </c>
      <c r="B44" s="6"/>
      <c r="C44" s="6"/>
      <c r="D44" s="6"/>
      <c r="E44" s="16">
        <f t="shared" ref="E44:G44" si="100">(E7-D7)/ABS(D7)</f>
        <v>0.42683212566028877</v>
      </c>
      <c r="F44" s="16">
        <f t="shared" si="100"/>
        <v>0.31242272555055567</v>
      </c>
      <c r="G44" s="16">
        <f t="shared" si="100"/>
        <v>0.21268249370460401</v>
      </c>
      <c r="H44" s="6"/>
      <c r="I44" s="17"/>
      <c r="J44" s="17"/>
      <c r="K44" s="17"/>
      <c r="L44" s="17"/>
      <c r="M44" s="17"/>
      <c r="N44" s="16">
        <f t="shared" ref="N44:N55" si="101">(N7-I7)/ABS(I7)</f>
        <v>0.64100181351378593</v>
      </c>
      <c r="O44" s="16">
        <f t="shared" ref="O44:O56" si="102">(O7-J7)/ABS(J7)</f>
        <v>0.45708931472647829</v>
      </c>
      <c r="P44" s="16">
        <f t="shared" ref="P44:P56" si="103">(P7-K7)/ABS(K7)</f>
        <v>0.43335417089958744</v>
      </c>
      <c r="Q44" s="16">
        <f t="shared" ref="Q44:Q56" si="104">(Q7-L7)/ABS(L7)</f>
        <v>0.27670162354666383</v>
      </c>
      <c r="R44" s="6"/>
      <c r="S44" s="18">
        <f t="shared" ref="S44:S46" si="105">(S7-N7)/ABS(N7)</f>
        <v>0.22042643397874945</v>
      </c>
      <c r="T44" s="18">
        <f t="shared" si="91"/>
        <v>0.19993410952760035</v>
      </c>
      <c r="U44" s="18">
        <f t="shared" si="92"/>
        <v>0.38920410810773853</v>
      </c>
      <c r="V44" s="18">
        <f t="shared" si="93"/>
        <v>0.41140907379036196</v>
      </c>
      <c r="W44" s="19"/>
      <c r="X44" s="18">
        <f t="shared" ref="X44:X46" si="106">(X7-S7)/ABS(S7)</f>
        <v>0.34283938430039124</v>
      </c>
      <c r="Y44" s="18">
        <f t="shared" si="94"/>
        <v>0.31213225888974161</v>
      </c>
      <c r="Z44" s="18">
        <f t="shared" si="95"/>
        <v>0.16471443347963435</v>
      </c>
      <c r="AA44" s="18">
        <f t="shared" si="96"/>
        <v>9.7493489583333329E-2</v>
      </c>
      <c r="AB44" s="19"/>
      <c r="AC44" s="18">
        <f t="shared" ref="AC44:AC46" si="107">(AC7-X7)/ABS(X7)</f>
        <v>0.14727183620126333</v>
      </c>
      <c r="AD44" s="18">
        <f t="shared" si="97"/>
        <v>-1</v>
      </c>
      <c r="AE44" s="18">
        <f t="shared" si="98"/>
        <v>-1</v>
      </c>
      <c r="AF44" s="18">
        <f t="shared" si="99"/>
        <v>-1</v>
      </c>
    </row>
    <row r="45" spans="1:32" x14ac:dyDescent="0.2">
      <c r="A45" s="5" t="s">
        <v>48</v>
      </c>
      <c r="B45" s="6"/>
      <c r="C45" s="6"/>
      <c r="D45" s="6"/>
      <c r="E45" s="16">
        <f t="shared" ref="E45:G45" si="108">(E8-D8)/ABS(D8)</f>
        <v>0.48073482383826155</v>
      </c>
      <c r="F45" s="16">
        <f t="shared" si="108"/>
        <v>0.14371852054720308</v>
      </c>
      <c r="G45" s="16">
        <f t="shared" si="108"/>
        <v>-0.10701466000201282</v>
      </c>
      <c r="H45" s="6"/>
      <c r="I45" s="17"/>
      <c r="J45" s="17"/>
      <c r="K45" s="17"/>
      <c r="L45" s="17"/>
      <c r="M45" s="17"/>
      <c r="N45" s="16">
        <f t="shared" si="101"/>
        <v>0.55747746931067044</v>
      </c>
      <c r="O45" s="16">
        <f t="shared" si="102"/>
        <v>0.60253480693448347</v>
      </c>
      <c r="P45" s="16">
        <f t="shared" si="103"/>
        <v>0.3325710640954686</v>
      </c>
      <c r="Q45" s="16">
        <f t="shared" si="104"/>
        <v>0.45490579417590343</v>
      </c>
      <c r="R45" s="6"/>
      <c r="S45" s="18">
        <f t="shared" si="105"/>
        <v>0.25022384322767283</v>
      </c>
      <c r="T45" s="18">
        <f t="shared" si="91"/>
        <v>0.22729042393219204</v>
      </c>
      <c r="U45" s="18">
        <f t="shared" si="92"/>
        <v>0.28680350473851385</v>
      </c>
      <c r="V45" s="18">
        <f t="shared" si="93"/>
        <v>-9.3857579299333416E-2</v>
      </c>
      <c r="W45" s="19"/>
      <c r="X45" s="18">
        <f t="shared" si="106"/>
        <v>-6.4866542520173806E-2</v>
      </c>
      <c r="Y45" s="18">
        <f t="shared" si="94"/>
        <v>-0.16604259302597707</v>
      </c>
      <c r="Z45" s="18">
        <f t="shared" si="95"/>
        <v>-9.3805069811576519E-2</v>
      </c>
      <c r="AA45" s="18">
        <f t="shared" si="96"/>
        <v>-8.882020962106961E-2</v>
      </c>
      <c r="AB45" s="19"/>
      <c r="AC45" s="18">
        <f t="shared" si="107"/>
        <v>-0.19183538001991371</v>
      </c>
      <c r="AD45" s="18">
        <f t="shared" si="97"/>
        <v>-1</v>
      </c>
      <c r="AE45" s="18">
        <f t="shared" si="98"/>
        <v>-1</v>
      </c>
      <c r="AF45" s="18">
        <f t="shared" si="99"/>
        <v>-1</v>
      </c>
    </row>
    <row r="46" spans="1:32" x14ac:dyDescent="0.2">
      <c r="A46" s="5" t="s">
        <v>49</v>
      </c>
      <c r="B46" s="6"/>
      <c r="C46" s="6"/>
      <c r="D46" s="6"/>
      <c r="E46" s="16">
        <f t="shared" ref="E46:G46" si="109">(E9-D9)/ABS(D9)</f>
        <v>-0.16168285153462952</v>
      </c>
      <c r="F46" s="16">
        <f t="shared" si="109"/>
        <v>-0.11958079150913296</v>
      </c>
      <c r="G46" s="16">
        <f t="shared" si="109"/>
        <v>-5.9347006129184345E-2</v>
      </c>
      <c r="H46" s="6"/>
      <c r="I46" s="17"/>
      <c r="J46" s="17"/>
      <c r="K46" s="17"/>
      <c r="L46" s="17"/>
      <c r="M46" s="17"/>
      <c r="N46" s="16">
        <f t="shared" si="101"/>
        <v>-0.2547949059990961</v>
      </c>
      <c r="O46" s="16">
        <f t="shared" si="102"/>
        <v>-0.10518151367494757</v>
      </c>
      <c r="P46" s="16">
        <f t="shared" si="103"/>
        <v>-0.18840881364884454</v>
      </c>
      <c r="Q46" s="16">
        <f t="shared" si="104"/>
        <v>-0.12627342064936567</v>
      </c>
      <c r="R46" s="6"/>
      <c r="S46" s="18">
        <f t="shared" si="105"/>
        <v>-0.14517239733947704</v>
      </c>
      <c r="T46" s="18">
        <f t="shared" si="91"/>
        <v>-0.16924783962893722</v>
      </c>
      <c r="U46" s="18">
        <f t="shared" si="92"/>
        <v>-6.2836622129058189E-2</v>
      </c>
      <c r="V46" s="18">
        <f t="shared" si="93"/>
        <v>-0.10140266147401973</v>
      </c>
      <c r="W46" s="19"/>
      <c r="X46" s="18">
        <f t="shared" si="106"/>
        <v>-4.2181069958847739E-2</v>
      </c>
      <c r="Y46" s="18">
        <f t="shared" si="94"/>
        <v>1.9310344827586208E-2</v>
      </c>
      <c r="Z46" s="18">
        <f t="shared" si="95"/>
        <v>-0.10168169209431345</v>
      </c>
      <c r="AA46" s="18">
        <f t="shared" si="96"/>
        <v>-0.11644769904515759</v>
      </c>
      <c r="AB46" s="19"/>
      <c r="AC46" s="18">
        <f t="shared" si="107"/>
        <v>-0.13466600855544586</v>
      </c>
      <c r="AD46" s="18">
        <f t="shared" si="97"/>
        <v>1</v>
      </c>
      <c r="AE46" s="18">
        <f t="shared" si="98"/>
        <v>1</v>
      </c>
      <c r="AF46" s="18">
        <f t="shared" si="99"/>
        <v>1</v>
      </c>
    </row>
    <row r="47" spans="1:32" x14ac:dyDescent="0.2">
      <c r="A47" s="7" t="s">
        <v>51</v>
      </c>
      <c r="B47" s="6"/>
      <c r="C47" s="6"/>
      <c r="D47" s="6"/>
      <c r="E47" s="16"/>
      <c r="F47" s="16"/>
      <c r="G47" s="16"/>
      <c r="H47" s="6"/>
      <c r="I47" s="17"/>
      <c r="J47" s="17"/>
      <c r="K47" s="17"/>
      <c r="L47" s="17"/>
      <c r="M47" s="17"/>
      <c r="N47" s="16"/>
      <c r="O47" s="16"/>
      <c r="P47" s="16"/>
      <c r="Q47" s="16"/>
      <c r="R47" s="6"/>
      <c r="S47" s="18"/>
      <c r="T47" s="18"/>
      <c r="U47" s="18"/>
      <c r="V47" s="18"/>
      <c r="W47" s="19"/>
      <c r="X47" s="18"/>
      <c r="Y47" s="18"/>
      <c r="Z47" s="18"/>
      <c r="AA47" s="18"/>
      <c r="AB47" s="19"/>
      <c r="AC47" s="18"/>
      <c r="AD47" s="18"/>
      <c r="AE47" s="18"/>
      <c r="AF47" s="18"/>
    </row>
    <row r="48" spans="1:32" x14ac:dyDescent="0.2">
      <c r="A48" s="5" t="s">
        <v>46</v>
      </c>
      <c r="B48" s="6"/>
      <c r="C48" s="6"/>
      <c r="D48" s="6"/>
      <c r="E48" s="16">
        <f t="shared" ref="E48:G48" si="110">(E11-D11)/ABS(D11)</f>
        <v>0.29119058975727563</v>
      </c>
      <c r="F48" s="16">
        <f t="shared" si="110"/>
        <v>0.30960502775301513</v>
      </c>
      <c r="G48" s="16">
        <f t="shared" si="110"/>
        <v>3.0787329278090209E-2</v>
      </c>
      <c r="H48" s="6"/>
      <c r="I48" s="17"/>
      <c r="J48" s="17"/>
      <c r="K48" s="17"/>
      <c r="L48" s="17"/>
      <c r="M48" s="17"/>
      <c r="N48" s="16">
        <f t="shared" si="101"/>
        <v>0.45020254145416921</v>
      </c>
      <c r="O48" s="16">
        <f t="shared" si="102"/>
        <v>0.23194724628149369</v>
      </c>
      <c r="P48" s="16">
        <f t="shared" si="103"/>
        <v>0.17928209121235927</v>
      </c>
      <c r="Q48" s="16">
        <f t="shared" si="104"/>
        <v>0.35104574984931397</v>
      </c>
      <c r="R48" s="6"/>
      <c r="S48" s="18">
        <f t="shared" ref="S48:S51" si="111">(S11-N11)/ABS(N11)</f>
        <v>7.505303399693436E-2</v>
      </c>
      <c r="T48" s="18">
        <f t="shared" ref="T48:T51" si="112">(T11-O11)/ABS(O11)</f>
        <v>0.36522978723262101</v>
      </c>
      <c r="U48" s="18">
        <f t="shared" ref="U48:U51" si="113">(U11-P11)/ABS(P11)</f>
        <v>0.37568208070214931</v>
      </c>
      <c r="V48" s="18">
        <f t="shared" ref="V48:V51" si="114">(V11-Q11)/ABS(Q11)</f>
        <v>0.47125944636705408</v>
      </c>
      <c r="W48" s="19"/>
      <c r="X48" s="18">
        <f t="shared" ref="X48:X51" si="115">(X11-S11)/ABS(S11)</f>
        <v>0.24749714865036118</v>
      </c>
      <c r="Y48" s="18">
        <f t="shared" ref="Y48:Y51" si="116">(Y11-T11)/ABS(T11)</f>
        <v>-3.670622782332069E-3</v>
      </c>
      <c r="Z48" s="18">
        <f t="shared" ref="Z48:Z51" si="117">(Z11-U11)/ABS(U11)</f>
        <v>6.8643602416254808E-3</v>
      </c>
      <c r="AA48" s="18">
        <f t="shared" ref="AA48:AA51" si="118">(AA11-V11)/ABS(V11)</f>
        <v>-0.11765454082930552</v>
      </c>
      <c r="AB48" s="19"/>
      <c r="AC48" s="18">
        <f t="shared" ref="AC48:AC51" si="119">(AC11-X11)/ABS(X11)</f>
        <v>-5.2722470540430721E-2</v>
      </c>
      <c r="AD48" s="18">
        <f t="shared" ref="AD48:AD51" si="120">(AD11-Y11)/ABS(Y11)</f>
        <v>-1</v>
      </c>
      <c r="AE48" s="18">
        <f t="shared" ref="AE48:AE51" si="121">(AE11-Z11)/ABS(Z11)</f>
        <v>-1</v>
      </c>
      <c r="AF48" s="18">
        <f t="shared" ref="AF48:AF51" si="122">(AF11-AA11)/ABS(AA11)</f>
        <v>-1</v>
      </c>
    </row>
    <row r="49" spans="1:32" x14ac:dyDescent="0.2">
      <c r="A49" s="5" t="s">
        <v>47</v>
      </c>
      <c r="B49" s="6"/>
      <c r="C49" s="6"/>
      <c r="D49" s="6"/>
      <c r="E49" s="16">
        <f t="shared" ref="E49:G49" si="123">(E12-D12)/ABS(D12)</f>
        <v>-2.6640763611854927</v>
      </c>
      <c r="F49" s="16">
        <f t="shared" si="123"/>
        <v>1.2889895000481648</v>
      </c>
      <c r="G49" s="16">
        <f t="shared" si="123"/>
        <v>0.90340909090909094</v>
      </c>
      <c r="H49" s="6"/>
      <c r="I49" s="17"/>
      <c r="J49" s="17"/>
      <c r="K49" s="17"/>
      <c r="L49" s="17"/>
      <c r="M49" s="17"/>
      <c r="N49" s="16">
        <f t="shared" si="101"/>
        <v>-2.496996808144571</v>
      </c>
      <c r="O49" s="16">
        <f t="shared" si="102"/>
        <v>-1.1696896184494914</v>
      </c>
      <c r="P49" s="16">
        <f t="shared" si="103"/>
        <v>-9.6968365869130668</v>
      </c>
      <c r="Q49" s="16">
        <f t="shared" si="104"/>
        <v>2.0961916893745247</v>
      </c>
      <c r="R49" s="6"/>
      <c r="S49" s="18">
        <f t="shared" si="111"/>
        <v>0.55143317440088169</v>
      </c>
      <c r="T49" s="18">
        <f t="shared" si="112"/>
        <v>1.1009537323436129</v>
      </c>
      <c r="U49" s="18">
        <f t="shared" si="113"/>
        <v>1.348191331824963</v>
      </c>
      <c r="V49" s="18">
        <f t="shared" si="114"/>
        <v>0.23332104580143262</v>
      </c>
      <c r="W49" s="19"/>
      <c r="X49" s="18">
        <f t="shared" si="115"/>
        <v>-0.69894099848714064</v>
      </c>
      <c r="Y49" s="18">
        <f t="shared" si="116"/>
        <v>13.166666666666666</v>
      </c>
      <c r="Z49" s="18">
        <f t="shared" si="117"/>
        <v>0.13833992094861661</v>
      </c>
      <c r="AA49" s="18">
        <f t="shared" si="118"/>
        <v>0.4777777777777778</v>
      </c>
      <c r="AB49" s="19"/>
      <c r="AC49" s="18">
        <f t="shared" si="119"/>
        <v>1.1994657168299199</v>
      </c>
      <c r="AD49" s="18">
        <f t="shared" si="120"/>
        <v>-1</v>
      </c>
      <c r="AE49" s="18">
        <f t="shared" si="121"/>
        <v>-1</v>
      </c>
      <c r="AF49" s="18">
        <f t="shared" si="122"/>
        <v>-1</v>
      </c>
    </row>
    <row r="50" spans="1:32" x14ac:dyDescent="0.2">
      <c r="A50" s="5" t="s">
        <v>48</v>
      </c>
      <c r="B50" s="6"/>
      <c r="C50" s="6"/>
      <c r="D50" s="6"/>
      <c r="E50" s="16">
        <f t="shared" ref="E50:G50" si="124">(E13-D13)/ABS(D13)</f>
        <v>-1.2440427167117276</v>
      </c>
      <c r="F50" s="16">
        <f t="shared" si="124"/>
        <v>0.39457038036773923</v>
      </c>
      <c r="G50" s="16">
        <f t="shared" si="124"/>
        <v>0.94872993610721523</v>
      </c>
      <c r="H50" s="6"/>
      <c r="I50" s="17"/>
      <c r="J50" s="17"/>
      <c r="K50" s="17"/>
      <c r="L50" s="17"/>
      <c r="M50" s="17"/>
      <c r="N50" s="16">
        <f t="shared" si="101"/>
        <v>-0.64827603645519138</v>
      </c>
      <c r="O50" s="16">
        <f t="shared" si="102"/>
        <v>-1.5775202630678333</v>
      </c>
      <c r="P50" s="16">
        <f t="shared" si="103"/>
        <v>-0.72716686158674937</v>
      </c>
      <c r="Q50" s="16">
        <f t="shared" si="104"/>
        <v>-2.3346106904968762</v>
      </c>
      <c r="R50" s="6"/>
      <c r="S50" s="18">
        <f t="shared" si="111"/>
        <v>-0.1295269837290258</v>
      </c>
      <c r="T50" s="18">
        <f t="shared" si="112"/>
        <v>0.18678566438220545</v>
      </c>
      <c r="U50" s="18">
        <f t="shared" si="113"/>
        <v>0.98842508862041523</v>
      </c>
      <c r="V50" s="18">
        <f t="shared" si="114"/>
        <v>0.57816835115003407</v>
      </c>
      <c r="W50" s="19"/>
      <c r="X50" s="18">
        <f t="shared" si="115"/>
        <v>0.85487000388048118</v>
      </c>
      <c r="Y50" s="18">
        <f t="shared" si="116"/>
        <v>1.4201954397394136</v>
      </c>
      <c r="Z50" s="18">
        <f t="shared" si="117"/>
        <v>-7</v>
      </c>
      <c r="AA50" s="18">
        <f t="shared" si="118"/>
        <v>0.41544117647058826</v>
      </c>
      <c r="AB50" s="19"/>
      <c r="AC50" s="18">
        <f t="shared" si="119"/>
        <v>-0.79144385026737973</v>
      </c>
      <c r="AD50" s="18">
        <f t="shared" si="120"/>
        <v>-1</v>
      </c>
      <c r="AE50" s="18">
        <f t="shared" si="121"/>
        <v>1</v>
      </c>
      <c r="AF50" s="18">
        <f t="shared" si="122"/>
        <v>1</v>
      </c>
    </row>
    <row r="51" spans="1:32" x14ac:dyDescent="0.2">
      <c r="A51" s="7" t="s">
        <v>52</v>
      </c>
      <c r="B51" s="8"/>
      <c r="C51" s="8"/>
      <c r="D51" s="8"/>
      <c r="E51" s="16">
        <f t="shared" ref="E51:G51" si="125">(E14-D14)/ABS(D14)</f>
        <v>-0.16479633111112188</v>
      </c>
      <c r="F51" s="16">
        <f t="shared" si="125"/>
        <v>1.0415941591642681</v>
      </c>
      <c r="G51" s="16">
        <f t="shared" si="125"/>
        <v>0.26371577529952006</v>
      </c>
      <c r="H51" s="8"/>
      <c r="I51" s="20"/>
      <c r="J51" s="20"/>
      <c r="K51" s="20"/>
      <c r="L51" s="20"/>
      <c r="M51" s="17"/>
      <c r="N51" s="16">
        <f t="shared" si="101"/>
        <v>0.10109454178789597</v>
      </c>
      <c r="O51" s="16">
        <f t="shared" si="102"/>
        <v>-0.54918886556566959</v>
      </c>
      <c r="P51" s="16">
        <f t="shared" si="103"/>
        <v>-8.4674114806542133E-2</v>
      </c>
      <c r="Q51" s="16">
        <f t="shared" si="104"/>
        <v>0.22676869134535305</v>
      </c>
      <c r="R51" s="6"/>
      <c r="S51" s="18">
        <f t="shared" si="111"/>
        <v>0.29789527856771281</v>
      </c>
      <c r="T51" s="18">
        <f t="shared" si="112"/>
        <v>1.2043623614610179</v>
      </c>
      <c r="U51" s="18">
        <f t="shared" si="113"/>
        <v>1.1693134040426432</v>
      </c>
      <c r="V51" s="18">
        <f t="shared" si="114"/>
        <v>1.5977189065996873</v>
      </c>
      <c r="W51" s="19"/>
      <c r="X51" s="18">
        <f t="shared" si="115"/>
        <v>0.79389641091768748</v>
      </c>
      <c r="Y51" s="18">
        <f t="shared" si="116"/>
        <v>0.68346949417695113</v>
      </c>
      <c r="Z51" s="18">
        <f t="shared" si="117"/>
        <v>-5.1994621246077991E-3</v>
      </c>
      <c r="AA51" s="18">
        <f t="shared" si="118"/>
        <v>9.4569035395838958E-3</v>
      </c>
      <c r="AB51" s="19"/>
      <c r="AC51" s="18">
        <f t="shared" si="119"/>
        <v>6.3735473822930391E-2</v>
      </c>
      <c r="AD51" s="18">
        <f t="shared" si="120"/>
        <v>-1</v>
      </c>
      <c r="AE51" s="18">
        <f t="shared" si="121"/>
        <v>-1</v>
      </c>
      <c r="AF51" s="18">
        <f t="shared" si="122"/>
        <v>-1</v>
      </c>
    </row>
    <row r="52" spans="1:32" x14ac:dyDescent="0.2">
      <c r="A52" s="21" t="s">
        <v>4</v>
      </c>
      <c r="B52" s="2"/>
      <c r="C52" s="2"/>
      <c r="D52" s="2"/>
      <c r="E52" s="16"/>
      <c r="F52" s="16"/>
      <c r="G52" s="16"/>
      <c r="H52" s="2"/>
      <c r="I52" s="17"/>
      <c r="J52" s="17"/>
      <c r="K52" s="17"/>
      <c r="L52" s="17"/>
      <c r="M52" s="17"/>
      <c r="N52" s="16"/>
      <c r="O52" s="16"/>
      <c r="P52" s="16"/>
      <c r="Q52" s="16"/>
      <c r="R52" s="2"/>
      <c r="S52" s="18"/>
      <c r="T52" s="18"/>
      <c r="U52" s="18"/>
      <c r="V52" s="18"/>
      <c r="W52" s="19"/>
      <c r="X52" s="18"/>
      <c r="Y52" s="18"/>
      <c r="Z52" s="18"/>
      <c r="AA52" s="18"/>
      <c r="AB52" s="19"/>
      <c r="AC52" s="18"/>
      <c r="AD52" s="18"/>
      <c r="AE52" s="18"/>
      <c r="AF52" s="18"/>
    </row>
    <row r="53" spans="1:32" x14ac:dyDescent="0.2">
      <c r="A53" s="22" t="s">
        <v>1</v>
      </c>
      <c r="B53" s="2"/>
      <c r="C53" s="23">
        <f>(C16-B16)/ABS(B16)</f>
        <v>0.22740435799273748</v>
      </c>
      <c r="D53" s="23">
        <f>(D16-C16)/ABS(C16)</f>
        <v>0.27635716439477304</v>
      </c>
      <c r="E53" s="23">
        <f t="shared" ref="E53:G53" si="126">(E16-D16)/ABS(D16)</f>
        <v>0.25123680928515874</v>
      </c>
      <c r="F53" s="23">
        <f t="shared" si="126"/>
        <v>6.0573404196627254E-2</v>
      </c>
      <c r="G53" s="23">
        <f t="shared" si="126"/>
        <v>7.1231888581396478E-3</v>
      </c>
      <c r="H53" s="23"/>
      <c r="I53" s="17"/>
      <c r="J53" s="17"/>
      <c r="K53" s="17"/>
      <c r="L53" s="17"/>
      <c r="M53" s="17"/>
      <c r="N53" s="16">
        <f t="shared" si="101"/>
        <v>0.34735626101970107</v>
      </c>
      <c r="O53" s="16">
        <f t="shared" si="102"/>
        <v>0.23291839874564052</v>
      </c>
      <c r="P53" s="16">
        <f t="shared" si="103"/>
        <v>0.22859494972825462</v>
      </c>
      <c r="Q53" s="16">
        <f t="shared" si="104"/>
        <v>0.22099308219426181</v>
      </c>
      <c r="R53" s="2"/>
      <c r="S53" s="18">
        <f t="shared" ref="S53:S55" si="127">(S16-N16)/ABS(N16)</f>
        <v>0.16621346503257117</v>
      </c>
      <c r="T53" s="18">
        <f t="shared" ref="T53:T66" si="128">(T16-O16)/ABS(O16)</f>
        <v>2.88138711020486E-2</v>
      </c>
      <c r="U53" s="18">
        <f t="shared" ref="U53:U66" si="129">(U16-P16)/ABS(P16)</f>
        <v>5.9237309031773974E-2</v>
      </c>
      <c r="V53" s="18">
        <f t="shared" ref="V53:V66" si="130">(V16-Q16)/ABS(Q16)</f>
        <v>1.2460544127221789E-2</v>
      </c>
      <c r="W53" s="19"/>
      <c r="X53" s="18">
        <f t="shared" ref="X53:X55" si="131">(X16-S16)/ABS(S16)</f>
        <v>-4.3303850970569817E-2</v>
      </c>
      <c r="Y53" s="18">
        <f t="shared" ref="Y53:Y66" si="132">(Y16-T16)/ABS(T16)</f>
        <v>3.4665073887266612E-2</v>
      </c>
      <c r="Z53" s="18">
        <f t="shared" ref="Z53:Z66" si="133">(Z16-U16)/ABS(U16)</f>
        <v>-8.744994340877138E-3</v>
      </c>
      <c r="AA53" s="18">
        <f t="shared" ref="AA53:AA66" si="134">(AA16-V16)/ABS(V16)</f>
        <v>3.7466487653567568E-2</v>
      </c>
      <c r="AB53" s="19"/>
      <c r="AC53" s="18">
        <f t="shared" ref="AC53:AC55" si="135">(AC16-X16)/ABS(X16)</f>
        <v>6.6188050970526269E-2</v>
      </c>
      <c r="AD53" s="18">
        <f t="shared" ref="AD53:AD66" si="136">(AD16-Y16)/ABS(Y16)</f>
        <v>-1</v>
      </c>
      <c r="AE53" s="18">
        <f t="shared" ref="AE53:AE66" si="137">(AE16-Z16)/ABS(Z16)</f>
        <v>-1</v>
      </c>
      <c r="AF53" s="18">
        <f t="shared" ref="AF53:AF66" si="138">(AF16-AA16)/ABS(AA16)</f>
        <v>-1</v>
      </c>
    </row>
    <row r="54" spans="1:32" x14ac:dyDescent="0.2">
      <c r="A54" s="22" t="s">
        <v>2</v>
      </c>
      <c r="B54" s="2"/>
      <c r="C54" s="23">
        <f>(C17-B17)/ABS(B17)</f>
        <v>0.44091829844699526</v>
      </c>
      <c r="D54" s="23">
        <f>(D17-C17)/ABS(C17)</f>
        <v>0.41976297729540163</v>
      </c>
      <c r="E54" s="23">
        <f t="shared" ref="E54:G54" si="139">(E17-D17)/ABS(D17)</f>
        <v>0.44732387168212256</v>
      </c>
      <c r="F54" s="23">
        <f t="shared" si="139"/>
        <v>0.33277915504976568</v>
      </c>
      <c r="G54" s="23">
        <f t="shared" si="139"/>
        <v>0.17808294788435428</v>
      </c>
      <c r="H54" s="23"/>
      <c r="I54" s="17"/>
      <c r="J54" s="17"/>
      <c r="K54" s="17"/>
      <c r="L54" s="17"/>
      <c r="M54" s="17"/>
      <c r="N54" s="16">
        <f t="shared" si="101"/>
        <v>0.73127123136436045</v>
      </c>
      <c r="O54" s="16">
        <f t="shared" si="102"/>
        <v>0.49168329785526232</v>
      </c>
      <c r="P54" s="16">
        <f t="shared" si="103"/>
        <v>0.43325440205336729</v>
      </c>
      <c r="Q54" s="16">
        <f t="shared" si="104"/>
        <v>0.28336918917288623</v>
      </c>
      <c r="R54" s="2"/>
      <c r="S54" s="18">
        <f t="shared" si="127"/>
        <v>0.26330174571100645</v>
      </c>
      <c r="T54" s="18">
        <f t="shared" si="128"/>
        <v>0.21897641981289903</v>
      </c>
      <c r="U54" s="18">
        <f t="shared" si="129"/>
        <v>0.42226330140193002</v>
      </c>
      <c r="V54" s="18">
        <f t="shared" si="130"/>
        <v>0.40295238690471386</v>
      </c>
      <c r="W54" s="19"/>
      <c r="X54" s="18">
        <f t="shared" si="131"/>
        <v>0.34487357757030562</v>
      </c>
      <c r="Y54" s="18">
        <f t="shared" si="132"/>
        <v>0.30052910052910053</v>
      </c>
      <c r="Z54" s="18">
        <f t="shared" si="133"/>
        <v>0.12655887159198417</v>
      </c>
      <c r="AA54" s="18">
        <f t="shared" si="134"/>
        <v>2.98891904506716E-2</v>
      </c>
      <c r="AB54" s="19"/>
      <c r="AC54" s="18">
        <f t="shared" si="135"/>
        <v>8.7546421336934507E-2</v>
      </c>
      <c r="AD54" s="18">
        <f t="shared" si="136"/>
        <v>-1</v>
      </c>
      <c r="AE54" s="18">
        <f t="shared" si="137"/>
        <v>-1</v>
      </c>
      <c r="AF54" s="18">
        <f t="shared" si="138"/>
        <v>-1</v>
      </c>
    </row>
    <row r="55" spans="1:32" x14ac:dyDescent="0.2">
      <c r="A55" s="24" t="s">
        <v>3</v>
      </c>
      <c r="B55" s="2"/>
      <c r="C55" s="23">
        <f t="shared" ref="C55:G55" si="140">(C18-B18)/ABS(B18)</f>
        <v>0.2486212718064153</v>
      </c>
      <c r="D55" s="23">
        <f t="shared" si="140"/>
        <v>0.29280206903246386</v>
      </c>
      <c r="E55" s="23">
        <f t="shared" si="140"/>
        <v>0.27593114526375634</v>
      </c>
      <c r="F55" s="23">
        <f t="shared" si="140"/>
        <v>9.9458591497196283E-2</v>
      </c>
      <c r="G55" s="23">
        <f t="shared" si="140"/>
        <v>3.6727851077577145E-2</v>
      </c>
      <c r="H55" s="23"/>
      <c r="I55" s="17"/>
      <c r="J55" s="17"/>
      <c r="K55" s="17"/>
      <c r="L55" s="17"/>
      <c r="M55" s="17"/>
      <c r="N55" s="16">
        <f t="shared" si="101"/>
        <v>0.38966439402985409</v>
      </c>
      <c r="O55" s="16">
        <f t="shared" si="102"/>
        <v>0.26234940256714445</v>
      </c>
      <c r="P55" s="16">
        <f t="shared" si="103"/>
        <v>0.25539724416911791</v>
      </c>
      <c r="Q55" s="16">
        <f t="shared" si="104"/>
        <v>0.22992656450100946</v>
      </c>
      <c r="R55" s="2"/>
      <c r="S55" s="18">
        <f t="shared" si="127"/>
        <v>0.1795428626277524</v>
      </c>
      <c r="T55" s="18">
        <f t="shared" si="128"/>
        <v>5.437156991868454E-2</v>
      </c>
      <c r="U55" s="18">
        <f t="shared" si="129"/>
        <v>0.11351482964359319</v>
      </c>
      <c r="V55" s="18">
        <f t="shared" si="130"/>
        <v>7.0816731296318117E-2</v>
      </c>
      <c r="W55" s="19"/>
      <c r="X55" s="18">
        <f t="shared" si="131"/>
        <v>1.3773966743860966E-2</v>
      </c>
      <c r="Y55" s="18">
        <f t="shared" si="132"/>
        <v>7.5975336322869957E-2</v>
      </c>
      <c r="Z55" s="18">
        <f t="shared" si="133"/>
        <v>1.7094052189623669E-2</v>
      </c>
      <c r="AA55" s="18">
        <f t="shared" si="134"/>
        <v>3.598288688965158E-2</v>
      </c>
      <c r="AB55" s="19"/>
      <c r="AC55" s="18">
        <f t="shared" si="135"/>
        <v>7.0354302836727639E-2</v>
      </c>
      <c r="AD55" s="18">
        <f t="shared" si="136"/>
        <v>-1</v>
      </c>
      <c r="AE55" s="18">
        <f t="shared" si="137"/>
        <v>-1</v>
      </c>
      <c r="AF55" s="18">
        <f t="shared" si="138"/>
        <v>-1</v>
      </c>
    </row>
    <row r="56" spans="1:32" x14ac:dyDescent="0.2">
      <c r="A56" s="22" t="s">
        <v>5</v>
      </c>
      <c r="B56" s="2"/>
      <c r="C56" s="23">
        <f t="shared" ref="C56:G57" si="141">(C19-B19)/ABS(B19)</f>
        <v>-0.24339630263642928</v>
      </c>
      <c r="D56" s="23">
        <f t="shared" si="141"/>
        <v>-0.29341458412441851</v>
      </c>
      <c r="E56" s="23">
        <f t="shared" si="141"/>
        <v>-0.29132258651980331</v>
      </c>
      <c r="F56" s="23">
        <f t="shared" si="141"/>
        <v>-9.3172738612518027E-2</v>
      </c>
      <c r="G56" s="23">
        <f t="shared" si="141"/>
        <v>-2.8687790756514668E-2</v>
      </c>
      <c r="H56" s="23"/>
      <c r="I56" s="17"/>
      <c r="J56" s="17"/>
      <c r="K56" s="17"/>
      <c r="L56" s="17"/>
      <c r="M56" s="17"/>
      <c r="N56" s="16">
        <f>(N19-I19)/ABS(I19)</f>
        <v>-0.40741144684115388</v>
      </c>
      <c r="O56" s="16">
        <f t="shared" si="102"/>
        <v>-0.28797538868362382</v>
      </c>
      <c r="P56" s="16">
        <f t="shared" si="103"/>
        <v>-0.27266535108265172</v>
      </c>
      <c r="Q56" s="16">
        <f t="shared" si="104"/>
        <v>-0.23603687092275691</v>
      </c>
      <c r="R56" s="2"/>
      <c r="S56" s="18">
        <f>(S19-N19)/ABS(N19)</f>
        <v>-0.18474049598932291</v>
      </c>
      <c r="T56" s="18">
        <f t="shared" si="128"/>
        <v>-4.338760747717324E-2</v>
      </c>
      <c r="U56" s="18">
        <f t="shared" si="129"/>
        <v>-0.10512652888322122</v>
      </c>
      <c r="V56" s="18">
        <f t="shared" si="130"/>
        <v>-6.3338135634797371E-2</v>
      </c>
      <c r="W56" s="19"/>
      <c r="X56" s="18">
        <f>(X19-S19)/ABS(S19)</f>
        <v>-3.535248219039906E-3</v>
      </c>
      <c r="Y56" s="18">
        <f t="shared" si="132"/>
        <v>-6.3839520772012812E-2</v>
      </c>
      <c r="Z56" s="18">
        <f t="shared" si="133"/>
        <v>-7.7554150449264244E-3</v>
      </c>
      <c r="AA56" s="18">
        <f t="shared" si="134"/>
        <v>-3.4130338034492676E-2</v>
      </c>
      <c r="AB56" s="19"/>
      <c r="AC56" s="18">
        <f>(AC19-X19)/ABS(X19)</f>
        <v>-6.4468584793513029E-2</v>
      </c>
      <c r="AD56" s="18">
        <f t="shared" si="136"/>
        <v>1</v>
      </c>
      <c r="AE56" s="18">
        <f t="shared" si="137"/>
        <v>1</v>
      </c>
      <c r="AF56" s="18">
        <f t="shared" si="138"/>
        <v>1</v>
      </c>
    </row>
    <row r="57" spans="1:32" x14ac:dyDescent="0.2">
      <c r="A57" s="25" t="s">
        <v>40</v>
      </c>
      <c r="B57" s="2"/>
      <c r="C57" s="23">
        <f t="shared" si="141"/>
        <v>0.27999818055008036</v>
      </c>
      <c r="D57" s="23">
        <f t="shared" si="141"/>
        <v>0.28922898330983998</v>
      </c>
      <c r="E57" s="23">
        <f t="shared" si="141"/>
        <v>0.18585420533269631</v>
      </c>
      <c r="F57" s="23">
        <f t="shared" si="141"/>
        <v>0.13951776610416375</v>
      </c>
      <c r="G57" s="23">
        <f t="shared" si="141"/>
        <v>8.588252092498283E-2</v>
      </c>
      <c r="H57" s="23"/>
      <c r="I57" s="17"/>
      <c r="J57" s="17"/>
      <c r="K57" s="17"/>
      <c r="L57" s="17"/>
      <c r="M57" s="17"/>
      <c r="N57" s="16">
        <f t="shared" ref="N57:N76" si="142">(N20-I20)/ABS(I20)</f>
        <v>0.2922726344696831</v>
      </c>
      <c r="O57" s="16">
        <f t="shared" ref="O57:O76" si="143">(O20-J20)/ABS(J20)</f>
        <v>0.10805148870001823</v>
      </c>
      <c r="P57" s="16">
        <f t="shared" ref="P57:P76" si="144">(P20-K20)/ABS(K20)</f>
        <v>0.16039246549489092</v>
      </c>
      <c r="Q57" s="16">
        <f t="shared" ref="Q57:Q75" si="145">(Q20-L20)/ABS(L20)</f>
        <v>0.19202236699128189</v>
      </c>
      <c r="R57" s="2"/>
      <c r="S57" s="18">
        <f t="shared" ref="S57:S66" si="146">(S20-N20)/ABS(N20)</f>
        <v>0.14847806396939717</v>
      </c>
      <c r="T57" s="18">
        <f t="shared" si="128"/>
        <v>0.13124674712194509</v>
      </c>
      <c r="U57" s="18">
        <f t="shared" si="129"/>
        <v>0.16413038839263352</v>
      </c>
      <c r="V57" s="18">
        <f t="shared" si="130"/>
        <v>0.11892186112611269</v>
      </c>
      <c r="W57" s="19"/>
      <c r="X57" s="18">
        <f t="shared" ref="X57:X66" si="147">(X20-S20)/ABS(S20)</f>
        <v>7.6900077737248107E-2</v>
      </c>
      <c r="Y57" s="18">
        <f t="shared" si="132"/>
        <v>0.15431548448208615</v>
      </c>
      <c r="Z57" s="18">
        <f t="shared" si="133"/>
        <v>7.0587910266327769E-2</v>
      </c>
      <c r="AA57" s="18">
        <f t="shared" si="134"/>
        <v>4.7307220068854273E-2</v>
      </c>
      <c r="AB57" s="19"/>
      <c r="AC57" s="18">
        <f t="shared" ref="AC57:AC66" si="148">(AC20-X20)/ABS(X20)</f>
        <v>0.1041701371536454</v>
      </c>
      <c r="AD57" s="18">
        <f t="shared" si="136"/>
        <v>-1</v>
      </c>
      <c r="AE57" s="18">
        <f t="shared" si="137"/>
        <v>-1</v>
      </c>
      <c r="AF57" s="18">
        <f t="shared" si="138"/>
        <v>-1</v>
      </c>
    </row>
    <row r="58" spans="1:32" x14ac:dyDescent="0.2">
      <c r="A58" s="22" t="s">
        <v>6</v>
      </c>
      <c r="B58" s="2"/>
      <c r="C58" s="23">
        <f t="shared" ref="C58:G58" si="149">(C21-B21)/ABS(B21)</f>
        <v>-0.15488909715713839</v>
      </c>
      <c r="D58" s="23">
        <f t="shared" si="149"/>
        <v>-0.31735555074659166</v>
      </c>
      <c r="E58" s="23">
        <f t="shared" si="149"/>
        <v>-0.21262833675564682</v>
      </c>
      <c r="F58" s="23">
        <f t="shared" si="149"/>
        <v>-6.6988400643467949E-2</v>
      </c>
      <c r="G58" s="23">
        <f t="shared" si="149"/>
        <v>-2.4551268826077985E-2</v>
      </c>
      <c r="H58" s="23"/>
      <c r="I58" s="17"/>
      <c r="J58" s="17"/>
      <c r="K58" s="17"/>
      <c r="L58" s="17"/>
      <c r="M58" s="17"/>
      <c r="N58" s="16">
        <f t="shared" si="142"/>
        <v>-0.32727689693734185</v>
      </c>
      <c r="O58" s="16">
        <f t="shared" si="143"/>
        <v>-0.22523274657688225</v>
      </c>
      <c r="P58" s="16">
        <f t="shared" si="144"/>
        <v>-0.2315022987282159</v>
      </c>
      <c r="Q58" s="16">
        <f t="shared" si="145"/>
        <v>-0.10675388101429187</v>
      </c>
      <c r="R58" s="2"/>
      <c r="S58" s="18">
        <f t="shared" si="146"/>
        <v>-0.12189742223673718</v>
      </c>
      <c r="T58" s="18">
        <f t="shared" si="128"/>
        <v>-0.11322618929459766</v>
      </c>
      <c r="U58" s="18">
        <f t="shared" si="129"/>
        <v>-5.48829612043613E-3</v>
      </c>
      <c r="V58" s="18">
        <f t="shared" si="130"/>
        <v>-3.283911443738563E-2</v>
      </c>
      <c r="W58" s="19"/>
      <c r="X58" s="18">
        <f t="shared" si="147"/>
        <v>7.4260622497739895E-3</v>
      </c>
      <c r="Y58" s="18">
        <f t="shared" si="132"/>
        <v>-2.2749570762815797E-2</v>
      </c>
      <c r="Z58" s="18">
        <f t="shared" si="133"/>
        <v>-6.067994983976592E-2</v>
      </c>
      <c r="AA58" s="18">
        <f t="shared" si="134"/>
        <v>-2.4906600249066001E-2</v>
      </c>
      <c r="AB58" s="19"/>
      <c r="AC58" s="18">
        <f t="shared" si="148"/>
        <v>-9.3357621495023094E-2</v>
      </c>
      <c r="AD58" s="18">
        <f t="shared" si="136"/>
        <v>1</v>
      </c>
      <c r="AE58" s="18">
        <f t="shared" si="137"/>
        <v>1</v>
      </c>
      <c r="AF58" s="18">
        <f t="shared" si="138"/>
        <v>1</v>
      </c>
    </row>
    <row r="59" spans="1:32" x14ac:dyDescent="0.2">
      <c r="A59" s="22" t="s">
        <v>7</v>
      </c>
      <c r="B59" s="2"/>
      <c r="C59" s="23">
        <f t="shared" ref="C59:G59" si="150">(C22-B22)/ABS(B22)</f>
        <v>-0.15579352289858087</v>
      </c>
      <c r="D59" s="23">
        <f t="shared" si="150"/>
        <v>-0.22137267248358369</v>
      </c>
      <c r="E59" s="23">
        <f t="shared" si="150"/>
        <v>-0.42668286934747385</v>
      </c>
      <c r="F59" s="23">
        <f t="shared" si="150"/>
        <v>2.5062591952094572E-2</v>
      </c>
      <c r="G59" s="23">
        <f t="shared" si="150"/>
        <v>-6.2506618659324373E-2</v>
      </c>
      <c r="H59" s="23"/>
      <c r="I59" s="17"/>
      <c r="J59" s="17"/>
      <c r="K59" s="17"/>
      <c r="L59" s="17"/>
      <c r="M59" s="17"/>
      <c r="N59" s="16">
        <f t="shared" si="142"/>
        <v>-0.56630753062227468</v>
      </c>
      <c r="O59" s="16">
        <f t="shared" si="143"/>
        <v>-0.55975107875328911</v>
      </c>
      <c r="P59" s="16">
        <f t="shared" si="144"/>
        <v>-0.42279179885827478</v>
      </c>
      <c r="Q59" s="16">
        <f t="shared" si="145"/>
        <v>-0.2820112654149689</v>
      </c>
      <c r="R59" s="2"/>
      <c r="S59" s="18">
        <f t="shared" si="146"/>
        <v>-0.24379229054530691</v>
      </c>
      <c r="T59" s="18">
        <f t="shared" si="128"/>
        <v>0.10698973466937796</v>
      </c>
      <c r="U59" s="18">
        <f t="shared" si="129"/>
        <v>2.1130453384571802E-2</v>
      </c>
      <c r="V59" s="18">
        <f t="shared" si="130"/>
        <v>0.10310021996308082</v>
      </c>
      <c r="W59" s="19"/>
      <c r="X59" s="18">
        <f t="shared" si="147"/>
        <v>8.0413555427914993E-2</v>
      </c>
      <c r="Y59" s="18">
        <f t="shared" si="132"/>
        <v>-0.16735253772290809</v>
      </c>
      <c r="Z59" s="18">
        <f t="shared" si="133"/>
        <v>-4.6022353714661408E-2</v>
      </c>
      <c r="AA59" s="18">
        <f t="shared" si="134"/>
        <v>-9.3867334167709635E-2</v>
      </c>
      <c r="AB59" s="19"/>
      <c r="AC59" s="18">
        <f t="shared" si="148"/>
        <v>-0.15602748282323547</v>
      </c>
      <c r="AD59" s="18">
        <f t="shared" si="136"/>
        <v>1</v>
      </c>
      <c r="AE59" s="18">
        <f t="shared" si="137"/>
        <v>1</v>
      </c>
      <c r="AF59" s="18">
        <f t="shared" si="138"/>
        <v>1</v>
      </c>
    </row>
    <row r="60" spans="1:32" x14ac:dyDescent="0.2">
      <c r="A60" s="22" t="s">
        <v>8</v>
      </c>
      <c r="B60" s="2"/>
      <c r="C60" s="23">
        <f t="shared" ref="C60:G60" si="151">(C23-B23)/ABS(B23)</f>
        <v>-0.20380434782608695</v>
      </c>
      <c r="D60" s="23">
        <f t="shared" si="151"/>
        <v>-0.1046583213626103</v>
      </c>
      <c r="E60" s="23">
        <f t="shared" si="151"/>
        <v>-1.1331971019877391E-2</v>
      </c>
      <c r="F60" s="23">
        <f t="shared" si="151"/>
        <v>-3.4349742836149888E-2</v>
      </c>
      <c r="G60" s="23">
        <f t="shared" si="151"/>
        <v>2.9598058367371099E-2</v>
      </c>
      <c r="H60" s="23"/>
      <c r="I60" s="17"/>
      <c r="J60" s="17"/>
      <c r="K60" s="17"/>
      <c r="L60" s="17"/>
      <c r="M60" s="17"/>
      <c r="N60" s="16">
        <f t="shared" si="142"/>
        <v>-0.15103506618156984</v>
      </c>
      <c r="O60" s="16">
        <f t="shared" si="143"/>
        <v>-2.4922299922299909E-2</v>
      </c>
      <c r="P60" s="16">
        <f t="shared" si="144"/>
        <v>2.5016929490770994E-2</v>
      </c>
      <c r="Q60" s="16">
        <f t="shared" si="145"/>
        <v>8.845018818905509E-2</v>
      </c>
      <c r="R60" s="2"/>
      <c r="S60" s="18">
        <f t="shared" si="146"/>
        <v>3.2124032951937873E-2</v>
      </c>
      <c r="T60" s="18">
        <f t="shared" si="128"/>
        <v>-9.0320327285624974E-2</v>
      </c>
      <c r="U60" s="18">
        <f t="shared" si="129"/>
        <v>-2.7971771235821317E-2</v>
      </c>
      <c r="V60" s="18">
        <f t="shared" si="130"/>
        <v>-6.3550167486009626E-2</v>
      </c>
      <c r="W60" s="19"/>
      <c r="X60" s="18">
        <f t="shared" si="147"/>
        <v>4.5164233576642336E-2</v>
      </c>
      <c r="Y60" s="18">
        <f t="shared" si="132"/>
        <v>-1.1174571641420413E-2</v>
      </c>
      <c r="Z60" s="18">
        <f t="shared" si="133"/>
        <v>7.8231292517006806E-2</v>
      </c>
      <c r="AA60" s="18">
        <f t="shared" si="134"/>
        <v>5.7260650480989465E-3</v>
      </c>
      <c r="AB60" s="19"/>
      <c r="AC60" s="18">
        <f t="shared" si="148"/>
        <v>3.6311514572384136E-2</v>
      </c>
      <c r="AD60" s="18">
        <f t="shared" si="136"/>
        <v>1</v>
      </c>
      <c r="AE60" s="18">
        <f t="shared" si="137"/>
        <v>1</v>
      </c>
      <c r="AF60" s="18">
        <f t="shared" si="138"/>
        <v>1</v>
      </c>
    </row>
    <row r="61" spans="1:32" x14ac:dyDescent="0.2">
      <c r="A61" s="22" t="s">
        <v>9</v>
      </c>
      <c r="B61" s="2"/>
      <c r="C61" s="23">
        <f t="shared" ref="C61:G61" si="152">(C24-B24)/ABS(B24)</f>
        <v>-6.3953488372093026E-2</v>
      </c>
      <c r="D61" s="23">
        <f t="shared" si="152"/>
        <v>-0.1673952641165756</v>
      </c>
      <c r="E61" s="23">
        <f t="shared" si="152"/>
        <v>-0.80402558901544707</v>
      </c>
      <c r="F61" s="23">
        <f t="shared" si="152"/>
        <v>4.4023525341636394E-2</v>
      </c>
      <c r="G61" s="23">
        <f t="shared" si="152"/>
        <v>0.12150547362706958</v>
      </c>
      <c r="H61" s="23"/>
      <c r="I61" s="17"/>
      <c r="J61" s="17"/>
      <c r="K61" s="17"/>
      <c r="L61" s="17"/>
      <c r="M61" s="17"/>
      <c r="N61" s="16">
        <f t="shared" si="142"/>
        <v>-0.56847944037240505</v>
      </c>
      <c r="O61" s="16">
        <f t="shared" si="143"/>
        <v>-0.79958007964152178</v>
      </c>
      <c r="P61" s="16">
        <f t="shared" si="144"/>
        <v>-0.91073278783619038</v>
      </c>
      <c r="Q61" s="16">
        <f t="shared" si="145"/>
        <v>-0.8898469360411676</v>
      </c>
      <c r="R61" s="2"/>
      <c r="S61" s="18">
        <f t="shared" si="146"/>
        <v>-0.1118271402333753</v>
      </c>
      <c r="T61" s="18">
        <f t="shared" si="128"/>
        <v>9.2552960116453087E-2</v>
      </c>
      <c r="U61" s="18">
        <f t="shared" si="129"/>
        <v>0.14037944608569386</v>
      </c>
      <c r="V61" s="18">
        <f t="shared" si="130"/>
        <v>2.4844135581176853E-2</v>
      </c>
      <c r="W61" s="19"/>
      <c r="X61" s="18">
        <f t="shared" si="147"/>
        <v>-1.5840779853777416E-2</v>
      </c>
      <c r="Y61" s="18">
        <f t="shared" si="132"/>
        <v>-1.4629948364888123E-2</v>
      </c>
      <c r="Z61" s="18">
        <f t="shared" si="133"/>
        <v>5.6445461479786421E-2</v>
      </c>
      <c r="AA61" s="18">
        <f t="shared" si="134"/>
        <v>0.34787379972565158</v>
      </c>
      <c r="AB61" s="19"/>
      <c r="AC61" s="18">
        <f t="shared" si="148"/>
        <v>0.20991603358656538</v>
      </c>
      <c r="AD61" s="18">
        <f t="shared" si="136"/>
        <v>1</v>
      </c>
      <c r="AE61" s="18">
        <f t="shared" si="137"/>
        <v>1</v>
      </c>
      <c r="AF61" s="18">
        <f t="shared" si="138"/>
        <v>1</v>
      </c>
    </row>
    <row r="62" spans="1:32" x14ac:dyDescent="0.2">
      <c r="A62" s="22" t="s">
        <v>10</v>
      </c>
      <c r="B62" s="2"/>
      <c r="C62" s="23">
        <f t="shared" ref="C62:G62" si="153">(C25-B25)/ABS(B25)</f>
        <v>1</v>
      </c>
      <c r="D62" s="23" t="e">
        <f t="shared" si="153"/>
        <v>#DIV/0!</v>
      </c>
      <c r="E62" s="23" t="e">
        <f t="shared" si="153"/>
        <v>#DIV/0!</v>
      </c>
      <c r="F62" s="23" t="e">
        <f t="shared" si="153"/>
        <v>#DIV/0!</v>
      </c>
      <c r="G62" s="23" t="e">
        <f t="shared" si="153"/>
        <v>#DIV/0!</v>
      </c>
      <c r="H62" s="23"/>
      <c r="I62" s="17"/>
      <c r="J62" s="17"/>
      <c r="K62" s="17"/>
      <c r="L62" s="17"/>
      <c r="M62" s="17"/>
      <c r="N62" s="16" t="e">
        <f t="shared" si="142"/>
        <v>#DIV/0!</v>
      </c>
      <c r="O62" s="16" t="e">
        <f t="shared" si="143"/>
        <v>#DIV/0!</v>
      </c>
      <c r="P62" s="16" t="e">
        <f t="shared" si="144"/>
        <v>#DIV/0!</v>
      </c>
      <c r="Q62" s="16" t="e">
        <f t="shared" si="145"/>
        <v>#DIV/0!</v>
      </c>
      <c r="R62" s="2"/>
      <c r="S62" s="18" t="e">
        <f t="shared" si="146"/>
        <v>#DIV/0!</v>
      </c>
      <c r="T62" s="18" t="e">
        <f t="shared" si="128"/>
        <v>#DIV/0!</v>
      </c>
      <c r="U62" s="18" t="e">
        <f t="shared" si="129"/>
        <v>#DIV/0!</v>
      </c>
      <c r="V62" s="18" t="e">
        <f t="shared" si="130"/>
        <v>#DIV/0!</v>
      </c>
      <c r="W62" s="19"/>
      <c r="X62" s="18" t="e">
        <f t="shared" si="147"/>
        <v>#DIV/0!</v>
      </c>
      <c r="Y62" s="18" t="e">
        <f t="shared" si="132"/>
        <v>#DIV/0!</v>
      </c>
      <c r="Z62" s="18" t="e">
        <f t="shared" si="133"/>
        <v>#DIV/0!</v>
      </c>
      <c r="AA62" s="18" t="e">
        <f t="shared" si="134"/>
        <v>#DIV/0!</v>
      </c>
      <c r="AB62" s="19"/>
      <c r="AC62" s="18" t="e">
        <f t="shared" si="148"/>
        <v>#DIV/0!</v>
      </c>
      <c r="AD62" s="18" t="e">
        <f t="shared" si="136"/>
        <v>#DIV/0!</v>
      </c>
      <c r="AE62" s="18" t="e">
        <f t="shared" si="137"/>
        <v>#DIV/0!</v>
      </c>
      <c r="AF62" s="18">
        <f t="shared" si="138"/>
        <v>1</v>
      </c>
    </row>
    <row r="63" spans="1:32" x14ac:dyDescent="0.2">
      <c r="A63" s="22" t="s">
        <v>11</v>
      </c>
      <c r="B63" s="2"/>
      <c r="C63" s="23" t="e">
        <f t="shared" ref="C63:G63" si="154">(C26-B26)/ABS(B26)</f>
        <v>#DIV/0!</v>
      </c>
      <c r="D63" s="23" t="e">
        <f t="shared" si="154"/>
        <v>#DIV/0!</v>
      </c>
      <c r="E63" s="23" t="e">
        <f t="shared" si="154"/>
        <v>#DIV/0!</v>
      </c>
      <c r="F63" s="23" t="e">
        <f t="shared" si="154"/>
        <v>#DIV/0!</v>
      </c>
      <c r="G63" s="23" t="e">
        <f t="shared" si="154"/>
        <v>#DIV/0!</v>
      </c>
      <c r="H63" s="23"/>
      <c r="I63" s="17"/>
      <c r="J63" s="17"/>
      <c r="K63" s="17"/>
      <c r="L63" s="17"/>
      <c r="M63" s="17"/>
      <c r="N63" s="16" t="e">
        <f t="shared" si="142"/>
        <v>#DIV/0!</v>
      </c>
      <c r="O63" s="16" t="e">
        <f t="shared" si="143"/>
        <v>#DIV/0!</v>
      </c>
      <c r="P63" s="16" t="e">
        <f t="shared" si="144"/>
        <v>#DIV/0!</v>
      </c>
      <c r="Q63" s="16" t="e">
        <f t="shared" si="145"/>
        <v>#DIV/0!</v>
      </c>
      <c r="R63" s="2"/>
      <c r="S63" s="18" t="e">
        <f t="shared" si="146"/>
        <v>#DIV/0!</v>
      </c>
      <c r="T63" s="18" t="e">
        <f t="shared" si="128"/>
        <v>#DIV/0!</v>
      </c>
      <c r="U63" s="18" t="e">
        <f t="shared" si="129"/>
        <v>#DIV/0!</v>
      </c>
      <c r="V63" s="18" t="e">
        <f t="shared" si="130"/>
        <v>#DIV/0!</v>
      </c>
      <c r="W63" s="19"/>
      <c r="X63" s="18" t="e">
        <f t="shared" si="147"/>
        <v>#DIV/0!</v>
      </c>
      <c r="Y63" s="18" t="e">
        <f t="shared" si="132"/>
        <v>#DIV/0!</v>
      </c>
      <c r="Z63" s="18" t="e">
        <f t="shared" si="133"/>
        <v>#DIV/0!</v>
      </c>
      <c r="AA63" s="18" t="e">
        <f t="shared" si="134"/>
        <v>#DIV/0!</v>
      </c>
      <c r="AB63" s="19"/>
      <c r="AC63" s="18" t="e">
        <f t="shared" si="148"/>
        <v>#DIV/0!</v>
      </c>
      <c r="AD63" s="18" t="e">
        <f t="shared" si="136"/>
        <v>#DIV/0!</v>
      </c>
      <c r="AE63" s="18" t="e">
        <f t="shared" si="137"/>
        <v>#DIV/0!</v>
      </c>
      <c r="AF63" s="18">
        <f t="shared" si="138"/>
        <v>1</v>
      </c>
    </row>
    <row r="64" spans="1:32" x14ac:dyDescent="0.2">
      <c r="A64" s="22" t="s">
        <v>12</v>
      </c>
      <c r="B64" s="2"/>
      <c r="C64" s="23" t="e">
        <f t="shared" ref="C64:G64" si="155">(C27-B27)/ABS(B27)</f>
        <v>#DIV/0!</v>
      </c>
      <c r="D64" s="23">
        <f t="shared" si="155"/>
        <v>-0.57554697554697554</v>
      </c>
      <c r="E64" s="23">
        <f t="shared" si="155"/>
        <v>-0.53486961795027288</v>
      </c>
      <c r="F64" s="23">
        <f t="shared" si="155"/>
        <v>0.7979139504563233</v>
      </c>
      <c r="G64" s="23">
        <f t="shared" si="155"/>
        <v>0.65554749818709213</v>
      </c>
      <c r="H64" s="23"/>
      <c r="I64" s="17"/>
      <c r="J64" s="17"/>
      <c r="K64" s="17"/>
      <c r="L64" s="17"/>
      <c r="M64" s="17"/>
      <c r="N64" s="16" t="e">
        <f t="shared" si="142"/>
        <v>#DIV/0!</v>
      </c>
      <c r="O64" s="16">
        <f t="shared" si="143"/>
        <v>-0.55345985909011897</v>
      </c>
      <c r="P64" s="16">
        <f t="shared" si="144"/>
        <v>0.68235837921751707</v>
      </c>
      <c r="Q64" s="16">
        <f t="shared" si="145"/>
        <v>-0.98359867974420723</v>
      </c>
      <c r="R64" s="2"/>
      <c r="S64" s="18">
        <f t="shared" si="146"/>
        <v>-1</v>
      </c>
      <c r="T64" s="18">
        <f t="shared" si="128"/>
        <v>-1</v>
      </c>
      <c r="U64" s="18">
        <f t="shared" si="129"/>
        <v>1.1237219220288197</v>
      </c>
      <c r="V64" s="18">
        <f t="shared" si="130"/>
        <v>7.2453825857519787</v>
      </c>
      <c r="W64" s="19"/>
      <c r="X64" s="18" t="e">
        <f t="shared" si="147"/>
        <v>#DIV/0!</v>
      </c>
      <c r="Y64" s="18" t="e">
        <f t="shared" si="132"/>
        <v>#DIV/0!</v>
      </c>
      <c r="Z64" s="18">
        <f t="shared" si="133"/>
        <v>-1</v>
      </c>
      <c r="AA64" s="18">
        <f t="shared" si="134"/>
        <v>4.3466666666666667</v>
      </c>
      <c r="AB64" s="19"/>
      <c r="AC64" s="18">
        <f t="shared" si="148"/>
        <v>-1</v>
      </c>
      <c r="AD64" s="18">
        <f t="shared" si="136"/>
        <v>-1</v>
      </c>
      <c r="AE64" s="18" t="e">
        <f t="shared" si="137"/>
        <v>#DIV/0!</v>
      </c>
      <c r="AF64" s="18">
        <f t="shared" si="138"/>
        <v>-1</v>
      </c>
    </row>
    <row r="65" spans="1:32" x14ac:dyDescent="0.2">
      <c r="A65" s="25" t="s">
        <v>13</v>
      </c>
      <c r="B65" s="2"/>
      <c r="C65" s="23">
        <f t="shared" ref="C65:G65" si="156">(C28-B28)/ABS(B28)</f>
        <v>-9.9937293103699712E-2</v>
      </c>
      <c r="D65" s="23">
        <f t="shared" si="156"/>
        <v>-0.28291305385410864</v>
      </c>
      <c r="E65" s="23">
        <f t="shared" si="156"/>
        <v>-0.29101431302640418</v>
      </c>
      <c r="F65" s="23">
        <f t="shared" si="156"/>
        <v>-1.9411646988192914E-2</v>
      </c>
      <c r="G65" s="23">
        <f t="shared" si="156"/>
        <v>-4.9697683549273654E-2</v>
      </c>
      <c r="H65" s="23"/>
      <c r="I65" s="17"/>
      <c r="J65" s="17"/>
      <c r="K65" s="17"/>
      <c r="L65" s="17"/>
      <c r="M65" s="17"/>
      <c r="N65" s="16">
        <f t="shared" si="142"/>
        <v>-0.35855513866616601</v>
      </c>
      <c r="O65" s="16">
        <f t="shared" si="143"/>
        <v>-0.33221521458740999</v>
      </c>
      <c r="P65" s="16">
        <f t="shared" si="144"/>
        <v>-0.27256475187100065</v>
      </c>
      <c r="Q65" s="16">
        <f t="shared" si="145"/>
        <v>-0.22807054472409144</v>
      </c>
      <c r="R65" s="2"/>
      <c r="S65" s="18">
        <f t="shared" si="146"/>
        <v>-0.13012741561230401</v>
      </c>
      <c r="T65" s="18">
        <f t="shared" si="128"/>
        <v>-2.2500418246452519E-2</v>
      </c>
      <c r="U65" s="18">
        <f t="shared" si="129"/>
        <v>3.6896526333874441E-2</v>
      </c>
      <c r="V65" s="18">
        <f t="shared" si="130"/>
        <v>2.1467237225541152E-2</v>
      </c>
      <c r="W65" s="19"/>
      <c r="X65" s="18">
        <f t="shared" si="147"/>
        <v>4.6589554402809548E-2</v>
      </c>
      <c r="Y65" s="18">
        <f t="shared" si="132"/>
        <v>-3.1957928802588999E-2</v>
      </c>
      <c r="Z65" s="18">
        <f t="shared" si="133"/>
        <v>-7.2083879423328959E-2</v>
      </c>
      <c r="AA65" s="18">
        <f t="shared" si="134"/>
        <v>-0.1298864038791577</v>
      </c>
      <c r="AB65" s="19"/>
      <c r="AC65" s="18">
        <f t="shared" si="148"/>
        <v>-8.3775472271974585E-2</v>
      </c>
      <c r="AD65" s="18">
        <f t="shared" si="136"/>
        <v>1</v>
      </c>
      <c r="AE65" s="18">
        <f t="shared" si="137"/>
        <v>1</v>
      </c>
      <c r="AF65" s="18">
        <f t="shared" si="138"/>
        <v>1</v>
      </c>
    </row>
    <row r="66" spans="1:32" x14ac:dyDescent="0.2">
      <c r="A66" s="25" t="s">
        <v>14</v>
      </c>
      <c r="B66" s="2"/>
      <c r="C66" s="23">
        <f t="shared" ref="C66:G66" si="157">(C29-B29)/ABS(B29)</f>
        <v>4.4345169912180218</v>
      </c>
      <c r="D66" s="23">
        <f t="shared" si="157"/>
        <v>0.34219010561423013</v>
      </c>
      <c r="E66" s="23">
        <f t="shared" si="157"/>
        <v>-0.657003230348712</v>
      </c>
      <c r="F66" s="23">
        <f t="shared" si="157"/>
        <v>3.7628592127505431</v>
      </c>
      <c r="G66" s="23">
        <f t="shared" si="157"/>
        <v>0.3195254271662526</v>
      </c>
      <c r="H66" s="23"/>
      <c r="I66" s="17"/>
      <c r="J66" s="17"/>
      <c r="K66" s="17"/>
      <c r="L66" s="17"/>
      <c r="M66" s="17"/>
      <c r="N66" s="16">
        <f t="shared" si="142"/>
        <v>-0.28516155945883315</v>
      </c>
      <c r="O66" s="16">
        <f t="shared" si="143"/>
        <v>-0.94037439966693348</v>
      </c>
      <c r="P66" s="16">
        <f t="shared" si="144"/>
        <v>-0.41313434088867007</v>
      </c>
      <c r="Q66" s="16">
        <f t="shared" si="145"/>
        <v>-1.6588603690749675</v>
      </c>
      <c r="R66" s="2"/>
      <c r="S66" s="18">
        <f t="shared" si="146"/>
        <v>0.45230367072917932</v>
      </c>
      <c r="T66" s="18">
        <f t="shared" si="128"/>
        <v>11.495178816049716</v>
      </c>
      <c r="U66" s="18">
        <f t="shared" si="129"/>
        <v>2.3928916432161484</v>
      </c>
      <c r="V66" s="18">
        <f t="shared" si="130"/>
        <v>13.316734993760917</v>
      </c>
      <c r="W66" s="19"/>
      <c r="X66" s="18">
        <f t="shared" si="147"/>
        <v>1.66791199667912</v>
      </c>
      <c r="Y66" s="18">
        <f t="shared" si="132"/>
        <v>1.2006386375731772</v>
      </c>
      <c r="Z66" s="18">
        <f t="shared" si="133"/>
        <v>6.587992667277727E-2</v>
      </c>
      <c r="AA66" s="18">
        <f t="shared" si="134"/>
        <v>-0.58057166528583259</v>
      </c>
      <c r="AB66" s="19"/>
      <c r="AC66" s="18">
        <f t="shared" si="148"/>
        <v>0.19807063948965303</v>
      </c>
      <c r="AD66" s="18">
        <f t="shared" si="136"/>
        <v>-1</v>
      </c>
      <c r="AE66" s="18">
        <f t="shared" si="137"/>
        <v>-1</v>
      </c>
      <c r="AF66" s="18">
        <f t="shared" si="138"/>
        <v>-1</v>
      </c>
    </row>
    <row r="67" spans="1:32" x14ac:dyDescent="0.2">
      <c r="A67" s="21" t="s">
        <v>26</v>
      </c>
      <c r="B67" s="2"/>
      <c r="C67" s="23"/>
      <c r="D67" s="23"/>
      <c r="E67" s="23"/>
      <c r="F67" s="23"/>
      <c r="G67" s="23"/>
      <c r="H67" s="23"/>
      <c r="I67" s="17"/>
      <c r="J67" s="17"/>
      <c r="K67" s="17"/>
      <c r="L67" s="17"/>
      <c r="M67" s="17"/>
      <c r="N67" s="16"/>
      <c r="O67" s="16"/>
      <c r="P67" s="16"/>
      <c r="Q67" s="16"/>
      <c r="R67" s="2"/>
      <c r="S67" s="18"/>
      <c r="T67" s="18"/>
      <c r="U67" s="18"/>
      <c r="V67" s="18"/>
      <c r="W67" s="19"/>
      <c r="X67" s="18"/>
      <c r="Y67" s="18"/>
      <c r="Z67" s="18"/>
      <c r="AA67" s="18"/>
      <c r="AB67" s="19"/>
      <c r="AC67" s="18"/>
      <c r="AD67" s="18"/>
      <c r="AE67" s="18"/>
      <c r="AF67" s="18"/>
    </row>
    <row r="68" spans="1:32" x14ac:dyDescent="0.2">
      <c r="A68" s="22" t="s">
        <v>16</v>
      </c>
      <c r="B68" s="2"/>
      <c r="C68" s="23">
        <f t="shared" ref="C68:G68" si="158">(C31-B31)/ABS(B31)</f>
        <v>-0.5615453728661276</v>
      </c>
      <c r="D68" s="23">
        <f t="shared" si="158"/>
        <v>3.4689298043728423</v>
      </c>
      <c r="E68" s="23">
        <f t="shared" si="158"/>
        <v>-2.146119785597763</v>
      </c>
      <c r="F68" s="23">
        <f t="shared" si="158"/>
        <v>0.55368035786905245</v>
      </c>
      <c r="G68" s="23">
        <f t="shared" si="158"/>
        <v>1.4601366742596811</v>
      </c>
      <c r="H68" s="23"/>
      <c r="I68" s="17"/>
      <c r="J68" s="17"/>
      <c r="K68" s="17"/>
      <c r="L68" s="17"/>
      <c r="M68" s="17"/>
      <c r="N68" s="16">
        <f t="shared" si="142"/>
        <v>1.6091026762600202</v>
      </c>
      <c r="O68" s="16">
        <f t="shared" si="143"/>
        <v>-0.86944066227057637</v>
      </c>
      <c r="P68" s="16">
        <f t="shared" si="144"/>
        <v>-5.7965429487391358</v>
      </c>
      <c r="Q68" s="16">
        <f t="shared" si="145"/>
        <v>-3.5433325673791627</v>
      </c>
      <c r="R68" s="2"/>
      <c r="S68" s="18">
        <f t="shared" ref="S68:S73" si="159">(S31-N31)/ABS(N31)</f>
        <v>-2.5842797242972231</v>
      </c>
      <c r="T68" s="18">
        <f t="shared" ref="T68:T73" si="160">(T31-O31)/ABS(O31)</f>
        <v>-4.0682063808745923</v>
      </c>
      <c r="U68" s="18">
        <f t="shared" ref="U68:U73" si="161">(U31-P31)/ABS(P31)</f>
        <v>1.2036971299236487</v>
      </c>
      <c r="V68" s="18">
        <f t="shared" ref="V68:V73" si="162">(V31-Q31)/ABS(Q31)</f>
        <v>1.0264491686768815</v>
      </c>
      <c r="W68" s="19"/>
      <c r="X68" s="18">
        <f t="shared" ref="X68:X73" si="163">(X31-S31)/ABS(S31)</f>
        <v>0.24051803885291398</v>
      </c>
      <c r="Y68" s="18">
        <f t="shared" ref="Y68:Y73" si="164">(Y31-T31)/ABS(T31)</f>
        <v>1.5654613466334164</v>
      </c>
      <c r="Z68" s="18">
        <f t="shared" ref="Z68:Z73" si="165">(Z31-U31)/ABS(U31)</f>
        <v>0.13262599469496023</v>
      </c>
      <c r="AA68" s="18">
        <f t="shared" ref="AA68:AA73" si="166">(AA31-V31)/ABS(V31)</f>
        <v>3.3982300884955752</v>
      </c>
      <c r="AB68" s="19"/>
      <c r="AC68" s="18">
        <f t="shared" ref="AC68:AC73" si="167">(AC31-X31)/ABS(X31)</f>
        <v>0.11084043848964677</v>
      </c>
      <c r="AD68" s="18">
        <f t="shared" ref="AD68:AD73" si="168">(AD31-Y31)/ABS(Y31)</f>
        <v>-1</v>
      </c>
      <c r="AE68" s="18">
        <f t="shared" ref="AE68:AE73" si="169">(AE31-Z31)/ABS(Z31)</f>
        <v>-1</v>
      </c>
      <c r="AF68" s="18">
        <f t="shared" ref="AF68:AF73" si="170">(AF31-AA31)/ABS(AA31)</f>
        <v>-1</v>
      </c>
    </row>
    <row r="69" spans="1:32" x14ac:dyDescent="0.2">
      <c r="A69" s="22" t="s">
        <v>17</v>
      </c>
      <c r="B69" s="2"/>
      <c r="C69" s="23">
        <f t="shared" ref="C69:G69" si="171">(C32-B32)/ABS(B32)</f>
        <v>0.15204678362573099</v>
      </c>
      <c r="D69" s="23">
        <f t="shared" si="171"/>
        <v>-0.55172413793103448</v>
      </c>
      <c r="E69" s="23">
        <f t="shared" si="171"/>
        <v>-7.8222222222222221E-2</v>
      </c>
      <c r="F69" s="23">
        <f t="shared" si="171"/>
        <v>-0.7361912613355317</v>
      </c>
      <c r="G69" s="23">
        <f t="shared" si="171"/>
        <v>-0.36799620132953464</v>
      </c>
      <c r="H69" s="23"/>
      <c r="I69" s="17"/>
      <c r="J69" s="17"/>
      <c r="K69" s="17"/>
      <c r="L69" s="17"/>
      <c r="M69" s="17"/>
      <c r="N69" s="16">
        <f t="shared" si="142"/>
        <v>-0.24491067117334636</v>
      </c>
      <c r="O69" s="16">
        <f t="shared" si="143"/>
        <v>0.28342966769272532</v>
      </c>
      <c r="P69" s="16">
        <f t="shared" si="144"/>
        <v>7.2742963445510803E-2</v>
      </c>
      <c r="Q69" s="16">
        <f t="shared" si="145"/>
        <v>-0.51039819496657801</v>
      </c>
      <c r="R69" s="2"/>
      <c r="S69" s="18">
        <f t="shared" si="159"/>
        <v>-0.33813770018733913</v>
      </c>
      <c r="T69" s="18">
        <f t="shared" si="160"/>
        <v>-1.0832884967179599</v>
      </c>
      <c r="U69" s="18">
        <f t="shared" si="161"/>
        <v>-1.0967701049109324</v>
      </c>
      <c r="V69" s="18">
        <f t="shared" si="162"/>
        <v>-0.56092761142294867</v>
      </c>
      <c r="W69" s="19"/>
      <c r="X69" s="18">
        <f t="shared" si="163"/>
        <v>-0.71014492753623193</v>
      </c>
      <c r="Y69" s="18">
        <f t="shared" si="164"/>
        <v>-0.3512396694214876</v>
      </c>
      <c r="Z69" s="18">
        <f t="shared" si="165"/>
        <v>-0.22625215889464595</v>
      </c>
      <c r="AA69" s="18">
        <f t="shared" si="166"/>
        <v>-0.32808022922636104</v>
      </c>
      <c r="AB69" s="19"/>
      <c r="AC69" s="18">
        <f t="shared" si="167"/>
        <v>-1.864406779661017E-2</v>
      </c>
      <c r="AD69" s="18">
        <f t="shared" si="168"/>
        <v>1</v>
      </c>
      <c r="AE69" s="18">
        <f t="shared" si="169"/>
        <v>1</v>
      </c>
      <c r="AF69" s="18">
        <f t="shared" si="170"/>
        <v>1</v>
      </c>
    </row>
    <row r="70" spans="1:32" x14ac:dyDescent="0.2">
      <c r="A70" s="22" t="s">
        <v>18</v>
      </c>
      <c r="B70" s="2"/>
      <c r="C70" s="23">
        <f t="shared" ref="C70:G70" si="172">(C33-B33)/ABS(B33)</f>
        <v>2.2358788974243109</v>
      </c>
      <c r="D70" s="23">
        <f t="shared" si="172"/>
        <v>3.9308755760368665</v>
      </c>
      <c r="E70" s="23">
        <f t="shared" si="172"/>
        <v>-1.016709147550269</v>
      </c>
      <c r="F70" s="23">
        <f t="shared" si="172"/>
        <v>-1.6355932203389831</v>
      </c>
      <c r="G70" s="23">
        <f t="shared" si="172"/>
        <v>5.8205787781350482</v>
      </c>
      <c r="H70" s="23"/>
      <c r="I70" s="17"/>
      <c r="J70" s="17"/>
      <c r="K70" s="17"/>
      <c r="L70" s="17"/>
      <c r="M70" s="17"/>
      <c r="N70" s="16">
        <f t="shared" si="142"/>
        <v>4.2182981731020384</v>
      </c>
      <c r="O70" s="16">
        <f t="shared" si="143"/>
        <v>-0.9462691407700996</v>
      </c>
      <c r="P70" s="16">
        <f t="shared" si="144"/>
        <v>-1.6861207666162328</v>
      </c>
      <c r="Q70" s="16">
        <f t="shared" si="145"/>
        <v>-1.0010010411392225</v>
      </c>
      <c r="R70" s="2"/>
      <c r="S70" s="18">
        <f t="shared" si="159"/>
        <v>-2.9129082044524925</v>
      </c>
      <c r="T70" s="18">
        <f t="shared" si="160"/>
        <v>6.8651389668725438</v>
      </c>
      <c r="U70" s="18">
        <f t="shared" si="161"/>
        <v>0.73349872089183865</v>
      </c>
      <c r="V70" s="18">
        <f t="shared" si="162"/>
        <v>-18.41438574156588</v>
      </c>
      <c r="W70" s="19"/>
      <c r="X70" s="18">
        <f t="shared" si="163"/>
        <v>1.7162647511544382</v>
      </c>
      <c r="Y70" s="18">
        <f t="shared" si="164"/>
        <v>-0.66229782487451194</v>
      </c>
      <c r="Z70" s="18">
        <f t="shared" si="165"/>
        <v>3.1838235294117645</v>
      </c>
      <c r="AA70" s="18">
        <f t="shared" si="166"/>
        <v>5.0070257611241216</v>
      </c>
      <c r="AB70" s="19"/>
      <c r="AC70" s="18">
        <f t="shared" si="167"/>
        <v>-3.4383954154727794E-2</v>
      </c>
      <c r="AD70" s="18">
        <f t="shared" si="168"/>
        <v>-1</v>
      </c>
      <c r="AE70" s="18">
        <f t="shared" si="169"/>
        <v>-1</v>
      </c>
      <c r="AF70" s="18">
        <f t="shared" si="170"/>
        <v>-1</v>
      </c>
    </row>
    <row r="71" spans="1:32" x14ac:dyDescent="0.2">
      <c r="A71" s="25" t="s">
        <v>19</v>
      </c>
      <c r="B71" s="2"/>
      <c r="C71" s="23">
        <f t="shared" ref="C71:G71" si="173">(C34-B34)/ABS(B34)</f>
        <v>6.7679022746419548</v>
      </c>
      <c r="D71" s="23">
        <f t="shared" si="173"/>
        <v>2.6915942452347914</v>
      </c>
      <c r="E71" s="23">
        <f t="shared" si="173"/>
        <v>-1.051039585352826</v>
      </c>
      <c r="F71" s="23">
        <f t="shared" si="173"/>
        <v>6.3748062015503875</v>
      </c>
      <c r="G71" s="23">
        <f t="shared" si="173"/>
        <v>1.2823970577630346</v>
      </c>
      <c r="H71" s="23"/>
      <c r="I71" s="17"/>
      <c r="J71" s="17"/>
      <c r="K71" s="17"/>
      <c r="L71" s="17"/>
      <c r="M71" s="17"/>
      <c r="N71" s="16">
        <f t="shared" si="142"/>
        <v>1.9784009239504057</v>
      </c>
      <c r="O71" s="16">
        <f t="shared" si="143"/>
        <v>-0.93915316783280955</v>
      </c>
      <c r="P71" s="16">
        <f t="shared" si="144"/>
        <v>-1.3161470387722942</v>
      </c>
      <c r="Q71" s="16">
        <f t="shared" si="145"/>
        <v>-1.2143437492862705</v>
      </c>
      <c r="R71" s="2"/>
      <c r="S71" s="18">
        <f t="shared" si="159"/>
        <v>-1.7073548157273974</v>
      </c>
      <c r="T71" s="18">
        <f t="shared" si="160"/>
        <v>4.0193477903791441</v>
      </c>
      <c r="U71" s="18">
        <f t="shared" si="161"/>
        <v>3.9468106412351629</v>
      </c>
      <c r="V71" s="18">
        <f t="shared" si="162"/>
        <v>1.7433529229684874</v>
      </c>
      <c r="W71" s="19"/>
      <c r="X71" s="18">
        <f t="shared" si="163"/>
        <v>3.6785591766723842</v>
      </c>
      <c r="Y71" s="18">
        <f t="shared" si="164"/>
        <v>0.85197869101978696</v>
      </c>
      <c r="Z71" s="18">
        <f t="shared" si="165"/>
        <v>0.40103761348897538</v>
      </c>
      <c r="AA71" s="18">
        <f t="shared" si="166"/>
        <v>-0.13364779874213836</v>
      </c>
      <c r="AB71" s="19"/>
      <c r="AC71" s="18">
        <f t="shared" si="167"/>
        <v>0.16098872950819673</v>
      </c>
      <c r="AD71" s="18">
        <f t="shared" si="168"/>
        <v>-1</v>
      </c>
      <c r="AE71" s="18">
        <f t="shared" si="169"/>
        <v>-1</v>
      </c>
      <c r="AF71" s="18">
        <f t="shared" si="170"/>
        <v>-1</v>
      </c>
    </row>
    <row r="72" spans="1:32" x14ac:dyDescent="0.2">
      <c r="A72" s="22" t="s">
        <v>20</v>
      </c>
      <c r="B72" s="2"/>
      <c r="C72" s="23">
        <f t="shared" ref="C72:G72" si="174">(C35-B35)/ABS(B35)</f>
        <v>-3.2224824355971897</v>
      </c>
      <c r="D72" s="23">
        <f t="shared" si="174"/>
        <v>0.17803660565723795</v>
      </c>
      <c r="E72" s="23">
        <f t="shared" si="174"/>
        <v>-0.27327935222672067</v>
      </c>
      <c r="F72" s="23">
        <f t="shared" si="174"/>
        <v>-1.2130365659777425</v>
      </c>
      <c r="G72" s="23">
        <f t="shared" si="174"/>
        <v>-1.0098180076628354</v>
      </c>
      <c r="H72" s="23"/>
      <c r="I72" s="17"/>
      <c r="J72" s="17"/>
      <c r="K72" s="17"/>
      <c r="L72" s="17"/>
      <c r="M72" s="17"/>
      <c r="N72" s="16">
        <f t="shared" si="142"/>
        <v>-0.46882466824325136</v>
      </c>
      <c r="O72" s="16">
        <f t="shared" si="143"/>
        <v>0.28488607118197218</v>
      </c>
      <c r="P72" s="16">
        <f t="shared" si="144"/>
        <v>5.5294746463143966E-2</v>
      </c>
      <c r="Q72" s="16">
        <f t="shared" si="145"/>
        <v>-1.558368151645052</v>
      </c>
      <c r="R72" s="2"/>
      <c r="S72" s="18">
        <f t="shared" si="159"/>
        <v>-0.25758880808527418</v>
      </c>
      <c r="T72" s="18">
        <f t="shared" si="160"/>
        <v>-1.1540524977880144</v>
      </c>
      <c r="U72" s="18">
        <f t="shared" si="161"/>
        <v>-1.6847633927681582</v>
      </c>
      <c r="V72" s="18">
        <f t="shared" si="162"/>
        <v>-2.2123440393471649</v>
      </c>
      <c r="W72" s="19"/>
      <c r="X72" s="18">
        <f t="shared" si="163"/>
        <v>-1.6683250414593698</v>
      </c>
      <c r="Y72" s="18">
        <f t="shared" si="164"/>
        <v>-1.2909535452322738</v>
      </c>
      <c r="Z72" s="18">
        <f t="shared" si="165"/>
        <v>-0.47287264420331238</v>
      </c>
      <c r="AA72" s="18">
        <f t="shared" si="166"/>
        <v>-1.3428571428571427</v>
      </c>
      <c r="AB72" s="19"/>
      <c r="AC72" s="18">
        <f t="shared" si="167"/>
        <v>-5.6556867619639531E-2</v>
      </c>
      <c r="AD72" s="18">
        <f t="shared" si="168"/>
        <v>1</v>
      </c>
      <c r="AE72" s="18">
        <f t="shared" si="169"/>
        <v>1</v>
      </c>
      <c r="AF72" s="18">
        <f t="shared" si="170"/>
        <v>1</v>
      </c>
    </row>
    <row r="73" spans="1:32" x14ac:dyDescent="0.2">
      <c r="A73" s="25" t="s">
        <v>21</v>
      </c>
      <c r="B73" s="2"/>
      <c r="C73" s="23">
        <f t="shared" ref="C73:G73" si="175">(C36-B36)/ABS(B36)</f>
        <v>5.2449125312388434</v>
      </c>
      <c r="D73" s="23">
        <f t="shared" si="175"/>
        <v>3.1267451640033643</v>
      </c>
      <c r="E73" s="23">
        <f t="shared" si="175"/>
        <v>-1.091038783703915</v>
      </c>
      <c r="F73" s="23">
        <f t="shared" si="175"/>
        <v>3.1694649653010969</v>
      </c>
      <c r="G73" s="23">
        <f t="shared" si="175"/>
        <v>1.3998555360643896</v>
      </c>
      <c r="H73" s="23"/>
      <c r="I73" s="17"/>
      <c r="J73" s="17"/>
      <c r="K73" s="17"/>
      <c r="L73" s="17"/>
      <c r="M73" s="17"/>
      <c r="N73" s="16">
        <f t="shared" si="142"/>
        <v>2.4445392459183384</v>
      </c>
      <c r="O73" s="16">
        <f t="shared" si="143"/>
        <v>-0.97090578621622525</v>
      </c>
      <c r="P73" s="16">
        <f t="shared" si="144"/>
        <v>-1.430900199525805</v>
      </c>
      <c r="Q73" s="16">
        <f t="shared" si="145"/>
        <v>-1.2190436320902862</v>
      </c>
      <c r="R73" s="2"/>
      <c r="S73" s="18">
        <f t="shared" si="159"/>
        <v>-1.9660859349641278</v>
      </c>
      <c r="T73" s="18">
        <f t="shared" si="160"/>
        <v>7.4372722627551688</v>
      </c>
      <c r="U73" s="18">
        <f t="shared" si="161"/>
        <v>2.8231119440908228</v>
      </c>
      <c r="V73" s="18">
        <f t="shared" si="162"/>
        <v>1.6055968353287953</v>
      </c>
      <c r="W73" s="19"/>
      <c r="X73" s="18">
        <f t="shared" si="163"/>
        <v>2.7620807276861852</v>
      </c>
      <c r="Y73" s="18">
        <f t="shared" si="164"/>
        <v>0.71829238024323649</v>
      </c>
      <c r="Z73" s="18">
        <f t="shared" si="165"/>
        <v>0.37992951837556638</v>
      </c>
      <c r="AA73" s="18">
        <f t="shared" si="166"/>
        <v>-0.4063955293387147</v>
      </c>
      <c r="AB73" s="19"/>
      <c r="AC73" s="18">
        <f t="shared" si="167"/>
        <v>0.18809485400871109</v>
      </c>
      <c r="AD73" s="18">
        <f t="shared" si="168"/>
        <v>-1</v>
      </c>
      <c r="AE73" s="18">
        <f t="shared" si="169"/>
        <v>-1</v>
      </c>
      <c r="AF73" s="18">
        <f t="shared" si="170"/>
        <v>-1</v>
      </c>
    </row>
    <row r="74" spans="1:32" x14ac:dyDescent="0.2">
      <c r="A74" s="3"/>
      <c r="B74" s="2"/>
      <c r="C74" s="23"/>
      <c r="D74" s="23"/>
      <c r="E74" s="23"/>
      <c r="F74" s="23"/>
      <c r="G74" s="23"/>
      <c r="H74" s="23"/>
      <c r="I74" s="17"/>
      <c r="J74" s="17"/>
      <c r="K74" s="17"/>
      <c r="L74" s="17"/>
      <c r="M74" s="17"/>
      <c r="N74" s="16"/>
      <c r="O74" s="16"/>
      <c r="P74" s="16"/>
      <c r="Q74" s="16"/>
      <c r="R74" s="2"/>
      <c r="S74" s="18"/>
      <c r="T74" s="18"/>
      <c r="U74" s="18"/>
      <c r="V74" s="18"/>
      <c r="W74" s="19"/>
      <c r="X74" s="18"/>
      <c r="Y74" s="18"/>
      <c r="Z74" s="18"/>
      <c r="AA74" s="18"/>
      <c r="AB74" s="19"/>
      <c r="AC74" s="18"/>
      <c r="AD74" s="18"/>
      <c r="AE74" s="18"/>
      <c r="AF74" s="18"/>
    </row>
    <row r="75" spans="1:32" x14ac:dyDescent="0.2">
      <c r="A75" s="3" t="s">
        <v>23</v>
      </c>
      <c r="B75" s="2"/>
      <c r="C75" s="23">
        <f t="shared" ref="C75:G75" si="176">(C38-B38)/ABS(B38)</f>
        <v>5.1169936908012614</v>
      </c>
      <c r="D75" s="23">
        <f t="shared" si="176"/>
        <v>2.9386575280256007</v>
      </c>
      <c r="E75" s="23">
        <f t="shared" si="176"/>
        <v>-1.0910852888444773</v>
      </c>
      <c r="F75" s="23">
        <f t="shared" si="176"/>
        <v>3.1193701026617258</v>
      </c>
      <c r="G75" s="23">
        <f t="shared" si="176"/>
        <v>1.4076849477555655</v>
      </c>
      <c r="H75" s="23"/>
      <c r="I75" s="17"/>
      <c r="J75" s="17"/>
      <c r="K75" s="17"/>
      <c r="L75" s="17"/>
      <c r="M75" s="17"/>
      <c r="N75" s="16">
        <f t="shared" si="142"/>
        <v>2.2200566134659554</v>
      </c>
      <c r="O75" s="16">
        <f t="shared" si="143"/>
        <v>-0.97226257642469172</v>
      </c>
      <c r="P75" s="16">
        <f t="shared" si="144"/>
        <v>-1.4315028671706889</v>
      </c>
      <c r="Q75" s="16">
        <f t="shared" si="145"/>
        <v>-1.2186346567183362</v>
      </c>
      <c r="R75" s="2"/>
      <c r="S75" s="18">
        <f t="shared" ref="S75:S76" si="177">(S38-N38)/ABS(N38)</f>
        <v>-1.9945609768527384</v>
      </c>
      <c r="T75" s="18">
        <f t="shared" ref="T75:T76" si="178">(T38-O38)/ABS(O38)</f>
        <v>7.4744855215261623</v>
      </c>
      <c r="U75" s="18">
        <f t="shared" ref="U75:U76" si="179">(U38-P38)/ABS(P38)</f>
        <v>2.8263799052053171</v>
      </c>
      <c r="V75" s="18">
        <f t="shared" ref="V75" si="180">(V38-Q38)/ABS(Q38)</f>
        <v>1.5927748753974125</v>
      </c>
      <c r="W75" s="19"/>
      <c r="X75" s="18">
        <f t="shared" ref="X75:X76" si="181">(X38-S38)/ABS(S38)</f>
        <v>2.7266174677579098</v>
      </c>
      <c r="Y75" s="18">
        <f t="shared" ref="Y75:Y76" si="182">(Y38-T38)/ABS(T38)</f>
        <v>0.72371970930275387</v>
      </c>
      <c r="Z75" s="18">
        <f t="shared" ref="Z75:Z76" si="183">(Z38-U38)/ABS(U38)</f>
        <v>0.38471791733522931</v>
      </c>
      <c r="AA75" s="18">
        <f t="shared" ref="AA75" si="184">(AA38-V38)/ABS(V38)</f>
        <v>-0.40414560715048492</v>
      </c>
      <c r="AB75" s="19"/>
      <c r="AC75" s="18">
        <f t="shared" ref="AC75:AC76" si="185">(AC38-X38)/ABS(X38)</f>
        <v>0.20169899355842916</v>
      </c>
      <c r="AD75" s="18" t="e">
        <f t="shared" ref="AD75:AD76" si="186">(AD38-Y38)/ABS(Y38)</f>
        <v>#DIV/0!</v>
      </c>
      <c r="AE75" s="18" t="e">
        <f t="shared" ref="AE75:AE76" si="187">(AE38-Z38)/ABS(Z38)</f>
        <v>#DIV/0!</v>
      </c>
      <c r="AF75" s="18" t="e">
        <f t="shared" ref="AF75" si="188">(AF38-AA38)/ABS(AA38)</f>
        <v>#DIV/0!</v>
      </c>
    </row>
    <row r="76" spans="1:32" x14ac:dyDescent="0.2">
      <c r="A76" s="3" t="s">
        <v>24</v>
      </c>
      <c r="B76" s="2"/>
      <c r="C76" s="23">
        <f t="shared" ref="C76:G76" si="189">(C39-B39)/ABS(B39)</f>
        <v>3.1070934289599315E-2</v>
      </c>
      <c r="D76" s="23">
        <f t="shared" si="189"/>
        <v>4.7754249928921591E-2</v>
      </c>
      <c r="E76" s="23">
        <f t="shared" si="189"/>
        <v>-5.1056697686568324E-4</v>
      </c>
      <c r="F76" s="23">
        <f t="shared" si="189"/>
        <v>2.363667515006292E-2</v>
      </c>
      <c r="G76" s="23">
        <f t="shared" si="189"/>
        <v>-3.2518422721687303E-3</v>
      </c>
      <c r="H76" s="23"/>
      <c r="I76" s="17"/>
      <c r="J76" s="17"/>
      <c r="K76" s="17"/>
      <c r="L76" s="17"/>
      <c r="M76" s="17"/>
      <c r="N76" s="16">
        <f t="shared" si="142"/>
        <v>6.9713877549114803E-2</v>
      </c>
      <c r="O76" s="16">
        <f t="shared" si="143"/>
        <v>4.8915509574371428E-2</v>
      </c>
      <c r="P76" s="16">
        <f t="shared" si="144"/>
        <v>-1.396671240762331E-3</v>
      </c>
      <c r="Q76" s="16">
        <f>(Q39-L39)/ABS(L39)</f>
        <v>1.8705880306843406E-3</v>
      </c>
      <c r="R76" s="2"/>
      <c r="S76" s="18">
        <f t="shared" si="177"/>
        <v>-2.8630765283712403E-2</v>
      </c>
      <c r="T76" s="18">
        <f t="shared" si="178"/>
        <v>-4.3912115580900775E-3</v>
      </c>
      <c r="U76" s="18">
        <f t="shared" si="179"/>
        <v>-1.7893107042956087E-3</v>
      </c>
      <c r="V76" s="18">
        <f>(V39-Q39)/ABS(Q39)</f>
        <v>2.1630403823688086E-2</v>
      </c>
      <c r="W76" s="19"/>
      <c r="X76" s="18">
        <f t="shared" si="181"/>
        <v>2.0539152759948651E-2</v>
      </c>
      <c r="Y76" s="18">
        <f t="shared" si="182"/>
        <v>-3.1486146095717885E-3</v>
      </c>
      <c r="Z76" s="18">
        <f t="shared" si="183"/>
        <v>-3.4580320653882428E-3</v>
      </c>
      <c r="AA76" s="18">
        <f>(AA39-V39)/ABS(V39)</f>
        <v>-3.775959723096287E-3</v>
      </c>
      <c r="AB76" s="19"/>
      <c r="AC76" s="18">
        <f t="shared" si="185"/>
        <v>-1.1320754716981131E-2</v>
      </c>
      <c r="AD76" s="18">
        <f t="shared" si="186"/>
        <v>-1</v>
      </c>
      <c r="AE76" s="18">
        <f t="shared" si="187"/>
        <v>-1</v>
      </c>
      <c r="AF76" s="18">
        <f>(AF39-AA39)/ABS(AA39)</f>
        <v>-1</v>
      </c>
    </row>
    <row r="77" spans="1:32" x14ac:dyDescent="0.2">
      <c r="A77" s="2"/>
      <c r="B77" s="2"/>
      <c r="C77" s="2"/>
      <c r="D77" s="2"/>
      <c r="E77" s="2"/>
      <c r="F77" s="2"/>
      <c r="G77" s="2"/>
      <c r="H77" s="2"/>
      <c r="I77" s="17"/>
      <c r="J77" s="17"/>
      <c r="K77" s="17"/>
      <c r="L77" s="17"/>
      <c r="M77" s="17"/>
      <c r="N77" s="17"/>
      <c r="O77" s="17"/>
      <c r="P77" s="17"/>
      <c r="Q77" s="17"/>
      <c r="R77" s="2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</row>
    <row r="78" spans="1:32" x14ac:dyDescent="0.2">
      <c r="A78" s="26" t="s">
        <v>27</v>
      </c>
      <c r="B78" s="2"/>
      <c r="C78" s="2"/>
      <c r="D78" s="2"/>
      <c r="E78" s="2"/>
      <c r="F78" s="2"/>
      <c r="G78" s="2"/>
      <c r="H78" s="2"/>
      <c r="I78" s="17"/>
      <c r="J78" s="17"/>
      <c r="K78" s="17"/>
      <c r="L78" s="17"/>
      <c r="M78" s="17"/>
      <c r="N78" s="17"/>
      <c r="O78" s="17"/>
      <c r="P78" s="17"/>
      <c r="Q78" s="17"/>
      <c r="R78" s="2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</row>
    <row r="79" spans="1:32" x14ac:dyDescent="0.2">
      <c r="A79" s="4" t="s">
        <v>50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</row>
    <row r="80" spans="1:32" x14ac:dyDescent="0.2">
      <c r="A80" s="5" t="s">
        <v>56</v>
      </c>
      <c r="B80" s="27"/>
      <c r="C80" s="27"/>
      <c r="D80" s="28">
        <f>D6/D$18</f>
        <v>0.93049434032088951</v>
      </c>
      <c r="E80" s="28">
        <f t="shared" ref="E80:G80" si="190">E6/E$18</f>
        <v>0.91037181796400135</v>
      </c>
      <c r="F80" s="28">
        <f t="shared" si="190"/>
        <v>0.88883292106178724</v>
      </c>
      <c r="G80" s="28">
        <f t="shared" si="190"/>
        <v>0.8715553785418868</v>
      </c>
      <c r="H80" s="6"/>
      <c r="I80" s="29">
        <f>I6/I$18</f>
        <v>0.93947457657561106</v>
      </c>
      <c r="J80" s="29">
        <f t="shared" ref="J80:L80" si="191">J6/J$18</f>
        <v>0.94244693136211166</v>
      </c>
      <c r="K80" s="29">
        <f t="shared" si="191"/>
        <v>0.92461464623281786</v>
      </c>
      <c r="L80" s="29">
        <f t="shared" si="191"/>
        <v>0.91849567879698379</v>
      </c>
      <c r="M80" s="17"/>
      <c r="N80" s="29">
        <f>N6/N$18</f>
        <v>0.91445881627977743</v>
      </c>
      <c r="O80" s="29">
        <f t="shared" ref="O80:Q80" si="192">O6/O$18</f>
        <v>0.91629779093789698</v>
      </c>
      <c r="P80" s="29">
        <f t="shared" si="192"/>
        <v>0.90568210017835715</v>
      </c>
      <c r="Q80" s="29">
        <f t="shared" si="192"/>
        <v>0.90562799355001888</v>
      </c>
      <c r="R80" s="6"/>
      <c r="S80" s="28">
        <f>S6/S$18</f>
        <v>0.90765475370845594</v>
      </c>
      <c r="T80" s="28">
        <f t="shared" ref="T80:V80" si="193">T6/T$18</f>
        <v>0.90267937219730943</v>
      </c>
      <c r="U80" s="28">
        <f t="shared" si="193"/>
        <v>0.87019524914283364</v>
      </c>
      <c r="V80" s="28">
        <f t="shared" si="193"/>
        <v>0.87638688626686434</v>
      </c>
      <c r="W80" s="19"/>
      <c r="X80" s="28">
        <f>X6/X$18</f>
        <v>0.8740595004856847</v>
      </c>
      <c r="Y80" s="28">
        <f t="shared" ref="Y80:AA80" si="194">Y6/Y$18</f>
        <v>0.87965519516828683</v>
      </c>
      <c r="Z80" s="28">
        <f t="shared" si="194"/>
        <v>0.85611914508797005</v>
      </c>
      <c r="AA80" s="28">
        <f t="shared" si="194"/>
        <v>0.87444009187230665</v>
      </c>
      <c r="AB80" s="19"/>
      <c r="AC80" s="28">
        <f>AC6/AC$18</f>
        <v>0.87227791685413136</v>
      </c>
      <c r="AD80" s="28" t="e">
        <f t="shared" ref="AD80:AF80" si="195">AD6/AD$18</f>
        <v>#DIV/0!</v>
      </c>
      <c r="AE80" s="28" t="e">
        <f t="shared" si="195"/>
        <v>#DIV/0!</v>
      </c>
      <c r="AF80" s="28" t="e">
        <f t="shared" si="195"/>
        <v>#DIV/0!</v>
      </c>
    </row>
    <row r="81" spans="1:32" x14ac:dyDescent="0.2">
      <c r="A81" s="5" t="s">
        <v>57</v>
      </c>
      <c r="B81" s="27"/>
      <c r="C81" s="27"/>
      <c r="D81" s="28">
        <f t="shared" ref="D81:G81" si="196">D7/D$18</f>
        <v>9.8383640698201394E-2</v>
      </c>
      <c r="E81" s="28">
        <f t="shared" si="196"/>
        <v>0.11001921201523342</v>
      </c>
      <c r="F81" s="28">
        <f t="shared" si="196"/>
        <v>0.13132983380422772</v>
      </c>
      <c r="G81" s="28">
        <f t="shared" si="196"/>
        <v>0.15361928416409903</v>
      </c>
      <c r="H81" s="6"/>
      <c r="I81" s="29">
        <f t="shared" ref="I81:L81" si="197">I7/I$18</f>
        <v>9.3409211433962205E-2</v>
      </c>
      <c r="J81" s="29">
        <f t="shared" si="197"/>
        <v>8.8960915178344729E-2</v>
      </c>
      <c r="K81" s="29">
        <f t="shared" si="197"/>
        <v>0.10311629463785509</v>
      </c>
      <c r="L81" s="29">
        <f t="shared" si="197"/>
        <v>0.10639547229370294</v>
      </c>
      <c r="M81" s="17"/>
      <c r="N81" s="29">
        <f t="shared" ref="N81:Q81" si="198">N7/N$18</f>
        <v>0.11030338405484946</v>
      </c>
      <c r="O81" s="29">
        <f t="shared" si="198"/>
        <v>0.10268472316067816</v>
      </c>
      <c r="P81" s="29">
        <f t="shared" si="198"/>
        <v>0.11773338813142203</v>
      </c>
      <c r="Q81" s="29">
        <f t="shared" si="198"/>
        <v>0.11044177444081309</v>
      </c>
      <c r="R81" s="6"/>
      <c r="S81" s="28">
        <f t="shared" ref="S81:V83" si="199">S7/S$18</f>
        <v>0.11412655692558052</v>
      </c>
      <c r="T81" s="28">
        <f t="shared" si="199"/>
        <v>0.1168609865470852</v>
      </c>
      <c r="U81" s="28">
        <f t="shared" si="199"/>
        <v>0.14688237830291334</v>
      </c>
      <c r="V81" s="28">
        <f t="shared" si="199"/>
        <v>0.1455697487865803</v>
      </c>
      <c r="W81" s="19"/>
      <c r="X81" s="28">
        <f t="shared" ref="X81:AA81" si="200">X7/X$18</f>
        <v>0.15117140552198752</v>
      </c>
      <c r="Y81" s="28">
        <f t="shared" si="200"/>
        <v>0.14250983742632783</v>
      </c>
      <c r="Z81" s="28">
        <f t="shared" si="200"/>
        <v>0.16820079290103271</v>
      </c>
      <c r="AA81" s="28">
        <f t="shared" si="200"/>
        <v>0.1542128287979822</v>
      </c>
      <c r="AB81" s="19"/>
      <c r="AC81" s="28">
        <f t="shared" ref="AC81:AF81" si="201">AC7/AC$18</f>
        <v>0.16203484727878206</v>
      </c>
      <c r="AD81" s="28" t="e">
        <f t="shared" si="201"/>
        <v>#DIV/0!</v>
      </c>
      <c r="AE81" s="28" t="e">
        <f t="shared" si="201"/>
        <v>#DIV/0!</v>
      </c>
      <c r="AF81" s="28" t="e">
        <f t="shared" si="201"/>
        <v>#DIV/0!</v>
      </c>
    </row>
    <row r="82" spans="1:32" x14ac:dyDescent="0.2">
      <c r="A82" s="5" t="s">
        <v>58</v>
      </c>
      <c r="B82" s="27"/>
      <c r="C82" s="27"/>
      <c r="D82" s="28">
        <f t="shared" ref="D82:G82" si="202">D8/D$18</f>
        <v>2.3600837755865498E-2</v>
      </c>
      <c r="E82" s="28">
        <f t="shared" si="202"/>
        <v>2.7389081665251495E-2</v>
      </c>
      <c r="F82" s="28">
        <f t="shared" si="202"/>
        <v>2.8491659625552935E-2</v>
      </c>
      <c r="G82" s="28">
        <f t="shared" si="202"/>
        <v>2.4541285672403015E-2</v>
      </c>
      <c r="H82" s="6"/>
      <c r="I82" s="29">
        <f t="shared" ref="I82:L82" si="203">I8/I$18</f>
        <v>2.2635137903365767E-2</v>
      </c>
      <c r="J82" s="29">
        <f t="shared" si="203"/>
        <v>2.1612013421783309E-2</v>
      </c>
      <c r="K82" s="29">
        <f t="shared" si="203"/>
        <v>2.4694086249922392E-2</v>
      </c>
      <c r="L82" s="29">
        <f t="shared" si="203"/>
        <v>2.5163702701517781E-2</v>
      </c>
      <c r="M82" s="17"/>
      <c r="N82" s="29">
        <f t="shared" ref="N82:Q82" si="204">N8/N$18</f>
        <v>2.5368511599409085E-2</v>
      </c>
      <c r="O82" s="29">
        <f t="shared" si="204"/>
        <v>2.7436146985858615E-2</v>
      </c>
      <c r="P82" s="29">
        <f t="shared" si="204"/>
        <v>2.6212121257844202E-2</v>
      </c>
      <c r="Q82" s="29">
        <f t="shared" si="204"/>
        <v>2.9766668937841294E-2</v>
      </c>
      <c r="R82" s="6"/>
      <c r="S82" s="28">
        <f t="shared" si="199"/>
        <v>2.688865243787945E-2</v>
      </c>
      <c r="T82" s="28">
        <f t="shared" si="199"/>
        <v>3.1935724962630793E-2</v>
      </c>
      <c r="U82" s="28">
        <f t="shared" si="199"/>
        <v>3.0291333894512083E-2</v>
      </c>
      <c r="V82" s="28">
        <f t="shared" si="199"/>
        <v>2.5189036236740386E-2</v>
      </c>
      <c r="W82" s="19"/>
      <c r="X82" s="28">
        <f t="shared" ref="X82:AA82" si="205">X8/X$18</f>
        <v>2.4802844959581159E-2</v>
      </c>
      <c r="Y82" s="28">
        <f t="shared" si="205"/>
        <v>2.4752458054186594E-2</v>
      </c>
      <c r="Z82" s="28">
        <f t="shared" si="205"/>
        <v>2.6988510201939458E-2</v>
      </c>
      <c r="AA82" s="28">
        <f t="shared" si="205"/>
        <v>2.2154555879729611E-2</v>
      </c>
      <c r="AB82" s="19"/>
      <c r="AC82" s="28">
        <f t="shared" ref="AC82:AF82" si="206">AC8/AC$18</f>
        <v>1.8727239866332884E-2</v>
      </c>
      <c r="AD82" s="28" t="e">
        <f t="shared" si="206"/>
        <v>#DIV/0!</v>
      </c>
      <c r="AE82" s="28" t="e">
        <f t="shared" si="206"/>
        <v>#DIV/0!</v>
      </c>
      <c r="AF82" s="28" t="e">
        <f t="shared" si="206"/>
        <v>#DIV/0!</v>
      </c>
    </row>
    <row r="83" spans="1:32" x14ac:dyDescent="0.2">
      <c r="A83" s="5" t="s">
        <v>59</v>
      </c>
      <c r="B83" s="27"/>
      <c r="C83" s="27"/>
      <c r="D83" s="28">
        <f t="shared" ref="D83:G83" si="207">D9/D$18</f>
        <v>-5.2478975653055371E-2</v>
      </c>
      <c r="E83" s="28">
        <f t="shared" si="207"/>
        <v>-4.777994981042296E-2</v>
      </c>
      <c r="F83" s="28">
        <f t="shared" si="207"/>
        <v>-4.865441449156787E-2</v>
      </c>
      <c r="G83" s="28">
        <f t="shared" si="207"/>
        <v>-4.9715948378388844E-2</v>
      </c>
      <c r="H83" s="6"/>
      <c r="I83" s="29">
        <f t="shared" ref="I83:L83" si="208">I9/I$18</f>
        <v>-5.551892591293911E-2</v>
      </c>
      <c r="J83" s="29">
        <f t="shared" si="208"/>
        <v>-5.301985996223961E-2</v>
      </c>
      <c r="K83" s="29">
        <f t="shared" si="208"/>
        <v>-5.2425027120595449E-2</v>
      </c>
      <c r="L83" s="29">
        <f t="shared" si="208"/>
        <v>-5.0054853792204548E-2</v>
      </c>
      <c r="M83" s="17"/>
      <c r="N83" s="29">
        <f t="shared" ref="N83:Q83" si="209">N9/N$18</f>
        <v>-5.0130711934035926E-2</v>
      </c>
      <c r="O83" s="29">
        <f t="shared" si="209"/>
        <v>-4.6418661084433765E-2</v>
      </c>
      <c r="P83" s="29">
        <f t="shared" si="209"/>
        <v>-4.9627609567623382E-2</v>
      </c>
      <c r="Q83" s="29">
        <f t="shared" si="209"/>
        <v>-4.5836436928673084E-2</v>
      </c>
      <c r="R83" s="6"/>
      <c r="S83" s="28">
        <f t="shared" si="199"/>
        <v>-4.866996307191588E-2</v>
      </c>
      <c r="T83" s="28">
        <f t="shared" si="199"/>
        <v>-5.1476083707025409E-2</v>
      </c>
      <c r="U83" s="28">
        <f t="shared" si="199"/>
        <v>-4.73689613402591E-2</v>
      </c>
      <c r="V83" s="28">
        <f t="shared" si="199"/>
        <v>-4.7145671290185008E-2</v>
      </c>
      <c r="W83" s="19"/>
      <c r="X83" s="28">
        <f t="shared" ref="X83:AA83" si="210">X9/X$18</f>
        <v>-5.0033750967253328E-2</v>
      </c>
      <c r="Y83" s="28">
        <f t="shared" si="210"/>
        <v>-4.6917490648801276E-2</v>
      </c>
      <c r="Z83" s="28">
        <f t="shared" si="210"/>
        <v>-5.1308448190942199E-2</v>
      </c>
      <c r="AA83" s="28">
        <f t="shared" si="210"/>
        <v>-5.0807476550018459E-2</v>
      </c>
      <c r="AB83" s="19"/>
      <c r="AC83" s="28">
        <f t="shared" ref="AC83:AF83" si="211">AC9/AC$18</f>
        <v>-5.3040003999246299E-2</v>
      </c>
      <c r="AD83" s="28" t="e">
        <f t="shared" si="211"/>
        <v>#DIV/0!</v>
      </c>
      <c r="AE83" s="28" t="e">
        <f t="shared" si="211"/>
        <v>#DIV/0!</v>
      </c>
      <c r="AF83" s="28" t="e">
        <f t="shared" si="211"/>
        <v>#DIV/0!</v>
      </c>
    </row>
    <row r="84" spans="1:32" x14ac:dyDescent="0.2">
      <c r="A84" s="7" t="s">
        <v>60</v>
      </c>
      <c r="B84" s="27"/>
      <c r="C84" s="27"/>
      <c r="D84" s="28"/>
      <c r="E84" s="28"/>
      <c r="F84" s="28"/>
      <c r="G84" s="28"/>
      <c r="H84" s="6"/>
      <c r="I84" s="30"/>
      <c r="J84" s="30"/>
      <c r="K84" s="30"/>
      <c r="L84" s="30"/>
      <c r="M84" s="17"/>
      <c r="N84" s="30"/>
      <c r="O84" s="30"/>
      <c r="P84" s="30"/>
      <c r="Q84" s="30"/>
      <c r="R84" s="6"/>
      <c r="S84" s="31"/>
      <c r="T84" s="31"/>
      <c r="U84" s="31"/>
      <c r="V84" s="31"/>
      <c r="W84" s="19"/>
      <c r="X84" s="31"/>
      <c r="Y84" s="31"/>
      <c r="Z84" s="31"/>
      <c r="AA84" s="31"/>
      <c r="AB84" s="19"/>
      <c r="AC84" s="31"/>
      <c r="AD84" s="31"/>
      <c r="AE84" s="31"/>
      <c r="AF84" s="31"/>
    </row>
    <row r="85" spans="1:32" x14ac:dyDescent="0.2">
      <c r="A85" s="5" t="s">
        <v>46</v>
      </c>
      <c r="B85" s="27"/>
      <c r="C85" s="27"/>
      <c r="D85" s="28">
        <f>D11/D6</f>
        <v>2.970022502878893E-2</v>
      </c>
      <c r="E85" s="28">
        <f t="shared" ref="E85:G85" si="212">E11/E6</f>
        <v>3.0719757592676294E-2</v>
      </c>
      <c r="F85" s="28">
        <f t="shared" si="212"/>
        <v>3.7478130050788823E-2</v>
      </c>
      <c r="G85" s="28">
        <f t="shared" si="212"/>
        <v>3.8002079668437806E-2</v>
      </c>
      <c r="H85" s="6"/>
      <c r="I85" s="29">
        <f>I11/I6</f>
        <v>3.6848992932049005E-2</v>
      </c>
      <c r="J85" s="29">
        <f t="shared" ref="J85:L85" si="213">J11/J6</f>
        <v>2.5645660254720773E-2</v>
      </c>
      <c r="K85" s="29">
        <f t="shared" si="213"/>
        <v>4.181002574197884E-2</v>
      </c>
      <c r="L85" s="29">
        <f t="shared" si="213"/>
        <v>1.9196091779054597E-2</v>
      </c>
      <c r="M85" s="17"/>
      <c r="N85" s="29">
        <f>N11/N6</f>
        <v>3.9506197969916924E-2</v>
      </c>
      <c r="O85" s="29">
        <f t="shared" ref="O85:Q85" si="214">O11/O6</f>
        <v>2.5742260568503667E-2</v>
      </c>
      <c r="P85" s="29">
        <f t="shared" si="214"/>
        <v>4.0096083281803294E-2</v>
      </c>
      <c r="Q85" s="29">
        <f t="shared" si="214"/>
        <v>2.1386069341987245E-2</v>
      </c>
      <c r="R85" s="6"/>
      <c r="S85" s="28">
        <f>S11/S6</f>
        <v>3.6276456850738312E-2</v>
      </c>
      <c r="T85" s="28">
        <f t="shared" ref="T85:V85" si="215">T11/T6</f>
        <v>3.3834664282136308E-2</v>
      </c>
      <c r="U85" s="28">
        <f t="shared" si="215"/>
        <v>5.1556461544995116E-2</v>
      </c>
      <c r="V85" s="28">
        <f t="shared" si="215"/>
        <v>3.0364005020758908E-2</v>
      </c>
      <c r="W85" s="19"/>
      <c r="X85" s="28">
        <f>X11/X6</f>
        <v>4.6355682385405779E-2</v>
      </c>
      <c r="Y85" s="28">
        <f t="shared" ref="Y85:AA85" si="216">Y11/Y6</f>
        <v>3.2150189513581805E-2</v>
      </c>
      <c r="Z85" s="28">
        <f t="shared" si="216"/>
        <v>5.1877071946958155E-2</v>
      </c>
      <c r="AA85" s="28">
        <f t="shared" si="216"/>
        <v>2.591856407344029E-2</v>
      </c>
      <c r="AB85" s="19"/>
      <c r="AC85" s="28">
        <f>AC11/AC6</f>
        <v>4.1109176273502766E-2</v>
      </c>
      <c r="AD85" s="28" t="e">
        <f t="shared" ref="AD85:AF85" si="217">AD11/AD6</f>
        <v>#DIV/0!</v>
      </c>
      <c r="AE85" s="28" t="e">
        <f t="shared" si="217"/>
        <v>#DIV/0!</v>
      </c>
      <c r="AF85" s="28" t="e">
        <f t="shared" si="217"/>
        <v>#DIV/0!</v>
      </c>
    </row>
    <row r="86" spans="1:32" x14ac:dyDescent="0.2">
      <c r="A86" s="5" t="s">
        <v>47</v>
      </c>
      <c r="B86" s="27"/>
      <c r="C86" s="27"/>
      <c r="D86" s="28">
        <f t="shared" ref="D86:G86" si="218">D12/D7</f>
        <v>1.4963465071537722E-2</v>
      </c>
      <c r="E86" s="28">
        <f t="shared" si="218"/>
        <v>-1.7451491355682566E-2</v>
      </c>
      <c r="F86" s="28">
        <f t="shared" si="218"/>
        <v>3.8427388247623761E-3</v>
      </c>
      <c r="G86" s="28">
        <f t="shared" si="218"/>
        <v>6.0315078769692422E-3</v>
      </c>
      <c r="H86" s="6"/>
      <c r="I86" s="29">
        <f t="shared" ref="I86:L86" si="219">I12/I7</f>
        <v>-3.0855069516808078E-2</v>
      </c>
      <c r="J86" s="29">
        <f t="shared" si="219"/>
        <v>0.11749320821764431</v>
      </c>
      <c r="K86" s="29">
        <f t="shared" si="219"/>
        <v>4.6508223231010318E-3</v>
      </c>
      <c r="L86" s="29">
        <f t="shared" si="219"/>
        <v>-2.7891568031842465E-2</v>
      </c>
      <c r="M86" s="17"/>
      <c r="N86" s="29">
        <f t="shared" ref="N86:Q86" si="220">N12/N7</f>
        <v>-6.575256573563211E-2</v>
      </c>
      <c r="O86" s="29">
        <f t="shared" si="220"/>
        <v>-1.3683016868874161E-2</v>
      </c>
      <c r="P86" s="29">
        <f t="shared" si="220"/>
        <v>-2.8218735159776916E-2</v>
      </c>
      <c r="Q86" s="29">
        <f t="shared" si="220"/>
        <v>2.394804276600998E-2</v>
      </c>
      <c r="R86" s="6"/>
      <c r="S86" s="28">
        <f t="shared" ref="S86:V86" si="221">S12/S7</f>
        <v>-2.416730649702022E-2</v>
      </c>
      <c r="T86" s="28">
        <f t="shared" si="221"/>
        <v>1.1511895625479663E-3</v>
      </c>
      <c r="U86" s="28">
        <f t="shared" si="221"/>
        <v>7.0727684437113863E-3</v>
      </c>
      <c r="V86" s="28">
        <f t="shared" si="221"/>
        <v>2.0926339285714284E-2</v>
      </c>
      <c r="W86" s="19"/>
      <c r="X86" s="28">
        <f t="shared" ref="X86:AA86" si="222">X12/X7</f>
        <v>-3.0576127205401874E-2</v>
      </c>
      <c r="Y86" s="28">
        <f t="shared" si="222"/>
        <v>1.2429020544439841E-2</v>
      </c>
      <c r="Z86" s="28">
        <f t="shared" si="222"/>
        <v>6.912608309531239E-3</v>
      </c>
      <c r="AA86" s="28">
        <f t="shared" si="222"/>
        <v>2.8177369123535519E-2</v>
      </c>
      <c r="AB86" s="19"/>
      <c r="AC86" s="28">
        <f t="shared" ref="AC86:AF86" si="223">AC12/AC7</f>
        <v>5.3159930702233191E-3</v>
      </c>
      <c r="AD86" s="28" t="e">
        <f t="shared" si="223"/>
        <v>#DIV/0!</v>
      </c>
      <c r="AE86" s="28" t="e">
        <f t="shared" si="223"/>
        <v>#DIV/0!</v>
      </c>
      <c r="AF86" s="28" t="e">
        <f t="shared" si="223"/>
        <v>#DIV/0!</v>
      </c>
    </row>
    <row r="87" spans="1:32" x14ac:dyDescent="0.2">
      <c r="A87" s="5" t="s">
        <v>48</v>
      </c>
      <c r="B87" s="27"/>
      <c r="C87" s="27"/>
      <c r="D87" s="28">
        <f>D13/D8</f>
        <v>-0.26834054178858774</v>
      </c>
      <c r="E87" s="28">
        <f t="shared" ref="E87:G87" si="224">E13/E8</f>
        <v>-0.4066681141720303</v>
      </c>
      <c r="F87" s="28">
        <f t="shared" si="224"/>
        <v>-0.21527055587238753</v>
      </c>
      <c r="G87" s="28">
        <f t="shared" si="224"/>
        <v>-1.2359592772080093E-2</v>
      </c>
      <c r="H87" s="6"/>
      <c r="I87" s="29">
        <f>I13/I8</f>
        <v>-0.41825571293673275</v>
      </c>
      <c r="J87" s="29">
        <f t="shared" ref="J87:L87" si="225">J13/J8</f>
        <v>-0.26965791774477621</v>
      </c>
      <c r="K87" s="29">
        <f t="shared" si="225"/>
        <v>-0.27905004733770999</v>
      </c>
      <c r="L87" s="29">
        <f t="shared" si="225"/>
        <v>-0.17127590843956</v>
      </c>
      <c r="M87" s="17"/>
      <c r="N87" s="29">
        <f>N13/N8</f>
        <v>-0.44263938472844977</v>
      </c>
      <c r="O87" s="29">
        <f t="shared" ref="O87:Q87" si="226">O13/O8</f>
        <v>-0.43371834675679244</v>
      </c>
      <c r="P87" s="29">
        <f t="shared" si="226"/>
        <v>-0.36168126974380793</v>
      </c>
      <c r="Q87" s="29">
        <f t="shared" si="226"/>
        <v>-0.39256045140065488</v>
      </c>
      <c r="R87" s="6"/>
      <c r="S87" s="28">
        <f>S13/S8</f>
        <v>-0.3999068901303538</v>
      </c>
      <c r="T87" s="28">
        <f t="shared" ref="T87:V87" si="227">T13/T8</f>
        <v>-0.28738591153756143</v>
      </c>
      <c r="U87" s="28">
        <f t="shared" si="227"/>
        <v>-3.2533550223668157E-3</v>
      </c>
      <c r="V87" s="28">
        <f t="shared" si="227"/>
        <v>-0.18274657350174683</v>
      </c>
      <c r="W87" s="19"/>
      <c r="X87" s="28">
        <f>X13/X8</f>
        <v>-6.2064387653501495E-2</v>
      </c>
      <c r="Y87" s="28">
        <f t="shared" ref="Y87:AA87" si="228">Y13/Y8</f>
        <v>0.14480145923951171</v>
      </c>
      <c r="Z87" s="28">
        <f t="shared" si="228"/>
        <v>-2.8721017202692597E-2</v>
      </c>
      <c r="AA87" s="28">
        <f t="shared" si="228"/>
        <v>-0.11723934522931721</v>
      </c>
      <c r="AB87" s="19"/>
      <c r="AC87" s="28">
        <f>AC13/AC8</f>
        <v>-0.1375770020533881</v>
      </c>
      <c r="AD87" s="28" t="e">
        <f t="shared" ref="AD87:AF87" si="229">AD13/AD8</f>
        <v>#DIV/0!</v>
      </c>
      <c r="AE87" s="28" t="e">
        <f t="shared" si="229"/>
        <v>#DIV/0!</v>
      </c>
      <c r="AF87" s="28" t="e">
        <f t="shared" si="229"/>
        <v>#DIV/0!</v>
      </c>
    </row>
    <row r="88" spans="1:32" x14ac:dyDescent="0.2">
      <c r="A88" s="21" t="s">
        <v>28</v>
      </c>
      <c r="B88" s="28">
        <f>(B18+B19)/B18</f>
        <v>0.14275139604346132</v>
      </c>
      <c r="C88" s="28">
        <f t="shared" ref="C88:G88" si="230">(C18+C19)/C18</f>
        <v>0.14633863072208123</v>
      </c>
      <c r="D88" s="28">
        <f t="shared" si="230"/>
        <v>0.14593417555866034</v>
      </c>
      <c r="E88" s="28">
        <f t="shared" si="230"/>
        <v>0.13563165726487822</v>
      </c>
      <c r="F88" s="28">
        <f t="shared" si="230"/>
        <v>0.14057344614408221</v>
      </c>
      <c r="G88" s="28">
        <f t="shared" si="230"/>
        <v>0.14723849457250276</v>
      </c>
      <c r="H88" s="32"/>
      <c r="I88" s="29">
        <f t="shared" ref="I88:L88" si="231">(I18+I19)/I18</f>
        <v>0.15413614615063714</v>
      </c>
      <c r="J88" s="29">
        <f t="shared" si="231"/>
        <v>0.14242680443684452</v>
      </c>
      <c r="K88" s="29">
        <f t="shared" si="231"/>
        <v>0.15380478397017602</v>
      </c>
      <c r="L88" s="29">
        <f t="shared" si="231"/>
        <v>0.13882483899535486</v>
      </c>
      <c r="M88" s="17"/>
      <c r="N88" s="29">
        <f t="shared" ref="N88:Q88" si="232">(N18+N19)/N18</f>
        <v>0.14333383262089169</v>
      </c>
      <c r="O88" s="29">
        <f t="shared" si="232"/>
        <v>0.12501786935225145</v>
      </c>
      <c r="P88" s="29">
        <f t="shared" si="232"/>
        <v>0.14216528935762021</v>
      </c>
      <c r="Q88" s="29">
        <f t="shared" si="232"/>
        <v>0.13454649891521281</v>
      </c>
      <c r="R88" s="2"/>
      <c r="S88" s="28">
        <f t="shared" ref="S88:V88" si="233">(S18+S19)/S18</f>
        <v>0.13955894932298513</v>
      </c>
      <c r="T88" s="28">
        <f t="shared" si="233"/>
        <v>0.13413303437967114</v>
      </c>
      <c r="U88" s="28">
        <f t="shared" si="233"/>
        <v>0.14862750733980742</v>
      </c>
      <c r="V88" s="28">
        <f t="shared" si="233"/>
        <v>0.14059083555032054</v>
      </c>
      <c r="W88" s="19"/>
      <c r="X88" s="28">
        <f t="shared" ref="X88:AA88" si="234">(X18+X19)/X18</f>
        <v>0.1482490656744431</v>
      </c>
      <c r="Y88" s="28">
        <f t="shared" si="234"/>
        <v>0.14389905914958792</v>
      </c>
      <c r="Z88" s="28">
        <f t="shared" si="234"/>
        <v>0.15644454133662766</v>
      </c>
      <c r="AA88" s="28">
        <f t="shared" si="234"/>
        <v>0.14212763454947611</v>
      </c>
      <c r="AB88" s="19"/>
      <c r="AC88" s="28">
        <f t="shared" ref="AC88:AF88" si="235">(AC18+AC19)/AC18</f>
        <v>0.15293271652650078</v>
      </c>
      <c r="AD88" s="28" t="e">
        <f t="shared" si="235"/>
        <v>#DIV/0!</v>
      </c>
      <c r="AE88" s="28" t="e">
        <f t="shared" si="235"/>
        <v>#DIV/0!</v>
      </c>
      <c r="AF88" s="28" t="e">
        <f t="shared" si="235"/>
        <v>#DIV/0!</v>
      </c>
    </row>
    <row r="89" spans="1:32" x14ac:dyDescent="0.2">
      <c r="A89" s="21" t="s">
        <v>29</v>
      </c>
      <c r="B89" s="28">
        <f>-B19/B$18</f>
        <v>0.85724860395653868</v>
      </c>
      <c r="C89" s="28">
        <f t="shared" ref="C89:F89" si="236">-C19/C$18</f>
        <v>0.8536613692779188</v>
      </c>
      <c r="D89" s="28">
        <f t="shared" si="236"/>
        <v>0.8540658244413396</v>
      </c>
      <c r="E89" s="28">
        <f t="shared" si="236"/>
        <v>0.86436834273512175</v>
      </c>
      <c r="F89" s="28">
        <f t="shared" si="236"/>
        <v>0.85942655385591782</v>
      </c>
      <c r="G89" s="28">
        <f>-G19/G$18</f>
        <v>0.85276150542749718</v>
      </c>
      <c r="H89" s="32"/>
      <c r="I89" s="29">
        <f>-I19/I$18</f>
        <v>0.8458638538493628</v>
      </c>
      <c r="J89" s="29">
        <f t="shared" ref="J89:L89" si="237">-J19/J$18</f>
        <v>0.85757319556315548</v>
      </c>
      <c r="K89" s="29">
        <f t="shared" si="237"/>
        <v>0.84619521602982395</v>
      </c>
      <c r="L89" s="29">
        <f t="shared" si="237"/>
        <v>0.8611751610046452</v>
      </c>
      <c r="M89" s="17"/>
      <c r="N89" s="29">
        <f>-N19/N$18</f>
        <v>0.85666616737910828</v>
      </c>
      <c r="O89" s="29">
        <f t="shared" ref="O89:Q89" si="238">-O19/O$18</f>
        <v>0.87498213064774855</v>
      </c>
      <c r="P89" s="29">
        <f t="shared" si="238"/>
        <v>0.85783471064237982</v>
      </c>
      <c r="Q89" s="29">
        <f t="shared" si="238"/>
        <v>0.86545350108478714</v>
      </c>
      <c r="R89" s="2"/>
      <c r="S89" s="28">
        <f>-S19/S$18</f>
        <v>0.86044105067701493</v>
      </c>
      <c r="T89" s="28">
        <f t="shared" ref="T89:V89" si="239">-T19/T$18</f>
        <v>0.86586696562032883</v>
      </c>
      <c r="U89" s="28">
        <f t="shared" si="239"/>
        <v>0.85137249266019255</v>
      </c>
      <c r="V89" s="28">
        <f t="shared" si="239"/>
        <v>0.85940916444967952</v>
      </c>
      <c r="W89" s="19"/>
      <c r="X89" s="28">
        <f>-X19/X$18</f>
        <v>0.85175093432555693</v>
      </c>
      <c r="Y89" s="28">
        <f t="shared" ref="Y89:AA89" si="240">-Y19/Y$18</f>
        <v>0.85610094085041211</v>
      </c>
      <c r="Z89" s="28">
        <f t="shared" si="240"/>
        <v>0.84355545866337234</v>
      </c>
      <c r="AA89" s="28">
        <f t="shared" si="240"/>
        <v>0.85787236545052392</v>
      </c>
      <c r="AB89" s="19"/>
      <c r="AC89" s="28">
        <f>-AC19/AC$18</f>
        <v>0.84706728347349924</v>
      </c>
      <c r="AD89" s="28" t="e">
        <f t="shared" ref="AD89:AF89" si="241">-AD19/AD$18</f>
        <v>#DIV/0!</v>
      </c>
      <c r="AE89" s="28" t="e">
        <f t="shared" si="241"/>
        <v>#DIV/0!</v>
      </c>
      <c r="AF89" s="28" t="e">
        <f t="shared" si="241"/>
        <v>#DIV/0!</v>
      </c>
    </row>
    <row r="90" spans="1:32" x14ac:dyDescent="0.2">
      <c r="A90" s="22" t="s">
        <v>30</v>
      </c>
      <c r="B90" s="28">
        <f t="shared" ref="B90:G90" si="242">-B21/B$18</f>
        <v>6.9282715033981215E-2</v>
      </c>
      <c r="C90" s="28">
        <f t="shared" si="242"/>
        <v>6.4081762837847209E-2</v>
      </c>
      <c r="D90" s="28">
        <f t="shared" si="242"/>
        <v>6.5298832666042736E-2</v>
      </c>
      <c r="E90" s="28">
        <f t="shared" si="242"/>
        <v>6.2059159807984932E-2</v>
      </c>
      <c r="F90" s="28">
        <f t="shared" si="242"/>
        <v>6.0226373399500689E-2</v>
      </c>
      <c r="G90" s="28">
        <f t="shared" si="242"/>
        <v>5.9519002232953679E-2</v>
      </c>
      <c r="H90" s="32"/>
      <c r="I90" s="29">
        <f t="shared" ref="I90:L90" si="243">-I21/I$18</f>
        <v>7.1131461625244724E-2</v>
      </c>
      <c r="J90" s="29">
        <f t="shared" si="243"/>
        <v>5.9468344578252688E-2</v>
      </c>
      <c r="K90" s="29">
        <f t="shared" si="243"/>
        <v>6.6539033176946774E-2</v>
      </c>
      <c r="L90" s="29">
        <f t="shared" si="243"/>
        <v>6.5760835950351398E-2</v>
      </c>
      <c r="M90" s="17"/>
      <c r="N90" s="29">
        <f t="shared" ref="N90:Q90" si="244">-N21/N$18</f>
        <v>6.7938090711809812E-2</v>
      </c>
      <c r="O90" s="29">
        <f t="shared" si="244"/>
        <v>5.7719806429042467E-2</v>
      </c>
      <c r="P90" s="29">
        <f t="shared" si="244"/>
        <v>6.5272544362479271E-2</v>
      </c>
      <c r="Q90" s="29">
        <f t="shared" si="244"/>
        <v>5.9175126798178719E-2</v>
      </c>
      <c r="R90" s="2"/>
      <c r="S90" s="28">
        <f t="shared" ref="S90:V90" si="245">-S21/S$18</f>
        <v>6.461788821430807E-2</v>
      </c>
      <c r="T90" s="28">
        <f t="shared" si="245"/>
        <v>6.0941704035874442E-2</v>
      </c>
      <c r="U90" s="28">
        <f t="shared" si="245"/>
        <v>5.8940193401359149E-2</v>
      </c>
      <c r="V90" s="28">
        <f t="shared" si="245"/>
        <v>5.7076420056457015E-2</v>
      </c>
      <c r="W90" s="19"/>
      <c r="X90" s="28">
        <f t="shared" ref="X90:AA90" si="246">-X21/X$18</f>
        <v>6.3266599713528382E-2</v>
      </c>
      <c r="Y90" s="28">
        <f t="shared" si="246"/>
        <v>5.7927072805637463E-2</v>
      </c>
      <c r="Z90" s="28">
        <f t="shared" si="246"/>
        <v>6.1465978732165784E-2</v>
      </c>
      <c r="AA90" s="28">
        <f t="shared" si="246"/>
        <v>5.6466183346020771E-2</v>
      </c>
      <c r="AB90" s="19"/>
      <c r="AC90" s="28">
        <f t="shared" ref="AC90:AF90" si="247">-AC21/AC$18</f>
        <v>6.462628196993643E-2</v>
      </c>
      <c r="AD90" s="28" t="e">
        <f t="shared" si="247"/>
        <v>#DIV/0!</v>
      </c>
      <c r="AE90" s="28" t="e">
        <f t="shared" si="247"/>
        <v>#DIV/0!</v>
      </c>
      <c r="AF90" s="28" t="e">
        <f t="shared" si="247"/>
        <v>#DIV/0!</v>
      </c>
    </row>
    <row r="91" spans="1:32" x14ac:dyDescent="0.2">
      <c r="A91" s="22" t="s">
        <v>31</v>
      </c>
      <c r="B91" s="28">
        <f t="shared" ref="B91:G91" si="248">-B22/B$18</f>
        <v>4.163672568287087E-2</v>
      </c>
      <c r="C91" s="28">
        <f t="shared" si="248"/>
        <v>3.8541276642953225E-2</v>
      </c>
      <c r="D91" s="28">
        <f t="shared" si="248"/>
        <v>3.6411809032424157E-2</v>
      </c>
      <c r="E91" s="28">
        <f t="shared" si="248"/>
        <v>4.0713877376018295E-2</v>
      </c>
      <c r="F91" s="28">
        <f t="shared" si="248"/>
        <v>3.6102753107329515E-2</v>
      </c>
      <c r="G91" s="28">
        <f t="shared" si="248"/>
        <v>3.7000466504772914E-2</v>
      </c>
      <c r="H91" s="32"/>
      <c r="I91" s="29">
        <f t="shared" ref="I91:L91" si="249">-I22/I$18</f>
        <v>3.0561948662758284E-2</v>
      </c>
      <c r="J91" s="29">
        <f t="shared" si="249"/>
        <v>3.3841241841534975E-2</v>
      </c>
      <c r="K91" s="29">
        <f t="shared" si="249"/>
        <v>3.1343597280189088E-2</v>
      </c>
      <c r="L91" s="29">
        <f t="shared" si="249"/>
        <v>4.646420330074038E-2</v>
      </c>
      <c r="M91" s="17"/>
      <c r="N91" s="29">
        <f t="shared" ref="N91:Q91" si="250">-N22/N$18</f>
        <v>3.4446741635334212E-2</v>
      </c>
      <c r="O91" s="29">
        <f t="shared" si="250"/>
        <v>4.1814028161571176E-2</v>
      </c>
      <c r="P91" s="29">
        <f t="shared" si="250"/>
        <v>3.5522949699069113E-2</v>
      </c>
      <c r="Q91" s="29">
        <f t="shared" si="250"/>
        <v>4.8431860721902198E-2</v>
      </c>
      <c r="R91" s="2"/>
      <c r="S91" s="28">
        <f t="shared" ref="S91:V91" si="251">-S22/S$18</f>
        <v>3.6323047714422817E-2</v>
      </c>
      <c r="T91" s="28">
        <f t="shared" si="251"/>
        <v>3.5414798206278027E-2</v>
      </c>
      <c r="U91" s="28">
        <f t="shared" si="251"/>
        <v>3.1227544295481142E-2</v>
      </c>
      <c r="V91" s="28">
        <f t="shared" si="251"/>
        <v>4.0565788672041594E-2</v>
      </c>
      <c r="W91" s="19"/>
      <c r="X91" s="28">
        <f t="shared" ref="X91:AA91" si="252">-X22/X$18</f>
        <v>3.294835278815917E-2</v>
      </c>
      <c r="Y91" s="28">
        <f t="shared" si="252"/>
        <v>3.8422399811065842E-2</v>
      </c>
      <c r="Z91" s="28">
        <f t="shared" si="252"/>
        <v>3.2115721564162814E-2</v>
      </c>
      <c r="AA91" s="28">
        <f t="shared" si="252"/>
        <v>4.2832359177592566E-2</v>
      </c>
      <c r="AB91" s="19"/>
      <c r="AC91" s="28">
        <f t="shared" ref="AC91:AF91" si="253">-AC22/AC$18</f>
        <v>3.5585601175163142E-2</v>
      </c>
      <c r="AD91" s="28" t="e">
        <f t="shared" si="253"/>
        <v>#DIV/0!</v>
      </c>
      <c r="AE91" s="28" t="e">
        <f t="shared" si="253"/>
        <v>#DIV/0!</v>
      </c>
      <c r="AF91" s="28" t="e">
        <f t="shared" si="253"/>
        <v>#DIV/0!</v>
      </c>
    </row>
    <row r="92" spans="1:32" x14ac:dyDescent="0.2">
      <c r="A92" s="22" t="s">
        <v>32</v>
      </c>
      <c r="B92" s="28">
        <f t="shared" ref="B92:G92" si="254">-B23/B$18</f>
        <v>2.6284576425262975E-2</v>
      </c>
      <c r="C92" s="28">
        <f t="shared" si="254"/>
        <v>2.5341140741357075E-2</v>
      </c>
      <c r="D92" s="28">
        <f t="shared" si="254"/>
        <v>2.1653200179136016E-2</v>
      </c>
      <c r="E92" s="28">
        <f t="shared" si="254"/>
        <v>1.7162817678164591E-2</v>
      </c>
      <c r="F92" s="28">
        <f t="shared" si="254"/>
        <v>1.614645261680921E-2</v>
      </c>
      <c r="G92" s="28">
        <f t="shared" si="254"/>
        <v>1.5113463917791902E-2</v>
      </c>
      <c r="H92" s="32"/>
      <c r="I92" s="29">
        <f t="shared" ref="I92:L92" si="255">-I23/I$18</f>
        <v>2.6915313809003489E-2</v>
      </c>
      <c r="J92" s="29">
        <f t="shared" si="255"/>
        <v>1.7923537758188397E-2</v>
      </c>
      <c r="K92" s="29">
        <f t="shared" si="255"/>
        <v>2.3572893465378393E-2</v>
      </c>
      <c r="L92" s="29">
        <f t="shared" si="255"/>
        <v>2.0075277666327707E-2</v>
      </c>
      <c r="M92" s="17"/>
      <c r="N92" s="29">
        <f t="shared" ref="N92:Q92" si="256">-N23/N$18</f>
        <v>2.2293490532346836E-2</v>
      </c>
      <c r="O92" s="29">
        <f t="shared" si="256"/>
        <v>1.4552415919481945E-2</v>
      </c>
      <c r="P92" s="29">
        <f t="shared" si="256"/>
        <v>1.8307489647926486E-2</v>
      </c>
      <c r="Q92" s="29">
        <f t="shared" si="256"/>
        <v>1.4878624551229023E-2</v>
      </c>
      <c r="R92" s="2"/>
      <c r="S92" s="28">
        <f t="shared" ref="S92:V92" si="257">-S23/S$18</f>
        <v>1.8292962800692661E-2</v>
      </c>
      <c r="T92" s="28">
        <f t="shared" si="257"/>
        <v>1.5048579970104633E-2</v>
      </c>
      <c r="U92" s="28">
        <f t="shared" si="257"/>
        <v>1.6901061449073027E-2</v>
      </c>
      <c r="V92" s="28">
        <f t="shared" si="257"/>
        <v>1.4777658184575184E-2</v>
      </c>
      <c r="W92" s="19"/>
      <c r="X92" s="28">
        <f t="shared" ref="X92:AA92" si="258">-X23/X$18</f>
        <v>1.7229457185663249E-2</v>
      </c>
      <c r="Y92" s="28">
        <f t="shared" si="258"/>
        <v>1.4142277142787681E-2</v>
      </c>
      <c r="Z92" s="28">
        <f t="shared" si="258"/>
        <v>1.5317039297854645E-2</v>
      </c>
      <c r="AA92" s="28">
        <f t="shared" si="258"/>
        <v>1.418270565903351E-2</v>
      </c>
      <c r="AB92" s="19"/>
      <c r="AC92" s="28">
        <f t="shared" ref="AC92:AF92" si="259">-AC23/AC$18</f>
        <v>1.5512461113097916E-2</v>
      </c>
      <c r="AD92" s="28" t="e">
        <f t="shared" si="259"/>
        <v>#DIV/0!</v>
      </c>
      <c r="AE92" s="28" t="e">
        <f t="shared" si="259"/>
        <v>#DIV/0!</v>
      </c>
      <c r="AF92" s="28" t="e">
        <f t="shared" si="259"/>
        <v>#DIV/0!</v>
      </c>
    </row>
    <row r="93" spans="1:32" x14ac:dyDescent="0.2">
      <c r="A93" s="22" t="s">
        <v>33</v>
      </c>
      <c r="B93" s="28">
        <f t="shared" ref="B93:G93" si="260">-B24/B$18</f>
        <v>1.1168347690576166E-2</v>
      </c>
      <c r="C93" s="28">
        <f t="shared" si="260"/>
        <v>9.516578607979366E-3</v>
      </c>
      <c r="D93" s="28">
        <f t="shared" si="260"/>
        <v>8.5934336459274705E-3</v>
      </c>
      <c r="E93" s="28">
        <f t="shared" si="260"/>
        <v>1.2150165196849069E-2</v>
      </c>
      <c r="F93" s="28">
        <f t="shared" si="260"/>
        <v>1.0564538020102539E-2</v>
      </c>
      <c r="G93" s="28">
        <f t="shared" si="260"/>
        <v>8.952097519780355E-3</v>
      </c>
      <c r="H93" s="32"/>
      <c r="I93" s="29">
        <f t="shared" ref="I93:L93" si="261">-I24/I$18</f>
        <v>9.6562635396170507E-3</v>
      </c>
      <c r="J93" s="29">
        <f t="shared" si="261"/>
        <v>7.0783301474074203E-3</v>
      </c>
      <c r="K93" s="29">
        <f t="shared" si="261"/>
        <v>9.1630853337183304E-3</v>
      </c>
      <c r="L93" s="29">
        <f t="shared" si="261"/>
        <v>8.816842451184961E-3</v>
      </c>
      <c r="M93" s="17"/>
      <c r="N93" s="29">
        <f t="shared" ref="N93:Q93" si="262">-N24/N$18</f>
        <v>1.0898783114667351E-2</v>
      </c>
      <c r="O93" s="29">
        <f t="shared" si="262"/>
        <v>1.0090725994321445E-2</v>
      </c>
      <c r="P93" s="29">
        <f t="shared" si="262"/>
        <v>1.3946348589019171E-2</v>
      </c>
      <c r="Q93" s="29">
        <f t="shared" si="262"/>
        <v>1.3547542733731988E-2</v>
      </c>
      <c r="R93" s="2"/>
      <c r="S93" s="28">
        <f t="shared" ref="S93:V93" si="263">-S24/S$18</f>
        <v>1.027310091589994E-2</v>
      </c>
      <c r="T93" s="28">
        <f t="shared" si="263"/>
        <v>8.6846038863976089E-3</v>
      </c>
      <c r="U93" s="28">
        <f t="shared" si="263"/>
        <v>1.0766419611144188E-2</v>
      </c>
      <c r="V93" s="28">
        <f t="shared" si="263"/>
        <v>1.2337279909018907E-2</v>
      </c>
      <c r="W93" s="19"/>
      <c r="X93" s="28">
        <f t="shared" ref="X93:AA93" si="264">-X24/X$18</f>
        <v>1.0294045012265595E-2</v>
      </c>
      <c r="Y93" s="28">
        <f t="shared" si="264"/>
        <v>8.1894620586182108E-3</v>
      </c>
      <c r="Z93" s="28">
        <f t="shared" si="264"/>
        <v>9.9879692205831292E-3</v>
      </c>
      <c r="AA93" s="28">
        <f t="shared" si="264"/>
        <v>7.7660196617191099E-3</v>
      </c>
      <c r="AB93" s="19"/>
      <c r="AC93" s="28">
        <f t="shared" ref="AC93:AF93" si="265">-AC24/AC$18</f>
        <v>7.5985679621917409E-3</v>
      </c>
      <c r="AD93" s="28" t="e">
        <f t="shared" si="265"/>
        <v>#DIV/0!</v>
      </c>
      <c r="AE93" s="28" t="e">
        <f t="shared" si="265"/>
        <v>#DIV/0!</v>
      </c>
      <c r="AF93" s="28" t="e">
        <f t="shared" si="265"/>
        <v>#DIV/0!</v>
      </c>
    </row>
    <row r="94" spans="1:32" x14ac:dyDescent="0.2">
      <c r="A94" s="22" t="s">
        <v>34</v>
      </c>
      <c r="B94" s="28">
        <f t="shared" ref="B94:G94" si="266">-B25/B$18</f>
        <v>4.7616986277650316E-5</v>
      </c>
      <c r="C94" s="28">
        <f t="shared" si="266"/>
        <v>0</v>
      </c>
      <c r="D94" s="28">
        <f t="shared" si="266"/>
        <v>0</v>
      </c>
      <c r="E94" s="28">
        <f t="shared" si="266"/>
        <v>0</v>
      </c>
      <c r="F94" s="28">
        <f t="shared" si="266"/>
        <v>0</v>
      </c>
      <c r="G94" s="28">
        <f t="shared" si="266"/>
        <v>2.8976768799865763E-3</v>
      </c>
      <c r="H94" s="32"/>
      <c r="I94" s="29">
        <f t="shared" ref="I94:L94" si="267">-I25/I$18</f>
        <v>0</v>
      </c>
      <c r="J94" s="29">
        <f t="shared" si="267"/>
        <v>0</v>
      </c>
      <c r="K94" s="29">
        <f t="shared" si="267"/>
        <v>0</v>
      </c>
      <c r="L94" s="29">
        <f t="shared" si="267"/>
        <v>0</v>
      </c>
      <c r="M94" s="17"/>
      <c r="N94" s="29">
        <f t="shared" ref="N94:Q94" si="268">-N25/N$18</f>
        <v>0</v>
      </c>
      <c r="O94" s="29">
        <f t="shared" si="268"/>
        <v>0</v>
      </c>
      <c r="P94" s="29">
        <f t="shared" si="268"/>
        <v>0</v>
      </c>
      <c r="Q94" s="29">
        <f t="shared" si="268"/>
        <v>0</v>
      </c>
      <c r="R94" s="2"/>
      <c r="S94" s="28">
        <f t="shared" ref="S94:V94" si="269">-S25/S$18</f>
        <v>0</v>
      </c>
      <c r="T94" s="28">
        <f t="shared" si="269"/>
        <v>0</v>
      </c>
      <c r="U94" s="28">
        <f t="shared" si="269"/>
        <v>0</v>
      </c>
      <c r="V94" s="28">
        <f t="shared" si="269"/>
        <v>0</v>
      </c>
      <c r="W94" s="19"/>
      <c r="X94" s="28">
        <f t="shared" ref="X94:AA94" si="270">-X25/X$18</f>
        <v>0</v>
      </c>
      <c r="Y94" s="28">
        <f t="shared" si="270"/>
        <v>0</v>
      </c>
      <c r="Z94" s="28">
        <f t="shared" si="270"/>
        <v>0</v>
      </c>
      <c r="AA94" s="28">
        <f t="shared" si="270"/>
        <v>1.0268657886740917E-2</v>
      </c>
      <c r="AB94" s="19"/>
      <c r="AC94" s="28">
        <f t="shared" ref="AC94:AF94" si="271">-AC25/AC$18</f>
        <v>0</v>
      </c>
      <c r="AD94" s="28" t="e">
        <f t="shared" si="271"/>
        <v>#DIV/0!</v>
      </c>
      <c r="AE94" s="28" t="e">
        <f t="shared" si="271"/>
        <v>#DIV/0!</v>
      </c>
      <c r="AF94" s="28" t="e">
        <f t="shared" si="271"/>
        <v>#DIV/0!</v>
      </c>
    </row>
    <row r="95" spans="1:32" x14ac:dyDescent="0.2">
      <c r="A95" s="22" t="s">
        <v>35</v>
      </c>
      <c r="B95" s="28">
        <f t="shared" ref="B95:G95" si="272">-B26/B$18</f>
        <v>0</v>
      </c>
      <c r="C95" s="28">
        <f t="shared" si="272"/>
        <v>0</v>
      </c>
      <c r="D95" s="28">
        <f t="shared" si="272"/>
        <v>0</v>
      </c>
      <c r="E95" s="28">
        <f t="shared" si="272"/>
        <v>0</v>
      </c>
      <c r="F95" s="28">
        <f t="shared" si="272"/>
        <v>0</v>
      </c>
      <c r="G95" s="28">
        <f t="shared" si="272"/>
        <v>1.8669410378532667E-3</v>
      </c>
      <c r="H95" s="32"/>
      <c r="I95" s="29">
        <f t="shared" ref="I95:L95" si="273">-I26/I$18</f>
        <v>0</v>
      </c>
      <c r="J95" s="29">
        <f t="shared" si="273"/>
        <v>0</v>
      </c>
      <c r="K95" s="29">
        <f t="shared" si="273"/>
        <v>0</v>
      </c>
      <c r="L95" s="29">
        <f t="shared" si="273"/>
        <v>0</v>
      </c>
      <c r="M95" s="17"/>
      <c r="N95" s="29">
        <f t="shared" ref="N95:Q95" si="274">-N26/N$18</f>
        <v>0</v>
      </c>
      <c r="O95" s="29">
        <f t="shared" si="274"/>
        <v>0</v>
      </c>
      <c r="P95" s="29">
        <f t="shared" si="274"/>
        <v>0</v>
      </c>
      <c r="Q95" s="29">
        <f t="shared" si="274"/>
        <v>0</v>
      </c>
      <c r="R95" s="2"/>
      <c r="S95" s="28">
        <f t="shared" ref="S95:V95" si="275">-S26/S$18</f>
        <v>0</v>
      </c>
      <c r="T95" s="28">
        <f t="shared" si="275"/>
        <v>0</v>
      </c>
      <c r="U95" s="28">
        <f t="shared" si="275"/>
        <v>0</v>
      </c>
      <c r="V95" s="28">
        <f t="shared" si="275"/>
        <v>0</v>
      </c>
      <c r="W95" s="19"/>
      <c r="X95" s="28">
        <f t="shared" ref="X95:AA95" si="276">-X26/X$18</f>
        <v>0</v>
      </c>
      <c r="Y95" s="28">
        <f t="shared" si="276"/>
        <v>0</v>
      </c>
      <c r="Z95" s="28">
        <f t="shared" si="276"/>
        <v>0</v>
      </c>
      <c r="AA95" s="28">
        <f t="shared" si="276"/>
        <v>6.6159822528318035E-3</v>
      </c>
      <c r="AB95" s="19"/>
      <c r="AC95" s="28">
        <f t="shared" ref="AC95:AF95" si="277">-AC26/AC$18</f>
        <v>0</v>
      </c>
      <c r="AD95" s="28" t="e">
        <f t="shared" si="277"/>
        <v>#DIV/0!</v>
      </c>
      <c r="AE95" s="28" t="e">
        <f t="shared" si="277"/>
        <v>#DIV/0!</v>
      </c>
      <c r="AF95" s="28" t="e">
        <f t="shared" si="277"/>
        <v>#DIV/0!</v>
      </c>
    </row>
    <row r="96" spans="1:32" x14ac:dyDescent="0.2">
      <c r="A96" s="22" t="s">
        <v>36</v>
      </c>
      <c r="B96" s="28">
        <f t="shared" ref="B96:G96" si="278">-B27/B$18</f>
        <v>0</v>
      </c>
      <c r="C96" s="28">
        <f t="shared" si="278"/>
        <v>-6.7344094520946874E-3</v>
      </c>
      <c r="D96" s="28">
        <f t="shared" si="278"/>
        <v>-2.2110426091643625E-3</v>
      </c>
      <c r="E96" s="28">
        <f t="shared" si="278"/>
        <v>-8.060177050668774E-4</v>
      </c>
      <c r="F96" s="28">
        <f t="shared" si="278"/>
        <v>-1.3180582583661813E-3</v>
      </c>
      <c r="G96" s="28">
        <f t="shared" si="278"/>
        <v>-2.1048031552686457E-3</v>
      </c>
      <c r="H96" s="32"/>
      <c r="I96" s="29">
        <f>-I27/I$18</f>
        <v>0</v>
      </c>
      <c r="J96" s="29">
        <f t="shared" ref="J96:L96" si="279">-J27/J$18</f>
        <v>-9.7280304583556338E-4</v>
      </c>
      <c r="K96" s="29">
        <f t="shared" si="279"/>
        <v>-1.9744744041459155E-3</v>
      </c>
      <c r="L96" s="29">
        <f t="shared" si="279"/>
        <v>-4.9444484576623921E-3</v>
      </c>
      <c r="M96" s="17"/>
      <c r="N96" s="29">
        <f>-N27/N$18</f>
        <v>-4.073410794550418E-4</v>
      </c>
      <c r="O96" s="29">
        <f t="shared" ref="O96:Q96" si="280">-O27/O$18</f>
        <v>-3.4411677803433541E-4</v>
      </c>
      <c r="P96" s="29">
        <f t="shared" si="280"/>
        <v>-2.6459939862014782E-3</v>
      </c>
      <c r="Q96" s="29">
        <f t="shared" si="280"/>
        <v>-6.5935223275125125E-5</v>
      </c>
      <c r="R96" s="2"/>
      <c r="S96" s="28">
        <f>-S27/S$18</f>
        <v>0</v>
      </c>
      <c r="T96" s="28">
        <f t="shared" ref="T96:V96" si="281">-T27/T$18</f>
        <v>0</v>
      </c>
      <c r="U96" s="28">
        <f t="shared" si="281"/>
        <v>-5.0465025561007657E-3</v>
      </c>
      <c r="V96" s="28">
        <f t="shared" si="281"/>
        <v>-5.0770699214069579E-4</v>
      </c>
      <c r="W96" s="19"/>
      <c r="X96" s="28">
        <f>-X27/X$18</f>
        <v>-1.9427386028745945E-3</v>
      </c>
      <c r="Y96" s="28">
        <f t="shared" ref="Y96:AA96" si="282">-Y27/Y$18</f>
        <v>-3.5043117969235683E-3</v>
      </c>
      <c r="Z96" s="28">
        <f t="shared" si="282"/>
        <v>0</v>
      </c>
      <c r="AA96" s="28">
        <f t="shared" si="282"/>
        <v>-2.6202556872943735E-3</v>
      </c>
      <c r="AB96" s="19"/>
      <c r="AC96" s="28">
        <f>-AC27/AC$18</f>
        <v>0</v>
      </c>
      <c r="AD96" s="28" t="e">
        <f t="shared" ref="AD96:AF96" si="283">-AD27/AD$18</f>
        <v>#DIV/0!</v>
      </c>
      <c r="AE96" s="28" t="e">
        <f t="shared" si="283"/>
        <v>#DIV/0!</v>
      </c>
      <c r="AF96" s="28" t="e">
        <f t="shared" si="283"/>
        <v>#DIV/0!</v>
      </c>
    </row>
    <row r="97" spans="1:32" x14ac:dyDescent="0.2">
      <c r="A97" s="33" t="s">
        <v>37</v>
      </c>
      <c r="B97" s="28">
        <f>-B28/B$18</f>
        <v>0.14841998181896887</v>
      </c>
      <c r="C97" s="28">
        <f t="shared" ref="C97:G97" si="284">-C28/C$18</f>
        <v>0.13074634937804219</v>
      </c>
      <c r="D97" s="28">
        <f t="shared" si="284"/>
        <v>0.12974623291436602</v>
      </c>
      <c r="E97" s="28">
        <f t="shared" si="284"/>
        <v>0.13128000235395001</v>
      </c>
      <c r="F97" s="28">
        <f t="shared" si="284"/>
        <v>0.12172205888537577</v>
      </c>
      <c r="G97" s="28">
        <f t="shared" si="284"/>
        <v>0.12324484493787005</v>
      </c>
      <c r="H97" s="32"/>
      <c r="I97" s="29">
        <f t="shared" ref="I97:L97" si="285">-I28/I$18</f>
        <v>0.13826498763662354</v>
      </c>
      <c r="J97" s="29">
        <f t="shared" si="285"/>
        <v>0.11733865127954791</v>
      </c>
      <c r="K97" s="29">
        <f t="shared" si="285"/>
        <v>0.12864413485208667</v>
      </c>
      <c r="L97" s="29">
        <f t="shared" si="285"/>
        <v>0.13617271091094205</v>
      </c>
      <c r="M97" s="17"/>
      <c r="N97" s="29">
        <f t="shared" ref="N97:Q97" si="286">-N28/N$18</f>
        <v>0.13516976491470317</v>
      </c>
      <c r="O97" s="29">
        <f t="shared" si="286"/>
        <v>0.12383285972638269</v>
      </c>
      <c r="P97" s="29">
        <f t="shared" si="286"/>
        <v>0.13040333831229256</v>
      </c>
      <c r="Q97" s="29">
        <f t="shared" si="286"/>
        <v>0.1359672195817668</v>
      </c>
      <c r="R97" s="2"/>
      <c r="S97" s="28">
        <f t="shared" ref="S97:V97" si="287">-S28/S$18</f>
        <v>0.12950699964532347</v>
      </c>
      <c r="T97" s="28">
        <f t="shared" si="287"/>
        <v>0.12008968609865471</v>
      </c>
      <c r="U97" s="28">
        <f t="shared" si="287"/>
        <v>0.11278871620095673</v>
      </c>
      <c r="V97" s="28">
        <f t="shared" si="287"/>
        <v>0.124249439829952</v>
      </c>
      <c r="W97" s="19"/>
      <c r="X97" s="28">
        <f t="shared" ref="X97:AA97" si="288">-X28/X$18</f>
        <v>0.12179571609674179</v>
      </c>
      <c r="Y97" s="28">
        <f t="shared" si="288"/>
        <v>0.11517690002118564</v>
      </c>
      <c r="Z97" s="28">
        <f t="shared" si="288"/>
        <v>0.11888670881476637</v>
      </c>
      <c r="AA97" s="28">
        <f t="shared" si="288"/>
        <v>0.1355116522966443</v>
      </c>
      <c r="AB97" s="19"/>
      <c r="AC97" s="28">
        <f t="shared" ref="AC97:AF97" si="289">-AC28/AC$18</f>
        <v>0.12332291222038923</v>
      </c>
      <c r="AD97" s="28" t="e">
        <f t="shared" si="289"/>
        <v>#DIV/0!</v>
      </c>
      <c r="AE97" s="28" t="e">
        <f t="shared" si="289"/>
        <v>#DIV/0!</v>
      </c>
      <c r="AF97" s="28" t="e">
        <f t="shared" si="289"/>
        <v>#DIV/0!</v>
      </c>
    </row>
    <row r="98" spans="1:32" x14ac:dyDescent="0.2">
      <c r="A98" s="33" t="s">
        <v>38</v>
      </c>
      <c r="B98" s="28">
        <f t="shared" ref="B98:G98" si="290">B29/B$18</f>
        <v>-5.6685857755075534E-3</v>
      </c>
      <c r="C98" s="28">
        <f t="shared" si="290"/>
        <v>1.559228134403905E-2</v>
      </c>
      <c r="D98" s="28">
        <f t="shared" si="290"/>
        <v>1.618794264429433E-2</v>
      </c>
      <c r="E98" s="28">
        <f t="shared" si="290"/>
        <v>4.351654910928213E-3</v>
      </c>
      <c r="F98" s="28">
        <f t="shared" si="290"/>
        <v>1.8851387258706449E-2</v>
      </c>
      <c r="G98" s="28">
        <f t="shared" si="290"/>
        <v>2.3993649634632724E-2</v>
      </c>
      <c r="H98" s="32"/>
      <c r="I98" s="29">
        <f>I29/I$18</f>
        <v>1.5871158514013613E-2</v>
      </c>
      <c r="J98" s="29">
        <f t="shared" ref="J98:L98" si="291">J29/J$18</f>
        <v>2.5088153157296601E-2</v>
      </c>
      <c r="K98" s="29">
        <f t="shared" si="291"/>
        <v>2.5160649118089351E-2</v>
      </c>
      <c r="L98" s="29">
        <f t="shared" si="291"/>
        <v>2.652128084412815E-3</v>
      </c>
      <c r="M98" s="17"/>
      <c r="N98" s="29">
        <f>N29/N$18</f>
        <v>8.1640677061885093E-3</v>
      </c>
      <c r="O98" s="29">
        <f t="shared" ref="O98:Q98" si="292">O29/O$18</f>
        <v>1.1850096258687469E-3</v>
      </c>
      <c r="P98" s="29">
        <f t="shared" si="292"/>
        <v>1.1761951045327653E-2</v>
      </c>
      <c r="Q98" s="29">
        <f t="shared" si="292"/>
        <v>-1.4207206665539742E-3</v>
      </c>
      <c r="R98" s="2"/>
      <c r="S98" s="28">
        <f>S29/S$18</f>
        <v>1.0051949677661638E-2</v>
      </c>
      <c r="T98" s="28">
        <f t="shared" ref="T98:V98" si="293">T29/T$18</f>
        <v>1.4043348281016442E-2</v>
      </c>
      <c r="U98" s="28">
        <f t="shared" si="293"/>
        <v>3.5838791138850676E-2</v>
      </c>
      <c r="V98" s="28">
        <f t="shared" si="293"/>
        <v>1.6341395720368527E-2</v>
      </c>
      <c r="W98" s="19"/>
      <c r="X98" s="28">
        <f>X29/X$18</f>
        <v>2.6453349577701311E-2</v>
      </c>
      <c r="Y98" s="28">
        <f t="shared" ref="Y98:AA98" si="294">Y29/Y$18</f>
        <v>2.8722159128402289E-2</v>
      </c>
      <c r="Z98" s="28">
        <f t="shared" si="294"/>
        <v>3.7557832521861297E-2</v>
      </c>
      <c r="AA98" s="28">
        <f t="shared" si="294"/>
        <v>6.6159822528318035E-3</v>
      </c>
      <c r="AB98" s="19"/>
      <c r="AC98" s="28">
        <f>AC29/AC$18</f>
        <v>2.9609804306111539E-2</v>
      </c>
      <c r="AD98" s="28" t="e">
        <f t="shared" ref="AD98:AF98" si="295">AD29/AD$18</f>
        <v>#DIV/0!</v>
      </c>
      <c r="AE98" s="28" t="e">
        <f t="shared" si="295"/>
        <v>#DIV/0!</v>
      </c>
      <c r="AF98" s="28" t="e">
        <f t="shared" si="295"/>
        <v>#DIV/0!</v>
      </c>
    </row>
    <row r="99" spans="1:32" x14ac:dyDescent="0.2">
      <c r="A99" s="33" t="s">
        <v>39</v>
      </c>
      <c r="B99" s="28">
        <f>B36/B18</f>
        <v>-6.0625081165317516E-3</v>
      </c>
      <c r="C99" s="28">
        <f t="shared" ref="C99:G99" si="296">C36/C18</f>
        <v>2.0610586456989918E-2</v>
      </c>
      <c r="D99" s="28">
        <f t="shared" si="296"/>
        <v>6.579092037833098E-2</v>
      </c>
      <c r="E99" s="28">
        <f t="shared" si="296"/>
        <v>-4.694238707345165E-3</v>
      </c>
      <c r="F99" s="28">
        <f t="shared" si="296"/>
        <v>9.2627284857336196E-3</v>
      </c>
      <c r="G99" s="28">
        <f t="shared" si="296"/>
        <v>2.1441702576470826E-2</v>
      </c>
      <c r="H99" s="32"/>
      <c r="I99" s="29">
        <f t="shared" ref="I99:L99" si="297">I36/I18</f>
        <v>7.2307958719336884E-3</v>
      </c>
      <c r="J99" s="29">
        <f t="shared" si="297"/>
        <v>8.1634875531833309E-2</v>
      </c>
      <c r="K99" s="29">
        <f t="shared" si="297"/>
        <v>4.3541074752553317E-2</v>
      </c>
      <c r="L99" s="29">
        <f t="shared" si="297"/>
        <v>0.10824122812404004</v>
      </c>
      <c r="M99" s="17"/>
      <c r="N99" s="29">
        <f t="shared" ref="N99:Q99" si="298">N36/N18</f>
        <v>1.7922859840909782E-2</v>
      </c>
      <c r="O99" s="29">
        <f t="shared" si="298"/>
        <v>1.8814937576751216E-3</v>
      </c>
      <c r="P99" s="29">
        <f t="shared" si="298"/>
        <v>-1.4944956973249305E-2</v>
      </c>
      <c r="Q99" s="29">
        <f t="shared" si="298"/>
        <v>-1.9277209253401324E-2</v>
      </c>
      <c r="R99" s="2"/>
      <c r="S99" s="28">
        <f t="shared" ref="S99:V99" si="299">S36/S18</f>
        <v>-1.4679435021176274E-2</v>
      </c>
      <c r="T99" s="28">
        <f t="shared" si="299"/>
        <v>1.5056053811659193E-2</v>
      </c>
      <c r="U99" s="28">
        <f t="shared" si="299"/>
        <v>2.4468762190239596E-2</v>
      </c>
      <c r="V99" s="28">
        <f t="shared" si="299"/>
        <v>1.0902161477901207E-2</v>
      </c>
      <c r="W99" s="19"/>
      <c r="X99" s="28">
        <f t="shared" ref="X99:AA99" si="300">X36/X18</f>
        <v>2.5514908049194093E-2</v>
      </c>
      <c r="Y99" s="28">
        <f t="shared" si="300"/>
        <v>2.4043954975323949E-2</v>
      </c>
      <c r="Z99" s="28">
        <f t="shared" si="300"/>
        <v>3.3197684276820967E-2</v>
      </c>
      <c r="AA99" s="28">
        <f t="shared" si="300"/>
        <v>6.2467941073651402E-3</v>
      </c>
      <c r="AB99" s="19"/>
      <c r="AC99" s="28">
        <f t="shared" ref="AC99:AF99" si="301">AC36/AC18</f>
        <v>2.8321585547339156E-2</v>
      </c>
      <c r="AD99" s="28" t="e">
        <f t="shared" si="301"/>
        <v>#DIV/0!</v>
      </c>
      <c r="AE99" s="28" t="e">
        <f t="shared" si="301"/>
        <v>#DIV/0!</v>
      </c>
      <c r="AF99" s="28" t="e">
        <f t="shared" si="301"/>
        <v>#DIV/0!</v>
      </c>
    </row>
  </sheetData>
  <mergeCells count="5">
    <mergeCell ref="N3:Q3"/>
    <mergeCell ref="S3:V3"/>
    <mergeCell ref="X3:AA3"/>
    <mergeCell ref="AC3:AF3"/>
    <mergeCell ref="I3:L3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2024-06-21T19:06:44Z</dcterms:created>
  <dcterms:modified xsi:type="dcterms:W3CDTF">2024-06-23T00:08:59Z</dcterms:modified>
</cp:coreProperties>
</file>