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D89E513B-C9F9-CB4A-B836-6BA13BAF2074}" xr6:coauthVersionLast="47" xr6:coauthVersionMax="47" xr10:uidLastSave="{00000000-0000-0000-0000-000000000000}"/>
  <bookViews>
    <workbookView xWindow="2440" yWindow="1380" windowWidth="28800" windowHeight="16280" activeTab="1" xr2:uid="{2EF61E36-7063-0144-8B02-FD68F8199397}"/>
  </bookViews>
  <sheets>
    <sheet name="Main" sheetId="1" r:id="rId1"/>
    <sheet name="Holding 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A15" i="2"/>
  <c r="A17" i="2"/>
  <c r="B17" i="2"/>
  <c r="A18" i="2"/>
  <c r="B18" i="2"/>
  <c r="A19" i="2"/>
  <c r="B19" i="2"/>
  <c r="A20" i="2"/>
  <c r="B20" i="2"/>
  <c r="A21" i="2"/>
  <c r="B21" i="2"/>
  <c r="B16" i="2"/>
  <c r="A16" i="2"/>
  <c r="M30" i="1"/>
  <c r="H30" i="1"/>
  <c r="B32" i="1" l="1"/>
  <c r="B33" i="1" s="1"/>
  <c r="C30" i="1"/>
  <c r="G18" i="2"/>
  <c r="A3" i="2" l="1"/>
  <c r="A4" i="2"/>
  <c r="A5" i="2"/>
  <c r="A6" i="2"/>
  <c r="A7" i="2"/>
  <c r="A8" i="2"/>
  <c r="A9" i="2"/>
  <c r="A10" i="2"/>
  <c r="A11" i="2"/>
  <c r="A12" i="2"/>
  <c r="A13" i="2"/>
  <c r="A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A2" i="2"/>
  <c r="R3" i="2" l="1"/>
  <c r="S3" i="2"/>
  <c r="T3" i="2"/>
  <c r="U3" i="2"/>
  <c r="R6" i="2"/>
  <c r="S6" i="2"/>
  <c r="T6" i="2"/>
  <c r="U6" i="2"/>
  <c r="R8" i="2"/>
  <c r="S8" i="2"/>
  <c r="T8" i="2"/>
  <c r="U8" i="2"/>
  <c r="R19" i="2"/>
  <c r="S19" i="2"/>
  <c r="T19" i="2"/>
  <c r="U19" i="2"/>
  <c r="AF14" i="2"/>
  <c r="AG14" i="2"/>
  <c r="AE14" i="2"/>
  <c r="AB14" i="2"/>
  <c r="AA14" i="2"/>
  <c r="I14" i="2"/>
  <c r="J14" i="2"/>
  <c r="N14" i="2"/>
  <c r="O14" i="2"/>
  <c r="P14" i="2"/>
  <c r="Q14" i="2"/>
  <c r="M14" i="2"/>
  <c r="G14" i="2"/>
  <c r="C14" i="2"/>
  <c r="AF10" i="2"/>
  <c r="AG10" i="2"/>
  <c r="AE10" i="2"/>
  <c r="AB10" i="2"/>
  <c r="AA10" i="2"/>
  <c r="N10" i="2"/>
  <c r="O10" i="2"/>
  <c r="P10" i="2"/>
  <c r="Q10" i="2"/>
  <c r="M10" i="2"/>
  <c r="J10" i="2"/>
  <c r="I10" i="2"/>
  <c r="G10" i="2"/>
  <c r="C10" i="2"/>
  <c r="J7" i="2"/>
  <c r="I7" i="2"/>
  <c r="AF9" i="2"/>
  <c r="AG9" i="2"/>
  <c r="AE9" i="2"/>
  <c r="AB9" i="2"/>
  <c r="AA9" i="2"/>
  <c r="AF7" i="2"/>
  <c r="AG7" i="2"/>
  <c r="AE7" i="2"/>
  <c r="AB7" i="2"/>
  <c r="AA7" i="2"/>
  <c r="AF4" i="2"/>
  <c r="AG4" i="2"/>
  <c r="AE4" i="2"/>
  <c r="AB4" i="2"/>
  <c r="AA4" i="2"/>
  <c r="AF2" i="2"/>
  <c r="AG2" i="2"/>
  <c r="AE2" i="2"/>
  <c r="AB2" i="2"/>
  <c r="AA2" i="2"/>
  <c r="AF13" i="2"/>
  <c r="AG13" i="2"/>
  <c r="AE13" i="2"/>
  <c r="AB13" i="2"/>
  <c r="AA13" i="2"/>
  <c r="Q13" i="2"/>
  <c r="N13" i="2"/>
  <c r="O13" i="2"/>
  <c r="P13" i="2"/>
  <c r="M13" i="2"/>
  <c r="J13" i="2"/>
  <c r="I13" i="2"/>
  <c r="G13" i="2"/>
  <c r="C13" i="2"/>
  <c r="S13" i="2" l="1"/>
  <c r="R13" i="2"/>
  <c r="T13" i="2"/>
  <c r="U10" i="2"/>
  <c r="U13" i="2"/>
  <c r="S10" i="2"/>
  <c r="R10" i="2"/>
  <c r="S14" i="2"/>
  <c r="R14" i="2"/>
  <c r="T10" i="2"/>
  <c r="T14" i="2"/>
  <c r="U14" i="2"/>
  <c r="AH13" i="2"/>
  <c r="C2" i="2"/>
  <c r="G2" i="2"/>
  <c r="AF11" i="2" l="1"/>
  <c r="AG11" i="2"/>
  <c r="AE11" i="2"/>
  <c r="AB11" i="2"/>
  <c r="AA11" i="2"/>
  <c r="Q11" i="2"/>
  <c r="N11" i="2"/>
  <c r="O11" i="2"/>
  <c r="P11" i="2"/>
  <c r="M11" i="2"/>
  <c r="J11" i="2"/>
  <c r="I11" i="2"/>
  <c r="G11" i="2"/>
  <c r="C11" i="2"/>
  <c r="AI11" i="2" l="1"/>
  <c r="S11" i="2"/>
  <c r="R11" i="2"/>
  <c r="U11" i="2"/>
  <c r="T11" i="2"/>
  <c r="AH3" i="2" l="1"/>
  <c r="AI3" i="2"/>
  <c r="AH6" i="2"/>
  <c r="AI6" i="2"/>
  <c r="AH8" i="2"/>
  <c r="AI8" i="2"/>
  <c r="AH10" i="2"/>
  <c r="AI10" i="2"/>
  <c r="AH11" i="2"/>
  <c r="AI13" i="2"/>
  <c r="AH14" i="2"/>
  <c r="AI14" i="2"/>
  <c r="AH19" i="2"/>
  <c r="AI19" i="2"/>
  <c r="AF15" i="2"/>
  <c r="AG15" i="2"/>
  <c r="AE15" i="2"/>
  <c r="AC2" i="2"/>
  <c r="AC3" i="2"/>
  <c r="AC4" i="2"/>
  <c r="AC6" i="2"/>
  <c r="AC7" i="2"/>
  <c r="AC8" i="2"/>
  <c r="AC9" i="2"/>
  <c r="AC10" i="2"/>
  <c r="AC11" i="2"/>
  <c r="AC13" i="2"/>
  <c r="AC14" i="2"/>
  <c r="AC19" i="2"/>
  <c r="AB15" i="2"/>
  <c r="AA15" i="2"/>
  <c r="Q15" i="2"/>
  <c r="O15" i="2"/>
  <c r="N15" i="2"/>
  <c r="M15" i="2"/>
  <c r="T15" i="2" s="1"/>
  <c r="J15" i="2"/>
  <c r="I15" i="2"/>
  <c r="G15" i="2"/>
  <c r="C15" i="2"/>
  <c r="AG17" i="2"/>
  <c r="AF17" i="2"/>
  <c r="AE17" i="2"/>
  <c r="AB17" i="2"/>
  <c r="AA17" i="2"/>
  <c r="Q17" i="2"/>
  <c r="O17" i="2"/>
  <c r="M17" i="2"/>
  <c r="J17" i="2"/>
  <c r="I17" i="2"/>
  <c r="G17" i="2"/>
  <c r="C17" i="2"/>
  <c r="AG12" i="2"/>
  <c r="AF12" i="2"/>
  <c r="AE12" i="2"/>
  <c r="AB12" i="2"/>
  <c r="AA12" i="2"/>
  <c r="Q12" i="2"/>
  <c r="O12" i="2"/>
  <c r="M12" i="2"/>
  <c r="J12" i="2"/>
  <c r="I12" i="2"/>
  <c r="G12" i="2"/>
  <c r="C12" i="2"/>
  <c r="AG5" i="2"/>
  <c r="AF5" i="2"/>
  <c r="AE5" i="2"/>
  <c r="AB5" i="2"/>
  <c r="AA5" i="2"/>
  <c r="Q5" i="2"/>
  <c r="O5" i="2"/>
  <c r="M5" i="2"/>
  <c r="J5" i="2"/>
  <c r="I5" i="2"/>
  <c r="G5" i="2"/>
  <c r="C5" i="2"/>
  <c r="F5" i="2" s="1"/>
  <c r="AG18" i="2"/>
  <c r="AF18" i="2"/>
  <c r="AE18" i="2"/>
  <c r="AB18" i="2"/>
  <c r="AA18" i="2"/>
  <c r="Q18" i="2"/>
  <c r="O18" i="2"/>
  <c r="M18" i="2"/>
  <c r="J18" i="2"/>
  <c r="I18" i="2"/>
  <c r="C18" i="2"/>
  <c r="F18" i="2" s="1"/>
  <c r="AG16" i="2"/>
  <c r="AF16" i="2"/>
  <c r="AE16" i="2"/>
  <c r="AB16" i="2"/>
  <c r="AA16" i="2"/>
  <c r="Q16" i="2"/>
  <c r="O16" i="2"/>
  <c r="M16" i="2"/>
  <c r="K3" i="2"/>
  <c r="K6" i="2"/>
  <c r="K8" i="2"/>
  <c r="K10" i="2"/>
  <c r="K11" i="2"/>
  <c r="K13" i="2"/>
  <c r="K14" i="2"/>
  <c r="K19" i="2"/>
  <c r="J16" i="2"/>
  <c r="I16" i="2"/>
  <c r="H3" i="2"/>
  <c r="H6" i="2"/>
  <c r="H8" i="2"/>
  <c r="H10" i="2"/>
  <c r="H11" i="2"/>
  <c r="H13" i="2"/>
  <c r="H14" i="2"/>
  <c r="H19" i="2"/>
  <c r="G16" i="2"/>
  <c r="C16" i="2"/>
  <c r="Z16" i="2" s="1"/>
  <c r="Z10" i="2"/>
  <c r="Z11" i="2"/>
  <c r="Z13" i="2"/>
  <c r="Z14" i="2"/>
  <c r="Z19" i="2"/>
  <c r="L3" i="2"/>
  <c r="L6" i="2"/>
  <c r="L8" i="2"/>
  <c r="L10" i="2"/>
  <c r="L11" i="2"/>
  <c r="L13" i="2"/>
  <c r="L14" i="2"/>
  <c r="L19" i="2"/>
  <c r="AD13" i="2" l="1"/>
  <c r="AD3" i="2"/>
  <c r="AD11" i="2"/>
  <c r="AD14" i="2"/>
  <c r="AD8" i="2"/>
  <c r="AD6" i="2"/>
  <c r="AD19" i="2"/>
  <c r="AD10" i="2"/>
  <c r="R18" i="2"/>
  <c r="T18" i="2"/>
  <c r="R5" i="2"/>
  <c r="T5" i="2"/>
  <c r="U16" i="2"/>
  <c r="U18" i="2"/>
  <c r="U5" i="2"/>
  <c r="U12" i="2"/>
  <c r="U17" i="2"/>
  <c r="S15" i="2"/>
  <c r="AK6" i="2"/>
  <c r="R16" i="2"/>
  <c r="T16" i="2"/>
  <c r="AC12" i="2"/>
  <c r="U15" i="2"/>
  <c r="AJ8" i="2"/>
  <c r="R12" i="2"/>
  <c r="T12" i="2"/>
  <c r="R17" i="2"/>
  <c r="T17" i="2"/>
  <c r="S16" i="2"/>
  <c r="S18" i="2"/>
  <c r="S5" i="2"/>
  <c r="S12" i="2"/>
  <c r="S17" i="2"/>
  <c r="R15" i="2"/>
  <c r="AJ3" i="2"/>
  <c r="AK10" i="2"/>
  <c r="AK19" i="2"/>
  <c r="AJ10" i="2"/>
  <c r="AJ6" i="2"/>
  <c r="AK8" i="2"/>
  <c r="Y14" i="2"/>
  <c r="AL14" i="2"/>
  <c r="AM14" i="2"/>
  <c r="AM8" i="2"/>
  <c r="AL8" i="2"/>
  <c r="W13" i="2"/>
  <c r="AL13" i="2"/>
  <c r="AM13" i="2"/>
  <c r="AM6" i="2"/>
  <c r="AL6" i="2"/>
  <c r="H15" i="2"/>
  <c r="AC15" i="2"/>
  <c r="AJ14" i="2"/>
  <c r="AL3" i="2"/>
  <c r="AM3" i="2"/>
  <c r="Y11" i="2"/>
  <c r="AL11" i="2"/>
  <c r="AM11" i="2"/>
  <c r="X19" i="2"/>
  <c r="AL19" i="2"/>
  <c r="AM19" i="2"/>
  <c r="V10" i="2"/>
  <c r="AL10" i="2"/>
  <c r="AM10" i="2"/>
  <c r="K12" i="2"/>
  <c r="K17" i="2"/>
  <c r="K15" i="2"/>
  <c r="AJ19" i="2"/>
  <c r="AK3" i="2"/>
  <c r="AK14" i="2"/>
  <c r="AH16" i="2"/>
  <c r="AH18" i="2"/>
  <c r="AH5" i="2"/>
  <c r="AJ11" i="2"/>
  <c r="L15" i="2"/>
  <c r="Z15" i="2"/>
  <c r="AC16" i="2"/>
  <c r="AC18" i="2"/>
  <c r="AC5" i="2"/>
  <c r="AI12" i="2"/>
  <c r="H17" i="2"/>
  <c r="AC17" i="2"/>
  <c r="AI15" i="2"/>
  <c r="L12" i="2"/>
  <c r="F17" i="2"/>
  <c r="AH17" i="2"/>
  <c r="AJ17" i="2" s="1"/>
  <c r="AI16" i="2"/>
  <c r="AI18" i="2"/>
  <c r="AI5" i="2"/>
  <c r="AH12" i="2"/>
  <c r="Z17" i="2"/>
  <c r="AI17" i="2"/>
  <c r="AH15" i="2"/>
  <c r="AK13" i="2"/>
  <c r="AJ13" i="2"/>
  <c r="Y10" i="2"/>
  <c r="Z18" i="2"/>
  <c r="W19" i="2"/>
  <c r="W10" i="2"/>
  <c r="F12" i="2"/>
  <c r="L17" i="2"/>
  <c r="AK11" i="2"/>
  <c r="K18" i="2"/>
  <c r="Z12" i="2"/>
  <c r="Z5" i="2"/>
  <c r="H12" i="2"/>
  <c r="K5" i="2"/>
  <c r="H5" i="2"/>
  <c r="L5" i="2"/>
  <c r="X13" i="2"/>
  <c r="L16" i="2"/>
  <c r="Y19" i="2"/>
  <c r="H16" i="2"/>
  <c r="X14" i="2"/>
  <c r="V13" i="2"/>
  <c r="X11" i="2"/>
  <c r="V19" i="2"/>
  <c r="W14" i="2"/>
  <c r="Y13" i="2"/>
  <c r="W11" i="2"/>
  <c r="X10" i="2"/>
  <c r="V14" i="2"/>
  <c r="V11" i="2"/>
  <c r="K16" i="2"/>
  <c r="H18" i="2"/>
  <c r="L18" i="2"/>
  <c r="AD17" i="2" l="1"/>
  <c r="AD5" i="2"/>
  <c r="AD12" i="2"/>
  <c r="AD15" i="2"/>
  <c r="V12" i="2"/>
  <c r="AD16" i="2"/>
  <c r="AJ12" i="2"/>
  <c r="X12" i="2"/>
  <c r="AJ16" i="2"/>
  <c r="AD18" i="2"/>
  <c r="AK16" i="2"/>
  <c r="AK12" i="2"/>
  <c r="AJ5" i="2"/>
  <c r="AK17" i="2"/>
  <c r="AK18" i="2"/>
  <c r="AK5" i="2"/>
  <c r="AL15" i="2"/>
  <c r="AM15" i="2"/>
  <c r="W17" i="2"/>
  <c r="AL17" i="2"/>
  <c r="AM17" i="2"/>
  <c r="Y12" i="2"/>
  <c r="AM12" i="2"/>
  <c r="AL12" i="2"/>
  <c r="AL5" i="2"/>
  <c r="AM5" i="2"/>
  <c r="AL18" i="2"/>
  <c r="AM18" i="2"/>
  <c r="X16" i="2"/>
  <c r="AM16" i="2"/>
  <c r="AL16" i="2"/>
  <c r="AJ15" i="2"/>
  <c r="AK15" i="2"/>
  <c r="AJ18" i="2"/>
  <c r="W15" i="2"/>
  <c r="X15" i="2"/>
  <c r="Y15" i="2"/>
  <c r="W12" i="2"/>
  <c r="Y16" i="2"/>
  <c r="V15" i="2"/>
  <c r="X17" i="2"/>
  <c r="V17" i="2"/>
  <c r="Y17" i="2"/>
  <c r="V16" i="2"/>
  <c r="X5" i="2"/>
  <c r="W5" i="2"/>
  <c r="V5" i="2"/>
  <c r="Y5" i="2"/>
  <c r="W16" i="2"/>
  <c r="X18" i="2"/>
  <c r="Y18" i="2"/>
  <c r="W18" i="2"/>
  <c r="V18" i="2"/>
  <c r="AF20" i="2" l="1"/>
  <c r="AG20" i="2"/>
  <c r="AE20" i="2"/>
  <c r="AB20" i="2"/>
  <c r="AA20" i="2"/>
  <c r="Q20" i="2"/>
  <c r="O20" i="2"/>
  <c r="N20" i="2"/>
  <c r="M20" i="2"/>
  <c r="T20" i="2" s="1"/>
  <c r="J20" i="2"/>
  <c r="I20" i="2"/>
  <c r="G20" i="2"/>
  <c r="F10" i="2"/>
  <c r="F11" i="2"/>
  <c r="F13" i="2"/>
  <c r="F14" i="2"/>
  <c r="F15" i="2"/>
  <c r="F16" i="2"/>
  <c r="F19" i="2"/>
  <c r="C20" i="2"/>
  <c r="R20" i="2" l="1"/>
  <c r="U20" i="2"/>
  <c r="S20" i="2"/>
  <c r="AI20" i="2"/>
  <c r="AC20" i="2"/>
  <c r="AH20" i="2"/>
  <c r="H20" i="2"/>
  <c r="L20" i="2"/>
  <c r="Z20" i="2"/>
  <c r="F20" i="2"/>
  <c r="K20" i="2"/>
  <c r="V3" i="2"/>
  <c r="W3" i="2"/>
  <c r="X3" i="2"/>
  <c r="Y3" i="2"/>
  <c r="V6" i="2"/>
  <c r="W6" i="2"/>
  <c r="X6" i="2"/>
  <c r="Y6" i="2"/>
  <c r="V8" i="2"/>
  <c r="W8" i="2"/>
  <c r="X8" i="2"/>
  <c r="Y8" i="2"/>
  <c r="Z3" i="2"/>
  <c r="Z6" i="2"/>
  <c r="Z8" i="2"/>
  <c r="N2" i="2"/>
  <c r="O2" i="2"/>
  <c r="P2" i="2"/>
  <c r="Q2" i="2"/>
  <c r="N4" i="2"/>
  <c r="O4" i="2"/>
  <c r="P4" i="2"/>
  <c r="Q4" i="2"/>
  <c r="N7" i="2"/>
  <c r="O7" i="2"/>
  <c r="P7" i="2"/>
  <c r="Q7" i="2"/>
  <c r="N9" i="2"/>
  <c r="O9" i="2"/>
  <c r="P9" i="2"/>
  <c r="Q9" i="2"/>
  <c r="M9" i="2"/>
  <c r="M7" i="2"/>
  <c r="M4" i="2"/>
  <c r="M2" i="2"/>
  <c r="J9" i="2"/>
  <c r="J4" i="2"/>
  <c r="J2" i="2"/>
  <c r="I9" i="2"/>
  <c r="I4" i="2"/>
  <c r="I2" i="2"/>
  <c r="G9" i="2"/>
  <c r="G7" i="2"/>
  <c r="G4" i="2"/>
  <c r="C9" i="2"/>
  <c r="F9" i="2" s="1"/>
  <c r="C7" i="2"/>
  <c r="C4" i="2"/>
  <c r="F2" i="2"/>
  <c r="AD20" i="2" l="1"/>
  <c r="T9" i="2"/>
  <c r="T7" i="2"/>
  <c r="AK20" i="2"/>
  <c r="T2" i="2"/>
  <c r="T4" i="2"/>
  <c r="AI9" i="2"/>
  <c r="AK9" i="2" s="1"/>
  <c r="U9" i="2"/>
  <c r="AI7" i="2"/>
  <c r="AK7" i="2" s="1"/>
  <c r="U7" i="2"/>
  <c r="AI4" i="2"/>
  <c r="AK4" i="2" s="1"/>
  <c r="U4" i="2"/>
  <c r="AI2" i="2"/>
  <c r="AK2" i="2" s="1"/>
  <c r="U2" i="2"/>
  <c r="AH9" i="2"/>
  <c r="AJ9" i="2" s="1"/>
  <c r="S9" i="2"/>
  <c r="AH7" i="2"/>
  <c r="AJ7" i="2" s="1"/>
  <c r="S7" i="2"/>
  <c r="AH4" i="2"/>
  <c r="AJ4" i="2" s="1"/>
  <c r="S4" i="2"/>
  <c r="AH2" i="2"/>
  <c r="AJ2" i="2" s="1"/>
  <c r="S2" i="2"/>
  <c r="R9" i="2"/>
  <c r="R7" i="2"/>
  <c r="R4" i="2"/>
  <c r="R2" i="2"/>
  <c r="AJ20" i="2"/>
  <c r="AM20" i="2"/>
  <c r="AL20" i="2"/>
  <c r="Z4" i="2"/>
  <c r="L2" i="2"/>
  <c r="AD2" i="2" s="1"/>
  <c r="K4" i="2"/>
  <c r="F7" i="2"/>
  <c r="L7" i="2"/>
  <c r="AD7" i="2" s="1"/>
  <c r="H7" i="2"/>
  <c r="Z2" i="2"/>
  <c r="H9" i="2"/>
  <c r="L9" i="2"/>
  <c r="AD9" i="2" s="1"/>
  <c r="K9" i="2"/>
  <c r="K7" i="2"/>
  <c r="Z7" i="2"/>
  <c r="X20" i="2"/>
  <c r="V20" i="2"/>
  <c r="W20" i="2"/>
  <c r="Y20" i="2"/>
  <c r="F4" i="2"/>
  <c r="L4" i="2"/>
  <c r="AD4" i="2" s="1"/>
  <c r="H4" i="2"/>
  <c r="K2" i="2"/>
  <c r="Z9" i="2"/>
  <c r="H2" i="2"/>
  <c r="AL9" i="2" l="1"/>
  <c r="AM9" i="2"/>
  <c r="X7" i="2"/>
  <c r="AL7" i="2"/>
  <c r="AM7" i="2"/>
  <c r="AL4" i="2"/>
  <c r="AM4" i="2"/>
  <c r="X2" i="2"/>
  <c r="AM2" i="2"/>
  <c r="AL2" i="2"/>
  <c r="Y4" i="2"/>
  <c r="V4" i="2"/>
  <c r="W4" i="2"/>
  <c r="X4" i="2"/>
  <c r="Y2" i="2"/>
  <c r="V2" i="2"/>
  <c r="W2" i="2"/>
  <c r="Y9" i="2"/>
  <c r="V9" i="2"/>
  <c r="W9" i="2"/>
  <c r="X9" i="2"/>
  <c r="Y7" i="2"/>
  <c r="V7" i="2"/>
  <c r="W7" i="2"/>
  <c r="A1" i="2"/>
</calcChain>
</file>

<file path=xl/sharedStrings.xml><?xml version="1.0" encoding="utf-8"?>
<sst xmlns="http://schemas.openxmlformats.org/spreadsheetml/2006/main" count="176" uniqueCount="104">
  <si>
    <t>Holdings</t>
  </si>
  <si>
    <t>Ticker</t>
  </si>
  <si>
    <t>Market Cap</t>
  </si>
  <si>
    <t>Shares Outstanding</t>
  </si>
  <si>
    <t>% of Portfolio</t>
  </si>
  <si>
    <t>Alibaba</t>
  </si>
  <si>
    <t>Howard Hughes Holding</t>
  </si>
  <si>
    <t>JD.com</t>
  </si>
  <si>
    <t>Intel</t>
  </si>
  <si>
    <t>iShares MSCI</t>
  </si>
  <si>
    <t>Disney</t>
  </si>
  <si>
    <t>INVESCO INVESCO EXCHANGE TRADED FD TR S&amp;P 500 EQL WGT ENERGY ETF</t>
  </si>
  <si>
    <t>RSPG</t>
  </si>
  <si>
    <t>Baidu</t>
  </si>
  <si>
    <t>BIDU</t>
  </si>
  <si>
    <t xml:space="preserve">Viasat  </t>
  </si>
  <si>
    <t>VSAT</t>
  </si>
  <si>
    <t>PDD Holding</t>
  </si>
  <si>
    <t>PDD</t>
  </si>
  <si>
    <t>Dominion Resources</t>
  </si>
  <si>
    <t>Nike</t>
  </si>
  <si>
    <t>STMicrosemiconductor</t>
  </si>
  <si>
    <t>Boston Beer</t>
  </si>
  <si>
    <t>iShares 7-10 Year Treasury Bond ETF</t>
  </si>
  <si>
    <t>Xcel Energy</t>
  </si>
  <si>
    <t>iShares Russell 2000 ETF</t>
  </si>
  <si>
    <t>United Sts 12 Month Oil Fd Lp Unit Ben Int</t>
  </si>
  <si>
    <t>Renesas Electronics (ADR)</t>
  </si>
  <si>
    <t>Amazon</t>
  </si>
  <si>
    <t>ON Semiconductor</t>
  </si>
  <si>
    <t>Alphabet-A</t>
  </si>
  <si>
    <t>Boeing</t>
  </si>
  <si>
    <t>Seaport Entertainment Group</t>
  </si>
  <si>
    <t>SEAPORT ENTERTAINMENT GROUP INC USD0.01 (S/R 10/10/2024)</t>
  </si>
  <si>
    <t>SEG.RT</t>
  </si>
  <si>
    <t>BABA</t>
  </si>
  <si>
    <t>HHH</t>
  </si>
  <si>
    <t>JD</t>
  </si>
  <si>
    <t>INTC</t>
  </si>
  <si>
    <t>MCHI</t>
  </si>
  <si>
    <t>DIS</t>
  </si>
  <si>
    <t>D</t>
  </si>
  <si>
    <t>NKE</t>
  </si>
  <si>
    <t>STM</t>
  </si>
  <si>
    <t>SAM</t>
  </si>
  <si>
    <t>IEF</t>
  </si>
  <si>
    <t>XEL</t>
  </si>
  <si>
    <t>IWM</t>
  </si>
  <si>
    <t>USL</t>
  </si>
  <si>
    <t>RNECY</t>
  </si>
  <si>
    <t>AMZN</t>
  </si>
  <si>
    <t xml:space="preserve">ON </t>
  </si>
  <si>
    <t>GOOGL</t>
  </si>
  <si>
    <t>BA</t>
  </si>
  <si>
    <t>DENN</t>
  </si>
  <si>
    <t>SEG</t>
  </si>
  <si>
    <t>Diluted Cost</t>
  </si>
  <si>
    <t>Companies</t>
  </si>
  <si>
    <t>Share Price</t>
  </si>
  <si>
    <t>Enterprise Value</t>
  </si>
  <si>
    <t>Operating Assets TTM</t>
  </si>
  <si>
    <t>NWC TTM</t>
  </si>
  <si>
    <t>Invested Capital TTM</t>
  </si>
  <si>
    <t>D&amp;A TTM</t>
  </si>
  <si>
    <t>CapEx TTM</t>
  </si>
  <si>
    <t>Change in NWC TTM</t>
  </si>
  <si>
    <t>Revenue TTM</t>
  </si>
  <si>
    <t>Gross Income TTM</t>
  </si>
  <si>
    <t>Operating Income TTM</t>
  </si>
  <si>
    <t>Net Income TTM</t>
  </si>
  <si>
    <t>EV/R TTM</t>
  </si>
  <si>
    <t>EV/GI TTM</t>
  </si>
  <si>
    <t>EV/OI TTM</t>
  </si>
  <si>
    <t>EV/NI TTM</t>
  </si>
  <si>
    <t>P/E TTM</t>
  </si>
  <si>
    <t>Cash (Most Recent Quarter)</t>
  </si>
  <si>
    <t>Debt (Most Recent Quarter)</t>
  </si>
  <si>
    <t>C/D Ratio (Most Recent Quarter)</t>
  </si>
  <si>
    <t>EX Rate</t>
  </si>
  <si>
    <t>Market Cap (USD)</t>
  </si>
  <si>
    <t>CNH</t>
  </si>
  <si>
    <t>Currency</t>
  </si>
  <si>
    <t>OFCF TTM</t>
  </si>
  <si>
    <t>USD</t>
  </si>
  <si>
    <t>Free Cash Flow TTM (OI)</t>
  </si>
  <si>
    <t>Free Cash Flow TTM (OFCF)</t>
  </si>
  <si>
    <t>FCF TTM OI/IC</t>
  </si>
  <si>
    <t>FCF TTM OFCF/IC</t>
  </si>
  <si>
    <t>JPY</t>
  </si>
  <si>
    <t>EV/Adj. OI</t>
  </si>
  <si>
    <t>EV/Adj. OFCF</t>
  </si>
  <si>
    <t>GM</t>
  </si>
  <si>
    <t>OM</t>
  </si>
  <si>
    <t>NM</t>
  </si>
  <si>
    <t>OFCF Margin</t>
  </si>
  <si>
    <t>EV/IC</t>
  </si>
  <si>
    <t>Denny's</t>
  </si>
  <si>
    <t>Top 10 Weighting</t>
  </si>
  <si>
    <t>Equities</t>
  </si>
  <si>
    <t>ETFs</t>
  </si>
  <si>
    <t>Total Equities</t>
  </si>
  <si>
    <t>Total ETF's</t>
  </si>
  <si>
    <t>Capital Allocation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</si>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</sst>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0.0"/>
    <numFmt numFmtId="166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164" fontId="4" fillId="0" borderId="0" xfId="0" applyNumberFormat="1" applyFont="1"/>
    <xf numFmtId="165" fontId="2" fillId="2" borderId="0" xfId="0" applyNumberFormat="1" applyFont="1" applyFill="1"/>
    <xf numFmtId="0" fontId="2" fillId="2" borderId="0" xfId="0" applyFont="1" applyFill="1"/>
    <xf numFmtId="164" fontId="3" fillId="0" borderId="0" xfId="0" applyNumberFormat="1" applyFont="1"/>
    <xf numFmtId="165" fontId="3" fillId="2" borderId="0" xfId="0" applyNumberFormat="1" applyFont="1" applyFill="1"/>
    <xf numFmtId="9" fontId="3" fillId="3" borderId="0" xfId="1" applyFont="1" applyFill="1"/>
    <xf numFmtId="165" fontId="3" fillId="4" borderId="0" xfId="0" applyNumberFormat="1" applyFont="1" applyFill="1"/>
    <xf numFmtId="10" fontId="4" fillId="0" borderId="0" xfId="0" applyNumberFormat="1" applyFont="1"/>
    <xf numFmtId="9" fontId="4" fillId="0" borderId="0" xfId="0" applyNumberFormat="1" applyFont="1"/>
    <xf numFmtId="166" fontId="4" fillId="0" borderId="0" xfId="0" applyNumberFormat="1" applyFont="1"/>
    <xf numFmtId="166" fontId="3" fillId="0" borderId="0" xfId="0" applyNumberFormat="1" applyFont="1"/>
    <xf numFmtId="10" fontId="3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China%20&amp;%20Hong%20Kong/China%20Tech.xlsx" TargetMode="External"/><Relationship Id="rId1" Type="http://schemas.openxmlformats.org/officeDocument/2006/relationships/externalLinkPath" Target="China%20&amp;%20Hong%20Kong/China%20Tec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Technology/Technology.xlsx" TargetMode="External"/><Relationship Id="rId1" Type="http://schemas.openxmlformats.org/officeDocument/2006/relationships/externalLinkPath" Target="Technology/Technolog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Utilities.xlsx" TargetMode="External"/><Relationship Id="rId1" Type="http://schemas.openxmlformats.org/officeDocument/2006/relationships/externalLinkPath" Target="Util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Clothing.xlsx" TargetMode="External"/><Relationship Id="rId1" Type="http://schemas.openxmlformats.org/officeDocument/2006/relationships/externalLinkPath" Target="/Users/nam/Desktop/Cloth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Beverages.xlsx" TargetMode="External"/><Relationship Id="rId1" Type="http://schemas.openxmlformats.org/officeDocument/2006/relationships/externalLinkPath" Target="Beverage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Restaurants.xlsx" TargetMode="External"/><Relationship Id="rId1" Type="http://schemas.openxmlformats.org/officeDocument/2006/relationships/externalLinkPath" Target="Retail/Retail%20-%20Restaurants/Restaur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-commerce"/>
      <sheetName val="Chinese Technology"/>
      <sheetName val="JD Case 1"/>
      <sheetName val="BABA Case 1"/>
      <sheetName val="PDD Case 1"/>
      <sheetName val="Baidu Case 1"/>
    </sheetNames>
    <sheetDataSet>
      <sheetData sheetId="0" refreshError="1"/>
      <sheetData sheetId="1">
        <row r="3">
          <cell r="C3">
            <v>2.34</v>
          </cell>
          <cell r="D3">
            <v>1740</v>
          </cell>
          <cell r="F3">
            <v>207.94</v>
          </cell>
          <cell r="G3">
            <v>1029.8699999999999</v>
          </cell>
          <cell r="J3">
            <v>950.24999999999989</v>
          </cell>
          <cell r="K3">
            <v>360.17</v>
          </cell>
          <cell r="L3">
            <v>106.85</v>
          </cell>
          <cell r="M3">
            <v>62.349999999999994</v>
          </cell>
          <cell r="N3">
            <v>170.92000000000002</v>
          </cell>
          <cell r="U3">
            <v>479.21000000000004</v>
          </cell>
          <cell r="V3">
            <v>-32.169999999999959</v>
          </cell>
          <cell r="X3">
            <v>44.5</v>
          </cell>
          <cell r="Y3">
            <v>-32.559000000000005</v>
          </cell>
          <cell r="Z3">
            <v>-13.75</v>
          </cell>
        </row>
        <row r="4">
          <cell r="C4">
            <v>1.46</v>
          </cell>
          <cell r="D4">
            <v>419.29</v>
          </cell>
          <cell r="F4">
            <v>62.38</v>
          </cell>
          <cell r="G4">
            <v>351.42</v>
          </cell>
          <cell r="J4">
            <v>1100.56</v>
          </cell>
          <cell r="K4">
            <v>167.95999999999998</v>
          </cell>
          <cell r="L4">
            <v>29.530000000000005</v>
          </cell>
          <cell r="M4">
            <v>31.1</v>
          </cell>
          <cell r="N4">
            <v>74.039999999999992</v>
          </cell>
          <cell r="U4">
            <v>129.21</v>
          </cell>
          <cell r="V4">
            <v>70.779999999999987</v>
          </cell>
          <cell r="X4">
            <v>8.3000000000000007</v>
          </cell>
          <cell r="Y4">
            <v>-8.8800000000000008</v>
          </cell>
          <cell r="Z4">
            <v>15.880000000000003</v>
          </cell>
        </row>
        <row r="5">
          <cell r="C5">
            <v>1.39</v>
          </cell>
          <cell r="D5">
            <v>1270</v>
          </cell>
          <cell r="F5">
            <v>5.3139500000000002</v>
          </cell>
          <cell r="G5">
            <v>301.24</v>
          </cell>
          <cell r="J5">
            <v>341.59000000000003</v>
          </cell>
          <cell r="K5">
            <v>240.11999999999998</v>
          </cell>
          <cell r="L5">
            <v>97.58</v>
          </cell>
          <cell r="M5">
            <v>98.829999999999984</v>
          </cell>
          <cell r="N5">
            <v>134.29</v>
          </cell>
          <cell r="U5">
            <v>5.1210599999999999</v>
          </cell>
          <cell r="V5">
            <v>-112.37000000000003</v>
          </cell>
          <cell r="X5">
            <v>1.89</v>
          </cell>
          <cell r="Y5">
            <v>-0.58343</v>
          </cell>
          <cell r="Z5">
            <v>26.46</v>
          </cell>
        </row>
        <row r="7">
          <cell r="C7">
            <v>2.81</v>
          </cell>
          <cell r="D7">
            <v>235.16</v>
          </cell>
          <cell r="F7">
            <v>74.550000000000011</v>
          </cell>
          <cell r="G7">
            <v>280.70000000000005</v>
          </cell>
          <cell r="J7">
            <v>134.83999999999997</v>
          </cell>
          <cell r="K7">
            <v>69.449999999999989</v>
          </cell>
          <cell r="L7">
            <v>23.1</v>
          </cell>
          <cell r="M7">
            <v>18.830000000000005</v>
          </cell>
          <cell r="N7">
            <v>33.590000000000003</v>
          </cell>
          <cell r="U7">
            <v>84.7</v>
          </cell>
          <cell r="V7">
            <v>-55.51</v>
          </cell>
          <cell r="X7">
            <v>21.46</v>
          </cell>
          <cell r="Y7">
            <v>-11.295</v>
          </cell>
          <cell r="Z7">
            <v>-13.07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Market Cap &gt; $1T"/>
      <sheetName val="Semiconductors"/>
      <sheetName val="Automotive Semiconductors"/>
      <sheetName val="Cybersecurity"/>
      <sheetName val="Ad-Selling Companies"/>
      <sheetName val="Cloud Computing Solutions"/>
    </sheetNames>
    <sheetDataSet>
      <sheetData sheetId="0">
        <row r="5">
          <cell r="C5">
            <v>2050</v>
          </cell>
          <cell r="F5">
            <v>12.31</v>
          </cell>
          <cell r="G5">
            <v>11.88</v>
          </cell>
          <cell r="H5">
            <v>134.9</v>
          </cell>
          <cell r="N5">
            <v>328.28</v>
          </cell>
          <cell r="R5">
            <v>97.94</v>
          </cell>
          <cell r="U5">
            <v>105.07</v>
          </cell>
          <cell r="AC5">
            <v>193.95</v>
          </cell>
          <cell r="AD5">
            <v>-16.64</v>
          </cell>
          <cell r="AG5">
            <v>13.6</v>
          </cell>
          <cell r="AH5">
            <v>-44.522000000000006</v>
          </cell>
          <cell r="AI5">
            <v>-15.879999999999999</v>
          </cell>
        </row>
        <row r="6">
          <cell r="C6">
            <v>1970</v>
          </cell>
          <cell r="F6">
            <v>10.5</v>
          </cell>
          <cell r="G6">
            <v>54.89</v>
          </cell>
          <cell r="H6">
            <v>89.09</v>
          </cell>
          <cell r="N6">
            <v>603.35</v>
          </cell>
          <cell r="R6">
            <v>54.379999999999995</v>
          </cell>
          <cell r="U6">
            <v>107.96</v>
          </cell>
          <cell r="AC6">
            <v>318.17</v>
          </cell>
          <cell r="AD6">
            <v>-73.949999999999989</v>
          </cell>
          <cell r="AG6">
            <v>49.67</v>
          </cell>
          <cell r="AH6">
            <v>-60.912000000000006</v>
          </cell>
          <cell r="AI6">
            <v>-6.8900000000000015</v>
          </cell>
        </row>
        <row r="18">
          <cell r="C18">
            <v>102.28</v>
          </cell>
          <cell r="F18">
            <v>4.28</v>
          </cell>
          <cell r="G18">
            <v>53.03</v>
          </cell>
          <cell r="H18">
            <v>35.090000000000003</v>
          </cell>
          <cell r="N18">
            <v>54.23</v>
          </cell>
          <cell r="R18">
            <v>3.1E-2</v>
          </cell>
          <cell r="U18">
            <v>11.471</v>
          </cell>
          <cell r="AC18">
            <v>155.38</v>
          </cell>
          <cell r="AD18">
            <v>-10.470000000000002</v>
          </cell>
          <cell r="AG18">
            <v>9.6</v>
          </cell>
          <cell r="AH18">
            <v>-25.75</v>
          </cell>
          <cell r="AI18">
            <v>-2.57</v>
          </cell>
        </row>
        <row r="25">
          <cell r="C25">
            <v>30.62</v>
          </cell>
          <cell r="F25">
            <v>0.42836000000000002</v>
          </cell>
          <cell r="G25">
            <v>3.3455999999999997</v>
          </cell>
          <cell r="H25">
            <v>2.68</v>
          </cell>
          <cell r="N25">
            <v>8.25</v>
          </cell>
          <cell r="R25">
            <v>2.61</v>
          </cell>
          <cell r="U25">
            <v>1.98</v>
          </cell>
          <cell r="AC25">
            <v>7.33</v>
          </cell>
          <cell r="AD25">
            <v>1.5499999999999998</v>
          </cell>
          <cell r="AG25">
            <v>0.60950000000000004</v>
          </cell>
          <cell r="AH25">
            <v>-1.54</v>
          </cell>
          <cell r="AI25">
            <v>-0.86270000000000002</v>
          </cell>
        </row>
        <row r="27">
          <cell r="C27">
            <v>26.14</v>
          </cell>
          <cell r="F27">
            <v>0.90322999999999998</v>
          </cell>
          <cell r="G27">
            <v>3.0860000000000003</v>
          </cell>
          <cell r="H27">
            <v>6.3440000000000003</v>
          </cell>
          <cell r="N27">
            <v>17.29</v>
          </cell>
          <cell r="R27">
            <v>4.54</v>
          </cell>
          <cell r="U27">
            <v>5.99</v>
          </cell>
          <cell r="AC27">
            <v>13.04</v>
          </cell>
          <cell r="AD27">
            <v>2.0299999999999994</v>
          </cell>
          <cell r="AG27">
            <v>1.56</v>
          </cell>
          <cell r="AH27">
            <v>-4.5270000000000001</v>
          </cell>
          <cell r="AI27">
            <v>7.8E-2</v>
          </cell>
        </row>
      </sheetData>
      <sheetData sheetId="1" refreshError="1"/>
      <sheetData sheetId="2">
        <row r="12">
          <cell r="C12">
            <v>26.3</v>
          </cell>
          <cell r="F12">
            <v>3.58</v>
          </cell>
          <cell r="G12">
            <v>4.0977058582548143</v>
          </cell>
          <cell r="H12">
            <v>2.1994401201693292</v>
          </cell>
          <cell r="N12">
            <v>10.036870135190496</v>
          </cell>
          <cell r="Q12">
            <v>5.6966407210159771</v>
          </cell>
          <cell r="R12">
            <v>2.6681005052574078</v>
          </cell>
          <cell r="T12">
            <v>3.3908917110473848</v>
          </cell>
          <cell r="AC12">
            <v>19.937184214119895</v>
          </cell>
          <cell r="AD12">
            <v>-1.1380581728799677</v>
          </cell>
          <cell r="AG12">
            <v>1.2700327734535024</v>
          </cell>
          <cell r="AH12">
            <v>-0.86945241021439301</v>
          </cell>
          <cell r="AI12">
            <v>0.10873275979789698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 Utilities"/>
    </sheetNames>
    <sheetDataSet>
      <sheetData sheetId="0">
        <row r="2">
          <cell r="C2">
            <v>34.78</v>
          </cell>
          <cell r="D2">
            <v>0.5575</v>
          </cell>
          <cell r="F2">
            <v>1.6840000000000002</v>
          </cell>
          <cell r="G2">
            <v>29.38</v>
          </cell>
          <cell r="J2">
            <v>11.969999999999999</v>
          </cell>
          <cell r="K2">
            <v>6.34</v>
          </cell>
          <cell r="L2">
            <v>2.7250000000000001</v>
          </cell>
          <cell r="M2">
            <v>1.855</v>
          </cell>
          <cell r="N2">
            <v>5.1140000000000008</v>
          </cell>
          <cell r="X2">
            <v>55.04</v>
          </cell>
          <cell r="Y2">
            <v>-1.8000000000000007</v>
          </cell>
          <cell r="AB2">
            <v>2.7349999999999999</v>
          </cell>
          <cell r="AC2">
            <v>-6.62</v>
          </cell>
          <cell r="AD2">
            <v>0.16500000000000004</v>
          </cell>
        </row>
        <row r="3">
          <cell r="C3">
            <v>47.21</v>
          </cell>
          <cell r="D3">
            <v>0.83894000000000002</v>
          </cell>
          <cell r="F3">
            <v>8.2189999999999994</v>
          </cell>
          <cell r="G3">
            <v>41.58</v>
          </cell>
          <cell r="J3">
            <v>14.46</v>
          </cell>
          <cell r="K3">
            <v>6.93</v>
          </cell>
          <cell r="L3">
            <v>3.6280000000000001</v>
          </cell>
          <cell r="M3">
            <v>1.6439999999999999</v>
          </cell>
          <cell r="N3">
            <v>6.2160000000000002</v>
          </cell>
          <cell r="X3">
            <v>67.5</v>
          </cell>
          <cell r="Y3">
            <v>-0.89899999999999913</v>
          </cell>
          <cell r="AB3">
            <v>2.9540000000000002</v>
          </cell>
          <cell r="AC3">
            <v>-11.11</v>
          </cell>
          <cell r="AD3">
            <v>0.51400000000000001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125</v>
          </cell>
          <cell r="J2">
            <v>1.5</v>
          </cell>
          <cell r="L2">
            <v>10.29</v>
          </cell>
          <cell r="M2">
            <v>9.01</v>
          </cell>
          <cell r="O2">
            <v>50.019999999999996</v>
          </cell>
          <cell r="P2">
            <v>22.419999999999998</v>
          </cell>
          <cell r="Q2">
            <v>5.93</v>
          </cell>
          <cell r="R2">
            <v>5.3</v>
          </cell>
          <cell r="V2">
            <v>7.4340000000000002</v>
          </cell>
          <cell r="W2">
            <v>8.2390000000000008</v>
          </cell>
          <cell r="X2">
            <v>4.1199999999999992</v>
          </cell>
          <cell r="Z2">
            <v>0.84399999999999997</v>
          </cell>
          <cell r="AA2">
            <v>-0.81200000000000006</v>
          </cell>
          <cell r="AB2">
            <v>0.71599999999999997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er Companies"/>
      <sheetName val="Non-Alcoholic"/>
      <sheetName val="CELH"/>
      <sheetName val="SAM Case 1"/>
    </sheetNames>
    <sheetDataSet>
      <sheetData sheetId="0">
        <row r="2">
          <cell r="C2">
            <v>3.18</v>
          </cell>
          <cell r="D2">
            <v>1.172E-2</v>
          </cell>
          <cell r="F2">
            <v>0.21929999999999999</v>
          </cell>
          <cell r="G2">
            <v>3.2980000000000002E-2</v>
          </cell>
          <cell r="J2">
            <v>2.00047</v>
          </cell>
          <cell r="K2">
            <v>0.87553999999999998</v>
          </cell>
          <cell r="L2">
            <v>0.21344000000000002</v>
          </cell>
          <cell r="M2">
            <v>9.2120000000000007E-2</v>
          </cell>
          <cell r="N2">
            <v>0.54987999999999992</v>
          </cell>
          <cell r="Y2">
            <v>0.83062000000000002</v>
          </cell>
          <cell r="Z2">
            <v>3.6999999999999977E-2</v>
          </cell>
          <cell r="AC2">
            <v>9.151999999999999E-2</v>
          </cell>
          <cell r="AD2">
            <v>-6.3829999999999998E-2</v>
          </cell>
          <cell r="AE2">
            <v>2.9539999999999997E-2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ZZA Case 1"/>
      <sheetName val="Denn Case 1"/>
      <sheetName val="Profitability"/>
      <sheetName val="Long Short Jul 2024"/>
      <sheetName val="Cost"/>
      <sheetName val="Solvency"/>
      <sheetName val="Valuation Metrics"/>
      <sheetName val="CAVA vs. CHIPOTLE"/>
      <sheetName val="US Fast Food"/>
      <sheetName val="Pizza Restaurants"/>
    </sheetNames>
    <sheetDataSet>
      <sheetData sheetId="0">
        <row r="12">
          <cell r="C12">
            <v>0.31518000000000002</v>
          </cell>
          <cell r="G12">
            <v>5.1369999999999999E-2</v>
          </cell>
          <cell r="H12">
            <v>0.25750000000000001</v>
          </cell>
          <cell r="I12">
            <v>3.96E-3</v>
          </cell>
          <cell r="M12">
            <v>0.46392</v>
          </cell>
          <cell r="P12">
            <v>0.15387000000000001</v>
          </cell>
          <cell r="Q12">
            <v>9.2160000000000006E-2</v>
          </cell>
          <cell r="S12">
            <v>7.213E-2</v>
          </cell>
          <cell r="AD12">
            <v>0.42473</v>
          </cell>
          <cell r="AE12">
            <v>-6.5420000000000006E-2</v>
          </cell>
          <cell r="AH12">
            <v>1.439E-2</v>
          </cell>
          <cell r="AI12">
            <v>-9.9799999999999993E-3</v>
          </cell>
          <cell r="AJ12">
            <v>9.9900000000000006E-3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7332-6211-E547-B35E-A21C589B773C}">
  <dimension ref="A1:O35"/>
  <sheetViews>
    <sheetView workbookViewId="0">
      <selection activeCell="M15" sqref="M15"/>
    </sheetView>
  </sheetViews>
  <sheetFormatPr baseColWidth="10" defaultRowHeight="16" x14ac:dyDescent="0.2"/>
  <cols>
    <col min="1" max="1" width="66.83203125" customWidth="1"/>
    <col min="3" max="4" width="12" customWidth="1"/>
    <col min="6" max="6" width="26.1640625" customWidth="1"/>
    <col min="8" max="8" width="12.33203125" customWidth="1"/>
    <col min="9" max="9" width="11.1640625" customWidth="1"/>
    <col min="11" max="11" width="63" customWidth="1"/>
    <col min="13" max="13" width="12.5" customWidth="1"/>
    <col min="14" max="14" width="11.1640625" customWidth="1"/>
  </cols>
  <sheetData>
    <row r="1" spans="1:15" x14ac:dyDescent="0.2">
      <c r="A1" s="1" t="s">
        <v>0</v>
      </c>
      <c r="B1" s="1" t="s">
        <v>1</v>
      </c>
      <c r="C1" s="1" t="s">
        <v>4</v>
      </c>
      <c r="D1" s="1" t="s">
        <v>56</v>
      </c>
      <c r="E1" s="2"/>
      <c r="F1" s="1" t="s">
        <v>98</v>
      </c>
      <c r="G1" s="1" t="s">
        <v>1</v>
      </c>
      <c r="H1" s="1" t="s">
        <v>4</v>
      </c>
      <c r="I1" s="1" t="s">
        <v>56</v>
      </c>
      <c r="J1" s="2"/>
      <c r="K1" s="1" t="s">
        <v>99</v>
      </c>
      <c r="L1" s="1" t="s">
        <v>1</v>
      </c>
      <c r="M1" s="1" t="s">
        <v>4</v>
      </c>
      <c r="N1" s="1" t="s">
        <v>56</v>
      </c>
      <c r="O1" s="2"/>
    </row>
    <row r="2" spans="1:15" x14ac:dyDescent="0.2">
      <c r="A2" s="2" t="s">
        <v>5</v>
      </c>
      <c r="B2" s="2" t="s">
        <v>35</v>
      </c>
      <c r="C2" s="14">
        <v>0.10639999999999999</v>
      </c>
      <c r="D2" s="7">
        <v>74.914000000000001</v>
      </c>
      <c r="E2" s="14"/>
      <c r="F2" s="2" t="s">
        <v>5</v>
      </c>
      <c r="G2" s="2" t="s">
        <v>35</v>
      </c>
      <c r="H2" s="14">
        <v>0.10639999999999999</v>
      </c>
      <c r="I2" s="7">
        <v>74.914000000000001</v>
      </c>
      <c r="J2" s="2"/>
      <c r="K2" s="2" t="s">
        <v>9</v>
      </c>
      <c r="L2" s="2" t="s">
        <v>39</v>
      </c>
      <c r="M2" s="14">
        <v>5.3499999999999999E-2</v>
      </c>
      <c r="N2" s="7">
        <v>39.225000000000001</v>
      </c>
      <c r="O2" s="2"/>
    </row>
    <row r="3" spans="1:15" x14ac:dyDescent="0.2">
      <c r="A3" s="2" t="s">
        <v>6</v>
      </c>
      <c r="B3" s="2" t="s">
        <v>36</v>
      </c>
      <c r="C3" s="14">
        <v>8.8700000000000001E-2</v>
      </c>
      <c r="D3" s="7">
        <v>69.162999999999997</v>
      </c>
      <c r="E3" s="2"/>
      <c r="F3" s="2" t="s">
        <v>6</v>
      </c>
      <c r="G3" s="2" t="s">
        <v>36</v>
      </c>
      <c r="H3" s="14">
        <v>8.8700000000000001E-2</v>
      </c>
      <c r="I3" s="7">
        <v>69.162999999999997</v>
      </c>
      <c r="J3" s="2"/>
      <c r="K3" s="2" t="s">
        <v>11</v>
      </c>
      <c r="L3" s="2" t="s">
        <v>12</v>
      </c>
      <c r="M3" s="14">
        <v>4.2700000000000002E-2</v>
      </c>
      <c r="N3" s="7">
        <v>78.62</v>
      </c>
      <c r="O3" s="2"/>
    </row>
    <row r="4" spans="1:15" x14ac:dyDescent="0.2">
      <c r="A4" s="2" t="s">
        <v>7</v>
      </c>
      <c r="B4" s="2" t="s">
        <v>37</v>
      </c>
      <c r="C4" s="14">
        <v>6.8900000000000003E-2</v>
      </c>
      <c r="D4" s="7">
        <v>26.416</v>
      </c>
      <c r="E4" s="2"/>
      <c r="F4" s="2" t="s">
        <v>7</v>
      </c>
      <c r="G4" s="2" t="s">
        <v>37</v>
      </c>
      <c r="H4" s="14">
        <v>6.8900000000000003E-2</v>
      </c>
      <c r="I4" s="7">
        <v>26.416</v>
      </c>
      <c r="J4" s="2"/>
      <c r="K4" s="2" t="s">
        <v>23</v>
      </c>
      <c r="L4" s="2" t="s">
        <v>45</v>
      </c>
      <c r="M4" s="14">
        <v>2.4400000000000002E-2</v>
      </c>
      <c r="N4" s="7">
        <v>81.352000000000004</v>
      </c>
      <c r="O4" s="2"/>
    </row>
    <row r="5" spans="1:15" x14ac:dyDescent="0.2">
      <c r="A5" s="2" t="s">
        <v>8</v>
      </c>
      <c r="B5" s="2" t="s">
        <v>38</v>
      </c>
      <c r="C5" s="14">
        <v>6.08E-2</v>
      </c>
      <c r="D5" s="7">
        <v>20.16</v>
      </c>
      <c r="E5" s="2"/>
      <c r="F5" s="2" t="s">
        <v>8</v>
      </c>
      <c r="G5" s="2" t="s">
        <v>38</v>
      </c>
      <c r="H5" s="14">
        <v>6.08E-2</v>
      </c>
      <c r="I5" s="7">
        <v>20.16</v>
      </c>
      <c r="J5" s="2"/>
      <c r="K5" s="2" t="s">
        <v>25</v>
      </c>
      <c r="L5" s="2" t="s">
        <v>47</v>
      </c>
      <c r="M5" s="14">
        <v>2.2100000000000002E-2</v>
      </c>
      <c r="N5" s="7">
        <v>210.5</v>
      </c>
      <c r="O5" s="2"/>
    </row>
    <row r="6" spans="1:15" x14ac:dyDescent="0.2">
      <c r="A6" s="2" t="s">
        <v>9</v>
      </c>
      <c r="B6" s="2" t="s">
        <v>39</v>
      </c>
      <c r="C6" s="14">
        <v>5.3499999999999999E-2</v>
      </c>
      <c r="D6" s="7">
        <v>39.225000000000001</v>
      </c>
      <c r="E6" s="2"/>
      <c r="F6" s="2" t="s">
        <v>10</v>
      </c>
      <c r="G6" s="2" t="s">
        <v>40</v>
      </c>
      <c r="H6" s="14">
        <v>4.8099999999999997E-2</v>
      </c>
      <c r="I6" s="7">
        <v>99.63</v>
      </c>
      <c r="J6" s="2"/>
      <c r="K6" s="2" t="s">
        <v>26</v>
      </c>
      <c r="L6" s="2" t="s">
        <v>48</v>
      </c>
      <c r="M6" s="14">
        <v>9.9000000000000008E-3</v>
      </c>
      <c r="N6" s="7">
        <v>35.299999999999997</v>
      </c>
      <c r="O6" s="2"/>
    </row>
    <row r="7" spans="1:15" x14ac:dyDescent="0.2">
      <c r="A7" s="2" t="s">
        <v>10</v>
      </c>
      <c r="B7" s="2" t="s">
        <v>40</v>
      </c>
      <c r="C7" s="14">
        <v>4.8099999999999997E-2</v>
      </c>
      <c r="D7" s="7">
        <v>99.63</v>
      </c>
      <c r="E7" s="2"/>
      <c r="F7" s="2" t="s">
        <v>13</v>
      </c>
      <c r="G7" s="2" t="s">
        <v>14</v>
      </c>
      <c r="H7" s="14">
        <v>4.1300000000000003E-2</v>
      </c>
      <c r="I7" s="7">
        <v>109.74</v>
      </c>
      <c r="J7" s="2"/>
      <c r="K7" s="2"/>
      <c r="L7" s="2"/>
      <c r="M7" s="14"/>
      <c r="N7" s="7"/>
      <c r="O7" s="2"/>
    </row>
    <row r="8" spans="1:15" x14ac:dyDescent="0.2">
      <c r="A8" s="2" t="s">
        <v>11</v>
      </c>
      <c r="B8" s="2" t="s">
        <v>12</v>
      </c>
      <c r="C8" s="14">
        <v>4.2700000000000002E-2</v>
      </c>
      <c r="D8" s="7">
        <v>78.62</v>
      </c>
      <c r="E8" s="2"/>
      <c r="F8" s="2" t="s">
        <v>15</v>
      </c>
      <c r="G8" s="2" t="s">
        <v>16</v>
      </c>
      <c r="H8" s="14">
        <v>3.0099999999999998E-2</v>
      </c>
      <c r="I8" s="7">
        <v>17.765000000000001</v>
      </c>
      <c r="J8" s="2"/>
      <c r="K8" s="2"/>
      <c r="L8" s="2"/>
      <c r="M8" s="2"/>
      <c r="N8" s="2"/>
      <c r="O8" s="2"/>
    </row>
    <row r="9" spans="1:15" x14ac:dyDescent="0.2">
      <c r="A9" s="2" t="s">
        <v>13</v>
      </c>
      <c r="B9" s="2" t="s">
        <v>14</v>
      </c>
      <c r="C9" s="14">
        <v>4.1300000000000003E-2</v>
      </c>
      <c r="D9" s="7">
        <v>109.74</v>
      </c>
      <c r="E9" s="2"/>
      <c r="F9" s="2" t="s">
        <v>17</v>
      </c>
      <c r="G9" s="2" t="s">
        <v>18</v>
      </c>
      <c r="H9" s="14">
        <v>2.9399999999999999E-2</v>
      </c>
      <c r="I9" s="7">
        <v>126.405</v>
      </c>
      <c r="J9" s="2"/>
      <c r="K9" s="2"/>
      <c r="L9" s="2"/>
      <c r="M9" s="2"/>
      <c r="N9" s="2"/>
      <c r="O9" s="2"/>
    </row>
    <row r="10" spans="1:15" x14ac:dyDescent="0.2">
      <c r="A10" s="2" t="s">
        <v>15</v>
      </c>
      <c r="B10" s="2" t="s">
        <v>16</v>
      </c>
      <c r="C10" s="14">
        <v>3.0099999999999998E-2</v>
      </c>
      <c r="D10" s="7">
        <v>17.765000000000001</v>
      </c>
      <c r="E10" s="2"/>
      <c r="F10" s="2" t="s">
        <v>19</v>
      </c>
      <c r="G10" s="2" t="s">
        <v>41</v>
      </c>
      <c r="H10" s="14">
        <v>2.8799999999999999E-2</v>
      </c>
      <c r="I10" s="7">
        <v>47.164999999999999</v>
      </c>
      <c r="J10" s="2"/>
      <c r="K10" s="2"/>
      <c r="L10" s="2"/>
      <c r="M10" s="2"/>
      <c r="N10" s="2"/>
      <c r="O10" s="2"/>
    </row>
    <row r="11" spans="1:15" x14ac:dyDescent="0.2">
      <c r="A11" s="2" t="s">
        <v>17</v>
      </c>
      <c r="B11" s="2" t="s">
        <v>18</v>
      </c>
      <c r="C11" s="14">
        <v>2.9399999999999999E-2</v>
      </c>
      <c r="D11" s="7">
        <v>126.405</v>
      </c>
      <c r="E11" s="2"/>
      <c r="F11" s="2" t="s">
        <v>20</v>
      </c>
      <c r="G11" s="2" t="s">
        <v>42</v>
      </c>
      <c r="H11" s="14">
        <v>2.86E-2</v>
      </c>
      <c r="I11" s="7">
        <v>96.826999999999998</v>
      </c>
      <c r="J11" s="2"/>
      <c r="K11" s="2"/>
      <c r="L11" s="2"/>
      <c r="M11" s="2"/>
      <c r="N11" s="2"/>
      <c r="O11" s="2"/>
    </row>
    <row r="12" spans="1:15" x14ac:dyDescent="0.2">
      <c r="A12" s="2" t="s">
        <v>19</v>
      </c>
      <c r="B12" s="2" t="s">
        <v>41</v>
      </c>
      <c r="C12" s="14">
        <v>2.8799999999999999E-2</v>
      </c>
      <c r="D12" s="7">
        <v>47.164999999999999</v>
      </c>
      <c r="E12" s="2"/>
      <c r="F12" s="2" t="s">
        <v>21</v>
      </c>
      <c r="G12" s="2" t="s">
        <v>43</v>
      </c>
      <c r="H12" s="14">
        <v>2.8500000000000001E-2</v>
      </c>
      <c r="I12" s="7">
        <v>30.064</v>
      </c>
      <c r="J12" s="2"/>
      <c r="K12" s="2"/>
      <c r="L12" s="2"/>
      <c r="M12" s="2"/>
      <c r="N12" s="2"/>
      <c r="O12" s="2"/>
    </row>
    <row r="13" spans="1:15" x14ac:dyDescent="0.2">
      <c r="A13" s="2" t="s">
        <v>20</v>
      </c>
      <c r="B13" s="2" t="s">
        <v>42</v>
      </c>
      <c r="C13" s="14">
        <v>2.86E-2</v>
      </c>
      <c r="D13" s="7">
        <v>96.826999999999998</v>
      </c>
      <c r="E13" s="2"/>
      <c r="F13" s="2" t="s">
        <v>22</v>
      </c>
      <c r="G13" s="2" t="s">
        <v>44</v>
      </c>
      <c r="H13" s="14">
        <v>2.81E-2</v>
      </c>
      <c r="I13" s="7">
        <v>269.87</v>
      </c>
      <c r="J13" s="2"/>
      <c r="K13" s="2"/>
      <c r="L13" s="2"/>
      <c r="M13" s="2"/>
      <c r="N13" s="2"/>
      <c r="O13" s="2"/>
    </row>
    <row r="14" spans="1:15" x14ac:dyDescent="0.2">
      <c r="A14" s="2" t="s">
        <v>21</v>
      </c>
      <c r="B14" s="2" t="s">
        <v>43</v>
      </c>
      <c r="C14" s="14">
        <v>2.8500000000000001E-2</v>
      </c>
      <c r="D14" s="7">
        <v>30.064</v>
      </c>
      <c r="E14" s="2"/>
      <c r="F14" s="2" t="s">
        <v>24</v>
      </c>
      <c r="G14" s="2" t="s">
        <v>46</v>
      </c>
      <c r="H14" s="14">
        <v>2.2200000000000001E-2</v>
      </c>
      <c r="I14" s="7">
        <v>42.698999999999998</v>
      </c>
      <c r="J14" s="2"/>
      <c r="K14" s="2"/>
      <c r="L14" s="2"/>
      <c r="M14" s="2"/>
      <c r="N14" s="2"/>
      <c r="O14" s="2"/>
    </row>
    <row r="15" spans="1:15" x14ac:dyDescent="0.2">
      <c r="A15" s="2" t="s">
        <v>22</v>
      </c>
      <c r="B15" s="2" t="s">
        <v>44</v>
      </c>
      <c r="C15" s="14">
        <v>2.81E-2</v>
      </c>
      <c r="D15" s="7">
        <v>269.87</v>
      </c>
      <c r="E15" s="2"/>
      <c r="F15" s="2" t="s">
        <v>27</v>
      </c>
      <c r="G15" s="2" t="s">
        <v>49</v>
      </c>
      <c r="H15" s="15">
        <v>1.9199999999999998E-2</v>
      </c>
      <c r="I15" s="7">
        <v>7.32</v>
      </c>
      <c r="J15" s="2"/>
      <c r="K15" s="2"/>
      <c r="L15" s="2"/>
      <c r="M15" s="2"/>
      <c r="N15" s="2"/>
      <c r="O15" s="2"/>
    </row>
    <row r="16" spans="1:15" x14ac:dyDescent="0.2">
      <c r="A16" s="2" t="s">
        <v>23</v>
      </c>
      <c r="B16" s="2" t="s">
        <v>45</v>
      </c>
      <c r="C16" s="14">
        <v>2.4400000000000002E-2</v>
      </c>
      <c r="D16" s="7">
        <v>81.352000000000004</v>
      </c>
      <c r="E16" s="2"/>
      <c r="F16" s="2" t="s">
        <v>28</v>
      </c>
      <c r="G16" s="2" t="s">
        <v>50</v>
      </c>
      <c r="H16" s="14">
        <v>1.9E-2</v>
      </c>
      <c r="I16" s="7">
        <v>174.82</v>
      </c>
      <c r="J16" s="2"/>
      <c r="K16" s="2"/>
      <c r="L16" s="2"/>
      <c r="M16" s="2"/>
      <c r="N16" s="2"/>
      <c r="O16" s="2"/>
    </row>
    <row r="17" spans="1:15" x14ac:dyDescent="0.2">
      <c r="A17" s="2" t="s">
        <v>24</v>
      </c>
      <c r="B17" s="2" t="s">
        <v>46</v>
      </c>
      <c r="C17" s="14">
        <v>2.2200000000000001E-2</v>
      </c>
      <c r="D17" s="7">
        <v>42.698999999999998</v>
      </c>
      <c r="E17" s="2"/>
      <c r="F17" s="2" t="s">
        <v>29</v>
      </c>
      <c r="G17" s="2" t="s">
        <v>51</v>
      </c>
      <c r="H17" s="14">
        <v>1.7899999999999999E-2</v>
      </c>
      <c r="I17" s="7">
        <v>71.64</v>
      </c>
      <c r="J17" s="2"/>
      <c r="K17" s="2"/>
      <c r="L17" s="2"/>
      <c r="M17" s="2"/>
      <c r="N17" s="2"/>
      <c r="O17" s="2"/>
    </row>
    <row r="18" spans="1:15" x14ac:dyDescent="0.2">
      <c r="A18" s="2" t="s">
        <v>25</v>
      </c>
      <c r="B18" s="2" t="s">
        <v>47</v>
      </c>
      <c r="C18" s="14">
        <v>2.2100000000000002E-2</v>
      </c>
      <c r="D18" s="7">
        <v>210.5</v>
      </c>
      <c r="E18" s="2"/>
      <c r="F18" s="2" t="s">
        <v>30</v>
      </c>
      <c r="G18" s="2" t="s">
        <v>52</v>
      </c>
      <c r="H18" s="14">
        <v>1.66E-2</v>
      </c>
      <c r="I18" s="7">
        <v>163.33000000000001</v>
      </c>
      <c r="J18" s="2"/>
      <c r="K18" s="2"/>
      <c r="L18" s="2"/>
      <c r="M18" s="2"/>
      <c r="N18" s="2"/>
      <c r="O18" s="2"/>
    </row>
    <row r="19" spans="1:15" x14ac:dyDescent="0.2">
      <c r="A19" s="2" t="s">
        <v>27</v>
      </c>
      <c r="B19" s="2" t="s">
        <v>49</v>
      </c>
      <c r="C19" s="15">
        <v>1.9199999999999998E-2</v>
      </c>
      <c r="D19" s="7">
        <v>7.32</v>
      </c>
      <c r="E19" s="2"/>
      <c r="F19" s="2" t="s">
        <v>31</v>
      </c>
      <c r="G19" s="2" t="s">
        <v>53</v>
      </c>
      <c r="H19" s="14">
        <v>1.52E-2</v>
      </c>
      <c r="I19" s="7">
        <v>155.19999999999999</v>
      </c>
      <c r="J19" s="2"/>
      <c r="K19" s="2"/>
      <c r="L19" s="2"/>
      <c r="M19" s="2"/>
      <c r="N19" s="2"/>
      <c r="O19" s="2"/>
    </row>
    <row r="20" spans="1:15" x14ac:dyDescent="0.2">
      <c r="A20" s="2" t="s">
        <v>28</v>
      </c>
      <c r="B20" s="2" t="s">
        <v>50</v>
      </c>
      <c r="C20" s="14">
        <v>1.9E-2</v>
      </c>
      <c r="D20" s="7">
        <v>174.82</v>
      </c>
      <c r="E20" s="2"/>
      <c r="F20" s="2" t="s">
        <v>96</v>
      </c>
      <c r="G20" s="2" t="s">
        <v>54</v>
      </c>
      <c r="H20" s="14">
        <v>1.5100000000000001E-2</v>
      </c>
      <c r="I20" s="7">
        <v>6.08</v>
      </c>
      <c r="J20" s="2"/>
      <c r="K20" s="2"/>
      <c r="L20" s="2"/>
      <c r="M20" s="2"/>
      <c r="N20" s="2"/>
      <c r="O20" s="2"/>
    </row>
    <row r="21" spans="1:15" x14ac:dyDescent="0.2">
      <c r="A21" s="2" t="s">
        <v>29</v>
      </c>
      <c r="B21" s="2" t="s">
        <v>51</v>
      </c>
      <c r="C21" s="14">
        <v>1.7899999999999999E-2</v>
      </c>
      <c r="D21" s="7">
        <v>71.64</v>
      </c>
      <c r="E21" s="2"/>
      <c r="F21" s="2" t="s">
        <v>32</v>
      </c>
      <c r="G21" s="2" t="s">
        <v>55</v>
      </c>
      <c r="H21" s="14">
        <v>2.7000000000000001E-3</v>
      </c>
      <c r="I21" s="7">
        <v>25.32</v>
      </c>
      <c r="J21" s="2"/>
      <c r="K21" s="2"/>
      <c r="L21" s="2"/>
      <c r="M21" s="2"/>
      <c r="N21" s="2"/>
      <c r="O21" s="2"/>
    </row>
    <row r="22" spans="1:15" x14ac:dyDescent="0.2">
      <c r="A22" s="2" t="s">
        <v>30</v>
      </c>
      <c r="B22" s="2" t="s">
        <v>52</v>
      </c>
      <c r="C22" s="14">
        <v>1.66E-2</v>
      </c>
      <c r="D22" s="7">
        <v>163.33000000000001</v>
      </c>
      <c r="E22" s="2"/>
      <c r="F22" s="2"/>
      <c r="G22" s="2"/>
      <c r="H22" s="14"/>
      <c r="I22" s="7"/>
      <c r="J22" s="2"/>
      <c r="K22" s="2"/>
      <c r="L22" s="2"/>
      <c r="M22" s="2"/>
      <c r="N22" s="2"/>
      <c r="O22" s="2"/>
    </row>
    <row r="23" spans="1:15" x14ac:dyDescent="0.2">
      <c r="A23" s="2" t="s">
        <v>31</v>
      </c>
      <c r="B23" s="2" t="s">
        <v>53</v>
      </c>
      <c r="C23" s="14">
        <v>1.52E-2</v>
      </c>
      <c r="D23" s="7">
        <v>155.19999999999999</v>
      </c>
      <c r="E23" s="2"/>
      <c r="F23" s="2"/>
      <c r="G23" s="2"/>
      <c r="H23" s="14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96</v>
      </c>
      <c r="B24" s="2" t="s">
        <v>54</v>
      </c>
      <c r="C24" s="14">
        <v>1.5100000000000001E-2</v>
      </c>
      <c r="D24" s="7">
        <v>6.08</v>
      </c>
      <c r="E24" s="2"/>
      <c r="F24" s="2"/>
      <c r="G24" s="2"/>
      <c r="H24" s="14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26</v>
      </c>
      <c r="B25" s="2" t="s">
        <v>48</v>
      </c>
      <c r="C25" s="14">
        <v>9.9000000000000008E-3</v>
      </c>
      <c r="D25" s="7">
        <v>35.299999999999997</v>
      </c>
      <c r="E25" s="2"/>
      <c r="F25" s="2"/>
      <c r="G25" s="2"/>
      <c r="H25" s="14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32</v>
      </c>
      <c r="B26" s="2" t="s">
        <v>55</v>
      </c>
      <c r="C26" s="14">
        <v>2.7000000000000001E-3</v>
      </c>
      <c r="D26" s="7">
        <v>25.32</v>
      </c>
      <c r="E26" s="2"/>
      <c r="F26" s="2"/>
      <c r="G26" s="2"/>
      <c r="H26" s="14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33</v>
      </c>
      <c r="B27" s="2" t="s">
        <v>34</v>
      </c>
      <c r="C27" s="14">
        <v>2.0000000000000001E-4</v>
      </c>
      <c r="D27" s="7">
        <v>0</v>
      </c>
      <c r="E27" s="2"/>
      <c r="F27" s="2"/>
      <c r="G27" s="2"/>
      <c r="H27" s="14"/>
      <c r="I27" s="2"/>
      <c r="J27" s="2"/>
      <c r="K27" s="2"/>
      <c r="L27" s="2"/>
      <c r="M27" s="2"/>
      <c r="N27" s="2"/>
      <c r="O27" s="2"/>
    </row>
    <row r="28" spans="1:15" x14ac:dyDescent="0.2">
      <c r="E28" s="2"/>
      <c r="F28" s="2"/>
      <c r="G28" s="2"/>
      <c r="H28" s="14"/>
      <c r="I28" s="2"/>
      <c r="J28" s="2"/>
      <c r="K28" s="2"/>
      <c r="L28" s="2"/>
      <c r="M28" s="2"/>
      <c r="N28" s="2"/>
      <c r="O28" s="2"/>
    </row>
    <row r="29" spans="1:15" x14ac:dyDescent="0.2">
      <c r="A29" s="2"/>
      <c r="B29" s="2"/>
      <c r="C29" s="2"/>
      <c r="D29" s="2"/>
      <c r="E29" s="2"/>
      <c r="F29" s="2"/>
      <c r="G29" s="2"/>
      <c r="H29" s="14"/>
      <c r="I29" s="2"/>
      <c r="J29" s="2"/>
      <c r="K29" s="2"/>
      <c r="L29" s="2"/>
      <c r="M29" s="2"/>
      <c r="N29" s="2"/>
      <c r="O29" s="2"/>
    </row>
    <row r="30" spans="1:15" x14ac:dyDescent="0.2">
      <c r="A30" s="1" t="s">
        <v>97</v>
      </c>
      <c r="B30" s="14"/>
      <c r="C30" s="16">
        <f>SUM(C1:C10)</f>
        <v>0.54049999999999998</v>
      </c>
      <c r="D30" s="16"/>
      <c r="E30" s="2"/>
      <c r="F30" s="17" t="s">
        <v>100</v>
      </c>
      <c r="G30" s="16"/>
      <c r="H30" s="16">
        <f>SUM(H2:H21)</f>
        <v>0.71560000000000001</v>
      </c>
      <c r="I30" s="16"/>
      <c r="J30" s="16"/>
      <c r="K30" s="17" t="s">
        <v>101</v>
      </c>
      <c r="L30" s="16"/>
      <c r="M30" s="16">
        <f>SUM(M2:M6)</f>
        <v>0.15260000000000001</v>
      </c>
      <c r="N30" s="2"/>
      <c r="O30" s="2"/>
    </row>
    <row r="31" spans="1:15" x14ac:dyDescent="0.2">
      <c r="A31" s="2"/>
      <c r="B31" s="2"/>
      <c r="C31" s="2"/>
      <c r="D31" s="2"/>
      <c r="E31" s="16"/>
      <c r="F31" s="17"/>
      <c r="G31" s="16"/>
      <c r="H31" s="16"/>
      <c r="I31" s="16"/>
      <c r="J31" s="16"/>
      <c r="K31" s="17"/>
      <c r="L31" s="16"/>
      <c r="M31" s="16"/>
      <c r="N31" s="2"/>
      <c r="O31" s="2"/>
    </row>
    <row r="32" spans="1:15" x14ac:dyDescent="0.2">
      <c r="A32" s="1" t="s">
        <v>102</v>
      </c>
      <c r="B32" s="16">
        <f>H30+M30</f>
        <v>0.86820000000000008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1" t="s">
        <v>103</v>
      </c>
      <c r="B33" s="16">
        <f>1-B32</f>
        <v>0.13179999999999992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1"/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sortState xmlns:xlrd2="http://schemas.microsoft.com/office/spreadsheetml/2017/richdata2" ref="A2:D32">
    <sortCondition descending="1" ref="C1:C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E30B-C149-B842-AF76-E21A9E684702}">
  <dimension ref="A1:AM34"/>
  <sheetViews>
    <sheetView tabSelected="1" zoomScale="111" workbookViewId="0">
      <pane xSplit="1" topLeftCell="B1" activePane="topRight" state="frozen"/>
      <selection pane="topRight" activeCell="A5" sqref="A5"/>
    </sheetView>
  </sheetViews>
  <sheetFormatPr baseColWidth="10" defaultRowHeight="16" x14ac:dyDescent="0.2"/>
  <cols>
    <col min="1" max="1" width="7.33203125" bestFit="1" customWidth="1"/>
    <col min="2" max="2" width="25.1640625" bestFit="1" customWidth="1"/>
    <col min="3" max="3" width="10.6640625" bestFit="1" customWidth="1"/>
    <col min="4" max="4" width="8.6640625" bestFit="1" customWidth="1"/>
    <col min="5" max="5" width="7.33203125" bestFit="1" customWidth="1"/>
    <col min="6" max="6" width="16" bestFit="1" customWidth="1"/>
    <col min="7" max="7" width="17.5" bestFit="1" customWidth="1"/>
    <col min="8" max="8" width="10.83203125" bestFit="1" customWidth="1"/>
    <col min="9" max="9" width="25.83203125" style="3" bestFit="1" customWidth="1"/>
    <col min="10" max="10" width="25.5" style="3" bestFit="1" customWidth="1"/>
    <col min="11" max="11" width="28.33203125" bestFit="1" customWidth="1"/>
    <col min="12" max="12" width="14.83203125" bestFit="1" customWidth="1"/>
    <col min="13" max="13" width="11.83203125" bestFit="1" customWidth="1"/>
    <col min="14" max="14" width="17.6640625" style="3" bestFit="1" customWidth="1"/>
    <col min="15" max="15" width="20.83203125" style="3" bestFit="1" customWidth="1"/>
    <col min="16" max="16" width="14.1640625" bestFit="1" customWidth="1"/>
    <col min="17" max="17" width="9.33203125" bestFit="1" customWidth="1"/>
    <col min="18" max="19" width="7.5" style="3" bestFit="1" customWidth="1"/>
    <col min="20" max="20" width="7.5" bestFit="1" customWidth="1"/>
    <col min="21" max="21" width="11.83203125" bestFit="1" customWidth="1"/>
    <col min="22" max="22" width="8.6640625" bestFit="1" customWidth="1"/>
    <col min="23" max="25" width="9.5" bestFit="1" customWidth="1"/>
    <col min="26" max="26" width="7.5" bestFit="1" customWidth="1"/>
    <col min="27" max="27" width="20.5" style="3" bestFit="1" customWidth="1"/>
    <col min="28" max="28" width="10.33203125" style="3" bestFit="1" customWidth="1"/>
    <col min="29" max="29" width="19.5" style="3" bestFit="1" customWidth="1"/>
    <col min="30" max="30" width="7.1640625" style="3" bestFit="1" customWidth="1"/>
    <col min="31" max="31" width="9.6640625" style="3" bestFit="1" customWidth="1"/>
    <col min="32" max="32" width="11.1640625" style="3" bestFit="1" customWidth="1"/>
    <col min="33" max="33" width="19" style="3" bestFit="1" customWidth="1"/>
    <col min="34" max="34" width="22.33203125" style="3" bestFit="1" customWidth="1"/>
    <col min="35" max="35" width="25.1640625" style="3" bestFit="1" customWidth="1"/>
    <col min="36" max="36" width="13" bestFit="1" customWidth="1"/>
    <col min="37" max="37" width="15.6640625" bestFit="1" customWidth="1"/>
    <col min="38" max="38" width="10.6640625" bestFit="1" customWidth="1"/>
    <col min="39" max="39" width="13.5" bestFit="1" customWidth="1"/>
  </cols>
  <sheetData>
    <row r="1" spans="1:39" x14ac:dyDescent="0.2">
      <c r="A1" s="1" t="str">
        <f>Main!B1</f>
        <v>Ticker</v>
      </c>
      <c r="B1" s="1" t="s">
        <v>57</v>
      </c>
      <c r="C1" s="1" t="s">
        <v>2</v>
      </c>
      <c r="D1" s="1" t="s">
        <v>81</v>
      </c>
      <c r="E1" s="1" t="s">
        <v>78</v>
      </c>
      <c r="F1" s="1" t="s">
        <v>79</v>
      </c>
      <c r="G1" s="1" t="s">
        <v>3</v>
      </c>
      <c r="H1" s="1" t="s">
        <v>58</v>
      </c>
      <c r="I1" s="10" t="s">
        <v>75</v>
      </c>
      <c r="J1" s="10" t="s">
        <v>76</v>
      </c>
      <c r="K1" s="1" t="s">
        <v>77</v>
      </c>
      <c r="L1" s="1" t="s">
        <v>59</v>
      </c>
      <c r="M1" s="1" t="s">
        <v>66</v>
      </c>
      <c r="N1" s="10" t="s">
        <v>67</v>
      </c>
      <c r="O1" s="10" t="s">
        <v>68</v>
      </c>
      <c r="P1" s="1" t="s">
        <v>69</v>
      </c>
      <c r="Q1" s="1" t="s">
        <v>82</v>
      </c>
      <c r="R1" s="10" t="s">
        <v>91</v>
      </c>
      <c r="S1" s="10" t="s">
        <v>92</v>
      </c>
      <c r="T1" s="1" t="s">
        <v>93</v>
      </c>
      <c r="U1" s="1" t="s">
        <v>94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0" t="s">
        <v>60</v>
      </c>
      <c r="AB1" s="10" t="s">
        <v>61</v>
      </c>
      <c r="AC1" s="10" t="s">
        <v>62</v>
      </c>
      <c r="AD1" s="10" t="s">
        <v>95</v>
      </c>
      <c r="AE1" s="10" t="s">
        <v>63</v>
      </c>
      <c r="AF1" s="10" t="s">
        <v>64</v>
      </c>
      <c r="AG1" s="10" t="s">
        <v>65</v>
      </c>
      <c r="AH1" s="10" t="s">
        <v>84</v>
      </c>
      <c r="AI1" s="10" t="s">
        <v>85</v>
      </c>
      <c r="AJ1" s="1" t="s">
        <v>86</v>
      </c>
      <c r="AK1" s="1" t="s">
        <v>87</v>
      </c>
      <c r="AL1" s="10" t="s">
        <v>89</v>
      </c>
      <c r="AM1" s="10" t="s">
        <v>90</v>
      </c>
    </row>
    <row r="2" spans="1:39" x14ac:dyDescent="0.2">
      <c r="A2" s="2" t="str">
        <f>Main!G2</f>
        <v>BABA</v>
      </c>
      <c r="B2" t="str">
        <f>Main!F2</f>
        <v>Alibaba</v>
      </c>
      <c r="C2" s="3">
        <f>'[1]Chinese Technology'!$D$3</f>
        <v>1740</v>
      </c>
      <c r="D2" t="s">
        <v>80</v>
      </c>
      <c r="E2">
        <v>7</v>
      </c>
      <c r="F2" s="3">
        <f t="shared" ref="F2:F7" si="0">C2/E2</f>
        <v>248.57142857142858</v>
      </c>
      <c r="G2">
        <f>'[1]Chinese Technology'!$C$3</f>
        <v>2.34</v>
      </c>
      <c r="H2" s="3">
        <f>C2/G2</f>
        <v>743.58974358974365</v>
      </c>
      <c r="I2" s="3">
        <f>'[1]Chinese Technology'!$G$3</f>
        <v>1029.8699999999999</v>
      </c>
      <c r="J2" s="3">
        <f>'[1]Chinese Technology'!$F$3</f>
        <v>207.94</v>
      </c>
      <c r="K2" s="5">
        <f>I2/J2</f>
        <v>4.9527267481004129</v>
      </c>
      <c r="L2" s="3">
        <f>C2+J2-I2</f>
        <v>918.07000000000016</v>
      </c>
      <c r="M2" s="3">
        <f>'[1]Chinese Technology'!J$3</f>
        <v>950.24999999999989</v>
      </c>
      <c r="N2" s="3">
        <f>'[1]Chinese Technology'!K$3</f>
        <v>360.17</v>
      </c>
      <c r="O2" s="3">
        <f>'[1]Chinese Technology'!L$3</f>
        <v>106.85</v>
      </c>
      <c r="P2" s="3">
        <f>'[1]Chinese Technology'!M$3</f>
        <v>62.349999999999994</v>
      </c>
      <c r="Q2" s="3">
        <f>'[1]Chinese Technology'!N$3</f>
        <v>170.92000000000002</v>
      </c>
      <c r="R2" s="12">
        <f>N2/$M2</f>
        <v>0.37902657195474881</v>
      </c>
      <c r="S2" s="12">
        <f t="shared" ref="S2:U2" si="1">O2/$M2</f>
        <v>0.11244409365956327</v>
      </c>
      <c r="T2" s="12">
        <f t="shared" si="1"/>
        <v>6.5614312023151808E-2</v>
      </c>
      <c r="U2" s="4">
        <f t="shared" si="1"/>
        <v>0.17986845566956067</v>
      </c>
      <c r="V2" s="8">
        <f>$L2/M2</f>
        <v>0.9661352275716919</v>
      </c>
      <c r="W2" s="8">
        <f>$L2/N2</f>
        <v>2.548990754365994</v>
      </c>
      <c r="X2" s="8">
        <f>$L2/O2</f>
        <v>8.5921385119326175</v>
      </c>
      <c r="Y2" s="8">
        <f>$L2/P2</f>
        <v>14.724458700882121</v>
      </c>
      <c r="Z2" s="8">
        <f>C2/P2</f>
        <v>27.90697674418605</v>
      </c>
      <c r="AA2" s="7">
        <f>'[1]Chinese Technology'!U$3</f>
        <v>479.21000000000004</v>
      </c>
      <c r="AB2" s="7">
        <f>'[1]Chinese Technology'!V$3</f>
        <v>-32.169999999999959</v>
      </c>
      <c r="AC2" s="7">
        <f t="shared" ref="AC2:AC19" si="2">SUM(AA2:AB2)</f>
        <v>447.04000000000008</v>
      </c>
      <c r="AD2" s="13">
        <f>L2/AC2</f>
        <v>2.053664101646385</v>
      </c>
      <c r="AE2" s="3">
        <f>'[1]Chinese Technology'!X$3</f>
        <v>44.5</v>
      </c>
      <c r="AF2" s="3">
        <f>'[1]Chinese Technology'!Y$3</f>
        <v>-32.559000000000005</v>
      </c>
      <c r="AG2" s="3">
        <f>'[1]Chinese Technology'!Z$3</f>
        <v>-13.75</v>
      </c>
      <c r="AH2" s="3">
        <f t="shared" ref="AH2:AH19" si="3">SUM(AE2:AG2)+O2</f>
        <v>105.041</v>
      </c>
      <c r="AI2" s="3">
        <f t="shared" ref="AI2:AI19" si="4">Q2+SUM(AE2:AG2)</f>
        <v>169.11100000000002</v>
      </c>
      <c r="AJ2" s="4">
        <f t="shared" ref="AJ2:AJ19" si="5">AH2/$AC2</f>
        <v>0.23497002505368642</v>
      </c>
      <c r="AK2" s="4">
        <f t="shared" ref="AK2:AK19" si="6">AI2/$AC2</f>
        <v>0.37829053328561202</v>
      </c>
      <c r="AL2" s="11">
        <f>$L2/AH2</f>
        <v>8.7401110042745227</v>
      </c>
      <c r="AM2" s="11">
        <f>$L2/AI2</f>
        <v>5.4288012015776621</v>
      </c>
    </row>
    <row r="3" spans="1:39" x14ac:dyDescent="0.2">
      <c r="A3" s="2" t="str">
        <f>Main!G3</f>
        <v>HHH</v>
      </c>
      <c r="B3" t="str">
        <f>Main!F3</f>
        <v>Howard Hughes Holding</v>
      </c>
      <c r="C3" s="3"/>
      <c r="D3" t="s">
        <v>83</v>
      </c>
      <c r="E3">
        <v>1</v>
      </c>
      <c r="F3" s="3"/>
      <c r="H3" s="3" t="e">
        <f t="shared" ref="H3:H20" si="7">C3/G3</f>
        <v>#DIV/0!</v>
      </c>
      <c r="K3" s="5" t="e">
        <f t="shared" ref="K3:K20" si="8">I3/J3</f>
        <v>#DIV/0!</v>
      </c>
      <c r="L3" s="3">
        <f t="shared" ref="L3:L20" si="9">C3+J3-I3</f>
        <v>0</v>
      </c>
      <c r="M3" s="3"/>
      <c r="P3" s="3"/>
      <c r="Q3" s="3"/>
      <c r="R3" s="12" t="e">
        <f t="shared" ref="R3:R20" si="10">N3/$M3</f>
        <v>#DIV/0!</v>
      </c>
      <c r="S3" s="12" t="e">
        <f t="shared" ref="S3:S20" si="11">O3/$M3</f>
        <v>#DIV/0!</v>
      </c>
      <c r="T3" s="12" t="e">
        <f t="shared" ref="T3:T20" si="12">P3/$M3</f>
        <v>#DIV/0!</v>
      </c>
      <c r="U3" s="4" t="e">
        <f t="shared" ref="U3:U20" si="13">Q3/$M3</f>
        <v>#DIV/0!</v>
      </c>
      <c r="V3" s="8" t="e">
        <f t="shared" ref="V3:V9" si="14">$L3/M3</f>
        <v>#DIV/0!</v>
      </c>
      <c r="W3" s="8" t="e">
        <f t="shared" ref="W3:W9" si="15">$L3/N3</f>
        <v>#DIV/0!</v>
      </c>
      <c r="X3" s="8" t="e">
        <f t="shared" ref="X3:X9" si="16">$L3/O3</f>
        <v>#DIV/0!</v>
      </c>
      <c r="Y3" s="8" t="e">
        <f t="shared" ref="Y3:Y9" si="17">$L3/P3</f>
        <v>#DIV/0!</v>
      </c>
      <c r="Z3" s="8" t="e">
        <f t="shared" ref="Z3:Z9" si="18">C3/P3</f>
        <v>#DIV/0!</v>
      </c>
      <c r="AC3" s="7">
        <f t="shared" si="2"/>
        <v>0</v>
      </c>
      <c r="AD3" s="13" t="e">
        <f t="shared" ref="AD3:AD20" si="19">L3/AC3</f>
        <v>#DIV/0!</v>
      </c>
      <c r="AH3" s="3">
        <f t="shared" si="3"/>
        <v>0</v>
      </c>
      <c r="AI3" s="3">
        <f t="shared" si="4"/>
        <v>0</v>
      </c>
      <c r="AJ3" s="4" t="e">
        <f t="shared" si="5"/>
        <v>#DIV/0!</v>
      </c>
      <c r="AK3" s="4" t="e">
        <f t="shared" si="6"/>
        <v>#DIV/0!</v>
      </c>
      <c r="AL3" s="11" t="e">
        <f t="shared" ref="AL3:AL20" si="20">$L3/AH3</f>
        <v>#DIV/0!</v>
      </c>
      <c r="AM3" s="11" t="e">
        <f t="shared" ref="AM3:AM20" si="21">$L3/AI3</f>
        <v>#DIV/0!</v>
      </c>
    </row>
    <row r="4" spans="1:39" x14ac:dyDescent="0.2">
      <c r="A4" s="2" t="str">
        <f>Main!G4</f>
        <v>JD</v>
      </c>
      <c r="B4" t="str">
        <f>Main!F4</f>
        <v>JD.com</v>
      </c>
      <c r="C4" s="3">
        <f>'[1]Chinese Technology'!$D$4</f>
        <v>419.29</v>
      </c>
      <c r="D4" t="s">
        <v>80</v>
      </c>
      <c r="E4">
        <v>7</v>
      </c>
      <c r="F4" s="3">
        <f t="shared" si="0"/>
        <v>59.898571428571429</v>
      </c>
      <c r="G4">
        <f>'[1]Chinese Technology'!$C$4</f>
        <v>1.46</v>
      </c>
      <c r="H4" s="3">
        <f t="shared" si="7"/>
        <v>287.18493150684935</v>
      </c>
      <c r="I4" s="3">
        <f>'[1]Chinese Technology'!$G$4</f>
        <v>351.42</v>
      </c>
      <c r="J4" s="3">
        <f>'[1]Chinese Technology'!$F$4</f>
        <v>62.38</v>
      </c>
      <c r="K4" s="5">
        <f t="shared" si="8"/>
        <v>5.6335363898685475</v>
      </c>
      <c r="L4" s="3">
        <f t="shared" si="9"/>
        <v>130.25</v>
      </c>
      <c r="M4" s="3">
        <f>'[1]Chinese Technology'!J$4</f>
        <v>1100.56</v>
      </c>
      <c r="N4" s="3">
        <f>'[1]Chinese Technology'!K$4</f>
        <v>167.95999999999998</v>
      </c>
      <c r="O4" s="3">
        <f>'[1]Chinese Technology'!L$4</f>
        <v>29.530000000000005</v>
      </c>
      <c r="P4" s="3">
        <f>'[1]Chinese Technology'!M$4</f>
        <v>31.1</v>
      </c>
      <c r="Q4" s="3">
        <f>'[1]Chinese Technology'!N$4</f>
        <v>74.039999999999992</v>
      </c>
      <c r="R4" s="12">
        <f t="shared" si="10"/>
        <v>0.15261321509049938</v>
      </c>
      <c r="S4" s="12">
        <f t="shared" si="11"/>
        <v>2.6831794722686639E-2</v>
      </c>
      <c r="T4" s="12">
        <f t="shared" si="12"/>
        <v>2.8258341208112235E-2</v>
      </c>
      <c r="U4" s="4">
        <f t="shared" si="13"/>
        <v>6.7274841898669765E-2</v>
      </c>
      <c r="V4" s="8">
        <f t="shared" si="14"/>
        <v>0.11834884059024497</v>
      </c>
      <c r="W4" s="8">
        <f t="shared" si="15"/>
        <v>0.77548225768040024</v>
      </c>
      <c r="X4" s="8">
        <f t="shared" si="16"/>
        <v>4.410768709786657</v>
      </c>
      <c r="Y4" s="8">
        <f t="shared" si="17"/>
        <v>4.188102893890675</v>
      </c>
      <c r="Z4" s="8">
        <f t="shared" si="18"/>
        <v>13.481993569131832</v>
      </c>
      <c r="AA4" s="7">
        <f>'[1]Chinese Technology'!U$4</f>
        <v>129.21</v>
      </c>
      <c r="AB4" s="7">
        <f>'[1]Chinese Technology'!V$4</f>
        <v>70.779999999999987</v>
      </c>
      <c r="AC4" s="7">
        <f t="shared" si="2"/>
        <v>199.99</v>
      </c>
      <c r="AD4" s="13">
        <f t="shared" si="19"/>
        <v>0.6512825641282064</v>
      </c>
      <c r="AE4" s="3">
        <f>'[1]Chinese Technology'!X$4</f>
        <v>8.3000000000000007</v>
      </c>
      <c r="AF4" s="3">
        <f>'[1]Chinese Technology'!Y$4</f>
        <v>-8.8800000000000008</v>
      </c>
      <c r="AG4" s="3">
        <f>'[1]Chinese Technology'!Z$4</f>
        <v>15.880000000000003</v>
      </c>
      <c r="AH4" s="3">
        <f t="shared" si="3"/>
        <v>44.830000000000005</v>
      </c>
      <c r="AI4" s="3">
        <f t="shared" si="4"/>
        <v>89.339999999999989</v>
      </c>
      <c r="AJ4" s="4">
        <f t="shared" si="5"/>
        <v>0.22416120806040304</v>
      </c>
      <c r="AK4" s="4">
        <f t="shared" si="6"/>
        <v>0.44672233611680578</v>
      </c>
      <c r="AL4" s="11">
        <f t="shared" si="20"/>
        <v>2.905420477358911</v>
      </c>
      <c r="AM4" s="11">
        <f t="shared" si="21"/>
        <v>1.4579135885381689</v>
      </c>
    </row>
    <row r="5" spans="1:39" x14ac:dyDescent="0.2">
      <c r="A5" s="2" t="str">
        <f>Main!G5</f>
        <v>INTC</v>
      </c>
      <c r="B5" t="str">
        <f>Main!F5</f>
        <v>Intel</v>
      </c>
      <c r="C5" s="3">
        <f>[2]Overview!$C$18</f>
        <v>102.28</v>
      </c>
      <c r="D5" t="s">
        <v>83</v>
      </c>
      <c r="E5">
        <v>1</v>
      </c>
      <c r="F5" s="3">
        <f t="shared" si="0"/>
        <v>102.28</v>
      </c>
      <c r="G5" s="6">
        <f>[2]Overview!$F$18</f>
        <v>4.28</v>
      </c>
      <c r="H5" s="3">
        <f t="shared" ref="H5" si="22">C5/G5</f>
        <v>23.897196261682243</v>
      </c>
      <c r="I5" s="3">
        <f>[2]Overview!$H$18</f>
        <v>35.090000000000003</v>
      </c>
      <c r="J5" s="3">
        <f>[2]Overview!$G$18</f>
        <v>53.03</v>
      </c>
      <c r="K5" s="5">
        <f t="shared" ref="K5" si="23">I5/J5</f>
        <v>0.66170092400528013</v>
      </c>
      <c r="L5" s="3">
        <f t="shared" ref="L5" si="24">C5+J5-I5</f>
        <v>120.22</v>
      </c>
      <c r="M5" s="6">
        <f>[2]Overview!$N$18</f>
        <v>54.23</v>
      </c>
      <c r="O5" s="3">
        <f>[2]Overview!$R$18</f>
        <v>3.1E-2</v>
      </c>
      <c r="Q5" s="6">
        <f>[2]Overview!$U$18</f>
        <v>11.471</v>
      </c>
      <c r="R5" s="18">
        <f t="shared" si="10"/>
        <v>0</v>
      </c>
      <c r="S5" s="18">
        <f t="shared" si="11"/>
        <v>5.7163931403282316E-4</v>
      </c>
      <c r="T5" s="18">
        <f t="shared" si="12"/>
        <v>0</v>
      </c>
      <c r="U5" s="4">
        <f t="shared" si="13"/>
        <v>0.21152498617001661</v>
      </c>
      <c r="V5" s="8">
        <f t="shared" si="14"/>
        <v>2.2168541397750325</v>
      </c>
      <c r="W5" s="8" t="e">
        <f t="shared" si="15"/>
        <v>#DIV/0!</v>
      </c>
      <c r="X5" s="8">
        <f t="shared" si="16"/>
        <v>3878.0645161290322</v>
      </c>
      <c r="Y5" s="8" t="e">
        <f t="shared" si="17"/>
        <v>#DIV/0!</v>
      </c>
      <c r="Z5" s="8" t="e">
        <f t="shared" si="18"/>
        <v>#DIV/0!</v>
      </c>
      <c r="AA5" s="7">
        <f>[2]Overview!AC$18</f>
        <v>155.38</v>
      </c>
      <c r="AB5" s="7">
        <f>[2]Overview!AD$18</f>
        <v>-10.470000000000002</v>
      </c>
      <c r="AC5" s="7">
        <f t="shared" si="2"/>
        <v>144.91</v>
      </c>
      <c r="AD5" s="13">
        <f t="shared" si="19"/>
        <v>0.82961838382444275</v>
      </c>
      <c r="AE5" s="3">
        <f>[2]Overview!AG$18</f>
        <v>9.6</v>
      </c>
      <c r="AF5" s="3">
        <f>[2]Overview!AH$18</f>
        <v>-25.75</v>
      </c>
      <c r="AG5" s="3">
        <f>[2]Overview!AI$18</f>
        <v>-2.57</v>
      </c>
      <c r="AH5" s="3">
        <f t="shared" si="3"/>
        <v>-18.689</v>
      </c>
      <c r="AI5" s="3">
        <f t="shared" si="4"/>
        <v>-7.2489999999999988</v>
      </c>
      <c r="AJ5" s="4">
        <f t="shared" si="5"/>
        <v>-0.12896970533434546</v>
      </c>
      <c r="AK5" s="4">
        <f t="shared" si="6"/>
        <v>-5.0024152922503617E-2</v>
      </c>
      <c r="AL5" s="11">
        <f t="shared" si="20"/>
        <v>-6.4326609235379095</v>
      </c>
      <c r="AM5" s="11">
        <f t="shared" si="21"/>
        <v>-16.584356462960411</v>
      </c>
    </row>
    <row r="6" spans="1:39" x14ac:dyDescent="0.2">
      <c r="A6" s="2" t="str">
        <f>Main!G6</f>
        <v>DIS</v>
      </c>
      <c r="B6" t="str">
        <f>Main!F6</f>
        <v>Disney</v>
      </c>
      <c r="C6" s="3"/>
      <c r="D6" t="s">
        <v>83</v>
      </c>
      <c r="E6">
        <v>1</v>
      </c>
      <c r="F6" s="3"/>
      <c r="H6" s="3" t="e">
        <f t="shared" si="7"/>
        <v>#DIV/0!</v>
      </c>
      <c r="K6" s="5" t="e">
        <f t="shared" si="8"/>
        <v>#DIV/0!</v>
      </c>
      <c r="L6" s="3">
        <f t="shared" si="9"/>
        <v>0</v>
      </c>
      <c r="M6" s="3"/>
      <c r="P6" s="3"/>
      <c r="Q6" s="3"/>
      <c r="R6" s="12" t="e">
        <f t="shared" si="10"/>
        <v>#DIV/0!</v>
      </c>
      <c r="S6" s="12" t="e">
        <f t="shared" si="11"/>
        <v>#DIV/0!</v>
      </c>
      <c r="T6" s="12" t="e">
        <f t="shared" si="12"/>
        <v>#DIV/0!</v>
      </c>
      <c r="U6" s="4" t="e">
        <f t="shared" si="13"/>
        <v>#DIV/0!</v>
      </c>
      <c r="V6" s="8" t="e">
        <f t="shared" si="14"/>
        <v>#DIV/0!</v>
      </c>
      <c r="W6" s="8" t="e">
        <f t="shared" si="15"/>
        <v>#DIV/0!</v>
      </c>
      <c r="X6" s="8" t="e">
        <f t="shared" si="16"/>
        <v>#DIV/0!</v>
      </c>
      <c r="Y6" s="8" t="e">
        <f t="shared" si="17"/>
        <v>#DIV/0!</v>
      </c>
      <c r="Z6" s="8" t="e">
        <f t="shared" si="18"/>
        <v>#DIV/0!</v>
      </c>
      <c r="AC6" s="7">
        <f t="shared" si="2"/>
        <v>0</v>
      </c>
      <c r="AD6" s="13" t="e">
        <f t="shared" si="19"/>
        <v>#DIV/0!</v>
      </c>
      <c r="AH6" s="3">
        <f t="shared" si="3"/>
        <v>0</v>
      </c>
      <c r="AI6" s="3">
        <f t="shared" si="4"/>
        <v>0</v>
      </c>
      <c r="AJ6" s="4" t="e">
        <f t="shared" si="5"/>
        <v>#DIV/0!</v>
      </c>
      <c r="AK6" s="4" t="e">
        <f t="shared" si="6"/>
        <v>#DIV/0!</v>
      </c>
      <c r="AL6" s="11" t="e">
        <f t="shared" si="20"/>
        <v>#DIV/0!</v>
      </c>
      <c r="AM6" s="11" t="e">
        <f t="shared" si="21"/>
        <v>#DIV/0!</v>
      </c>
    </row>
    <row r="7" spans="1:39" x14ac:dyDescent="0.2">
      <c r="A7" s="2" t="str">
        <f>Main!G7</f>
        <v>BIDU</v>
      </c>
      <c r="B7" t="str">
        <f>Main!F7</f>
        <v>Baidu</v>
      </c>
      <c r="C7" s="3">
        <f>'[1]Chinese Technology'!$D$7</f>
        <v>235.16</v>
      </c>
      <c r="D7" t="s">
        <v>80</v>
      </c>
      <c r="E7">
        <v>7</v>
      </c>
      <c r="F7" s="3">
        <f t="shared" si="0"/>
        <v>33.594285714285711</v>
      </c>
      <c r="G7">
        <f>'[1]Chinese Technology'!$C$7</f>
        <v>2.81</v>
      </c>
      <c r="H7" s="3">
        <f t="shared" si="7"/>
        <v>83.686832740213518</v>
      </c>
      <c r="I7" s="3">
        <f>'[1]Chinese Technology'!$G$7</f>
        <v>280.70000000000005</v>
      </c>
      <c r="J7" s="3">
        <f>'[1]Chinese Technology'!$F$7</f>
        <v>74.550000000000011</v>
      </c>
      <c r="K7" s="5">
        <f t="shared" si="8"/>
        <v>3.7652582159624415</v>
      </c>
      <c r="L7" s="3">
        <f t="shared" si="9"/>
        <v>29.009999999999991</v>
      </c>
      <c r="M7" s="3">
        <f>'[1]Chinese Technology'!J$7</f>
        <v>134.83999999999997</v>
      </c>
      <c r="N7" s="3">
        <f>'[1]Chinese Technology'!K$7</f>
        <v>69.449999999999989</v>
      </c>
      <c r="O7" s="3">
        <f>'[1]Chinese Technology'!L$7</f>
        <v>23.1</v>
      </c>
      <c r="P7" s="3">
        <f>'[1]Chinese Technology'!M$7</f>
        <v>18.830000000000005</v>
      </c>
      <c r="Q7" s="3">
        <f>'[1]Chinese Technology'!N$7</f>
        <v>33.590000000000003</v>
      </c>
      <c r="R7" s="12">
        <f t="shared" si="10"/>
        <v>0.515054879857609</v>
      </c>
      <c r="S7" s="12">
        <f t="shared" si="11"/>
        <v>0.17131415010382681</v>
      </c>
      <c r="T7" s="12">
        <f t="shared" si="12"/>
        <v>0.13964698902402856</v>
      </c>
      <c r="U7" s="4">
        <f t="shared" si="13"/>
        <v>0.24911005636309708</v>
      </c>
      <c r="V7" s="8">
        <f t="shared" si="14"/>
        <v>0.2151438742212993</v>
      </c>
      <c r="W7" s="8">
        <f t="shared" si="15"/>
        <v>0.41771058315334769</v>
      </c>
      <c r="X7" s="8">
        <f>$L7/O7</f>
        <v>1.2558441558441553</v>
      </c>
      <c r="Y7" s="8">
        <f t="shared" si="17"/>
        <v>1.5406266595857665</v>
      </c>
      <c r="Z7" s="8">
        <f t="shared" si="18"/>
        <v>12.488582049920335</v>
      </c>
      <c r="AA7" s="7">
        <f>'[1]Chinese Technology'!U$7</f>
        <v>84.7</v>
      </c>
      <c r="AB7" s="7">
        <f>'[1]Chinese Technology'!V$7</f>
        <v>-55.51</v>
      </c>
      <c r="AC7" s="7">
        <f t="shared" si="2"/>
        <v>29.190000000000005</v>
      </c>
      <c r="AD7" s="13">
        <f t="shared" si="19"/>
        <v>0.99383350462487108</v>
      </c>
      <c r="AE7" s="3">
        <f>'[1]Chinese Technology'!X$7</f>
        <v>21.46</v>
      </c>
      <c r="AF7" s="3">
        <f>'[1]Chinese Technology'!Y$7</f>
        <v>-11.295</v>
      </c>
      <c r="AG7" s="3">
        <f>'[1]Chinese Technology'!Z$7</f>
        <v>-13.07</v>
      </c>
      <c r="AH7" s="3">
        <f t="shared" si="3"/>
        <v>20.195</v>
      </c>
      <c r="AI7" s="3">
        <f t="shared" si="4"/>
        <v>30.685000000000002</v>
      </c>
      <c r="AJ7" s="4">
        <f t="shared" si="5"/>
        <v>0.6918465227817745</v>
      </c>
      <c r="AK7" s="4">
        <f t="shared" si="6"/>
        <v>1.0512161699212057</v>
      </c>
      <c r="AL7" s="11">
        <f t="shared" si="20"/>
        <v>1.43649418172815</v>
      </c>
      <c r="AM7" s="11">
        <f t="shared" si="21"/>
        <v>0.94541306827440086</v>
      </c>
    </row>
    <row r="8" spans="1:39" x14ac:dyDescent="0.2">
      <c r="A8" s="2" t="str">
        <f>Main!G8</f>
        <v>VSAT</v>
      </c>
      <c r="B8" t="str">
        <f>Main!F8</f>
        <v xml:space="preserve">Viasat  </v>
      </c>
      <c r="C8" s="3"/>
      <c r="D8" t="s">
        <v>83</v>
      </c>
      <c r="E8">
        <v>1</v>
      </c>
      <c r="F8" s="3"/>
      <c r="H8" s="3" t="e">
        <f t="shared" si="7"/>
        <v>#DIV/0!</v>
      </c>
      <c r="K8" s="5" t="e">
        <f t="shared" si="8"/>
        <v>#DIV/0!</v>
      </c>
      <c r="L8" s="3">
        <f t="shared" si="9"/>
        <v>0</v>
      </c>
      <c r="M8" s="3"/>
      <c r="P8" s="3"/>
      <c r="Q8" s="3"/>
      <c r="R8" s="12" t="e">
        <f t="shared" si="10"/>
        <v>#DIV/0!</v>
      </c>
      <c r="S8" s="12" t="e">
        <f t="shared" si="11"/>
        <v>#DIV/0!</v>
      </c>
      <c r="T8" s="12" t="e">
        <f t="shared" si="12"/>
        <v>#DIV/0!</v>
      </c>
      <c r="U8" s="4" t="e">
        <f t="shared" si="13"/>
        <v>#DIV/0!</v>
      </c>
      <c r="V8" s="8" t="e">
        <f t="shared" si="14"/>
        <v>#DIV/0!</v>
      </c>
      <c r="W8" s="8" t="e">
        <f t="shared" si="15"/>
        <v>#DIV/0!</v>
      </c>
      <c r="X8" s="8" t="e">
        <f t="shared" si="16"/>
        <v>#DIV/0!</v>
      </c>
      <c r="Y8" s="8" t="e">
        <f t="shared" si="17"/>
        <v>#DIV/0!</v>
      </c>
      <c r="Z8" s="8" t="e">
        <f t="shared" si="18"/>
        <v>#DIV/0!</v>
      </c>
      <c r="AC8" s="7">
        <f t="shared" si="2"/>
        <v>0</v>
      </c>
      <c r="AD8" s="13" t="e">
        <f t="shared" si="19"/>
        <v>#DIV/0!</v>
      </c>
      <c r="AH8" s="3">
        <f t="shared" si="3"/>
        <v>0</v>
      </c>
      <c r="AI8" s="3">
        <f t="shared" si="4"/>
        <v>0</v>
      </c>
      <c r="AJ8" s="4" t="e">
        <f t="shared" si="5"/>
        <v>#DIV/0!</v>
      </c>
      <c r="AK8" s="4" t="e">
        <f t="shared" si="6"/>
        <v>#DIV/0!</v>
      </c>
      <c r="AL8" s="11" t="e">
        <f t="shared" si="20"/>
        <v>#DIV/0!</v>
      </c>
      <c r="AM8" s="11" t="e">
        <f t="shared" si="21"/>
        <v>#DIV/0!</v>
      </c>
    </row>
    <row r="9" spans="1:39" x14ac:dyDescent="0.2">
      <c r="A9" s="2" t="str">
        <f>Main!G9</f>
        <v>PDD</v>
      </c>
      <c r="B9" t="str">
        <f>Main!F9</f>
        <v>PDD Holding</v>
      </c>
      <c r="C9" s="3">
        <f>'[1]Chinese Technology'!$D$5</f>
        <v>1270</v>
      </c>
      <c r="D9" t="s">
        <v>80</v>
      </c>
      <c r="E9">
        <v>7</v>
      </c>
      <c r="F9" s="3">
        <f>C9/E9</f>
        <v>181.42857142857142</v>
      </c>
      <c r="G9">
        <f>'[1]Chinese Technology'!$C$5</f>
        <v>1.39</v>
      </c>
      <c r="H9" s="3">
        <f t="shared" si="7"/>
        <v>913.66906474820155</v>
      </c>
      <c r="I9" s="3">
        <f>'[1]Chinese Technology'!$G$5</f>
        <v>301.24</v>
      </c>
      <c r="J9" s="3">
        <f>'[1]Chinese Technology'!$F$5</f>
        <v>5.3139500000000002</v>
      </c>
      <c r="K9" s="5">
        <f t="shared" si="8"/>
        <v>56.68852736664816</v>
      </c>
      <c r="L9" s="3">
        <f t="shared" si="9"/>
        <v>974.07394999999997</v>
      </c>
      <c r="M9" s="3">
        <f>'[1]Chinese Technology'!J$5</f>
        <v>341.59000000000003</v>
      </c>
      <c r="N9" s="3">
        <f>'[1]Chinese Technology'!K$5</f>
        <v>240.11999999999998</v>
      </c>
      <c r="O9" s="3">
        <f>'[1]Chinese Technology'!L$5</f>
        <v>97.58</v>
      </c>
      <c r="P9" s="3">
        <f>'[1]Chinese Technology'!M$5</f>
        <v>98.829999999999984</v>
      </c>
      <c r="Q9" s="3">
        <f>'[1]Chinese Technology'!N$5</f>
        <v>134.29</v>
      </c>
      <c r="R9" s="12">
        <f t="shared" si="10"/>
        <v>0.70294797857080116</v>
      </c>
      <c r="S9" s="12">
        <f t="shared" si="11"/>
        <v>0.28566410023712635</v>
      </c>
      <c r="T9" s="12">
        <f t="shared" si="12"/>
        <v>0.28932345794666114</v>
      </c>
      <c r="U9" s="4">
        <f t="shared" si="13"/>
        <v>0.393132117450745</v>
      </c>
      <c r="V9" s="8">
        <f t="shared" si="14"/>
        <v>2.8515880148716293</v>
      </c>
      <c r="W9" s="8">
        <f t="shared" si="15"/>
        <v>4.0566131517574551</v>
      </c>
      <c r="X9" s="8">
        <f t="shared" si="16"/>
        <v>9.9823114367698302</v>
      </c>
      <c r="Y9" s="8">
        <f t="shared" si="17"/>
        <v>9.8560553475665298</v>
      </c>
      <c r="Z9" s="8">
        <f t="shared" si="18"/>
        <v>12.850349084286149</v>
      </c>
      <c r="AA9" s="7">
        <f>'[1]Chinese Technology'!U$5</f>
        <v>5.1210599999999999</v>
      </c>
      <c r="AB9" s="7">
        <f>'[1]Chinese Technology'!V$5</f>
        <v>-112.37000000000003</v>
      </c>
      <c r="AC9" s="7">
        <f t="shared" si="2"/>
        <v>-107.24894000000003</v>
      </c>
      <c r="AD9" s="13">
        <f t="shared" si="19"/>
        <v>-9.0823643571675365</v>
      </c>
      <c r="AE9" s="3">
        <f>'[1]Chinese Technology'!X$5</f>
        <v>1.89</v>
      </c>
      <c r="AF9" s="3">
        <f>'[1]Chinese Technology'!Y$5</f>
        <v>-0.58343</v>
      </c>
      <c r="AG9" s="3">
        <f>'[1]Chinese Technology'!Z$5</f>
        <v>26.46</v>
      </c>
      <c r="AH9" s="3">
        <f t="shared" si="3"/>
        <v>125.34657</v>
      </c>
      <c r="AI9" s="3">
        <f t="shared" si="4"/>
        <v>162.05656999999999</v>
      </c>
      <c r="AJ9" s="4">
        <f t="shared" si="5"/>
        <v>-1.1687441386367079</v>
      </c>
      <c r="AK9" s="4">
        <f t="shared" si="6"/>
        <v>-1.5110319039050637</v>
      </c>
      <c r="AL9" s="11">
        <f t="shared" si="20"/>
        <v>7.771045908954668</v>
      </c>
      <c r="AM9" s="11">
        <f t="shared" si="21"/>
        <v>6.0107032377644423</v>
      </c>
    </row>
    <row r="10" spans="1:39" x14ac:dyDescent="0.2">
      <c r="A10" s="2" t="str">
        <f>Main!G10</f>
        <v>D</v>
      </c>
      <c r="B10" t="str">
        <f>Main!F10</f>
        <v>Dominion Resources</v>
      </c>
      <c r="C10" s="3">
        <f>'[3]US Utilities'!$C$3</f>
        <v>47.21</v>
      </c>
      <c r="D10" t="s">
        <v>83</v>
      </c>
      <c r="E10">
        <v>1</v>
      </c>
      <c r="F10" s="3">
        <f t="shared" ref="F10:F20" si="25">C10/E10</f>
        <v>47.21</v>
      </c>
      <c r="G10">
        <f>'[3]US Utilities'!$D$3</f>
        <v>0.83894000000000002</v>
      </c>
      <c r="H10" s="3">
        <f t="shared" si="7"/>
        <v>56.273392614489715</v>
      </c>
      <c r="I10" s="3">
        <f>'[3]US Utilities'!F$3</f>
        <v>8.2189999999999994</v>
      </c>
      <c r="J10" s="3">
        <f>'[3]US Utilities'!G$3</f>
        <v>41.58</v>
      </c>
      <c r="K10" s="5">
        <f t="shared" si="8"/>
        <v>0.19766714766714766</v>
      </c>
      <c r="L10" s="3">
        <f t="shared" si="9"/>
        <v>80.570999999999998</v>
      </c>
      <c r="M10">
        <f>'[3]US Utilities'!J$3</f>
        <v>14.46</v>
      </c>
      <c r="N10">
        <f>'[3]US Utilities'!K$3</f>
        <v>6.93</v>
      </c>
      <c r="O10">
        <f>'[3]US Utilities'!L$3</f>
        <v>3.6280000000000001</v>
      </c>
      <c r="P10">
        <f>'[3]US Utilities'!M$3</f>
        <v>1.6439999999999999</v>
      </c>
      <c r="Q10">
        <f>'[3]US Utilities'!N$3</f>
        <v>6.2160000000000002</v>
      </c>
      <c r="R10" s="12">
        <f t="shared" si="10"/>
        <v>0.47925311203319498</v>
      </c>
      <c r="S10" s="12">
        <f t="shared" si="11"/>
        <v>0.25089903181189488</v>
      </c>
      <c r="T10" s="12">
        <f t="shared" si="12"/>
        <v>0.11369294605809127</v>
      </c>
      <c r="U10" s="4">
        <f t="shared" si="13"/>
        <v>0.42987551867219914</v>
      </c>
      <c r="V10" s="8">
        <f t="shared" ref="V10:V19" si="26">$L10/M10</f>
        <v>5.571991701244813</v>
      </c>
      <c r="W10" s="8">
        <f t="shared" ref="W10:W19" si="27">$L10/N10</f>
        <v>11.626406926406927</v>
      </c>
      <c r="X10" s="8">
        <f t="shared" ref="X10:X19" si="28">$L10/O10</f>
        <v>22.208103638368247</v>
      </c>
      <c r="Y10" s="8">
        <f t="shared" ref="Y10:Y19" si="29">$L10/P10</f>
        <v>49.009124087591239</v>
      </c>
      <c r="Z10" s="8">
        <f t="shared" ref="Z10:Z19" si="30">C10/P10</f>
        <v>28.716545012165451</v>
      </c>
      <c r="AA10" s="3">
        <f>'[3]US Utilities'!X$3</f>
        <v>67.5</v>
      </c>
      <c r="AB10" s="3">
        <f>'[3]US Utilities'!Y$3</f>
        <v>-0.89899999999999913</v>
      </c>
      <c r="AC10" s="7">
        <f t="shared" si="2"/>
        <v>66.600999999999999</v>
      </c>
      <c r="AD10" s="13">
        <f t="shared" si="19"/>
        <v>1.2097566102611073</v>
      </c>
      <c r="AE10" s="3">
        <f>'[3]US Utilities'!AB$3</f>
        <v>2.9540000000000002</v>
      </c>
      <c r="AF10" s="3">
        <f>'[3]US Utilities'!AC$3</f>
        <v>-11.11</v>
      </c>
      <c r="AG10" s="3">
        <f>'[3]US Utilities'!AD$3</f>
        <v>0.51400000000000001</v>
      </c>
      <c r="AH10" s="3">
        <f t="shared" si="3"/>
        <v>-4.0139999999999985</v>
      </c>
      <c r="AI10" s="3">
        <f t="shared" si="4"/>
        <v>-1.4259999999999984</v>
      </c>
      <c r="AJ10" s="4">
        <f t="shared" si="5"/>
        <v>-6.0269365324844948E-2</v>
      </c>
      <c r="AK10" s="4">
        <f t="shared" si="6"/>
        <v>-2.1411089923574697E-2</v>
      </c>
      <c r="AL10" s="11">
        <f t="shared" si="20"/>
        <v>-20.072496263079231</v>
      </c>
      <c r="AM10" s="11">
        <f t="shared" si="21"/>
        <v>-56.50140252454424</v>
      </c>
    </row>
    <row r="11" spans="1:39" x14ac:dyDescent="0.2">
      <c r="A11" s="2" t="str">
        <f>Main!G11</f>
        <v>NKE</v>
      </c>
      <c r="B11" t="str">
        <f>Main!F11</f>
        <v>Nike</v>
      </c>
      <c r="C11" s="3">
        <f>[4]Sheet1!$C$2</f>
        <v>125</v>
      </c>
      <c r="D11" t="s">
        <v>83</v>
      </c>
      <c r="E11">
        <v>1</v>
      </c>
      <c r="F11" s="3">
        <f t="shared" si="25"/>
        <v>125</v>
      </c>
      <c r="G11">
        <f>[4]Sheet1!$J$2</f>
        <v>1.5</v>
      </c>
      <c r="H11" s="3">
        <f t="shared" si="7"/>
        <v>83.333333333333329</v>
      </c>
      <c r="I11" s="3">
        <f>[4]Sheet1!L$2</f>
        <v>10.29</v>
      </c>
      <c r="J11" s="3">
        <f>[4]Sheet1!M$2</f>
        <v>9.01</v>
      </c>
      <c r="K11" s="5">
        <f t="shared" si="8"/>
        <v>1.1420643729189788</v>
      </c>
      <c r="L11" s="3">
        <f t="shared" si="9"/>
        <v>123.72</v>
      </c>
      <c r="M11">
        <f>[4]Sheet1!O$2</f>
        <v>50.019999999999996</v>
      </c>
      <c r="N11" s="3">
        <f>[4]Sheet1!P$2</f>
        <v>22.419999999999998</v>
      </c>
      <c r="O11" s="3">
        <f>[4]Sheet1!Q$2</f>
        <v>5.93</v>
      </c>
      <c r="P11">
        <f>[4]Sheet1!R$2</f>
        <v>5.3</v>
      </c>
      <c r="Q11">
        <f>[4]Sheet1!$V$2</f>
        <v>7.4340000000000002</v>
      </c>
      <c r="R11" s="12">
        <f t="shared" si="10"/>
        <v>0.44822071171531386</v>
      </c>
      <c r="S11" s="12">
        <f t="shared" si="11"/>
        <v>0.11855257896841263</v>
      </c>
      <c r="T11" s="12">
        <f t="shared" si="12"/>
        <v>0.10595761695321872</v>
      </c>
      <c r="U11" s="4">
        <f t="shared" si="13"/>
        <v>0.14862055177928829</v>
      </c>
      <c r="V11" s="8">
        <f t="shared" si="26"/>
        <v>2.4734106357457017</v>
      </c>
      <c r="W11" s="8">
        <f t="shared" si="27"/>
        <v>5.5182872435325603</v>
      </c>
      <c r="X11" s="8">
        <f t="shared" si="28"/>
        <v>20.863406408094434</v>
      </c>
      <c r="Y11" s="8">
        <f t="shared" si="29"/>
        <v>23.343396226415095</v>
      </c>
      <c r="Z11" s="8">
        <f t="shared" si="30"/>
        <v>23.584905660377359</v>
      </c>
      <c r="AA11" s="7">
        <f>[4]Sheet1!W$2</f>
        <v>8.2390000000000008</v>
      </c>
      <c r="AB11" s="7">
        <f>[4]Sheet1!X$2</f>
        <v>4.1199999999999992</v>
      </c>
      <c r="AC11" s="7">
        <f t="shared" si="2"/>
        <v>12.359</v>
      </c>
      <c r="AD11" s="13">
        <f t="shared" si="19"/>
        <v>10.010518650376245</v>
      </c>
      <c r="AE11" s="3">
        <f>[4]Sheet1!Z$2</f>
        <v>0.84399999999999997</v>
      </c>
      <c r="AF11" s="3">
        <f>[4]Sheet1!AA$2</f>
        <v>-0.81200000000000006</v>
      </c>
      <c r="AG11" s="3">
        <f>[4]Sheet1!AB$2</f>
        <v>0.71599999999999997</v>
      </c>
      <c r="AH11" s="3">
        <f t="shared" si="3"/>
        <v>6.6779999999999999</v>
      </c>
      <c r="AI11" s="3">
        <f>Q11+SUM(AE11:AG11)</f>
        <v>8.1820000000000004</v>
      </c>
      <c r="AJ11" s="4">
        <f t="shared" si="5"/>
        <v>0.54033497855813573</v>
      </c>
      <c r="AK11" s="4">
        <f t="shared" si="6"/>
        <v>0.66202767214175906</v>
      </c>
      <c r="AL11" s="11">
        <f t="shared" si="20"/>
        <v>18.526504941599281</v>
      </c>
      <c r="AM11" s="11">
        <f t="shared" si="21"/>
        <v>15.120997311170862</v>
      </c>
    </row>
    <row r="12" spans="1:39" x14ac:dyDescent="0.2">
      <c r="A12" s="2" t="str">
        <f>Main!G12</f>
        <v>STM</v>
      </c>
      <c r="B12" t="str">
        <f>Main!F12</f>
        <v>STMicrosemiconductor</v>
      </c>
      <c r="C12" s="3">
        <f>[2]Overview!$C$27</f>
        <v>26.14</v>
      </c>
      <c r="D12" t="s">
        <v>83</v>
      </c>
      <c r="E12">
        <v>1</v>
      </c>
      <c r="F12" s="3">
        <f t="shared" si="25"/>
        <v>26.14</v>
      </c>
      <c r="G12" s="6">
        <f>[2]Overview!$F$27</f>
        <v>0.90322999999999998</v>
      </c>
      <c r="H12" s="3">
        <f t="shared" si="7"/>
        <v>28.940579918736091</v>
      </c>
      <c r="I12" s="3">
        <f>[2]Overview!$H$27</f>
        <v>6.3440000000000003</v>
      </c>
      <c r="J12" s="3">
        <f>[2]Overview!$G$27</f>
        <v>3.0860000000000003</v>
      </c>
      <c r="K12" s="5">
        <f t="shared" si="8"/>
        <v>2.0557355800388852</v>
      </c>
      <c r="L12" s="3">
        <f t="shared" si="9"/>
        <v>22.881999999999998</v>
      </c>
      <c r="M12" s="6">
        <f>[2]Overview!$N$27</f>
        <v>17.29</v>
      </c>
      <c r="O12" s="3">
        <f>[2]Overview!$R$27</f>
        <v>4.54</v>
      </c>
      <c r="Q12" s="6">
        <f>[2]Overview!$U$27</f>
        <v>5.99</v>
      </c>
      <c r="R12" s="12">
        <f t="shared" si="10"/>
        <v>0</v>
      </c>
      <c r="S12" s="12">
        <f t="shared" si="11"/>
        <v>0.26257952573742049</v>
      </c>
      <c r="T12" s="12">
        <f t="shared" si="12"/>
        <v>0</v>
      </c>
      <c r="U12" s="4">
        <f t="shared" si="13"/>
        <v>0.34644303065355697</v>
      </c>
      <c r="V12" s="8">
        <f t="shared" si="26"/>
        <v>1.3234239444765761</v>
      </c>
      <c r="W12" s="8" t="e">
        <f t="shared" si="27"/>
        <v>#DIV/0!</v>
      </c>
      <c r="X12" s="8">
        <f t="shared" si="28"/>
        <v>5.0400881057268716</v>
      </c>
      <c r="Y12" s="8" t="e">
        <f t="shared" si="29"/>
        <v>#DIV/0!</v>
      </c>
      <c r="Z12" s="8" t="e">
        <f t="shared" si="30"/>
        <v>#DIV/0!</v>
      </c>
      <c r="AA12" s="7">
        <f>[2]Overview!AC$27</f>
        <v>13.04</v>
      </c>
      <c r="AB12" s="7">
        <f>[2]Overview!AD$27</f>
        <v>2.0299999999999994</v>
      </c>
      <c r="AC12" s="7">
        <f t="shared" si="2"/>
        <v>15.069999999999999</v>
      </c>
      <c r="AD12" s="13">
        <f t="shared" si="19"/>
        <v>1.5183808891838089</v>
      </c>
      <c r="AE12" s="3">
        <f>[2]Overview!AG$27</f>
        <v>1.56</v>
      </c>
      <c r="AF12" s="3">
        <f>[2]Overview!AH$27</f>
        <v>-4.5270000000000001</v>
      </c>
      <c r="AG12" s="3">
        <f>[2]Overview!AI$27</f>
        <v>7.8E-2</v>
      </c>
      <c r="AH12" s="3">
        <f t="shared" si="3"/>
        <v>1.6509999999999998</v>
      </c>
      <c r="AI12" s="3">
        <f t="shared" si="4"/>
        <v>3.101</v>
      </c>
      <c r="AJ12" s="4">
        <f t="shared" si="5"/>
        <v>0.10955540809555409</v>
      </c>
      <c r="AK12" s="4">
        <f t="shared" si="6"/>
        <v>0.20577305905773061</v>
      </c>
      <c r="AL12" s="11">
        <f t="shared" si="20"/>
        <v>13.859479103573593</v>
      </c>
      <c r="AM12" s="11">
        <f t="shared" si="21"/>
        <v>7.3789100290228955</v>
      </c>
    </row>
    <row r="13" spans="1:39" x14ac:dyDescent="0.2">
      <c r="A13" s="2" t="str">
        <f>Main!G13</f>
        <v>SAM</v>
      </c>
      <c r="B13" t="str">
        <f>Main!F13</f>
        <v>Boston Beer</v>
      </c>
      <c r="C13" s="3">
        <f>'[5]Beer Companies'!$C$2</f>
        <v>3.18</v>
      </c>
      <c r="D13" t="s">
        <v>83</v>
      </c>
      <c r="E13">
        <v>1</v>
      </c>
      <c r="F13" s="3">
        <f t="shared" si="25"/>
        <v>3.18</v>
      </c>
      <c r="G13">
        <f>'[5]Beer Companies'!$D$2</f>
        <v>1.172E-2</v>
      </c>
      <c r="H13" s="3">
        <f t="shared" si="7"/>
        <v>271.33105802047783</v>
      </c>
      <c r="I13" s="3">
        <f>'[5]Beer Companies'!F$2</f>
        <v>0.21929999999999999</v>
      </c>
      <c r="J13" s="3">
        <f>'[5]Beer Companies'!G$2</f>
        <v>3.2980000000000002E-2</v>
      </c>
      <c r="K13" s="5">
        <f t="shared" si="8"/>
        <v>6.6494845360824737</v>
      </c>
      <c r="L13" s="3">
        <f t="shared" si="9"/>
        <v>2.9936799999999999</v>
      </c>
      <c r="M13" s="3">
        <f>'[5]Beer Companies'!J$2</f>
        <v>2.00047</v>
      </c>
      <c r="N13" s="3">
        <f>'[5]Beer Companies'!K$2</f>
        <v>0.87553999999999998</v>
      </c>
      <c r="O13" s="3">
        <f>'[5]Beer Companies'!L$2</f>
        <v>0.21344000000000002</v>
      </c>
      <c r="P13" s="3">
        <f>'[5]Beer Companies'!M$2</f>
        <v>9.2120000000000007E-2</v>
      </c>
      <c r="Q13" s="3">
        <f>'[5]Beer Companies'!N$2</f>
        <v>0.54987999999999992</v>
      </c>
      <c r="R13" s="12">
        <f t="shared" si="10"/>
        <v>0.43766714822016828</v>
      </c>
      <c r="S13" s="12">
        <f>O13/$M13</f>
        <v>0.10669492669222734</v>
      </c>
      <c r="T13" s="12">
        <f t="shared" si="12"/>
        <v>4.6049178443065886E-2</v>
      </c>
      <c r="U13" s="4">
        <f t="shared" si="13"/>
        <v>0.27487540427999418</v>
      </c>
      <c r="V13" s="8">
        <f t="shared" si="26"/>
        <v>1.4964883252435677</v>
      </c>
      <c r="W13" s="8">
        <f t="shared" si="27"/>
        <v>3.4192384128652029</v>
      </c>
      <c r="X13" s="8">
        <f t="shared" si="28"/>
        <v>14.025862068965516</v>
      </c>
      <c r="Y13" s="8">
        <f t="shared" si="29"/>
        <v>32.497611810681718</v>
      </c>
      <c r="Z13" s="8">
        <f t="shared" si="30"/>
        <v>34.52019105514546</v>
      </c>
      <c r="AA13" s="7">
        <f>'[5]Beer Companies'!Y$2</f>
        <v>0.83062000000000002</v>
      </c>
      <c r="AB13" s="7">
        <f>'[5]Beer Companies'!Z$2</f>
        <v>3.6999999999999977E-2</v>
      </c>
      <c r="AC13" s="7">
        <f t="shared" si="2"/>
        <v>0.86762000000000006</v>
      </c>
      <c r="AD13" s="13">
        <f t="shared" si="19"/>
        <v>3.450450658122219</v>
      </c>
      <c r="AE13" s="3">
        <f>'[5]Beer Companies'!AC$2</f>
        <v>9.151999999999999E-2</v>
      </c>
      <c r="AF13" s="3">
        <f>'[5]Beer Companies'!AD$2</f>
        <v>-6.3829999999999998E-2</v>
      </c>
      <c r="AG13" s="3">
        <f>'[5]Beer Companies'!AE$2</f>
        <v>2.9539999999999997E-2</v>
      </c>
      <c r="AH13" s="3">
        <f>SUM(AE13:AG13)+O13</f>
        <v>0.27067000000000002</v>
      </c>
      <c r="AI13" s="3">
        <f t="shared" si="4"/>
        <v>0.60710999999999993</v>
      </c>
      <c r="AJ13" s="4">
        <f t="shared" si="5"/>
        <v>0.31196837325096238</v>
      </c>
      <c r="AK13" s="4">
        <f>AI13/$AC13</f>
        <v>0.6997418224568358</v>
      </c>
      <c r="AL13" s="11">
        <f t="shared" si="20"/>
        <v>11.060257878597554</v>
      </c>
      <c r="AM13" s="11">
        <f t="shared" si="21"/>
        <v>4.9310339147765649</v>
      </c>
    </row>
    <row r="14" spans="1:39" x14ac:dyDescent="0.2">
      <c r="A14" s="2" t="str">
        <f>Main!G14</f>
        <v>XEL</v>
      </c>
      <c r="B14" t="str">
        <f>Main!F14</f>
        <v>Xcel Energy</v>
      </c>
      <c r="C14" s="3">
        <f>'[3]US Utilities'!$C$2</f>
        <v>34.78</v>
      </c>
      <c r="D14" t="s">
        <v>83</v>
      </c>
      <c r="E14">
        <v>1</v>
      </c>
      <c r="F14" s="3">
        <f t="shared" si="25"/>
        <v>34.78</v>
      </c>
      <c r="G14">
        <f>'[3]US Utilities'!$D$2</f>
        <v>0.5575</v>
      </c>
      <c r="H14" s="3">
        <f t="shared" si="7"/>
        <v>62.385650224215247</v>
      </c>
      <c r="I14" s="3">
        <f>'[3]US Utilities'!F$2</f>
        <v>1.6840000000000002</v>
      </c>
      <c r="J14" s="3">
        <f>'[3]US Utilities'!G$2</f>
        <v>29.38</v>
      </c>
      <c r="K14" s="5">
        <f t="shared" si="8"/>
        <v>5.7317903335602459E-2</v>
      </c>
      <c r="L14" s="3">
        <f t="shared" si="9"/>
        <v>62.475999999999999</v>
      </c>
      <c r="M14">
        <f>'[3]US Utilities'!J$2</f>
        <v>11.969999999999999</v>
      </c>
      <c r="N14">
        <f>'[3]US Utilities'!K$2</f>
        <v>6.34</v>
      </c>
      <c r="O14">
        <f>'[3]US Utilities'!L$2</f>
        <v>2.7250000000000001</v>
      </c>
      <c r="P14">
        <f>'[3]US Utilities'!M$2</f>
        <v>1.855</v>
      </c>
      <c r="Q14">
        <f>'[3]US Utilities'!N$2</f>
        <v>5.1140000000000008</v>
      </c>
      <c r="R14" s="12">
        <f t="shared" si="10"/>
        <v>0.52965747702589816</v>
      </c>
      <c r="S14" s="12">
        <f t="shared" si="11"/>
        <v>0.2276524644945698</v>
      </c>
      <c r="T14" s="12">
        <f t="shared" si="12"/>
        <v>0.15497076023391815</v>
      </c>
      <c r="U14" s="4">
        <f t="shared" si="13"/>
        <v>0.42723475355054313</v>
      </c>
      <c r="V14" s="8">
        <f t="shared" si="26"/>
        <v>5.219381787802841</v>
      </c>
      <c r="W14" s="8">
        <f t="shared" si="27"/>
        <v>9.8542586750788637</v>
      </c>
      <c r="X14" s="8">
        <f t="shared" si="28"/>
        <v>22.926972477064218</v>
      </c>
      <c r="Y14" s="8">
        <f t="shared" si="29"/>
        <v>33.679784366576818</v>
      </c>
      <c r="Z14" s="8">
        <f t="shared" si="30"/>
        <v>18.749326145552562</v>
      </c>
      <c r="AA14" s="3">
        <f>'[3]US Utilities'!X$2</f>
        <v>55.04</v>
      </c>
      <c r="AB14" s="3">
        <f>'[3]US Utilities'!Y$2</f>
        <v>-1.8000000000000007</v>
      </c>
      <c r="AC14" s="7">
        <f t="shared" si="2"/>
        <v>53.239999999999995</v>
      </c>
      <c r="AD14" s="13">
        <f t="shared" si="19"/>
        <v>1.1734785875281744</v>
      </c>
      <c r="AE14" s="3">
        <f>'[3]US Utilities'!AB$2</f>
        <v>2.7349999999999999</v>
      </c>
      <c r="AF14" s="3">
        <f>'[3]US Utilities'!AC$2</f>
        <v>-6.62</v>
      </c>
      <c r="AG14" s="3">
        <f>'[3]US Utilities'!AD$2</f>
        <v>0.16500000000000004</v>
      </c>
      <c r="AH14" s="3">
        <f t="shared" si="3"/>
        <v>-0.99500000000000011</v>
      </c>
      <c r="AI14" s="3">
        <f t="shared" si="4"/>
        <v>1.3940000000000006</v>
      </c>
      <c r="AJ14" s="4">
        <f t="shared" si="5"/>
        <v>-1.868895567242675E-2</v>
      </c>
      <c r="AK14" s="4">
        <f t="shared" si="6"/>
        <v>2.6183320811419997E-2</v>
      </c>
      <c r="AL14" s="11">
        <f t="shared" si="20"/>
        <v>-62.789949748743709</v>
      </c>
      <c r="AM14" s="11">
        <f t="shared" si="21"/>
        <v>44.817790530846466</v>
      </c>
    </row>
    <row r="15" spans="1:39" x14ac:dyDescent="0.2">
      <c r="A15" s="2" t="str">
        <f>Main!G15</f>
        <v>RNECY</v>
      </c>
      <c r="B15" t="str">
        <f>Main!F15</f>
        <v>Renesas Electronics (ADR)</v>
      </c>
      <c r="C15" s="3">
        <f>[2]Semiconductors!$C$12</f>
        <v>26.3</v>
      </c>
      <c r="D15" t="s">
        <v>88</v>
      </c>
      <c r="E15">
        <v>146.46</v>
      </c>
      <c r="F15" s="3">
        <f t="shared" si="25"/>
        <v>0.17957121398334017</v>
      </c>
      <c r="G15">
        <f>[2]Semiconductors!$F$12</f>
        <v>3.58</v>
      </c>
      <c r="H15" s="3">
        <f t="shared" si="7"/>
        <v>7.3463687150837993</v>
      </c>
      <c r="I15" s="3">
        <f>[2]Semiconductors!$H$12</f>
        <v>2.1994401201693292</v>
      </c>
      <c r="J15" s="3">
        <f>[2]Semiconductors!$G$12</f>
        <v>4.0977058582548143</v>
      </c>
      <c r="K15" s="5">
        <f t="shared" si="8"/>
        <v>0.53674914604682145</v>
      </c>
      <c r="L15" s="3">
        <f t="shared" si="9"/>
        <v>28.198265738085489</v>
      </c>
      <c r="M15" s="6">
        <f>[2]Semiconductors!$N$12</f>
        <v>10.036870135190496</v>
      </c>
      <c r="N15" s="3">
        <f>[2]Semiconductors!Q$12</f>
        <v>5.6966407210159771</v>
      </c>
      <c r="O15" s="3">
        <f>[2]Semiconductors!R$12</f>
        <v>2.6681005052574078</v>
      </c>
      <c r="Q15" s="6">
        <f>[2]Semiconductors!$T$12</f>
        <v>3.3908917110473848</v>
      </c>
      <c r="R15" s="12">
        <f t="shared" si="10"/>
        <v>0.56757142857142862</v>
      </c>
      <c r="S15" s="12">
        <f t="shared" si="11"/>
        <v>0.26582993197278909</v>
      </c>
      <c r="T15" s="12">
        <f t="shared" si="12"/>
        <v>0</v>
      </c>
      <c r="U15" s="4">
        <f t="shared" si="13"/>
        <v>0.33784353741496598</v>
      </c>
      <c r="V15" s="8">
        <f t="shared" si="26"/>
        <v>2.809468027210885</v>
      </c>
      <c r="W15" s="8">
        <f t="shared" si="27"/>
        <v>4.949981422219027</v>
      </c>
      <c r="X15" s="8">
        <f>$L15/O15</f>
        <v>10.568666990813014</v>
      </c>
      <c r="Y15" s="8" t="e">
        <f t="shared" si="29"/>
        <v>#DIV/0!</v>
      </c>
      <c r="Z15" s="8" t="e">
        <f t="shared" si="30"/>
        <v>#DIV/0!</v>
      </c>
      <c r="AA15" s="7">
        <f>[2]Semiconductors!AC$12</f>
        <v>19.937184214119895</v>
      </c>
      <c r="AB15" s="7">
        <f>[2]Semiconductors!AD$12</f>
        <v>-1.1380581728799677</v>
      </c>
      <c r="AC15" s="7">
        <f t="shared" si="2"/>
        <v>18.799126041239926</v>
      </c>
      <c r="AD15" s="13">
        <f t="shared" si="19"/>
        <v>1.4999774817311469</v>
      </c>
      <c r="AE15" s="3">
        <f>[2]Semiconductors!AG$12</f>
        <v>1.2700327734535024</v>
      </c>
      <c r="AF15" s="3">
        <f>[2]Semiconductors!AH$12</f>
        <v>-0.86945241021439301</v>
      </c>
      <c r="AG15" s="3">
        <f>[2]Semiconductors!AI$12</f>
        <v>0.10873275979789698</v>
      </c>
      <c r="AH15" s="3">
        <f t="shared" si="3"/>
        <v>3.1774136282944143</v>
      </c>
      <c r="AI15" s="3">
        <f t="shared" si="4"/>
        <v>3.9002048340843913</v>
      </c>
      <c r="AJ15" s="4">
        <f t="shared" si="5"/>
        <v>0.16901922043206019</v>
      </c>
      <c r="AK15" s="4">
        <f t="shared" si="6"/>
        <v>0.2074673485101623</v>
      </c>
      <c r="AL15" s="11">
        <f t="shared" si="20"/>
        <v>8.8745970895900879</v>
      </c>
      <c r="AM15" s="11">
        <f t="shared" si="21"/>
        <v>7.2299448202456498</v>
      </c>
    </row>
    <row r="16" spans="1:39" x14ac:dyDescent="0.2">
      <c r="A16" s="2" t="str">
        <f>Main!G16</f>
        <v>AMZN</v>
      </c>
      <c r="B16" t="str">
        <f>Main!F16</f>
        <v>Amazon</v>
      </c>
      <c r="C16" s="3">
        <f>[2]Overview!$C$6</f>
        <v>1970</v>
      </c>
      <c r="D16" t="s">
        <v>83</v>
      </c>
      <c r="E16">
        <v>1</v>
      </c>
      <c r="F16" s="3">
        <f t="shared" si="25"/>
        <v>1970</v>
      </c>
      <c r="G16" s="6">
        <f>[2]Overview!$F$6</f>
        <v>10.5</v>
      </c>
      <c r="H16" s="3">
        <f t="shared" si="7"/>
        <v>187.61904761904762</v>
      </c>
      <c r="I16" s="3">
        <f>[2]Overview!$H$6</f>
        <v>89.09</v>
      </c>
      <c r="J16" s="3">
        <f>[2]Overview!$G$6</f>
        <v>54.89</v>
      </c>
      <c r="K16" s="5">
        <f t="shared" si="8"/>
        <v>1.6230643104390601</v>
      </c>
      <c r="L16" s="3">
        <f t="shared" si="9"/>
        <v>1935.8000000000002</v>
      </c>
      <c r="M16" s="6">
        <f>[2]Overview!$N$6</f>
        <v>603.35</v>
      </c>
      <c r="O16" s="3">
        <f>[2]Overview!$R$6</f>
        <v>54.379999999999995</v>
      </c>
      <c r="Q16" s="6">
        <f>[2]Overview!$U$6</f>
        <v>107.96</v>
      </c>
      <c r="R16" s="12">
        <f t="shared" si="10"/>
        <v>0</v>
      </c>
      <c r="S16" s="12">
        <f t="shared" si="11"/>
        <v>9.0130106903124216E-2</v>
      </c>
      <c r="T16" s="12">
        <f t="shared" si="12"/>
        <v>0</v>
      </c>
      <c r="U16" s="4">
        <f t="shared" si="13"/>
        <v>0.17893428358332641</v>
      </c>
      <c r="V16" s="8">
        <f t="shared" si="26"/>
        <v>3.208419656915555</v>
      </c>
      <c r="W16" s="8" t="e">
        <f t="shared" si="27"/>
        <v>#DIV/0!</v>
      </c>
      <c r="X16" s="8">
        <f t="shared" si="28"/>
        <v>35.597646193453485</v>
      </c>
      <c r="Y16" s="8" t="e">
        <f t="shared" si="29"/>
        <v>#DIV/0!</v>
      </c>
      <c r="Z16" s="8" t="e">
        <f t="shared" si="30"/>
        <v>#DIV/0!</v>
      </c>
      <c r="AA16" s="7">
        <f>[2]Overview!AC$6</f>
        <v>318.17</v>
      </c>
      <c r="AB16" s="7">
        <f>[2]Overview!AD$6</f>
        <v>-73.949999999999989</v>
      </c>
      <c r="AC16" s="7">
        <f t="shared" si="2"/>
        <v>244.22000000000003</v>
      </c>
      <c r="AD16" s="13">
        <f t="shared" si="19"/>
        <v>7.9264597494062725</v>
      </c>
      <c r="AE16" s="3">
        <f>[2]Overview!AG$6</f>
        <v>49.67</v>
      </c>
      <c r="AF16" s="3">
        <f>[2]Overview!AH$6</f>
        <v>-60.912000000000006</v>
      </c>
      <c r="AG16" s="3">
        <f>[2]Overview!AI$6</f>
        <v>-6.8900000000000015</v>
      </c>
      <c r="AH16" s="3">
        <f t="shared" si="3"/>
        <v>36.24799999999999</v>
      </c>
      <c r="AI16" s="3">
        <f t="shared" si="4"/>
        <v>89.827999999999989</v>
      </c>
      <c r="AJ16" s="4">
        <f t="shared" si="5"/>
        <v>0.14842355253459991</v>
      </c>
      <c r="AK16" s="4">
        <f t="shared" si="6"/>
        <v>0.36781590369339112</v>
      </c>
      <c r="AL16" s="11">
        <f t="shared" si="20"/>
        <v>53.404325755903791</v>
      </c>
      <c r="AM16" s="11">
        <f t="shared" si="21"/>
        <v>21.550073473749837</v>
      </c>
    </row>
    <row r="17" spans="1:39" x14ac:dyDescent="0.2">
      <c r="A17" s="2" t="str">
        <f>Main!G17</f>
        <v xml:space="preserve">ON </v>
      </c>
      <c r="B17" t="str">
        <f>Main!F17</f>
        <v>ON Semiconductor</v>
      </c>
      <c r="C17" s="3">
        <f>[2]Overview!$C$25</f>
        <v>30.62</v>
      </c>
      <c r="D17" t="s">
        <v>83</v>
      </c>
      <c r="E17">
        <v>1</v>
      </c>
      <c r="F17" s="3">
        <f t="shared" ref="F17" si="31">C17/E17</f>
        <v>30.62</v>
      </c>
      <c r="G17" s="6">
        <f>[2]Overview!$F$25</f>
        <v>0.42836000000000002</v>
      </c>
      <c r="H17" s="3">
        <f>C17/G17</f>
        <v>71.481931086002433</v>
      </c>
      <c r="I17" s="3">
        <f>[2]Overview!$H$25</f>
        <v>2.68</v>
      </c>
      <c r="J17" s="3">
        <f>[2]Overview!$G$25</f>
        <v>3.3455999999999997</v>
      </c>
      <c r="K17" s="5">
        <f>I17/J17</f>
        <v>0.80105212816834059</v>
      </c>
      <c r="L17" s="3">
        <f t="shared" ref="L17" si="32">C17+J17-I17</f>
        <v>31.285600000000002</v>
      </c>
      <c r="M17" s="6">
        <f>[2]Overview!$N$25</f>
        <v>8.25</v>
      </c>
      <c r="O17" s="3">
        <f>[2]Overview!$R$25</f>
        <v>2.61</v>
      </c>
      <c r="Q17" s="6">
        <f>[2]Overview!$U$25</f>
        <v>1.98</v>
      </c>
      <c r="R17" s="12">
        <f t="shared" si="10"/>
        <v>0</v>
      </c>
      <c r="S17" s="12">
        <f t="shared" si="11"/>
        <v>0.31636363636363635</v>
      </c>
      <c r="T17" s="12">
        <f t="shared" si="12"/>
        <v>0</v>
      </c>
      <c r="U17" s="4">
        <f t="shared" si="13"/>
        <v>0.24</v>
      </c>
      <c r="V17" s="8">
        <f>$L17/M17</f>
        <v>3.7921939393939397</v>
      </c>
      <c r="W17" s="9" t="e">
        <f t="shared" ref="W17" si="33">$L17/N17</f>
        <v>#DIV/0!</v>
      </c>
      <c r="X17" s="8">
        <f t="shared" ref="X17" si="34">$L17/O17</f>
        <v>11.986819923371648</v>
      </c>
      <c r="Y17" s="9" t="e">
        <f t="shared" ref="Y17" si="35">$L17/P17</f>
        <v>#DIV/0!</v>
      </c>
      <c r="Z17" s="9" t="e">
        <f t="shared" ref="Z17" si="36">C17/P17</f>
        <v>#DIV/0!</v>
      </c>
      <c r="AA17" s="7">
        <f>[2]Overview!AC$25</f>
        <v>7.33</v>
      </c>
      <c r="AB17" s="7">
        <f>[2]Overview!AD$25</f>
        <v>1.5499999999999998</v>
      </c>
      <c r="AC17" s="7">
        <f t="shared" si="2"/>
        <v>8.879999999999999</v>
      </c>
      <c r="AD17" s="13">
        <f>L17/AC17</f>
        <v>3.5231531531531539</v>
      </c>
      <c r="AE17" s="3">
        <f>[2]Overview!AG$25</f>
        <v>0.60950000000000004</v>
      </c>
      <c r="AF17" s="3">
        <f>[2]Overview!AH$25</f>
        <v>-1.54</v>
      </c>
      <c r="AG17" s="3">
        <f>[2]Overview!AI$25</f>
        <v>-0.86270000000000002</v>
      </c>
      <c r="AH17" s="3">
        <f t="shared" si="3"/>
        <v>0.81679999999999975</v>
      </c>
      <c r="AI17" s="3">
        <f t="shared" si="4"/>
        <v>0.18679999999999986</v>
      </c>
      <c r="AJ17" s="4">
        <f t="shared" si="5"/>
        <v>9.1981981981981958E-2</v>
      </c>
      <c r="AK17" s="4">
        <f t="shared" si="6"/>
        <v>2.1036036036036022E-2</v>
      </c>
      <c r="AL17" s="11">
        <f t="shared" si="20"/>
        <v>38.302644466209614</v>
      </c>
      <c r="AM17" s="11">
        <f t="shared" si="21"/>
        <v>167.48179871520358</v>
      </c>
    </row>
    <row r="18" spans="1:39" x14ac:dyDescent="0.2">
      <c r="A18" s="2" t="str">
        <f>Main!G18</f>
        <v>GOOGL</v>
      </c>
      <c r="B18" t="str">
        <f>Main!F18</f>
        <v>Alphabet-A</v>
      </c>
      <c r="C18" s="3">
        <f>[2]Overview!$C$5</f>
        <v>2050</v>
      </c>
      <c r="D18" t="s">
        <v>83</v>
      </c>
      <c r="E18">
        <v>1</v>
      </c>
      <c r="F18" s="3">
        <f t="shared" ref="F18" si="37">C18/E18</f>
        <v>2050</v>
      </c>
      <c r="G18" s="6">
        <f>[2]Overview!$F$5</f>
        <v>12.31</v>
      </c>
      <c r="H18" s="3">
        <f t="shared" ref="H18" si="38">C18/G18</f>
        <v>166.53127538586514</v>
      </c>
      <c r="I18" s="3">
        <f>[2]Overview!$H$5</f>
        <v>134.9</v>
      </c>
      <c r="J18" s="3">
        <f>[2]Overview!$G$5</f>
        <v>11.88</v>
      </c>
      <c r="K18" s="5">
        <f t="shared" ref="K18" si="39">I18/J18</f>
        <v>11.355218855218855</v>
      </c>
      <c r="L18" s="3">
        <f t="shared" ref="L18" si="40">C18+J18-I18</f>
        <v>1926.98</v>
      </c>
      <c r="M18" s="6">
        <f>[2]Overview!$N$5</f>
        <v>328.28</v>
      </c>
      <c r="O18" s="3">
        <f>[2]Overview!$R$5</f>
        <v>97.94</v>
      </c>
      <c r="Q18" s="6">
        <f>[2]Overview!$U$5</f>
        <v>105.07</v>
      </c>
      <c r="R18" s="12">
        <f t="shared" si="10"/>
        <v>0</v>
      </c>
      <c r="S18" s="12">
        <f t="shared" si="11"/>
        <v>0.29834287803094922</v>
      </c>
      <c r="T18" s="12">
        <f t="shared" si="12"/>
        <v>0</v>
      </c>
      <c r="U18" s="4">
        <f t="shared" si="13"/>
        <v>0.32006214207383943</v>
      </c>
      <c r="V18" s="8">
        <f t="shared" ref="V18" si="41">$L18/M18</f>
        <v>5.869928110149873</v>
      </c>
      <c r="W18" s="8" t="e">
        <f t="shared" ref="W18" si="42">$L18/N18</f>
        <v>#DIV/0!</v>
      </c>
      <c r="X18" s="8">
        <f t="shared" ref="X18" si="43">$L18/O18</f>
        <v>19.675107208494996</v>
      </c>
      <c r="Y18" s="8" t="e">
        <f t="shared" ref="Y18" si="44">$L18/P18</f>
        <v>#DIV/0!</v>
      </c>
      <c r="Z18" s="8" t="e">
        <f t="shared" ref="Z18" si="45">C18/P18</f>
        <v>#DIV/0!</v>
      </c>
      <c r="AA18" s="7">
        <f>[2]Overview!AC$5</f>
        <v>193.95</v>
      </c>
      <c r="AB18" s="7">
        <f>[2]Overview!AD$5</f>
        <v>-16.64</v>
      </c>
      <c r="AC18" s="7">
        <f t="shared" si="2"/>
        <v>177.31</v>
      </c>
      <c r="AD18" s="13">
        <f t="shared" si="19"/>
        <v>10.867858552817101</v>
      </c>
      <c r="AE18" s="3">
        <f>[2]Overview!AG$5</f>
        <v>13.6</v>
      </c>
      <c r="AF18" s="3">
        <f>[2]Overview!AH$5</f>
        <v>-44.522000000000006</v>
      </c>
      <c r="AG18" s="3">
        <f>[2]Overview!AI$5</f>
        <v>-15.879999999999999</v>
      </c>
      <c r="AH18" s="3">
        <f t="shared" si="3"/>
        <v>51.137999999999991</v>
      </c>
      <c r="AI18" s="3">
        <f t="shared" si="4"/>
        <v>58.267999999999986</v>
      </c>
      <c r="AJ18" s="4">
        <f t="shared" si="5"/>
        <v>0.288410129152332</v>
      </c>
      <c r="AK18" s="4">
        <f t="shared" si="6"/>
        <v>0.32862218712988545</v>
      </c>
      <c r="AL18" s="11">
        <f t="shared" si="20"/>
        <v>37.681958621768558</v>
      </c>
      <c r="AM18" s="11">
        <f t="shared" si="21"/>
        <v>33.070982357383137</v>
      </c>
    </row>
    <row r="19" spans="1:39" x14ac:dyDescent="0.2">
      <c r="A19" s="2" t="str">
        <f>Main!G19</f>
        <v>BA</v>
      </c>
      <c r="B19" t="str">
        <f>Main!F19</f>
        <v>Boeing</v>
      </c>
      <c r="C19" s="3"/>
      <c r="D19" t="s">
        <v>83</v>
      </c>
      <c r="E19">
        <v>1</v>
      </c>
      <c r="F19" s="3">
        <f t="shared" si="25"/>
        <v>0</v>
      </c>
      <c r="H19" s="3" t="e">
        <f t="shared" si="7"/>
        <v>#DIV/0!</v>
      </c>
      <c r="K19" s="5" t="e">
        <f t="shared" si="8"/>
        <v>#DIV/0!</v>
      </c>
      <c r="L19" s="3">
        <f t="shared" si="9"/>
        <v>0</v>
      </c>
      <c r="R19" s="12" t="e">
        <f t="shared" si="10"/>
        <v>#DIV/0!</v>
      </c>
      <c r="S19" s="12" t="e">
        <f t="shared" si="11"/>
        <v>#DIV/0!</v>
      </c>
      <c r="T19" s="12" t="e">
        <f t="shared" si="12"/>
        <v>#DIV/0!</v>
      </c>
      <c r="U19" s="4" t="e">
        <f t="shared" si="13"/>
        <v>#DIV/0!</v>
      </c>
      <c r="V19" s="8" t="e">
        <f t="shared" si="26"/>
        <v>#DIV/0!</v>
      </c>
      <c r="W19" s="8" t="e">
        <f t="shared" si="27"/>
        <v>#DIV/0!</v>
      </c>
      <c r="X19" s="8" t="e">
        <f t="shared" si="28"/>
        <v>#DIV/0!</v>
      </c>
      <c r="Y19" s="8" t="e">
        <f t="shared" si="29"/>
        <v>#DIV/0!</v>
      </c>
      <c r="Z19" s="8" t="e">
        <f t="shared" si="30"/>
        <v>#DIV/0!</v>
      </c>
      <c r="AC19" s="7">
        <f t="shared" si="2"/>
        <v>0</v>
      </c>
      <c r="AD19" s="13" t="e">
        <f t="shared" si="19"/>
        <v>#DIV/0!</v>
      </c>
      <c r="AH19" s="3">
        <f t="shared" si="3"/>
        <v>0</v>
      </c>
      <c r="AI19" s="3">
        <f t="shared" si="4"/>
        <v>0</v>
      </c>
      <c r="AJ19" s="4" t="e">
        <f t="shared" si="5"/>
        <v>#DIV/0!</v>
      </c>
      <c r="AK19" s="4" t="e">
        <f t="shared" si="6"/>
        <v>#DIV/0!</v>
      </c>
      <c r="AL19" s="11" t="e">
        <f t="shared" si="20"/>
        <v>#DIV/0!</v>
      </c>
      <c r="AM19" s="11" t="e">
        <f t="shared" si="21"/>
        <v>#DIV/0!</v>
      </c>
    </row>
    <row r="20" spans="1:39" x14ac:dyDescent="0.2">
      <c r="A20" s="2" t="str">
        <f>Main!G20</f>
        <v>DENN</v>
      </c>
      <c r="B20" t="str">
        <f>Main!F20</f>
        <v>Denny's</v>
      </c>
      <c r="C20" s="3">
        <f>[6]Overview!$C$12</f>
        <v>0.31518000000000002</v>
      </c>
      <c r="D20" t="s">
        <v>83</v>
      </c>
      <c r="E20">
        <v>1</v>
      </c>
      <c r="F20" s="3">
        <f t="shared" si="25"/>
        <v>0.31518000000000002</v>
      </c>
      <c r="G20" s="6">
        <f>[6]Overview!$G$12</f>
        <v>5.1369999999999999E-2</v>
      </c>
      <c r="H20" s="3">
        <f t="shared" si="7"/>
        <v>6.1354876386996304</v>
      </c>
      <c r="I20" s="3">
        <f>[6]Overview!$I$12</f>
        <v>3.96E-3</v>
      </c>
      <c r="J20" s="3">
        <f>[6]Overview!$H$12</f>
        <v>0.25750000000000001</v>
      </c>
      <c r="K20" s="5">
        <f t="shared" si="8"/>
        <v>1.5378640776699029E-2</v>
      </c>
      <c r="L20" s="3">
        <f t="shared" si="9"/>
        <v>0.56872000000000011</v>
      </c>
      <c r="M20" s="3">
        <f>[6]Overview!$M$12</f>
        <v>0.46392</v>
      </c>
      <c r="N20" s="3">
        <f>[6]Overview!P$12</f>
        <v>0.15387000000000001</v>
      </c>
      <c r="O20" s="3">
        <f>[6]Overview!Q$12</f>
        <v>9.2160000000000006E-2</v>
      </c>
      <c r="Q20" s="3">
        <f>[6]Overview!$S$12</f>
        <v>7.213E-2</v>
      </c>
      <c r="R20" s="12">
        <f t="shared" si="10"/>
        <v>0.3316735644076565</v>
      </c>
      <c r="S20" s="12">
        <f t="shared" si="11"/>
        <v>0.19865494050698398</v>
      </c>
      <c r="T20" s="12">
        <f t="shared" si="12"/>
        <v>0</v>
      </c>
      <c r="U20" s="4">
        <f t="shared" si="13"/>
        <v>0.1554793929987929</v>
      </c>
      <c r="V20" s="8">
        <f t="shared" ref="V20" si="46">$L20/M20</f>
        <v>1.2259010174167964</v>
      </c>
      <c r="W20" s="8">
        <f t="shared" ref="W20" si="47">$L20/N20</f>
        <v>3.6961071033989739</v>
      </c>
      <c r="X20" s="8">
        <f t="shared" ref="X20" si="48">$L20/O20</f>
        <v>6.1710069444444455</v>
      </c>
      <c r="Y20" s="8" t="e">
        <f t="shared" ref="Y20" si="49">$L20/P20</f>
        <v>#DIV/0!</v>
      </c>
      <c r="Z20" s="8" t="e">
        <f t="shared" ref="Z20" si="50">C20/P20</f>
        <v>#DIV/0!</v>
      </c>
      <c r="AA20" s="7">
        <f>[6]Overview!AD$12</f>
        <v>0.42473</v>
      </c>
      <c r="AB20" s="7">
        <f>[6]Overview!AE$12</f>
        <v>-6.5420000000000006E-2</v>
      </c>
      <c r="AC20" s="7">
        <f>SUM(AA20:AB20)</f>
        <v>0.35931000000000002</v>
      </c>
      <c r="AD20" s="13">
        <f t="shared" si="19"/>
        <v>1.5828114998190979</v>
      </c>
      <c r="AE20" s="3">
        <f>[6]Overview!AH$12</f>
        <v>1.439E-2</v>
      </c>
      <c r="AF20" s="3">
        <f>[6]Overview!AI$12</f>
        <v>-9.9799999999999993E-3</v>
      </c>
      <c r="AG20" s="3">
        <f>[6]Overview!AJ$12</f>
        <v>9.9900000000000006E-3</v>
      </c>
      <c r="AH20" s="3">
        <f>SUM(AE20:AG20)+O20</f>
        <v>0.10656</v>
      </c>
      <c r="AI20" s="3">
        <f>Q20+SUM(AE20:AG20)</f>
        <v>8.6529999999999996E-2</v>
      </c>
      <c r="AJ20" s="4">
        <f>AH20/$AC20</f>
        <v>0.29656842281038659</v>
      </c>
      <c r="AK20" s="4">
        <f>AI20/$AC20</f>
        <v>0.2408226879296429</v>
      </c>
      <c r="AL20" s="11">
        <f t="shared" si="20"/>
        <v>5.3370870870870881</v>
      </c>
      <c r="AM20" s="11">
        <f t="shared" si="21"/>
        <v>6.5725182017797312</v>
      </c>
    </row>
    <row r="21" spans="1:39" x14ac:dyDescent="0.2">
      <c r="A21" s="2" t="str">
        <f>Main!G21</f>
        <v>SEG</v>
      </c>
      <c r="B21" t="str">
        <f>Main!F21</f>
        <v>Seaport Entertainment Group</v>
      </c>
      <c r="R21" s="4"/>
      <c r="S21" s="4"/>
      <c r="T21" s="4"/>
      <c r="U21" s="4"/>
    </row>
    <row r="22" spans="1:39" x14ac:dyDescent="0.2">
      <c r="R22" s="4"/>
      <c r="S22" s="4"/>
      <c r="T22" s="4"/>
      <c r="U22" s="4"/>
    </row>
    <row r="23" spans="1:39" x14ac:dyDescent="0.2">
      <c r="R23" s="4"/>
      <c r="S23" s="4"/>
      <c r="T23" s="4"/>
      <c r="U23" s="4"/>
    </row>
    <row r="24" spans="1:39" x14ac:dyDescent="0.2">
      <c r="R24" s="4"/>
      <c r="S24" s="4"/>
      <c r="T24" s="4"/>
      <c r="U24" s="4"/>
    </row>
    <row r="25" spans="1:39" x14ac:dyDescent="0.2">
      <c r="R25" s="4"/>
      <c r="S25" s="4"/>
      <c r="T25" s="4"/>
      <c r="U25" s="4"/>
    </row>
    <row r="26" spans="1:39" x14ac:dyDescent="0.2">
      <c r="R26" s="4"/>
      <c r="S26" s="4"/>
      <c r="T26" s="4"/>
      <c r="U26" s="4"/>
    </row>
    <row r="27" spans="1:39" x14ac:dyDescent="0.2">
      <c r="R27" s="4"/>
      <c r="S27" s="4"/>
      <c r="T27" s="4"/>
      <c r="U27" s="4"/>
    </row>
    <row r="28" spans="1:39" x14ac:dyDescent="0.2">
      <c r="R28" s="4"/>
      <c r="S28" s="4"/>
      <c r="T28" s="4"/>
      <c r="U28" s="4"/>
    </row>
    <row r="29" spans="1:39" x14ac:dyDescent="0.2">
      <c r="R29" s="4"/>
      <c r="S29" s="4"/>
      <c r="T29" s="4"/>
      <c r="U29" s="4"/>
    </row>
    <row r="30" spans="1:39" x14ac:dyDescent="0.2">
      <c r="R30" s="4"/>
      <c r="S30" s="4"/>
      <c r="T30" s="4"/>
      <c r="U30" s="4"/>
    </row>
    <row r="31" spans="1:39" x14ac:dyDescent="0.2">
      <c r="R31" s="4"/>
      <c r="S31" s="4"/>
      <c r="T31" s="4"/>
      <c r="U31" s="4"/>
    </row>
    <row r="32" spans="1:39" x14ac:dyDescent="0.2">
      <c r="R32" s="4"/>
      <c r="S32" s="4"/>
      <c r="T32" s="4"/>
      <c r="U32" s="4"/>
    </row>
    <row r="33" spans="18:21" x14ac:dyDescent="0.2">
      <c r="R33" s="4"/>
      <c r="S33" s="4"/>
      <c r="T33" s="4"/>
      <c r="U33" s="4"/>
    </row>
    <row r="34" spans="18:21" x14ac:dyDescent="0.2">
      <c r="R34" s="4"/>
      <c r="S34" s="4"/>
      <c r="T34" s="4"/>
      <c r="U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Holding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2024-10-08T17:37:20Z</dcterms:created>
  <dcterms:modified xsi:type="dcterms:W3CDTF">2024-10-16T14:32:18Z</dcterms:modified>
</cp:coreProperties>
</file>