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m/Desktop/Stock Valuation/Retail/Retail - Apparel/"/>
    </mc:Choice>
  </mc:AlternateContent>
  <xr:revisionPtr revIDLastSave="0" documentId="13_ncr:1_{EAFC59AF-468B-2544-8768-8C81A87A70DF}" xr6:coauthVersionLast="47" xr6:coauthVersionMax="47" xr10:uidLastSave="{00000000-0000-0000-0000-000000000000}"/>
  <bookViews>
    <workbookView xWindow="8040" yWindow="7780" windowWidth="22440" windowHeight="15980" xr2:uid="{1CB947F7-B83E-804C-B644-64589517A7D3}"/>
  </bookViews>
  <sheets>
    <sheet name="Forecast &amp; Valuations" sheetId="4" r:id="rId1"/>
    <sheet name="Balance Sheet" sheetId="1" r:id="rId2"/>
    <sheet name="Statement of Operations" sheetId="2" r:id="rId3"/>
    <sheet name="Statement of Cashflow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30" i="4" l="1"/>
  <c r="D230" i="4"/>
  <c r="E230" i="4"/>
  <c r="F230" i="4"/>
  <c r="G230" i="4"/>
  <c r="H230" i="4"/>
  <c r="I230" i="4"/>
  <c r="J230" i="4"/>
  <c r="K230" i="4"/>
  <c r="B230" i="4"/>
  <c r="C202" i="4" l="1"/>
  <c r="D202" i="4"/>
  <c r="E202" i="4"/>
  <c r="F202" i="4"/>
  <c r="G202" i="4"/>
  <c r="H202" i="4"/>
  <c r="I202" i="4"/>
  <c r="J202" i="4"/>
  <c r="K202" i="4"/>
  <c r="L202" i="4"/>
  <c r="M202" i="4"/>
  <c r="N202" i="4"/>
  <c r="O202" i="4"/>
  <c r="B202" i="4"/>
  <c r="C201" i="4"/>
  <c r="D201" i="4"/>
  <c r="E201" i="4"/>
  <c r="F201" i="4"/>
  <c r="G201" i="4"/>
  <c r="H201" i="4"/>
  <c r="I201" i="4"/>
  <c r="J201" i="4"/>
  <c r="K201" i="4"/>
  <c r="L201" i="4"/>
  <c r="M201" i="4"/>
  <c r="N201" i="4"/>
  <c r="O201" i="4"/>
  <c r="B201" i="4"/>
  <c r="B125" i="4"/>
  <c r="C125" i="4"/>
  <c r="D125" i="4"/>
  <c r="E125" i="4"/>
  <c r="F125" i="4"/>
  <c r="G125" i="4"/>
  <c r="H125" i="4"/>
  <c r="I125" i="4"/>
  <c r="J125" i="4"/>
  <c r="K125" i="4"/>
  <c r="J145" i="4"/>
  <c r="J93" i="4"/>
  <c r="L127" i="4"/>
  <c r="M127" i="4"/>
  <c r="N127" i="4"/>
  <c r="O127" i="4"/>
  <c r="H127" i="4"/>
  <c r="H128" i="4" s="1"/>
  <c r="H170" i="4" s="1"/>
  <c r="I127" i="4"/>
  <c r="I169" i="4" s="1"/>
  <c r="K127" i="4"/>
  <c r="J127" i="4"/>
  <c r="L111" i="4"/>
  <c r="L116" i="4" s="1"/>
  <c r="M111" i="4"/>
  <c r="M116" i="4" s="1"/>
  <c r="N111" i="4"/>
  <c r="N116" i="4" s="1"/>
  <c r="O111" i="4"/>
  <c r="O116" i="4" s="1"/>
  <c r="F111" i="4"/>
  <c r="F154" i="4" s="1"/>
  <c r="G111" i="4"/>
  <c r="G188" i="4" s="1"/>
  <c r="G203" i="4" s="1"/>
  <c r="H111" i="4"/>
  <c r="H188" i="4" s="1"/>
  <c r="H203" i="4" s="1"/>
  <c r="I111" i="4"/>
  <c r="I116" i="4" s="1"/>
  <c r="I159" i="4" s="1"/>
  <c r="J111" i="4"/>
  <c r="K111" i="4"/>
  <c r="K116" i="4" s="1"/>
  <c r="L95" i="4"/>
  <c r="M221" i="4"/>
  <c r="C221" i="4"/>
  <c r="D221" i="4"/>
  <c r="E221" i="4"/>
  <c r="F221" i="4"/>
  <c r="G221" i="4"/>
  <c r="H221" i="4"/>
  <c r="I221" i="4"/>
  <c r="J221" i="4"/>
  <c r="K221" i="4"/>
  <c r="N221" i="4"/>
  <c r="B221" i="4"/>
  <c r="C220" i="4"/>
  <c r="D220" i="4"/>
  <c r="E220" i="4"/>
  <c r="F220" i="4"/>
  <c r="G220" i="4"/>
  <c r="H220" i="4"/>
  <c r="I220" i="4"/>
  <c r="J220" i="4"/>
  <c r="K220" i="4"/>
  <c r="B220" i="4"/>
  <c r="C190" i="4"/>
  <c r="D190" i="4"/>
  <c r="E190" i="4"/>
  <c r="F190" i="4"/>
  <c r="G190" i="4"/>
  <c r="B190" i="4"/>
  <c r="C189" i="4"/>
  <c r="D189" i="4"/>
  <c r="E189" i="4"/>
  <c r="F189" i="4"/>
  <c r="G189" i="4"/>
  <c r="H189" i="4"/>
  <c r="I189" i="4"/>
  <c r="J189" i="4"/>
  <c r="K189" i="4"/>
  <c r="B189" i="4"/>
  <c r="C188" i="4"/>
  <c r="D188" i="4"/>
  <c r="E188" i="4"/>
  <c r="E203" i="4" s="1"/>
  <c r="B188" i="4"/>
  <c r="B191" i="4" s="1"/>
  <c r="B223" i="4" s="1"/>
  <c r="C183" i="4"/>
  <c r="D183" i="4"/>
  <c r="E183" i="4"/>
  <c r="F183" i="4"/>
  <c r="G183" i="4"/>
  <c r="H183" i="4"/>
  <c r="I183" i="4"/>
  <c r="J183" i="4"/>
  <c r="B183" i="4"/>
  <c r="C182" i="4"/>
  <c r="D182" i="4"/>
  <c r="D184" i="4" s="1"/>
  <c r="D198" i="4" s="1"/>
  <c r="E182" i="4"/>
  <c r="F182" i="4"/>
  <c r="F184" i="4" s="1"/>
  <c r="F198" i="4" s="1"/>
  <c r="G182" i="4"/>
  <c r="H182" i="4"/>
  <c r="H184" i="4" s="1"/>
  <c r="H198" i="4" s="1"/>
  <c r="I182" i="4"/>
  <c r="J182" i="4"/>
  <c r="K182" i="4"/>
  <c r="B182" i="4"/>
  <c r="N90" i="4"/>
  <c r="N133" i="4" s="1"/>
  <c r="L90" i="4"/>
  <c r="L96" i="4"/>
  <c r="L139" i="4" s="1"/>
  <c r="L138" i="4"/>
  <c r="L94" i="4"/>
  <c r="L137" i="4" s="1"/>
  <c r="K93" i="4"/>
  <c r="L132" i="4"/>
  <c r="L134" i="4"/>
  <c r="M134" i="4"/>
  <c r="N134" i="4"/>
  <c r="O134" i="4"/>
  <c r="L135" i="4"/>
  <c r="M135" i="4"/>
  <c r="N135" i="4"/>
  <c r="O135" i="4"/>
  <c r="L140" i="4"/>
  <c r="M140" i="4"/>
  <c r="N140" i="4"/>
  <c r="O140" i="4"/>
  <c r="L142" i="4"/>
  <c r="M142" i="4"/>
  <c r="N142" i="4"/>
  <c r="O142" i="4"/>
  <c r="L143" i="4"/>
  <c r="M143" i="4"/>
  <c r="N143" i="4"/>
  <c r="O143" i="4"/>
  <c r="L145" i="4"/>
  <c r="M145" i="4"/>
  <c r="N145" i="4"/>
  <c r="O145" i="4"/>
  <c r="L146" i="4"/>
  <c r="M146" i="4"/>
  <c r="N146" i="4"/>
  <c r="O146" i="4"/>
  <c r="L147" i="4"/>
  <c r="M147" i="4"/>
  <c r="N147" i="4"/>
  <c r="O147" i="4"/>
  <c r="L148" i="4"/>
  <c r="M148" i="4"/>
  <c r="N148" i="4"/>
  <c r="O148" i="4"/>
  <c r="L149" i="4"/>
  <c r="M149" i="4"/>
  <c r="N149" i="4"/>
  <c r="O149" i="4"/>
  <c r="L150" i="4"/>
  <c r="M150" i="4"/>
  <c r="N150" i="4"/>
  <c r="O150" i="4"/>
  <c r="L151" i="4"/>
  <c r="M151" i="4"/>
  <c r="N151" i="4"/>
  <c r="O151" i="4"/>
  <c r="L152" i="4"/>
  <c r="M152" i="4"/>
  <c r="N152" i="4"/>
  <c r="O152" i="4"/>
  <c r="L153" i="4"/>
  <c r="M153" i="4"/>
  <c r="N153" i="4"/>
  <c r="O153" i="4"/>
  <c r="L155" i="4"/>
  <c r="M155" i="4"/>
  <c r="N155" i="4"/>
  <c r="O155" i="4"/>
  <c r="L156" i="4"/>
  <c r="M156" i="4"/>
  <c r="N156" i="4"/>
  <c r="O156" i="4"/>
  <c r="L157" i="4"/>
  <c r="M157" i="4"/>
  <c r="N157" i="4"/>
  <c r="O157" i="4"/>
  <c r="L158" i="4"/>
  <c r="M158" i="4"/>
  <c r="N158" i="4"/>
  <c r="O158" i="4"/>
  <c r="L160" i="4"/>
  <c r="M160" i="4"/>
  <c r="N160" i="4"/>
  <c r="O160" i="4"/>
  <c r="L161" i="4"/>
  <c r="M161" i="4"/>
  <c r="N161" i="4"/>
  <c r="O161" i="4"/>
  <c r="L162" i="4"/>
  <c r="M162" i="4"/>
  <c r="N162" i="4"/>
  <c r="O162" i="4"/>
  <c r="L163" i="4"/>
  <c r="M163" i="4"/>
  <c r="N163" i="4"/>
  <c r="O163" i="4"/>
  <c r="L164" i="4"/>
  <c r="M164" i="4"/>
  <c r="N164" i="4"/>
  <c r="O164" i="4"/>
  <c r="L165" i="4"/>
  <c r="M165" i="4"/>
  <c r="N165" i="4"/>
  <c r="O165" i="4"/>
  <c r="L166" i="4"/>
  <c r="M166" i="4"/>
  <c r="N166" i="4"/>
  <c r="O166" i="4"/>
  <c r="L167" i="4"/>
  <c r="M167" i="4"/>
  <c r="N167" i="4"/>
  <c r="O167" i="4"/>
  <c r="L168" i="4"/>
  <c r="M168" i="4"/>
  <c r="N168" i="4"/>
  <c r="O168" i="4"/>
  <c r="L88" i="4"/>
  <c r="L220" i="4" s="1"/>
  <c r="G170" i="4"/>
  <c r="F170" i="4"/>
  <c r="E170" i="4"/>
  <c r="D170" i="4"/>
  <c r="C170" i="4"/>
  <c r="G169" i="4"/>
  <c r="F169" i="4"/>
  <c r="E169" i="4"/>
  <c r="D169" i="4"/>
  <c r="C169" i="4"/>
  <c r="K168" i="4"/>
  <c r="J168" i="4"/>
  <c r="I168" i="4"/>
  <c r="H168" i="4"/>
  <c r="G168" i="4"/>
  <c r="F168" i="4"/>
  <c r="E168" i="4"/>
  <c r="D168" i="4"/>
  <c r="C168" i="4"/>
  <c r="K167" i="4"/>
  <c r="J167" i="4"/>
  <c r="I167" i="4"/>
  <c r="H167" i="4"/>
  <c r="G167" i="4"/>
  <c r="F167" i="4"/>
  <c r="E167" i="4"/>
  <c r="D167" i="4"/>
  <c r="C167" i="4"/>
  <c r="K166" i="4"/>
  <c r="J166" i="4"/>
  <c r="I166" i="4"/>
  <c r="H166" i="4"/>
  <c r="G166" i="4"/>
  <c r="F166" i="4"/>
  <c r="E166" i="4"/>
  <c r="D166" i="4"/>
  <c r="C166" i="4"/>
  <c r="K165" i="4"/>
  <c r="J165" i="4"/>
  <c r="I165" i="4"/>
  <c r="H165" i="4"/>
  <c r="G165" i="4"/>
  <c r="F165" i="4"/>
  <c r="E165" i="4"/>
  <c r="D165" i="4"/>
  <c r="C165" i="4"/>
  <c r="K164" i="4"/>
  <c r="J164" i="4"/>
  <c r="I164" i="4"/>
  <c r="H164" i="4"/>
  <c r="G164" i="4"/>
  <c r="F164" i="4"/>
  <c r="E164" i="4"/>
  <c r="D164" i="4"/>
  <c r="C164" i="4"/>
  <c r="K163" i="4"/>
  <c r="J163" i="4"/>
  <c r="I163" i="4"/>
  <c r="H163" i="4"/>
  <c r="G163" i="4"/>
  <c r="F163" i="4"/>
  <c r="E163" i="4"/>
  <c r="D163" i="4"/>
  <c r="C163" i="4"/>
  <c r="K162" i="4"/>
  <c r="J162" i="4"/>
  <c r="I162" i="4"/>
  <c r="H162" i="4"/>
  <c r="G162" i="4"/>
  <c r="F162" i="4"/>
  <c r="E162" i="4"/>
  <c r="D162" i="4"/>
  <c r="C162" i="4"/>
  <c r="K161" i="4"/>
  <c r="J161" i="4"/>
  <c r="I161" i="4"/>
  <c r="H161" i="4"/>
  <c r="G161" i="4"/>
  <c r="F161" i="4"/>
  <c r="E161" i="4"/>
  <c r="D161" i="4"/>
  <c r="C161" i="4"/>
  <c r="K160" i="4"/>
  <c r="J160" i="4"/>
  <c r="I160" i="4"/>
  <c r="H160" i="4"/>
  <c r="G160" i="4"/>
  <c r="F160" i="4"/>
  <c r="E160" i="4"/>
  <c r="D160" i="4"/>
  <c r="C160" i="4"/>
  <c r="H159" i="4"/>
  <c r="G159" i="4"/>
  <c r="F159" i="4"/>
  <c r="E159" i="4"/>
  <c r="D159" i="4"/>
  <c r="C159" i="4"/>
  <c r="K158" i="4"/>
  <c r="J158" i="4"/>
  <c r="I158" i="4"/>
  <c r="H158" i="4"/>
  <c r="G158" i="4"/>
  <c r="F158" i="4"/>
  <c r="E158" i="4"/>
  <c r="D158" i="4"/>
  <c r="C158" i="4"/>
  <c r="K157" i="4"/>
  <c r="J157" i="4"/>
  <c r="I157" i="4"/>
  <c r="H157" i="4"/>
  <c r="G157" i="4"/>
  <c r="F157" i="4"/>
  <c r="E157" i="4"/>
  <c r="D157" i="4"/>
  <c r="C157" i="4"/>
  <c r="K156" i="4"/>
  <c r="J156" i="4"/>
  <c r="I156" i="4"/>
  <c r="H156" i="4"/>
  <c r="G156" i="4"/>
  <c r="F156" i="4"/>
  <c r="E156" i="4"/>
  <c r="D156" i="4"/>
  <c r="C156" i="4"/>
  <c r="K155" i="4"/>
  <c r="J155" i="4"/>
  <c r="I155" i="4"/>
  <c r="H155" i="4"/>
  <c r="G155" i="4"/>
  <c r="F155" i="4"/>
  <c r="E155" i="4"/>
  <c r="D155" i="4"/>
  <c r="C155" i="4"/>
  <c r="I154" i="4"/>
  <c r="H154" i="4"/>
  <c r="E154" i="4"/>
  <c r="D154" i="4"/>
  <c r="C154" i="4"/>
  <c r="K153" i="4"/>
  <c r="J153" i="4"/>
  <c r="I153" i="4"/>
  <c r="H153" i="4"/>
  <c r="G153" i="4"/>
  <c r="F153" i="4"/>
  <c r="E153" i="4"/>
  <c r="D153" i="4"/>
  <c r="C153" i="4"/>
  <c r="K152" i="4"/>
  <c r="J152" i="4"/>
  <c r="I152" i="4"/>
  <c r="H152" i="4"/>
  <c r="G152" i="4"/>
  <c r="F152" i="4"/>
  <c r="E152" i="4"/>
  <c r="D152" i="4"/>
  <c r="C152" i="4"/>
  <c r="K151" i="4"/>
  <c r="J151" i="4"/>
  <c r="I151" i="4"/>
  <c r="H151" i="4"/>
  <c r="G151" i="4"/>
  <c r="F151" i="4"/>
  <c r="E151" i="4"/>
  <c r="D151" i="4"/>
  <c r="C151" i="4"/>
  <c r="K150" i="4"/>
  <c r="J150" i="4"/>
  <c r="I150" i="4"/>
  <c r="H150" i="4"/>
  <c r="G150" i="4"/>
  <c r="F150" i="4"/>
  <c r="E150" i="4"/>
  <c r="D150" i="4"/>
  <c r="C150" i="4"/>
  <c r="K149" i="4"/>
  <c r="J149" i="4"/>
  <c r="I149" i="4"/>
  <c r="H149" i="4"/>
  <c r="G149" i="4"/>
  <c r="F149" i="4"/>
  <c r="E149" i="4"/>
  <c r="D149" i="4"/>
  <c r="C149" i="4"/>
  <c r="K148" i="4"/>
  <c r="J148" i="4"/>
  <c r="I148" i="4"/>
  <c r="H148" i="4"/>
  <c r="G148" i="4"/>
  <c r="F148" i="4"/>
  <c r="E148" i="4"/>
  <c r="D148" i="4"/>
  <c r="C148" i="4"/>
  <c r="K147" i="4"/>
  <c r="J147" i="4"/>
  <c r="I147" i="4"/>
  <c r="H147" i="4"/>
  <c r="G147" i="4"/>
  <c r="F147" i="4"/>
  <c r="E147" i="4"/>
  <c r="D147" i="4"/>
  <c r="C147" i="4"/>
  <c r="K146" i="4"/>
  <c r="J146" i="4"/>
  <c r="I146" i="4"/>
  <c r="H146" i="4"/>
  <c r="G146" i="4"/>
  <c r="F146" i="4"/>
  <c r="E146" i="4"/>
  <c r="D146" i="4"/>
  <c r="C146" i="4"/>
  <c r="K145" i="4"/>
  <c r="I145" i="4"/>
  <c r="H145" i="4"/>
  <c r="G145" i="4"/>
  <c r="F145" i="4"/>
  <c r="E145" i="4"/>
  <c r="D145" i="4"/>
  <c r="C145" i="4"/>
  <c r="I144" i="4"/>
  <c r="H144" i="4"/>
  <c r="G144" i="4"/>
  <c r="F144" i="4"/>
  <c r="E144" i="4"/>
  <c r="D144" i="4"/>
  <c r="C144" i="4"/>
  <c r="K143" i="4"/>
  <c r="J143" i="4"/>
  <c r="I143" i="4"/>
  <c r="H143" i="4"/>
  <c r="G143" i="4"/>
  <c r="F143" i="4"/>
  <c r="E143" i="4"/>
  <c r="D143" i="4"/>
  <c r="C143" i="4"/>
  <c r="K142" i="4"/>
  <c r="J142" i="4"/>
  <c r="I142" i="4"/>
  <c r="H142" i="4"/>
  <c r="G142" i="4"/>
  <c r="F142" i="4"/>
  <c r="E142" i="4"/>
  <c r="D142" i="4"/>
  <c r="C142" i="4"/>
  <c r="G141" i="4"/>
  <c r="F141" i="4"/>
  <c r="E141" i="4"/>
  <c r="D141" i="4"/>
  <c r="C141" i="4"/>
  <c r="K140" i="4"/>
  <c r="J140" i="4"/>
  <c r="I140" i="4"/>
  <c r="H140" i="4"/>
  <c r="G140" i="4"/>
  <c r="F140" i="4"/>
  <c r="E140" i="4"/>
  <c r="D140" i="4"/>
  <c r="C140" i="4"/>
  <c r="K139" i="4"/>
  <c r="J139" i="4"/>
  <c r="I139" i="4"/>
  <c r="H139" i="4"/>
  <c r="G139" i="4"/>
  <c r="F139" i="4"/>
  <c r="E139" i="4"/>
  <c r="D139" i="4"/>
  <c r="C139" i="4"/>
  <c r="K138" i="4"/>
  <c r="J138" i="4"/>
  <c r="I138" i="4"/>
  <c r="H138" i="4"/>
  <c r="G138" i="4"/>
  <c r="F138" i="4"/>
  <c r="E138" i="4"/>
  <c r="D138" i="4"/>
  <c r="C138" i="4"/>
  <c r="K137" i="4"/>
  <c r="J137" i="4"/>
  <c r="I137" i="4"/>
  <c r="H137" i="4"/>
  <c r="G137" i="4"/>
  <c r="F137" i="4"/>
  <c r="E137" i="4"/>
  <c r="D137" i="4"/>
  <c r="C137" i="4"/>
  <c r="I136" i="4"/>
  <c r="H136" i="4"/>
  <c r="G136" i="4"/>
  <c r="F136" i="4"/>
  <c r="E136" i="4"/>
  <c r="D136" i="4"/>
  <c r="C136" i="4"/>
  <c r="K135" i="4"/>
  <c r="J135" i="4"/>
  <c r="I135" i="4"/>
  <c r="H135" i="4"/>
  <c r="G135" i="4"/>
  <c r="F135" i="4"/>
  <c r="E135" i="4"/>
  <c r="D135" i="4"/>
  <c r="C135" i="4"/>
  <c r="K134" i="4"/>
  <c r="J134" i="4"/>
  <c r="I134" i="4"/>
  <c r="H134" i="4"/>
  <c r="G134" i="4"/>
  <c r="F134" i="4"/>
  <c r="E134" i="4"/>
  <c r="D134" i="4"/>
  <c r="C134" i="4"/>
  <c r="K133" i="4"/>
  <c r="J133" i="4"/>
  <c r="I133" i="4"/>
  <c r="H133" i="4"/>
  <c r="G133" i="4"/>
  <c r="F133" i="4"/>
  <c r="E133" i="4"/>
  <c r="D133" i="4"/>
  <c r="C133" i="4"/>
  <c r="K132" i="4"/>
  <c r="J132" i="4"/>
  <c r="I132" i="4"/>
  <c r="H132" i="4"/>
  <c r="G132" i="4"/>
  <c r="F132" i="4"/>
  <c r="E132" i="4"/>
  <c r="D132" i="4"/>
  <c r="C132" i="4"/>
  <c r="K131" i="4"/>
  <c r="J131" i="4"/>
  <c r="I131" i="4"/>
  <c r="H131" i="4"/>
  <c r="G131" i="4"/>
  <c r="F131" i="4"/>
  <c r="E131" i="4"/>
  <c r="D131" i="4"/>
  <c r="C131" i="4"/>
  <c r="K98" i="4"/>
  <c r="K190" i="4" s="1"/>
  <c r="J98" i="4"/>
  <c r="I98" i="4"/>
  <c r="H98" i="4"/>
  <c r="H141" i="4" s="1"/>
  <c r="C86" i="4"/>
  <c r="D86" i="4" s="1"/>
  <c r="E86" i="4" s="1"/>
  <c r="F86" i="4" s="1"/>
  <c r="G86" i="4" s="1"/>
  <c r="H86" i="4" s="1"/>
  <c r="I86" i="4" s="1"/>
  <c r="J86" i="4" s="1"/>
  <c r="K86" i="4" s="1"/>
  <c r="L86" i="4" s="1"/>
  <c r="M86" i="4" s="1"/>
  <c r="N86" i="4" s="1"/>
  <c r="O86" i="4" s="1"/>
  <c r="D70" i="4"/>
  <c r="E70" i="4"/>
  <c r="F70" i="4"/>
  <c r="G70" i="4"/>
  <c r="H70" i="4"/>
  <c r="I70" i="4"/>
  <c r="J70" i="4"/>
  <c r="K70" i="4"/>
  <c r="L70" i="4"/>
  <c r="M70" i="4"/>
  <c r="N70" i="4"/>
  <c r="O70" i="4"/>
  <c r="D71" i="4"/>
  <c r="E71" i="4"/>
  <c r="F71" i="4"/>
  <c r="G71" i="4"/>
  <c r="H71" i="4"/>
  <c r="I71" i="4"/>
  <c r="J71" i="4"/>
  <c r="K71" i="4"/>
  <c r="L71" i="4"/>
  <c r="M71" i="4"/>
  <c r="N71" i="4"/>
  <c r="O71" i="4"/>
  <c r="D72" i="4"/>
  <c r="E72" i="4"/>
  <c r="F72" i="4"/>
  <c r="G72" i="4"/>
  <c r="H72" i="4"/>
  <c r="I72" i="4"/>
  <c r="J72" i="4"/>
  <c r="K72" i="4"/>
  <c r="L72" i="4"/>
  <c r="M72" i="4"/>
  <c r="N72" i="4"/>
  <c r="O72" i="4"/>
  <c r="D73" i="4"/>
  <c r="E73" i="4"/>
  <c r="F73" i="4"/>
  <c r="G73" i="4"/>
  <c r="H73" i="4"/>
  <c r="I73" i="4"/>
  <c r="J73" i="4"/>
  <c r="K73" i="4"/>
  <c r="L73" i="4"/>
  <c r="M73" i="4"/>
  <c r="N73" i="4"/>
  <c r="O73" i="4"/>
  <c r="D74" i="4"/>
  <c r="E74" i="4"/>
  <c r="F74" i="4"/>
  <c r="G74" i="4"/>
  <c r="H74" i="4"/>
  <c r="I74" i="4"/>
  <c r="J74" i="4"/>
  <c r="K74" i="4"/>
  <c r="L74" i="4"/>
  <c r="M74" i="4"/>
  <c r="N74" i="4"/>
  <c r="O74" i="4"/>
  <c r="D75" i="4"/>
  <c r="E75" i="4"/>
  <c r="F75" i="4"/>
  <c r="G75" i="4"/>
  <c r="H75" i="4"/>
  <c r="I75" i="4"/>
  <c r="J75" i="4"/>
  <c r="K75" i="4"/>
  <c r="L75" i="4"/>
  <c r="M75" i="4"/>
  <c r="N75" i="4"/>
  <c r="O75" i="4"/>
  <c r="D76" i="4"/>
  <c r="E76" i="4"/>
  <c r="F76" i="4"/>
  <c r="G76" i="4"/>
  <c r="H76" i="4"/>
  <c r="I76" i="4"/>
  <c r="J76" i="4"/>
  <c r="K76" i="4"/>
  <c r="L76" i="4"/>
  <c r="M76" i="4"/>
  <c r="N76" i="4"/>
  <c r="O76" i="4"/>
  <c r="D77" i="4"/>
  <c r="E77" i="4"/>
  <c r="F77" i="4"/>
  <c r="G77" i="4"/>
  <c r="H77" i="4"/>
  <c r="I77" i="4"/>
  <c r="J77" i="4"/>
  <c r="K77" i="4"/>
  <c r="L77" i="4"/>
  <c r="M77" i="4"/>
  <c r="N77" i="4"/>
  <c r="O77" i="4"/>
  <c r="D78" i="4"/>
  <c r="E78" i="4"/>
  <c r="F78" i="4"/>
  <c r="G78" i="4"/>
  <c r="H78" i="4"/>
  <c r="I78" i="4"/>
  <c r="J78" i="4"/>
  <c r="K78" i="4"/>
  <c r="L78" i="4"/>
  <c r="M78" i="4"/>
  <c r="N78" i="4"/>
  <c r="O78" i="4"/>
  <c r="D79" i="4"/>
  <c r="E79" i="4"/>
  <c r="F79" i="4"/>
  <c r="G79" i="4"/>
  <c r="H79" i="4"/>
  <c r="I79" i="4"/>
  <c r="J79" i="4"/>
  <c r="K79" i="4"/>
  <c r="L79" i="4"/>
  <c r="M79" i="4"/>
  <c r="N79" i="4"/>
  <c r="O79" i="4"/>
  <c r="D80" i="4"/>
  <c r="E80" i="4"/>
  <c r="F80" i="4"/>
  <c r="G80" i="4"/>
  <c r="H80" i="4"/>
  <c r="I80" i="4"/>
  <c r="J80" i="4"/>
  <c r="K80" i="4"/>
  <c r="L80" i="4"/>
  <c r="M80" i="4"/>
  <c r="N80" i="4"/>
  <c r="O80" i="4"/>
  <c r="D81" i="4"/>
  <c r="E81" i="4"/>
  <c r="F81" i="4"/>
  <c r="G81" i="4"/>
  <c r="H81" i="4"/>
  <c r="I81" i="4"/>
  <c r="J81" i="4"/>
  <c r="K81" i="4"/>
  <c r="L81" i="4"/>
  <c r="M81" i="4"/>
  <c r="N81" i="4"/>
  <c r="O81" i="4"/>
  <c r="D82" i="4"/>
  <c r="E82" i="4"/>
  <c r="F82" i="4"/>
  <c r="G82" i="4"/>
  <c r="H82" i="4"/>
  <c r="I82" i="4"/>
  <c r="J82" i="4"/>
  <c r="K82" i="4"/>
  <c r="L82" i="4"/>
  <c r="M82" i="4"/>
  <c r="N82" i="4"/>
  <c r="O82" i="4"/>
  <c r="D83" i="4"/>
  <c r="E83" i="4"/>
  <c r="F83" i="4"/>
  <c r="G83" i="4"/>
  <c r="H83" i="4"/>
  <c r="I83" i="4"/>
  <c r="J83" i="4"/>
  <c r="K83" i="4"/>
  <c r="L83" i="4"/>
  <c r="M83" i="4"/>
  <c r="N83" i="4"/>
  <c r="O83" i="4"/>
  <c r="D84" i="4"/>
  <c r="E84" i="4"/>
  <c r="F84" i="4"/>
  <c r="G84" i="4"/>
  <c r="H84" i="4"/>
  <c r="I84" i="4"/>
  <c r="J84" i="4"/>
  <c r="K84" i="4"/>
  <c r="L84" i="4"/>
  <c r="M84" i="4"/>
  <c r="N84" i="4"/>
  <c r="O84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Y48" i="4"/>
  <c r="X48" i="4"/>
  <c r="W48" i="4"/>
  <c r="V48" i="4"/>
  <c r="AX45" i="4"/>
  <c r="AW45" i="4"/>
  <c r="AV45" i="4"/>
  <c r="AU45" i="4"/>
  <c r="AS45" i="4"/>
  <c r="AR45" i="4"/>
  <c r="AQ45" i="4"/>
  <c r="AP45" i="4"/>
  <c r="AN45" i="4"/>
  <c r="AM45" i="4"/>
  <c r="AL45" i="4"/>
  <c r="AK45" i="4"/>
  <c r="AI45" i="4"/>
  <c r="AH45" i="4"/>
  <c r="AG45" i="4"/>
  <c r="AF45" i="4"/>
  <c r="AD45" i="4"/>
  <c r="AC45" i="4"/>
  <c r="AB45" i="4"/>
  <c r="AA45" i="4"/>
  <c r="Y45" i="4"/>
  <c r="X45" i="4"/>
  <c r="W45" i="4"/>
  <c r="V45" i="4"/>
  <c r="O45" i="4"/>
  <c r="N45" i="4"/>
  <c r="M45" i="4"/>
  <c r="K45" i="4"/>
  <c r="J45" i="4"/>
  <c r="I45" i="4"/>
  <c r="H45" i="4"/>
  <c r="G45" i="4"/>
  <c r="F45" i="4"/>
  <c r="E45" i="4"/>
  <c r="D45" i="4"/>
  <c r="C45" i="4"/>
  <c r="B45" i="4"/>
  <c r="Y44" i="4"/>
  <c r="X44" i="4"/>
  <c r="W44" i="4"/>
  <c r="V44" i="4"/>
  <c r="AX41" i="4"/>
  <c r="AW41" i="4"/>
  <c r="AV41" i="4"/>
  <c r="AU41" i="4"/>
  <c r="AS41" i="4"/>
  <c r="AR41" i="4"/>
  <c r="AQ41" i="4"/>
  <c r="AP41" i="4"/>
  <c r="AN41" i="4"/>
  <c r="AM41" i="4"/>
  <c r="AL41" i="4"/>
  <c r="AK41" i="4"/>
  <c r="AI41" i="4"/>
  <c r="AH41" i="4"/>
  <c r="AG41" i="4"/>
  <c r="AF41" i="4"/>
  <c r="AD41" i="4"/>
  <c r="AC41" i="4"/>
  <c r="AB41" i="4"/>
  <c r="AA41" i="4"/>
  <c r="Y41" i="4"/>
  <c r="X41" i="4"/>
  <c r="W41" i="4"/>
  <c r="V41" i="4"/>
  <c r="N41" i="4"/>
  <c r="K41" i="4"/>
  <c r="J41" i="4"/>
  <c r="I41" i="4"/>
  <c r="H41" i="4"/>
  <c r="G41" i="4"/>
  <c r="F41" i="4"/>
  <c r="E41" i="4"/>
  <c r="D41" i="4"/>
  <c r="C41" i="4"/>
  <c r="AX40" i="4"/>
  <c r="AW40" i="4"/>
  <c r="AV40" i="4"/>
  <c r="AU40" i="4"/>
  <c r="AS40" i="4"/>
  <c r="AR40" i="4"/>
  <c r="AQ40" i="4"/>
  <c r="AP40" i="4"/>
  <c r="AN40" i="4"/>
  <c r="AM40" i="4"/>
  <c r="AL40" i="4"/>
  <c r="AK40" i="4"/>
  <c r="AI40" i="4"/>
  <c r="AH40" i="4"/>
  <c r="AG40" i="4"/>
  <c r="AF40" i="4"/>
  <c r="AD40" i="4"/>
  <c r="AC40" i="4"/>
  <c r="AB40" i="4"/>
  <c r="AA40" i="4"/>
  <c r="Y40" i="4"/>
  <c r="X40" i="4"/>
  <c r="W40" i="4"/>
  <c r="V40" i="4"/>
  <c r="O40" i="4"/>
  <c r="N40" i="4"/>
  <c r="K40" i="4"/>
  <c r="J40" i="4"/>
  <c r="I40" i="4"/>
  <c r="H40" i="4"/>
  <c r="G40" i="4"/>
  <c r="F40" i="4"/>
  <c r="E40" i="4"/>
  <c r="D40" i="4"/>
  <c r="C40" i="4"/>
  <c r="AU39" i="4"/>
  <c r="AR39" i="4"/>
  <c r="AQ39" i="4"/>
  <c r="AP39" i="4"/>
  <c r="AM39" i="4"/>
  <c r="AL39" i="4"/>
  <c r="AK39" i="4"/>
  <c r="AH39" i="4"/>
  <c r="AG39" i="4"/>
  <c r="AF39" i="4"/>
  <c r="AC39" i="4"/>
  <c r="AB39" i="4"/>
  <c r="AA39" i="4"/>
  <c r="Y39" i="4"/>
  <c r="X39" i="4"/>
  <c r="W39" i="4"/>
  <c r="V39" i="4"/>
  <c r="AU38" i="4"/>
  <c r="AR38" i="4"/>
  <c r="AQ38" i="4"/>
  <c r="AP38" i="4"/>
  <c r="AM38" i="4"/>
  <c r="AL38" i="4"/>
  <c r="AK38" i="4"/>
  <c r="AH38" i="4"/>
  <c r="AG38" i="4"/>
  <c r="AF38" i="4"/>
  <c r="AC38" i="4"/>
  <c r="AB38" i="4"/>
  <c r="AA38" i="4"/>
  <c r="Y38" i="4"/>
  <c r="X38" i="4"/>
  <c r="W38" i="4"/>
  <c r="V38" i="4"/>
  <c r="Y36" i="4"/>
  <c r="X36" i="4"/>
  <c r="W36" i="4"/>
  <c r="V36" i="4"/>
  <c r="AU35" i="4"/>
  <c r="AS35" i="4"/>
  <c r="AR35" i="4"/>
  <c r="AQ35" i="4"/>
  <c r="AP35" i="4"/>
  <c r="AN35" i="4"/>
  <c r="AM35" i="4"/>
  <c r="AL35" i="4"/>
  <c r="AK35" i="4"/>
  <c r="AI35" i="4"/>
  <c r="AH35" i="4"/>
  <c r="AG35" i="4"/>
  <c r="AF35" i="4"/>
  <c r="AD35" i="4"/>
  <c r="AC35" i="4"/>
  <c r="AB35" i="4"/>
  <c r="AA35" i="4"/>
  <c r="Y35" i="4"/>
  <c r="X35" i="4"/>
  <c r="W35" i="4"/>
  <c r="V35" i="4"/>
  <c r="K35" i="4"/>
  <c r="J35" i="4"/>
  <c r="I35" i="4"/>
  <c r="H35" i="4"/>
  <c r="G35" i="4"/>
  <c r="F35" i="4"/>
  <c r="E35" i="4"/>
  <c r="D35" i="4"/>
  <c r="C35" i="4"/>
  <c r="Y34" i="4"/>
  <c r="X34" i="4"/>
  <c r="W34" i="4"/>
  <c r="V34" i="4"/>
  <c r="J34" i="4"/>
  <c r="I34" i="4"/>
  <c r="H34" i="4"/>
  <c r="G34" i="4"/>
  <c r="F34" i="4"/>
  <c r="E34" i="4"/>
  <c r="D34" i="4"/>
  <c r="C34" i="4"/>
  <c r="AX33" i="4"/>
  <c r="AW33" i="4"/>
  <c r="AV33" i="4"/>
  <c r="AU33" i="4"/>
  <c r="AS33" i="4"/>
  <c r="AR33" i="4"/>
  <c r="AQ33" i="4"/>
  <c r="AP33" i="4"/>
  <c r="AN33" i="4"/>
  <c r="AM33" i="4"/>
  <c r="AL33" i="4"/>
  <c r="AK33" i="4"/>
  <c r="AI33" i="4"/>
  <c r="AH33" i="4"/>
  <c r="AG33" i="4"/>
  <c r="AF33" i="4"/>
  <c r="AD33" i="4"/>
  <c r="AC33" i="4"/>
  <c r="AB33" i="4"/>
  <c r="AA33" i="4"/>
  <c r="Y33" i="4"/>
  <c r="X33" i="4"/>
  <c r="W33" i="4"/>
  <c r="V33" i="4"/>
  <c r="O33" i="4"/>
  <c r="N33" i="4"/>
  <c r="K33" i="4"/>
  <c r="J33" i="4"/>
  <c r="I33" i="4"/>
  <c r="H33" i="4"/>
  <c r="G33" i="4"/>
  <c r="F33" i="4"/>
  <c r="E33" i="4"/>
  <c r="D33" i="4"/>
  <c r="C33" i="4"/>
  <c r="AX30" i="4"/>
  <c r="AW30" i="4"/>
  <c r="AV30" i="4"/>
  <c r="AU30" i="4"/>
  <c r="AS30" i="4"/>
  <c r="AR30" i="4"/>
  <c r="AQ30" i="4"/>
  <c r="AP30" i="4"/>
  <c r="AN30" i="4"/>
  <c r="AM30" i="4"/>
  <c r="AL30" i="4"/>
  <c r="AK30" i="4"/>
  <c r="AI30" i="4"/>
  <c r="AH30" i="4"/>
  <c r="AG30" i="4"/>
  <c r="AF30" i="4"/>
  <c r="AD30" i="4"/>
  <c r="AC30" i="4"/>
  <c r="AB30" i="4"/>
  <c r="AA30" i="4"/>
  <c r="Y30" i="4"/>
  <c r="X30" i="4"/>
  <c r="W30" i="4"/>
  <c r="V30" i="4"/>
  <c r="O30" i="4"/>
  <c r="N30" i="4"/>
  <c r="K30" i="4"/>
  <c r="J30" i="4"/>
  <c r="I30" i="4"/>
  <c r="H30" i="4"/>
  <c r="G30" i="4"/>
  <c r="F30" i="4"/>
  <c r="E30" i="4"/>
  <c r="D30" i="4"/>
  <c r="C30" i="4"/>
  <c r="AX29" i="4"/>
  <c r="AW29" i="4"/>
  <c r="AV29" i="4"/>
  <c r="AU29" i="4"/>
  <c r="AS29" i="4"/>
  <c r="AR29" i="4"/>
  <c r="AQ29" i="4"/>
  <c r="AP29" i="4"/>
  <c r="AN29" i="4"/>
  <c r="AM29" i="4"/>
  <c r="AL29" i="4"/>
  <c r="AK29" i="4"/>
  <c r="AI29" i="4"/>
  <c r="AH29" i="4"/>
  <c r="AG29" i="4"/>
  <c r="AF29" i="4"/>
  <c r="AD29" i="4"/>
  <c r="AC29" i="4"/>
  <c r="AB29" i="4"/>
  <c r="AA29" i="4"/>
  <c r="Y29" i="4"/>
  <c r="X29" i="4"/>
  <c r="W29" i="4"/>
  <c r="V29" i="4"/>
  <c r="O29" i="4"/>
  <c r="N29" i="4"/>
  <c r="K29" i="4"/>
  <c r="J29" i="4"/>
  <c r="I29" i="4"/>
  <c r="H29" i="4"/>
  <c r="G29" i="4"/>
  <c r="F29" i="4"/>
  <c r="E29" i="4"/>
  <c r="D29" i="4"/>
  <c r="C29" i="4"/>
  <c r="AX28" i="4"/>
  <c r="AW28" i="4"/>
  <c r="AV28" i="4"/>
  <c r="AU28" i="4"/>
  <c r="AS28" i="4"/>
  <c r="AR28" i="4"/>
  <c r="AQ28" i="4"/>
  <c r="AP28" i="4"/>
  <c r="AN28" i="4"/>
  <c r="AM28" i="4"/>
  <c r="AL28" i="4"/>
  <c r="AK28" i="4"/>
  <c r="AI28" i="4"/>
  <c r="AH28" i="4"/>
  <c r="AG28" i="4"/>
  <c r="AF28" i="4"/>
  <c r="AD28" i="4"/>
  <c r="AC28" i="4"/>
  <c r="AB28" i="4"/>
  <c r="AA28" i="4"/>
  <c r="Y28" i="4"/>
  <c r="X28" i="4"/>
  <c r="W28" i="4"/>
  <c r="V28" i="4"/>
  <c r="O28" i="4"/>
  <c r="N28" i="4"/>
  <c r="K28" i="4"/>
  <c r="J28" i="4"/>
  <c r="I28" i="4"/>
  <c r="H28" i="4"/>
  <c r="G28" i="4"/>
  <c r="F28" i="4"/>
  <c r="E28" i="4"/>
  <c r="D28" i="4"/>
  <c r="C28" i="4"/>
  <c r="AX27" i="4"/>
  <c r="AW27" i="4"/>
  <c r="AV27" i="4"/>
  <c r="AU27" i="4"/>
  <c r="AS27" i="4"/>
  <c r="AR27" i="4"/>
  <c r="AQ27" i="4"/>
  <c r="AP27" i="4"/>
  <c r="AN27" i="4"/>
  <c r="AM27" i="4"/>
  <c r="AL27" i="4"/>
  <c r="AK27" i="4"/>
  <c r="AI27" i="4"/>
  <c r="AH27" i="4"/>
  <c r="AG27" i="4"/>
  <c r="AF27" i="4"/>
  <c r="AD27" i="4"/>
  <c r="AC27" i="4"/>
  <c r="AB27" i="4"/>
  <c r="AA27" i="4"/>
  <c r="Y27" i="4"/>
  <c r="X27" i="4"/>
  <c r="W27" i="4"/>
  <c r="V27" i="4"/>
  <c r="O27" i="4"/>
  <c r="N27" i="4"/>
  <c r="K27" i="4"/>
  <c r="J27" i="4"/>
  <c r="I27" i="4"/>
  <c r="H27" i="4"/>
  <c r="G27" i="4"/>
  <c r="F27" i="4"/>
  <c r="E27" i="4"/>
  <c r="D27" i="4"/>
  <c r="C27" i="4"/>
  <c r="AX26" i="4"/>
  <c r="AW26" i="4"/>
  <c r="AV26" i="4"/>
  <c r="AU26" i="4"/>
  <c r="AS26" i="4"/>
  <c r="AR26" i="4"/>
  <c r="AQ26" i="4"/>
  <c r="AP26" i="4"/>
  <c r="AN26" i="4"/>
  <c r="AM26" i="4"/>
  <c r="AL26" i="4"/>
  <c r="AK26" i="4"/>
  <c r="AI26" i="4"/>
  <c r="AH26" i="4"/>
  <c r="AG26" i="4"/>
  <c r="AF26" i="4"/>
  <c r="AD26" i="4"/>
  <c r="AC26" i="4"/>
  <c r="AB26" i="4"/>
  <c r="AA26" i="4"/>
  <c r="Y26" i="4"/>
  <c r="X26" i="4"/>
  <c r="W26" i="4"/>
  <c r="V26" i="4"/>
  <c r="O26" i="4"/>
  <c r="N26" i="4"/>
  <c r="K26" i="4"/>
  <c r="J26" i="4"/>
  <c r="I26" i="4"/>
  <c r="H26" i="4"/>
  <c r="G26" i="4"/>
  <c r="F26" i="4"/>
  <c r="E26" i="4"/>
  <c r="D26" i="4"/>
  <c r="C26" i="4"/>
  <c r="Y25" i="4"/>
  <c r="X25" i="4"/>
  <c r="W25" i="4"/>
  <c r="V25" i="4"/>
  <c r="AX24" i="4"/>
  <c r="AW24" i="4"/>
  <c r="AV24" i="4"/>
  <c r="AU24" i="4"/>
  <c r="AS24" i="4"/>
  <c r="AR24" i="4"/>
  <c r="AQ24" i="4"/>
  <c r="AP24" i="4"/>
  <c r="AN24" i="4"/>
  <c r="AM24" i="4"/>
  <c r="AL24" i="4"/>
  <c r="AK24" i="4"/>
  <c r="AI24" i="4"/>
  <c r="AH24" i="4"/>
  <c r="AG24" i="4"/>
  <c r="AF24" i="4"/>
  <c r="AD24" i="4"/>
  <c r="AC24" i="4"/>
  <c r="AB24" i="4"/>
  <c r="AA24" i="4"/>
  <c r="Y24" i="4"/>
  <c r="X24" i="4"/>
  <c r="W24" i="4"/>
  <c r="V24" i="4"/>
  <c r="O24" i="4"/>
  <c r="N24" i="4"/>
  <c r="K24" i="4"/>
  <c r="J24" i="4"/>
  <c r="I24" i="4"/>
  <c r="H24" i="4"/>
  <c r="G24" i="4"/>
  <c r="F24" i="4"/>
  <c r="E24" i="4"/>
  <c r="D24" i="4"/>
  <c r="C24" i="4"/>
  <c r="AX23" i="4"/>
  <c r="AW23" i="4"/>
  <c r="AV23" i="4"/>
  <c r="AU23" i="4"/>
  <c r="AS23" i="4"/>
  <c r="AR23" i="4"/>
  <c r="AQ23" i="4"/>
  <c r="AP23" i="4"/>
  <c r="AN23" i="4"/>
  <c r="AM23" i="4"/>
  <c r="AL23" i="4"/>
  <c r="AK23" i="4"/>
  <c r="AI23" i="4"/>
  <c r="AH23" i="4"/>
  <c r="AG23" i="4"/>
  <c r="AF23" i="4"/>
  <c r="AD23" i="4"/>
  <c r="AC23" i="4"/>
  <c r="AB23" i="4"/>
  <c r="AA23" i="4"/>
  <c r="Y23" i="4"/>
  <c r="X23" i="4"/>
  <c r="W23" i="4"/>
  <c r="V23" i="4"/>
  <c r="O23" i="4"/>
  <c r="N23" i="4"/>
  <c r="K23" i="4"/>
  <c r="J23" i="4"/>
  <c r="I23" i="4"/>
  <c r="H23" i="4"/>
  <c r="G23" i="4"/>
  <c r="F23" i="4"/>
  <c r="E23" i="4"/>
  <c r="D23" i="4"/>
  <c r="C23" i="4"/>
  <c r="O21" i="4"/>
  <c r="L21" i="4"/>
  <c r="L20" i="4"/>
  <c r="J17" i="4"/>
  <c r="J51" i="4" s="1"/>
  <c r="I17" i="4"/>
  <c r="I19" i="4" s="1"/>
  <c r="H17" i="4"/>
  <c r="H51" i="4" s="1"/>
  <c r="G17" i="4"/>
  <c r="G18" i="4" s="1"/>
  <c r="F17" i="4"/>
  <c r="F51" i="4" s="1"/>
  <c r="E17" i="4"/>
  <c r="E19" i="4" s="1"/>
  <c r="D17" i="4"/>
  <c r="D51" i="4" s="1"/>
  <c r="C17" i="4"/>
  <c r="C18" i="4" s="1"/>
  <c r="B17" i="4"/>
  <c r="B48" i="4" s="1"/>
  <c r="L14" i="4"/>
  <c r="L33" i="4" s="1"/>
  <c r="AX12" i="4"/>
  <c r="AW12" i="4"/>
  <c r="AV12" i="4"/>
  <c r="AU12" i="4"/>
  <c r="AS12" i="4"/>
  <c r="AR12" i="4"/>
  <c r="AQ12" i="4"/>
  <c r="AP12" i="4"/>
  <c r="AN12" i="4"/>
  <c r="AM12" i="4"/>
  <c r="AL12" i="4"/>
  <c r="AK12" i="4"/>
  <c r="AI12" i="4"/>
  <c r="AH12" i="4"/>
  <c r="AG12" i="4"/>
  <c r="AF12" i="4"/>
  <c r="AD12" i="4"/>
  <c r="AC12" i="4"/>
  <c r="AB12" i="4"/>
  <c r="AA12" i="4"/>
  <c r="Y12" i="4"/>
  <c r="Y13" i="4" s="1"/>
  <c r="X12" i="4"/>
  <c r="W12" i="4"/>
  <c r="V12" i="4"/>
  <c r="T12" i="4"/>
  <c r="T13" i="4" s="1"/>
  <c r="S12" i="4"/>
  <c r="S13" i="4" s="1"/>
  <c r="R12" i="4"/>
  <c r="R13" i="4" s="1"/>
  <c r="Q12" i="4"/>
  <c r="Q13" i="4" s="1"/>
  <c r="O12" i="4"/>
  <c r="N12" i="4"/>
  <c r="M12" i="4"/>
  <c r="K12" i="4"/>
  <c r="J12" i="4"/>
  <c r="I12" i="4"/>
  <c r="H12" i="4"/>
  <c r="G12" i="4"/>
  <c r="F12" i="4"/>
  <c r="E12" i="4"/>
  <c r="D12" i="4"/>
  <c r="C12" i="4"/>
  <c r="B12" i="4"/>
  <c r="L11" i="4"/>
  <c r="M30" i="4" s="1"/>
  <c r="L10" i="4"/>
  <c r="M29" i="4" s="1"/>
  <c r="L9" i="4"/>
  <c r="L28" i="4" s="1"/>
  <c r="L8" i="4"/>
  <c r="L7" i="4"/>
  <c r="M26" i="4" s="1"/>
  <c r="AX6" i="4"/>
  <c r="AW6" i="4"/>
  <c r="AV6" i="4"/>
  <c r="AU6" i="4"/>
  <c r="AS6" i="4"/>
  <c r="AR6" i="4"/>
  <c r="AQ6" i="4"/>
  <c r="AP6" i="4"/>
  <c r="AN6" i="4"/>
  <c r="AM6" i="4"/>
  <c r="AL6" i="4"/>
  <c r="AK6" i="4"/>
  <c r="AI6" i="4"/>
  <c r="AH6" i="4"/>
  <c r="AG6" i="4"/>
  <c r="AF6" i="4"/>
  <c r="AD6" i="4"/>
  <c r="AC6" i="4"/>
  <c r="AB6" i="4"/>
  <c r="AA6" i="4"/>
  <c r="O6" i="4"/>
  <c r="N6" i="4"/>
  <c r="M6" i="4"/>
  <c r="K6" i="4"/>
  <c r="J6" i="4"/>
  <c r="I6" i="4"/>
  <c r="H6" i="4"/>
  <c r="G6" i="4"/>
  <c r="F6" i="4"/>
  <c r="E6" i="4"/>
  <c r="D6" i="4"/>
  <c r="C6" i="4"/>
  <c r="B6" i="4"/>
  <c r="L5" i="4"/>
  <c r="L4" i="4"/>
  <c r="J2" i="4"/>
  <c r="I2" i="4" s="1"/>
  <c r="H2" i="4" s="1"/>
  <c r="G2" i="4" s="1"/>
  <c r="F2" i="4" s="1"/>
  <c r="E2" i="4" s="1"/>
  <c r="D2" i="4" s="1"/>
  <c r="C2" i="4" s="1"/>
  <c r="B2" i="4" s="1"/>
  <c r="AK1" i="4"/>
  <c r="AF1" i="4" s="1"/>
  <c r="AA1" i="4" s="1"/>
  <c r="V1" i="4" s="1"/>
  <c r="Q1" i="4" s="1"/>
  <c r="L15" i="3"/>
  <c r="L61" i="3" s="1"/>
  <c r="L5" i="1"/>
  <c r="N5" i="1"/>
  <c r="N15" i="3" s="1"/>
  <c r="N61" i="3" s="1"/>
  <c r="M5" i="1"/>
  <c r="M15" i="3" s="1"/>
  <c r="M61" i="3" s="1"/>
  <c r="C1" i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K45" i="1"/>
  <c r="K46" i="1"/>
  <c r="K47" i="1"/>
  <c r="K48" i="1"/>
  <c r="K49" i="1"/>
  <c r="K50" i="1"/>
  <c r="K51" i="1"/>
  <c r="K52" i="1"/>
  <c r="K53" i="1"/>
  <c r="K54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D45" i="1"/>
  <c r="E45" i="1"/>
  <c r="F45" i="1"/>
  <c r="G45" i="1"/>
  <c r="H45" i="1"/>
  <c r="I45" i="1"/>
  <c r="J45" i="1"/>
  <c r="D46" i="1"/>
  <c r="E46" i="1"/>
  <c r="F46" i="1"/>
  <c r="G46" i="1"/>
  <c r="H46" i="1"/>
  <c r="I46" i="1"/>
  <c r="J46" i="1"/>
  <c r="D47" i="1"/>
  <c r="E47" i="1"/>
  <c r="F47" i="1"/>
  <c r="G47" i="1"/>
  <c r="H47" i="1"/>
  <c r="I47" i="1"/>
  <c r="J47" i="1"/>
  <c r="D48" i="1"/>
  <c r="E48" i="1"/>
  <c r="F48" i="1"/>
  <c r="G48" i="1"/>
  <c r="H48" i="1"/>
  <c r="I48" i="1"/>
  <c r="J48" i="1"/>
  <c r="D49" i="1"/>
  <c r="E49" i="1"/>
  <c r="F49" i="1"/>
  <c r="G49" i="1"/>
  <c r="H49" i="1"/>
  <c r="I49" i="1"/>
  <c r="J49" i="1"/>
  <c r="D50" i="1"/>
  <c r="E50" i="1"/>
  <c r="F50" i="1"/>
  <c r="G50" i="1"/>
  <c r="H50" i="1"/>
  <c r="I50" i="1"/>
  <c r="J50" i="1"/>
  <c r="D51" i="1"/>
  <c r="E51" i="1"/>
  <c r="F51" i="1"/>
  <c r="G51" i="1"/>
  <c r="H51" i="1"/>
  <c r="I51" i="1"/>
  <c r="J51" i="1"/>
  <c r="D52" i="1"/>
  <c r="E52" i="1"/>
  <c r="F52" i="1"/>
  <c r="G52" i="1"/>
  <c r="H52" i="1"/>
  <c r="I52" i="1"/>
  <c r="J52" i="1"/>
  <c r="D53" i="1"/>
  <c r="E53" i="1"/>
  <c r="F53" i="1"/>
  <c r="G53" i="1"/>
  <c r="H53" i="1"/>
  <c r="I53" i="1"/>
  <c r="J53" i="1"/>
  <c r="D54" i="1"/>
  <c r="E54" i="1"/>
  <c r="F54" i="1"/>
  <c r="G54" i="1"/>
  <c r="H54" i="1"/>
  <c r="I54" i="1"/>
  <c r="J54" i="1"/>
  <c r="D55" i="1"/>
  <c r="E55" i="1"/>
  <c r="F55" i="1"/>
  <c r="G55" i="1"/>
  <c r="D56" i="1"/>
  <c r="E56" i="1"/>
  <c r="F56" i="1"/>
  <c r="G56" i="1"/>
  <c r="H56" i="1"/>
  <c r="I56" i="1"/>
  <c r="J56" i="1"/>
  <c r="D57" i="1"/>
  <c r="E57" i="1"/>
  <c r="F57" i="1"/>
  <c r="G57" i="1"/>
  <c r="H57" i="1"/>
  <c r="I57" i="1"/>
  <c r="J57" i="1"/>
  <c r="D58" i="1"/>
  <c r="E58" i="1"/>
  <c r="F58" i="1"/>
  <c r="G58" i="1"/>
  <c r="H58" i="1"/>
  <c r="I58" i="1"/>
  <c r="J58" i="1"/>
  <c r="D59" i="1"/>
  <c r="E59" i="1"/>
  <c r="F59" i="1"/>
  <c r="G59" i="1"/>
  <c r="H59" i="1"/>
  <c r="I59" i="1"/>
  <c r="J59" i="1"/>
  <c r="D60" i="1"/>
  <c r="E60" i="1"/>
  <c r="F60" i="1"/>
  <c r="G60" i="1"/>
  <c r="H60" i="1"/>
  <c r="I60" i="1"/>
  <c r="J60" i="1"/>
  <c r="D61" i="1"/>
  <c r="E61" i="1"/>
  <c r="F61" i="1"/>
  <c r="G61" i="1"/>
  <c r="H61" i="1"/>
  <c r="I61" i="1"/>
  <c r="J61" i="1"/>
  <c r="D62" i="1"/>
  <c r="E62" i="1"/>
  <c r="F62" i="1"/>
  <c r="G62" i="1"/>
  <c r="H62" i="1"/>
  <c r="I62" i="1"/>
  <c r="J62" i="1"/>
  <c r="D63" i="1"/>
  <c r="E63" i="1"/>
  <c r="F63" i="1"/>
  <c r="G63" i="1"/>
  <c r="H63" i="1"/>
  <c r="I63" i="1"/>
  <c r="J63" i="1"/>
  <c r="D64" i="1"/>
  <c r="E64" i="1"/>
  <c r="F64" i="1"/>
  <c r="G64" i="1"/>
  <c r="H64" i="1"/>
  <c r="I64" i="1"/>
  <c r="J64" i="1"/>
  <c r="D65" i="1"/>
  <c r="E65" i="1"/>
  <c r="F65" i="1"/>
  <c r="G65" i="1"/>
  <c r="H65" i="1"/>
  <c r="I65" i="1"/>
  <c r="J65" i="1"/>
  <c r="D66" i="1"/>
  <c r="E66" i="1"/>
  <c r="F66" i="1"/>
  <c r="G66" i="1"/>
  <c r="H66" i="1"/>
  <c r="I66" i="1"/>
  <c r="J66" i="1"/>
  <c r="D67" i="1"/>
  <c r="E67" i="1"/>
  <c r="F67" i="1"/>
  <c r="G67" i="1"/>
  <c r="H67" i="1"/>
  <c r="I67" i="1"/>
  <c r="J67" i="1"/>
  <c r="D68" i="1"/>
  <c r="E68" i="1"/>
  <c r="F68" i="1"/>
  <c r="G68" i="1"/>
  <c r="H68" i="1"/>
  <c r="I68" i="1"/>
  <c r="J68" i="1"/>
  <c r="D69" i="1"/>
  <c r="E69" i="1"/>
  <c r="F69" i="1"/>
  <c r="G69" i="1"/>
  <c r="H69" i="1"/>
  <c r="I69" i="1"/>
  <c r="J69" i="1"/>
  <c r="D70" i="1"/>
  <c r="E70" i="1"/>
  <c r="F70" i="1"/>
  <c r="G70" i="1"/>
  <c r="H70" i="1"/>
  <c r="I70" i="1"/>
  <c r="J70" i="1"/>
  <c r="D71" i="1"/>
  <c r="E71" i="1"/>
  <c r="F71" i="1"/>
  <c r="G71" i="1"/>
  <c r="H71" i="1"/>
  <c r="I71" i="1"/>
  <c r="J71" i="1"/>
  <c r="D72" i="1"/>
  <c r="E72" i="1"/>
  <c r="F72" i="1"/>
  <c r="G72" i="1"/>
  <c r="H72" i="1"/>
  <c r="I72" i="1"/>
  <c r="J72" i="1"/>
  <c r="D73" i="1"/>
  <c r="E73" i="1"/>
  <c r="F73" i="1"/>
  <c r="G73" i="1"/>
  <c r="H73" i="1"/>
  <c r="I73" i="1"/>
  <c r="J73" i="1"/>
  <c r="D74" i="1"/>
  <c r="E74" i="1"/>
  <c r="F74" i="1"/>
  <c r="G74" i="1"/>
  <c r="H74" i="1"/>
  <c r="I74" i="1"/>
  <c r="J74" i="1"/>
  <c r="D75" i="1"/>
  <c r="E75" i="1"/>
  <c r="F75" i="1"/>
  <c r="G75" i="1"/>
  <c r="H75" i="1"/>
  <c r="I75" i="1"/>
  <c r="J75" i="1"/>
  <c r="D76" i="1"/>
  <c r="E76" i="1"/>
  <c r="F76" i="1"/>
  <c r="G76" i="1"/>
  <c r="H76" i="1"/>
  <c r="I76" i="1"/>
  <c r="J76" i="1"/>
  <c r="D77" i="1"/>
  <c r="E77" i="1"/>
  <c r="F77" i="1"/>
  <c r="G77" i="1"/>
  <c r="H77" i="1"/>
  <c r="I77" i="1"/>
  <c r="J77" i="1"/>
  <c r="D78" i="1"/>
  <c r="E78" i="1"/>
  <c r="F78" i="1"/>
  <c r="G78" i="1"/>
  <c r="H78" i="1"/>
  <c r="I78" i="1"/>
  <c r="J78" i="1"/>
  <c r="D79" i="1"/>
  <c r="E79" i="1"/>
  <c r="F79" i="1"/>
  <c r="G79" i="1"/>
  <c r="H79" i="1"/>
  <c r="I79" i="1"/>
  <c r="J79" i="1"/>
  <c r="D80" i="1"/>
  <c r="E80" i="1"/>
  <c r="F80" i="1"/>
  <c r="G80" i="1"/>
  <c r="H80" i="1"/>
  <c r="I80" i="1"/>
  <c r="J80" i="1"/>
  <c r="D81" i="1"/>
  <c r="E81" i="1"/>
  <c r="F81" i="1"/>
  <c r="G81" i="1"/>
  <c r="H81" i="1"/>
  <c r="I81" i="1"/>
  <c r="J81" i="1"/>
  <c r="D82" i="1"/>
  <c r="E82" i="1"/>
  <c r="F82" i="1"/>
  <c r="G82" i="1"/>
  <c r="H82" i="1"/>
  <c r="I82" i="1"/>
  <c r="J82" i="1"/>
  <c r="D83" i="1"/>
  <c r="E83" i="1"/>
  <c r="F83" i="1"/>
  <c r="G83" i="1"/>
  <c r="H83" i="1"/>
  <c r="I83" i="1"/>
  <c r="J83" i="1"/>
  <c r="D84" i="1"/>
  <c r="E84" i="1"/>
  <c r="F84" i="1"/>
  <c r="G84" i="1"/>
  <c r="H84" i="1"/>
  <c r="I84" i="1"/>
  <c r="J84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45" i="1"/>
  <c r="C28" i="3"/>
  <c r="D28" i="3"/>
  <c r="E28" i="3"/>
  <c r="F28" i="3"/>
  <c r="G28" i="3"/>
  <c r="H28" i="3"/>
  <c r="I28" i="3"/>
  <c r="J28" i="3"/>
  <c r="K28" i="3"/>
  <c r="C29" i="3"/>
  <c r="D29" i="3"/>
  <c r="E29" i="3"/>
  <c r="F29" i="3"/>
  <c r="G29" i="3"/>
  <c r="H29" i="3"/>
  <c r="I29" i="3"/>
  <c r="J29" i="3"/>
  <c r="K29" i="3"/>
  <c r="C30" i="3"/>
  <c r="D30" i="3"/>
  <c r="E30" i="3"/>
  <c r="F30" i="3"/>
  <c r="G30" i="3"/>
  <c r="H30" i="3"/>
  <c r="I30" i="3"/>
  <c r="J30" i="3"/>
  <c r="K30" i="3"/>
  <c r="C31" i="3"/>
  <c r="D31" i="3"/>
  <c r="E31" i="3"/>
  <c r="F31" i="3"/>
  <c r="G31" i="3"/>
  <c r="H31" i="3"/>
  <c r="I31" i="3"/>
  <c r="J31" i="3"/>
  <c r="K31" i="3"/>
  <c r="C32" i="3"/>
  <c r="D32" i="3"/>
  <c r="E32" i="3"/>
  <c r="F32" i="3"/>
  <c r="G32" i="3"/>
  <c r="H32" i="3"/>
  <c r="I32" i="3"/>
  <c r="J32" i="3"/>
  <c r="K32" i="3"/>
  <c r="C33" i="3"/>
  <c r="D33" i="3"/>
  <c r="E33" i="3"/>
  <c r="F33" i="3"/>
  <c r="G33" i="3"/>
  <c r="H33" i="3"/>
  <c r="I33" i="3"/>
  <c r="J33" i="3"/>
  <c r="K33" i="3"/>
  <c r="C34" i="3"/>
  <c r="D34" i="3"/>
  <c r="G34" i="3"/>
  <c r="H34" i="3"/>
  <c r="I34" i="3"/>
  <c r="J34" i="3"/>
  <c r="K34" i="3"/>
  <c r="C35" i="3"/>
  <c r="D35" i="3"/>
  <c r="E35" i="3"/>
  <c r="F35" i="3"/>
  <c r="G35" i="3"/>
  <c r="H35" i="3"/>
  <c r="I35" i="3"/>
  <c r="J35" i="3"/>
  <c r="K35" i="3"/>
  <c r="C36" i="3"/>
  <c r="D36" i="3"/>
  <c r="E36" i="3"/>
  <c r="F36" i="3"/>
  <c r="G36" i="3"/>
  <c r="H36" i="3"/>
  <c r="I36" i="3"/>
  <c r="J36" i="3"/>
  <c r="K36" i="3"/>
  <c r="C37" i="3"/>
  <c r="D37" i="3"/>
  <c r="E37" i="3"/>
  <c r="F37" i="3"/>
  <c r="G37" i="3"/>
  <c r="H37" i="3"/>
  <c r="I37" i="3"/>
  <c r="J37" i="3"/>
  <c r="K37" i="3"/>
  <c r="C38" i="3"/>
  <c r="D38" i="3"/>
  <c r="E38" i="3"/>
  <c r="F38" i="3"/>
  <c r="G38" i="3"/>
  <c r="H38" i="3"/>
  <c r="I38" i="3"/>
  <c r="J38" i="3"/>
  <c r="K38" i="3"/>
  <c r="D27" i="3"/>
  <c r="E27" i="3"/>
  <c r="F27" i="3"/>
  <c r="G27" i="3"/>
  <c r="H27" i="3"/>
  <c r="I27" i="3"/>
  <c r="J27" i="3"/>
  <c r="K27" i="3"/>
  <c r="C27" i="3"/>
  <c r="C61" i="3"/>
  <c r="D61" i="3"/>
  <c r="F61" i="3"/>
  <c r="G61" i="3"/>
  <c r="H61" i="3"/>
  <c r="I61" i="3"/>
  <c r="J61" i="3"/>
  <c r="K61" i="3"/>
  <c r="B61" i="3"/>
  <c r="K60" i="3"/>
  <c r="L77" i="3" s="1"/>
  <c r="M74" i="3"/>
  <c r="N74" i="3"/>
  <c r="O74" i="3"/>
  <c r="M75" i="3"/>
  <c r="N75" i="3"/>
  <c r="O75" i="3"/>
  <c r="M76" i="3"/>
  <c r="N76" i="3"/>
  <c r="O76" i="3"/>
  <c r="D84" i="3"/>
  <c r="E84" i="3"/>
  <c r="F84" i="3"/>
  <c r="G84" i="3"/>
  <c r="H84" i="3"/>
  <c r="I84" i="3"/>
  <c r="J84" i="3"/>
  <c r="K84" i="3"/>
  <c r="L84" i="3"/>
  <c r="M84" i="3"/>
  <c r="N84" i="3"/>
  <c r="O84" i="3"/>
  <c r="C84" i="3"/>
  <c r="C70" i="3"/>
  <c r="E70" i="3"/>
  <c r="F70" i="3"/>
  <c r="G70" i="3"/>
  <c r="G87" i="3" s="1"/>
  <c r="H70" i="3"/>
  <c r="I70" i="3"/>
  <c r="J70" i="3"/>
  <c r="K70" i="3"/>
  <c r="K87" i="3" s="1"/>
  <c r="L70" i="3"/>
  <c r="M70" i="3"/>
  <c r="N70" i="3"/>
  <c r="O70" i="3"/>
  <c r="O87" i="3" s="1"/>
  <c r="B70" i="3"/>
  <c r="C69" i="3"/>
  <c r="D69" i="3"/>
  <c r="E69" i="3"/>
  <c r="F69" i="3"/>
  <c r="G69" i="3"/>
  <c r="H69" i="3"/>
  <c r="I69" i="3"/>
  <c r="J69" i="3"/>
  <c r="K69" i="3"/>
  <c r="L69" i="3"/>
  <c r="M69" i="3"/>
  <c r="N69" i="3"/>
  <c r="N86" i="3" s="1"/>
  <c r="O69" i="3"/>
  <c r="C68" i="3"/>
  <c r="D68" i="3"/>
  <c r="D85" i="3" s="1"/>
  <c r="E68" i="3"/>
  <c r="F68" i="3"/>
  <c r="G68" i="3"/>
  <c r="H68" i="3"/>
  <c r="H85" i="3" s="1"/>
  <c r="I68" i="3"/>
  <c r="J68" i="3"/>
  <c r="K68" i="3"/>
  <c r="L68" i="3"/>
  <c r="L85" i="3" s="1"/>
  <c r="M68" i="3"/>
  <c r="N68" i="3"/>
  <c r="O68" i="3"/>
  <c r="B68" i="3"/>
  <c r="H169" i="4" l="1"/>
  <c r="L154" i="4"/>
  <c r="B184" i="4"/>
  <c r="B198" i="4" s="1"/>
  <c r="G184" i="4"/>
  <c r="G198" i="4" s="1"/>
  <c r="C184" i="4"/>
  <c r="C198" i="4" s="1"/>
  <c r="D191" i="4"/>
  <c r="D223" i="4" s="1"/>
  <c r="C231" i="4" s="1"/>
  <c r="K128" i="4"/>
  <c r="O41" i="4"/>
  <c r="B216" i="4"/>
  <c r="K141" i="4"/>
  <c r="I188" i="4"/>
  <c r="I203" i="4" s="1"/>
  <c r="B203" i="4"/>
  <c r="D203" i="4"/>
  <c r="K136" i="4"/>
  <c r="C191" i="4"/>
  <c r="C223" i="4" s="1"/>
  <c r="I222" i="4"/>
  <c r="E222" i="4"/>
  <c r="I128" i="4"/>
  <c r="C203" i="4"/>
  <c r="L41" i="4"/>
  <c r="B245" i="4"/>
  <c r="J154" i="4"/>
  <c r="J184" i="4"/>
  <c r="J198" i="4" s="1"/>
  <c r="G222" i="4"/>
  <c r="C222" i="4"/>
  <c r="K154" i="4"/>
  <c r="C78" i="3"/>
  <c r="O5" i="1"/>
  <c r="O15" i="3" s="1"/>
  <c r="O61" i="3" s="1"/>
  <c r="K222" i="4"/>
  <c r="G154" i="4"/>
  <c r="L86" i="3"/>
  <c r="H86" i="3"/>
  <c r="D86" i="3"/>
  <c r="K78" i="3"/>
  <c r="G78" i="3"/>
  <c r="K188" i="4"/>
  <c r="F188" i="4"/>
  <c r="J222" i="4"/>
  <c r="F222" i="4"/>
  <c r="N85" i="3"/>
  <c r="J85" i="3"/>
  <c r="F85" i="3"/>
  <c r="M87" i="3"/>
  <c r="I87" i="3"/>
  <c r="J78" i="3"/>
  <c r="I184" i="4"/>
  <c r="I198" i="4" s="1"/>
  <c r="E184" i="4"/>
  <c r="E198" i="4" s="1"/>
  <c r="E191" i="4"/>
  <c r="E223" i="4" s="1"/>
  <c r="D231" i="4" s="1"/>
  <c r="H222" i="4"/>
  <c r="D222" i="4"/>
  <c r="J86" i="3"/>
  <c r="F86" i="3"/>
  <c r="L125" i="4"/>
  <c r="O169" i="4"/>
  <c r="O128" i="4"/>
  <c r="N128" i="4"/>
  <c r="I170" i="4"/>
  <c r="J141" i="4"/>
  <c r="M88" i="4"/>
  <c r="M125" i="4" s="1"/>
  <c r="L131" i="4"/>
  <c r="H190" i="4"/>
  <c r="H191" i="4" s="1"/>
  <c r="H223" i="4" s="1"/>
  <c r="O221" i="4"/>
  <c r="J188" i="4"/>
  <c r="J203" i="4" s="1"/>
  <c r="J116" i="4"/>
  <c r="J128" i="4" s="1"/>
  <c r="C13" i="4"/>
  <c r="K13" i="4"/>
  <c r="K46" i="4" s="1"/>
  <c r="L93" i="4"/>
  <c r="L136" i="4" s="1"/>
  <c r="J190" i="4"/>
  <c r="B222" i="4"/>
  <c r="L221" i="4"/>
  <c r="L222" i="4" s="1"/>
  <c r="L230" i="4" s="1"/>
  <c r="L189" i="4"/>
  <c r="M169" i="4"/>
  <c r="J101" i="4"/>
  <c r="J144" i="4" s="1"/>
  <c r="M13" i="4"/>
  <c r="AG13" i="4"/>
  <c r="AG15" i="4" s="1"/>
  <c r="AL34" i="4" s="1"/>
  <c r="AL13" i="4"/>
  <c r="AL15" i="4" s="1"/>
  <c r="AL17" i="4" s="1"/>
  <c r="G191" i="4"/>
  <c r="G223" i="4" s="1"/>
  <c r="I190" i="4"/>
  <c r="I191" i="4" s="1"/>
  <c r="I223" i="4" s="1"/>
  <c r="M94" i="4"/>
  <c r="M189" i="4" s="1"/>
  <c r="K101" i="4"/>
  <c r="J136" i="4"/>
  <c r="M154" i="4"/>
  <c r="M159" i="4"/>
  <c r="L128" i="4"/>
  <c r="N169" i="4"/>
  <c r="M128" i="4"/>
  <c r="J169" i="4"/>
  <c r="K169" i="4"/>
  <c r="L169" i="4"/>
  <c r="O159" i="4"/>
  <c r="N159" i="4"/>
  <c r="N154" i="4"/>
  <c r="O154" i="4"/>
  <c r="J159" i="4"/>
  <c r="L159" i="4"/>
  <c r="K159" i="4"/>
  <c r="O13" i="4"/>
  <c r="O47" i="4" s="1"/>
  <c r="AD13" i="4"/>
  <c r="AD47" i="4" s="1"/>
  <c r="AI13" i="4"/>
  <c r="AI15" i="4" s="1"/>
  <c r="AN13" i="4"/>
  <c r="AN46" i="4" s="1"/>
  <c r="AX13" i="4"/>
  <c r="AX47" i="4" s="1"/>
  <c r="M96" i="4"/>
  <c r="L98" i="4"/>
  <c r="L141" i="4" s="1"/>
  <c r="O90" i="4"/>
  <c r="N132" i="4"/>
  <c r="L133" i="4"/>
  <c r="M133" i="4"/>
  <c r="M138" i="4"/>
  <c r="M132" i="4"/>
  <c r="I141" i="4"/>
  <c r="O31" i="4"/>
  <c r="C31" i="4"/>
  <c r="G31" i="4"/>
  <c r="AC31" i="4"/>
  <c r="AW31" i="4"/>
  <c r="F19" i="4"/>
  <c r="F39" i="4" s="1"/>
  <c r="G51" i="4"/>
  <c r="G69" i="4" s="1"/>
  <c r="C51" i="4"/>
  <c r="D69" i="4" s="1"/>
  <c r="AI31" i="4"/>
  <c r="K31" i="4"/>
  <c r="V31" i="4"/>
  <c r="AP31" i="4"/>
  <c r="B51" i="4"/>
  <c r="I51" i="4"/>
  <c r="I69" i="4" s="1"/>
  <c r="E51" i="4"/>
  <c r="E69" i="4" s="1"/>
  <c r="D31" i="4"/>
  <c r="H31" i="4"/>
  <c r="AD32" i="4"/>
  <c r="AD15" i="4"/>
  <c r="AN15" i="4"/>
  <c r="M47" i="4"/>
  <c r="AG47" i="4"/>
  <c r="L23" i="4"/>
  <c r="M23" i="4"/>
  <c r="D44" i="4"/>
  <c r="H44" i="4"/>
  <c r="L6" i="4"/>
  <c r="M25" i="4" s="1"/>
  <c r="AA44" i="4"/>
  <c r="AF44" i="4"/>
  <c r="AK44" i="4"/>
  <c r="AP44" i="4"/>
  <c r="AU44" i="4"/>
  <c r="E31" i="4"/>
  <c r="I31" i="4"/>
  <c r="W31" i="4"/>
  <c r="AB31" i="4"/>
  <c r="AG31" i="4"/>
  <c r="AL31" i="4"/>
  <c r="AQ31" i="4"/>
  <c r="AV31" i="4"/>
  <c r="H13" i="4"/>
  <c r="H197" i="4" s="1"/>
  <c r="AA13" i="4"/>
  <c r="AU13" i="4"/>
  <c r="F48" i="4"/>
  <c r="F36" i="4"/>
  <c r="J48" i="4"/>
  <c r="J36" i="4"/>
  <c r="F18" i="4"/>
  <c r="G38" i="4" s="1"/>
  <c r="H25" i="4"/>
  <c r="AA25" i="4"/>
  <c r="AK25" i="4"/>
  <c r="AU25" i="4"/>
  <c r="L45" i="4"/>
  <c r="L24" i="4"/>
  <c r="E44" i="4"/>
  <c r="I44" i="4"/>
  <c r="M44" i="4"/>
  <c r="AB44" i="4"/>
  <c r="AG44" i="4"/>
  <c r="AL46" i="4"/>
  <c r="AL44" i="4"/>
  <c r="AQ44" i="4"/>
  <c r="AV44" i="4"/>
  <c r="L27" i="4"/>
  <c r="M27" i="4"/>
  <c r="F31" i="4"/>
  <c r="J31" i="4"/>
  <c r="N31" i="4"/>
  <c r="X31" i="4"/>
  <c r="X13" i="4"/>
  <c r="AH31" i="4"/>
  <c r="AM31" i="4"/>
  <c r="AR31" i="4"/>
  <c r="D13" i="4"/>
  <c r="D197" i="4" s="1"/>
  <c r="I13" i="4"/>
  <c r="I197" i="4" s="1"/>
  <c r="V13" i="4"/>
  <c r="AB13" i="4"/>
  <c r="AP13" i="4"/>
  <c r="AV13" i="4"/>
  <c r="AV46" i="4" s="1"/>
  <c r="B19" i="4"/>
  <c r="J19" i="4"/>
  <c r="J39" i="4" s="1"/>
  <c r="I25" i="4"/>
  <c r="AB25" i="4"/>
  <c r="AL25" i="4"/>
  <c r="AV25" i="4"/>
  <c r="B44" i="4"/>
  <c r="F44" i="4"/>
  <c r="F25" i="4"/>
  <c r="F13" i="4"/>
  <c r="F197" i="4" s="1"/>
  <c r="J44" i="4"/>
  <c r="J25" i="4"/>
  <c r="J13" i="4"/>
  <c r="J197" i="4" s="1"/>
  <c r="N44" i="4"/>
  <c r="N25" i="4"/>
  <c r="N13" i="4"/>
  <c r="AC44" i="4"/>
  <c r="AC25" i="4"/>
  <c r="AC13" i="4"/>
  <c r="AC46" i="4" s="1"/>
  <c r="AH44" i="4"/>
  <c r="AH25" i="4"/>
  <c r="AH13" i="4"/>
  <c r="AH46" i="4" s="1"/>
  <c r="AM44" i="4"/>
  <c r="AM25" i="4"/>
  <c r="AM13" i="4"/>
  <c r="AM46" i="4" s="1"/>
  <c r="AR44" i="4"/>
  <c r="AR25" i="4"/>
  <c r="AR13" i="4"/>
  <c r="AR46" i="4" s="1"/>
  <c r="AW44" i="4"/>
  <c r="AW25" i="4"/>
  <c r="AW13" i="4"/>
  <c r="AW46" i="4" s="1"/>
  <c r="Y31" i="4"/>
  <c r="AD31" i="4"/>
  <c r="AN31" i="4"/>
  <c r="AS31" i="4"/>
  <c r="AX31" i="4"/>
  <c r="E13" i="4"/>
  <c r="W13" i="4"/>
  <c r="AK13" i="4"/>
  <c r="AQ13" i="4"/>
  <c r="D36" i="4"/>
  <c r="D48" i="4"/>
  <c r="D18" i="4"/>
  <c r="D38" i="4" s="1"/>
  <c r="D19" i="4"/>
  <c r="H36" i="4"/>
  <c r="H48" i="4"/>
  <c r="H18" i="4"/>
  <c r="H38" i="4" s="1"/>
  <c r="H19" i="4"/>
  <c r="B18" i="4"/>
  <c r="C38" i="4" s="1"/>
  <c r="J18" i="4"/>
  <c r="D25" i="4"/>
  <c r="AF25" i="4"/>
  <c r="AP25" i="4"/>
  <c r="M28" i="4"/>
  <c r="L29" i="4"/>
  <c r="M33" i="4"/>
  <c r="C44" i="4"/>
  <c r="C46" i="4"/>
  <c r="C25" i="4"/>
  <c r="G44" i="4"/>
  <c r="G25" i="4"/>
  <c r="K44" i="4"/>
  <c r="K25" i="4"/>
  <c r="O44" i="4"/>
  <c r="O25" i="4"/>
  <c r="AD44" i="4"/>
  <c r="AD46" i="4"/>
  <c r="AD25" i="4"/>
  <c r="AI44" i="4"/>
  <c r="AI25" i="4"/>
  <c r="AN44" i="4"/>
  <c r="AN25" i="4"/>
  <c r="AS44" i="4"/>
  <c r="AS25" i="4"/>
  <c r="AX44" i="4"/>
  <c r="AX25" i="4"/>
  <c r="L12" i="4"/>
  <c r="L31" i="4" s="1"/>
  <c r="AA31" i="4"/>
  <c r="AF31" i="4"/>
  <c r="AK31" i="4"/>
  <c r="AU31" i="4"/>
  <c r="B13" i="4"/>
  <c r="B197" i="4" s="1"/>
  <c r="G13" i="4"/>
  <c r="G197" i="4" s="1"/>
  <c r="Y47" i="4"/>
  <c r="Y46" i="4"/>
  <c r="Y32" i="4"/>
  <c r="AF13" i="4"/>
  <c r="AF46" i="4" s="1"/>
  <c r="AL47" i="4"/>
  <c r="AS13" i="4"/>
  <c r="E48" i="4"/>
  <c r="E36" i="4"/>
  <c r="E18" i="4"/>
  <c r="I48" i="4"/>
  <c r="I18" i="4"/>
  <c r="M24" i="4"/>
  <c r="E25" i="4"/>
  <c r="AG25" i="4"/>
  <c r="AQ25" i="4"/>
  <c r="L26" i="4"/>
  <c r="L30" i="4"/>
  <c r="I36" i="4"/>
  <c r="C36" i="4"/>
  <c r="G36" i="4"/>
  <c r="C48" i="4"/>
  <c r="M41" i="4"/>
  <c r="G48" i="4"/>
  <c r="C19" i="4"/>
  <c r="G19" i="4"/>
  <c r="M40" i="4"/>
  <c r="L40" i="4"/>
  <c r="L87" i="3"/>
  <c r="H87" i="3"/>
  <c r="D78" i="3"/>
  <c r="I78" i="3"/>
  <c r="O85" i="3"/>
  <c r="K85" i="3"/>
  <c r="G85" i="3"/>
  <c r="M86" i="3"/>
  <c r="I86" i="3"/>
  <c r="E86" i="3"/>
  <c r="H78" i="3"/>
  <c r="L78" i="3"/>
  <c r="C85" i="3"/>
  <c r="C87" i="3"/>
  <c r="M85" i="3"/>
  <c r="I85" i="3"/>
  <c r="E85" i="3"/>
  <c r="O86" i="3"/>
  <c r="K86" i="3"/>
  <c r="G86" i="3"/>
  <c r="N87" i="3"/>
  <c r="J87" i="3"/>
  <c r="F87" i="3"/>
  <c r="O78" i="3"/>
  <c r="N78" i="3"/>
  <c r="M78" i="3"/>
  <c r="AX46" i="4" l="1"/>
  <c r="AG46" i="4"/>
  <c r="AX15" i="4"/>
  <c r="AX16" i="4" s="1"/>
  <c r="AX35" i="4" s="1"/>
  <c r="M131" i="4"/>
  <c r="F231" i="4"/>
  <c r="AL32" i="4"/>
  <c r="O46" i="4"/>
  <c r="AG32" i="4"/>
  <c r="M137" i="4"/>
  <c r="N94" i="4"/>
  <c r="N189" i="4" s="1"/>
  <c r="L170" i="4"/>
  <c r="M178" i="4"/>
  <c r="M197" i="4"/>
  <c r="K178" i="4"/>
  <c r="K197" i="4"/>
  <c r="K191" i="4"/>
  <c r="K223" i="4" s="1"/>
  <c r="K203" i="4"/>
  <c r="E178" i="4"/>
  <c r="E197" i="4"/>
  <c r="K15" i="4"/>
  <c r="K183" i="4" s="1"/>
  <c r="K184" i="4" s="1"/>
  <c r="K198" i="4" s="1"/>
  <c r="C178" i="4"/>
  <c r="C197" i="4"/>
  <c r="G231" i="4"/>
  <c r="N178" i="4"/>
  <c r="N197" i="4"/>
  <c r="M46" i="4"/>
  <c r="K47" i="4"/>
  <c r="O178" i="4"/>
  <c r="O197" i="4"/>
  <c r="K144" i="4"/>
  <c r="AI46" i="4"/>
  <c r="M15" i="4"/>
  <c r="M183" i="4" s="1"/>
  <c r="C47" i="4"/>
  <c r="AI47" i="4"/>
  <c r="O15" i="4"/>
  <c r="O183" i="4" s="1"/>
  <c r="M93" i="4"/>
  <c r="AN32" i="4"/>
  <c r="F191" i="4"/>
  <c r="F223" i="4" s="1"/>
  <c r="E231" i="4" s="1"/>
  <c r="F203" i="4"/>
  <c r="J231" i="4"/>
  <c r="H231" i="4"/>
  <c r="AI32" i="4"/>
  <c r="O170" i="4"/>
  <c r="K170" i="4"/>
  <c r="J170" i="4"/>
  <c r="L101" i="4"/>
  <c r="L144" i="4" s="1"/>
  <c r="L188" i="4"/>
  <c r="L203" i="4" s="1"/>
  <c r="B231" i="4"/>
  <c r="J191" i="4"/>
  <c r="J223" i="4" s="1"/>
  <c r="I231" i="4" s="1"/>
  <c r="L190" i="4"/>
  <c r="N88" i="4"/>
  <c r="N125" i="4" s="1"/>
  <c r="M220" i="4"/>
  <c r="M222" i="4" s="1"/>
  <c r="M230" i="4" s="1"/>
  <c r="N170" i="4"/>
  <c r="M170" i="4"/>
  <c r="F46" i="4"/>
  <c r="F178" i="4"/>
  <c r="N96" i="4"/>
  <c r="M98" i="4"/>
  <c r="M141" i="4" s="1"/>
  <c r="M139" i="4"/>
  <c r="I46" i="4"/>
  <c r="I178" i="4"/>
  <c r="H46" i="4"/>
  <c r="H178" i="4"/>
  <c r="AN47" i="4"/>
  <c r="O94" i="4"/>
  <c r="B47" i="4"/>
  <c r="B178" i="4"/>
  <c r="K32" i="4"/>
  <c r="J178" i="4"/>
  <c r="E38" i="4"/>
  <c r="N138" i="4"/>
  <c r="G46" i="4"/>
  <c r="G178" i="4"/>
  <c r="N46" i="4"/>
  <c r="J46" i="4"/>
  <c r="D46" i="4"/>
  <c r="D178" i="4"/>
  <c r="O132" i="4"/>
  <c r="M136" i="4"/>
  <c r="O133" i="4"/>
  <c r="G39" i="4"/>
  <c r="D39" i="4"/>
  <c r="AB46" i="4"/>
  <c r="C69" i="4"/>
  <c r="J69" i="4"/>
  <c r="H39" i="4"/>
  <c r="F69" i="4"/>
  <c r="I38" i="4"/>
  <c r="H69" i="4"/>
  <c r="AS47" i="4"/>
  <c r="AS32" i="4"/>
  <c r="AS15" i="4"/>
  <c r="E47" i="4"/>
  <c r="E32" i="4"/>
  <c r="AP47" i="4"/>
  <c r="AP32" i="4"/>
  <c r="AP15" i="4"/>
  <c r="AI34" i="4"/>
  <c r="AI17" i="4"/>
  <c r="AQ47" i="4"/>
  <c r="AQ32" i="4"/>
  <c r="AQ15" i="4"/>
  <c r="AP46" i="4"/>
  <c r="AS46" i="4"/>
  <c r="AK47" i="4"/>
  <c r="AK32" i="4"/>
  <c r="AK15" i="4"/>
  <c r="AW47" i="4"/>
  <c r="AW15" i="4"/>
  <c r="AW32" i="4"/>
  <c r="AR47" i="4"/>
  <c r="AR32" i="4"/>
  <c r="AR15" i="4"/>
  <c r="AM47" i="4"/>
  <c r="AM32" i="4"/>
  <c r="AM15" i="4"/>
  <c r="AH47" i="4"/>
  <c r="AH32" i="4"/>
  <c r="AH15" i="4"/>
  <c r="AC47" i="4"/>
  <c r="AC32" i="4"/>
  <c r="AC15" i="4"/>
  <c r="N47" i="4"/>
  <c r="N32" i="4"/>
  <c r="N15" i="4"/>
  <c r="N183" i="4" s="1"/>
  <c r="J47" i="4"/>
  <c r="J32" i="4"/>
  <c r="F47" i="4"/>
  <c r="F32" i="4"/>
  <c r="V47" i="4"/>
  <c r="V32" i="4"/>
  <c r="V46" i="4"/>
  <c r="AQ46" i="4"/>
  <c r="E46" i="4"/>
  <c r="AU47" i="4"/>
  <c r="AU32" i="4"/>
  <c r="AU15" i="4"/>
  <c r="M16" i="4"/>
  <c r="E39" i="4"/>
  <c r="C32" i="4"/>
  <c r="O16" i="4"/>
  <c r="O182" i="4" s="1"/>
  <c r="O184" i="4" s="1"/>
  <c r="O198" i="4" s="1"/>
  <c r="D47" i="4"/>
  <c r="D32" i="4"/>
  <c r="X46" i="4"/>
  <c r="X47" i="4"/>
  <c r="X32" i="4"/>
  <c r="H47" i="4"/>
  <c r="H32" i="4"/>
  <c r="L44" i="4"/>
  <c r="L13" i="4"/>
  <c r="L197" i="4" s="1"/>
  <c r="L25" i="4"/>
  <c r="AB47" i="4"/>
  <c r="AB32" i="4"/>
  <c r="AB15" i="4"/>
  <c r="F38" i="4"/>
  <c r="I39" i="4"/>
  <c r="AN34" i="4"/>
  <c r="AN17" i="4"/>
  <c r="C39" i="4"/>
  <c r="AF47" i="4"/>
  <c r="AF32" i="4"/>
  <c r="AF15" i="4"/>
  <c r="G47" i="4"/>
  <c r="G32" i="4"/>
  <c r="J38" i="4"/>
  <c r="W46" i="4"/>
  <c r="W47" i="4"/>
  <c r="W32" i="4"/>
  <c r="B46" i="4"/>
  <c r="AV47" i="4"/>
  <c r="AV32" i="4"/>
  <c r="AV15" i="4"/>
  <c r="I47" i="4"/>
  <c r="I32" i="4"/>
  <c r="AA47" i="4"/>
  <c r="AA32" i="4"/>
  <c r="AA15" i="4"/>
  <c r="M31" i="4"/>
  <c r="AU46" i="4"/>
  <c r="AK46" i="4"/>
  <c r="AA46" i="4"/>
  <c r="AG34" i="4"/>
  <c r="AG17" i="4"/>
  <c r="AX32" i="4"/>
  <c r="AD34" i="4"/>
  <c r="AD17" i="4"/>
  <c r="O32" i="4"/>
  <c r="AL48" i="4"/>
  <c r="AL36" i="4"/>
  <c r="AX34" i="4" l="1"/>
  <c r="N137" i="4"/>
  <c r="B224" i="4"/>
  <c r="B228" i="4" s="1"/>
  <c r="B179" i="4"/>
  <c r="B199" i="4" s="1"/>
  <c r="F224" i="4"/>
  <c r="F179" i="4"/>
  <c r="F199" i="4" s="1"/>
  <c r="K17" i="4"/>
  <c r="K51" i="4" s="1"/>
  <c r="K69" i="4" s="1"/>
  <c r="H224" i="4"/>
  <c r="H179" i="4"/>
  <c r="H199" i="4" s="1"/>
  <c r="M224" i="4"/>
  <c r="M225" i="4" s="1"/>
  <c r="K34" i="4"/>
  <c r="D224" i="4"/>
  <c r="D179" i="4"/>
  <c r="D199" i="4" s="1"/>
  <c r="G224" i="4"/>
  <c r="G179" i="4"/>
  <c r="G199" i="4" s="1"/>
  <c r="J224" i="4"/>
  <c r="J179" i="4"/>
  <c r="J199" i="4" s="1"/>
  <c r="J180" i="4"/>
  <c r="J200" i="4" s="1"/>
  <c r="J204" i="4" s="1"/>
  <c r="M188" i="4"/>
  <c r="M203" i="4" s="1"/>
  <c r="M172" i="4"/>
  <c r="O224" i="4"/>
  <c r="O225" i="4" s="1"/>
  <c r="O179" i="4"/>
  <c r="O199" i="4" s="1"/>
  <c r="N224" i="4"/>
  <c r="E224" i="4"/>
  <c r="E225" i="4" s="1"/>
  <c r="E179" i="4"/>
  <c r="E199" i="4" s="1"/>
  <c r="I224" i="4"/>
  <c r="I225" i="4" s="1"/>
  <c r="I179" i="4"/>
  <c r="I199" i="4" s="1"/>
  <c r="C224" i="4"/>
  <c r="C225" i="4" s="1"/>
  <c r="C179" i="4"/>
  <c r="C199" i="4" s="1"/>
  <c r="K224" i="4"/>
  <c r="K225" i="4" s="1"/>
  <c r="K179" i="4"/>
  <c r="K199" i="4" s="1"/>
  <c r="K180" i="4"/>
  <c r="K200" i="4" s="1"/>
  <c r="K204" i="4" s="1"/>
  <c r="I226" i="4"/>
  <c r="I228" i="4"/>
  <c r="L191" i="4"/>
  <c r="L223" i="4" s="1"/>
  <c r="K231" i="4" s="1"/>
  <c r="F228" i="4"/>
  <c r="O88" i="4"/>
  <c r="O125" i="4" s="1"/>
  <c r="N220" i="4"/>
  <c r="N222" i="4" s="1"/>
  <c r="N230" i="4" s="1"/>
  <c r="N93" i="4"/>
  <c r="N172" i="4" s="1"/>
  <c r="N131" i="4"/>
  <c r="H226" i="4"/>
  <c r="H228" i="4"/>
  <c r="D226" i="4"/>
  <c r="G228" i="4"/>
  <c r="I229" i="4"/>
  <c r="J228" i="4"/>
  <c r="M190" i="4"/>
  <c r="M191" i="4" s="1"/>
  <c r="M223" i="4" s="1"/>
  <c r="M101" i="4"/>
  <c r="M144" i="4" s="1"/>
  <c r="O138" i="4"/>
  <c r="O137" i="4"/>
  <c r="O189" i="4"/>
  <c r="L46" i="4"/>
  <c r="L178" i="4"/>
  <c r="O96" i="4"/>
  <c r="N98" i="4"/>
  <c r="N190" i="4" s="1"/>
  <c r="N139" i="4"/>
  <c r="M17" i="4"/>
  <c r="M51" i="4" s="1"/>
  <c r="M182" i="4"/>
  <c r="M184" i="4" s="1"/>
  <c r="M198" i="4" s="1"/>
  <c r="K18" i="4"/>
  <c r="K38" i="4" s="1"/>
  <c r="AA34" i="4"/>
  <c r="AA17" i="4"/>
  <c r="AU34" i="4"/>
  <c r="AU17" i="4"/>
  <c r="N34" i="4"/>
  <c r="N16" i="4"/>
  <c r="AR34" i="4"/>
  <c r="AR17" i="4"/>
  <c r="AW34" i="4"/>
  <c r="AW16" i="4"/>
  <c r="AW35" i="4" s="1"/>
  <c r="AP34" i="4"/>
  <c r="AP17" i="4"/>
  <c r="AD36" i="4"/>
  <c r="AD18" i="4"/>
  <c r="AD38" i="4" s="1"/>
  <c r="AD48" i="4"/>
  <c r="AD19" i="4"/>
  <c r="AD39" i="4" s="1"/>
  <c r="AV34" i="4"/>
  <c r="AV16" i="4"/>
  <c r="AX17" i="4"/>
  <c r="AM34" i="4"/>
  <c r="AM17" i="4"/>
  <c r="AS34" i="4"/>
  <c r="AS17" i="4"/>
  <c r="AG48" i="4"/>
  <c r="O17" i="4"/>
  <c r="O51" i="4" s="1"/>
  <c r="AH34" i="4"/>
  <c r="AH17" i="4"/>
  <c r="AK34" i="4"/>
  <c r="AK17" i="4"/>
  <c r="AI36" i="4"/>
  <c r="AI48" i="4"/>
  <c r="AI18" i="4"/>
  <c r="AI19" i="4"/>
  <c r="AF34" i="4"/>
  <c r="AF17" i="4"/>
  <c r="AN36" i="4"/>
  <c r="AN48" i="4"/>
  <c r="AN18" i="4"/>
  <c r="AN19" i="4"/>
  <c r="AB34" i="4"/>
  <c r="AB17" i="4"/>
  <c r="L47" i="4"/>
  <c r="L32" i="4"/>
  <c r="L15" i="4"/>
  <c r="L183" i="4" s="1"/>
  <c r="M32" i="4"/>
  <c r="O34" i="4"/>
  <c r="AC34" i="4"/>
  <c r="AC17" i="4"/>
  <c r="AQ34" i="4"/>
  <c r="AQ17" i="4"/>
  <c r="C180" i="4" l="1"/>
  <c r="C200" i="4" s="1"/>
  <c r="C204" i="4" s="1"/>
  <c r="O180" i="4"/>
  <c r="O200" i="4" s="1"/>
  <c r="G226" i="4"/>
  <c r="G225" i="4"/>
  <c r="B226" i="4"/>
  <c r="B225" i="4"/>
  <c r="M18" i="4"/>
  <c r="M228" i="4"/>
  <c r="F229" i="4"/>
  <c r="H229" i="4"/>
  <c r="N226" i="4"/>
  <c r="N225" i="4"/>
  <c r="J226" i="4"/>
  <c r="J225" i="4"/>
  <c r="C229" i="4"/>
  <c r="D225" i="4"/>
  <c r="H225" i="4"/>
  <c r="G229" i="4"/>
  <c r="F226" i="4"/>
  <c r="F225" i="4"/>
  <c r="K226" i="4"/>
  <c r="K228" i="4"/>
  <c r="J229" i="4"/>
  <c r="B238" i="4"/>
  <c r="B240" i="4" s="1"/>
  <c r="O226" i="4"/>
  <c r="M226" i="4"/>
  <c r="L229" i="4"/>
  <c r="K48" i="4"/>
  <c r="L224" i="4"/>
  <c r="D228" i="4"/>
  <c r="E180" i="4"/>
  <c r="E200" i="4" s="1"/>
  <c r="E204" i="4" s="1"/>
  <c r="N227" i="4"/>
  <c r="AI39" i="4"/>
  <c r="K19" i="4"/>
  <c r="K39" i="4" s="1"/>
  <c r="L231" i="4"/>
  <c r="N173" i="4"/>
  <c r="E229" i="4"/>
  <c r="I180" i="4"/>
  <c r="I200" i="4" s="1"/>
  <c r="I204" i="4" s="1"/>
  <c r="E226" i="4"/>
  <c r="F227" i="4" s="1"/>
  <c r="E228" i="4"/>
  <c r="D229" i="4"/>
  <c r="M179" i="4"/>
  <c r="H180" i="4"/>
  <c r="H200" i="4" s="1"/>
  <c r="H204" i="4" s="1"/>
  <c r="M229" i="4"/>
  <c r="K36" i="4"/>
  <c r="N229" i="4"/>
  <c r="C226" i="4"/>
  <c r="C227" i="4" s="1"/>
  <c r="C228" i="4"/>
  <c r="B229" i="4"/>
  <c r="G180" i="4"/>
  <c r="G200" i="4" s="1"/>
  <c r="G204" i="4" s="1"/>
  <c r="D180" i="4"/>
  <c r="D200" i="4" s="1"/>
  <c r="D204" i="4" s="1"/>
  <c r="F180" i="4"/>
  <c r="F200" i="4" s="1"/>
  <c r="F204" i="4" s="1"/>
  <c r="B180" i="4"/>
  <c r="B200" i="4" s="1"/>
  <c r="B204" i="4" s="1"/>
  <c r="H227" i="4"/>
  <c r="O131" i="4"/>
  <c r="O220" i="4"/>
  <c r="M48" i="4"/>
  <c r="O93" i="4"/>
  <c r="O172" i="4" s="1"/>
  <c r="O173" i="4" s="1"/>
  <c r="G227" i="4"/>
  <c r="I227" i="4"/>
  <c r="J227" i="4"/>
  <c r="K227" i="4"/>
  <c r="N101" i="4"/>
  <c r="N144" i="4" s="1"/>
  <c r="N188" i="4"/>
  <c r="N136" i="4"/>
  <c r="L226" i="4"/>
  <c r="K229" i="4"/>
  <c r="E227" i="4"/>
  <c r="O139" i="4"/>
  <c r="O98" i="4"/>
  <c r="M19" i="4"/>
  <c r="N35" i="4"/>
  <c r="N182" i="4"/>
  <c r="N184" i="4" s="1"/>
  <c r="N141" i="4"/>
  <c r="AN38" i="4"/>
  <c r="AQ48" i="4"/>
  <c r="AQ36" i="4"/>
  <c r="AU36" i="4"/>
  <c r="AU48" i="4"/>
  <c r="AB48" i="4"/>
  <c r="AB36" i="4"/>
  <c r="AS36" i="4"/>
  <c r="AS48" i="4"/>
  <c r="AS19" i="4"/>
  <c r="AS39" i="4" s="1"/>
  <c r="AS18" i="4"/>
  <c r="AS38" i="4" s="1"/>
  <c r="AV35" i="4"/>
  <c r="L16" i="4"/>
  <c r="L182" i="4" s="1"/>
  <c r="L184" i="4" s="1"/>
  <c r="L198" i="4" s="1"/>
  <c r="AC48" i="4"/>
  <c r="AC36" i="4"/>
  <c r="L34" i="4"/>
  <c r="M34" i="4"/>
  <c r="AI38" i="4"/>
  <c r="O48" i="4"/>
  <c r="O19" i="4"/>
  <c r="O18" i="4"/>
  <c r="O35" i="4"/>
  <c r="AP36" i="4"/>
  <c r="AP48" i="4"/>
  <c r="N17" i="4"/>
  <c r="N51" i="4" s="1"/>
  <c r="N69" i="4" s="1"/>
  <c r="AA36" i="4"/>
  <c r="AA48" i="4"/>
  <c r="AK36" i="4"/>
  <c r="AK48" i="4"/>
  <c r="AX48" i="4"/>
  <c r="AX36" i="4"/>
  <c r="AX19" i="4"/>
  <c r="AX18" i="4"/>
  <c r="AW17" i="4"/>
  <c r="AN39" i="4"/>
  <c r="AF36" i="4"/>
  <c r="AF48" i="4"/>
  <c r="AH48" i="4"/>
  <c r="AH36" i="4"/>
  <c r="AG36" i="4"/>
  <c r="AM48" i="4"/>
  <c r="AM36" i="4"/>
  <c r="AV17" i="4"/>
  <c r="AR48" i="4"/>
  <c r="AR36" i="4"/>
  <c r="B236" i="4" l="1"/>
  <c r="L17" i="4"/>
  <c r="L51" i="4" s="1"/>
  <c r="L228" i="4"/>
  <c r="L225" i="4"/>
  <c r="O227" i="4"/>
  <c r="N198" i="4"/>
  <c r="N179" i="4"/>
  <c r="M199" i="4"/>
  <c r="M180" i="4"/>
  <c r="M200" i="4" s="1"/>
  <c r="M204" i="4" s="1"/>
  <c r="M206" i="4" s="1"/>
  <c r="D227" i="4"/>
  <c r="N191" i="4"/>
  <c r="N223" i="4" s="1"/>
  <c r="N228" i="4" s="1"/>
  <c r="N203" i="4"/>
  <c r="B241" i="4"/>
  <c r="B214" i="4"/>
  <c r="L179" i="4"/>
  <c r="AX38" i="4"/>
  <c r="B244" i="4"/>
  <c r="B246" i="4" s="1"/>
  <c r="B248" i="4" s="1"/>
  <c r="O222" i="4"/>
  <c r="L227" i="4"/>
  <c r="M227" i="4"/>
  <c r="O136" i="4"/>
  <c r="O101" i="4"/>
  <c r="O144" i="4" s="1"/>
  <c r="O188" i="4"/>
  <c r="O203" i="4" s="1"/>
  <c r="O204" i="4" s="1"/>
  <c r="O141" i="4"/>
  <c r="O190" i="4"/>
  <c r="AX39" i="4"/>
  <c r="L69" i="4"/>
  <c r="M69" i="4"/>
  <c r="O69" i="4"/>
  <c r="N48" i="4"/>
  <c r="N36" i="4"/>
  <c r="N19" i="4"/>
  <c r="N39" i="4" s="1"/>
  <c r="N18" i="4"/>
  <c r="N38" i="4" s="1"/>
  <c r="O36" i="4"/>
  <c r="L35" i="4"/>
  <c r="M35" i="4"/>
  <c r="AV48" i="4"/>
  <c r="AV18" i="4"/>
  <c r="AV38" i="4" s="1"/>
  <c r="AV19" i="4"/>
  <c r="AV39" i="4" s="1"/>
  <c r="AV36" i="4"/>
  <c r="AW48" i="4"/>
  <c r="AW36" i="4"/>
  <c r="AW18" i="4"/>
  <c r="AW38" i="4" s="1"/>
  <c r="AW19" i="4"/>
  <c r="AW39" i="4" s="1"/>
  <c r="L36" i="4"/>
  <c r="L48" i="4"/>
  <c r="L18" i="4"/>
  <c r="L19" i="4"/>
  <c r="M36" i="4"/>
  <c r="L199" i="4" l="1"/>
  <c r="L180" i="4"/>
  <c r="L200" i="4" s="1"/>
  <c r="L204" i="4" s="1"/>
  <c r="N199" i="4"/>
  <c r="N180" i="4"/>
  <c r="N200" i="4" s="1"/>
  <c r="N204" i="4" s="1"/>
  <c r="N206" i="4" s="1"/>
  <c r="N207" i="4" s="1"/>
  <c r="M231" i="4"/>
  <c r="P204" i="4"/>
  <c r="P206" i="4" s="1"/>
  <c r="P207" i="4" s="1"/>
  <c r="O206" i="4"/>
  <c r="O207" i="4" s="1"/>
  <c r="O191" i="4"/>
  <c r="O223" i="4" s="1"/>
  <c r="L38" i="4"/>
  <c r="M38" i="4"/>
  <c r="O38" i="4"/>
  <c r="L39" i="4"/>
  <c r="M39" i="4"/>
  <c r="O39" i="4"/>
  <c r="B213" i="4" l="1"/>
  <c r="O228" i="4"/>
  <c r="N231" i="4"/>
  <c r="C66" i="3"/>
  <c r="D66" i="3"/>
  <c r="E66" i="3"/>
  <c r="F66" i="3"/>
  <c r="F83" i="3" s="1"/>
  <c r="G66" i="3"/>
  <c r="H66" i="3"/>
  <c r="I66" i="3"/>
  <c r="J66" i="3"/>
  <c r="J83" i="3" s="1"/>
  <c r="K66" i="3"/>
  <c r="L66" i="3"/>
  <c r="M66" i="3"/>
  <c r="N66" i="3"/>
  <c r="N83" i="3" s="1"/>
  <c r="O66" i="3"/>
  <c r="B66" i="3"/>
  <c r="C63" i="3"/>
  <c r="D63" i="3"/>
  <c r="D80" i="3" s="1"/>
  <c r="E63" i="3"/>
  <c r="F63" i="3"/>
  <c r="G63" i="3"/>
  <c r="H63" i="3"/>
  <c r="H80" i="3" s="1"/>
  <c r="I63" i="3"/>
  <c r="J63" i="3"/>
  <c r="K63" i="3"/>
  <c r="L80" i="3"/>
  <c r="N80" i="3"/>
  <c r="B63" i="3"/>
  <c r="C60" i="3"/>
  <c r="D60" i="3"/>
  <c r="D77" i="3" s="1"/>
  <c r="E60" i="3"/>
  <c r="F60" i="3"/>
  <c r="G60" i="3"/>
  <c r="H60" i="3"/>
  <c r="H77" i="3" s="1"/>
  <c r="I60" i="3"/>
  <c r="J60" i="3"/>
  <c r="M60" i="3"/>
  <c r="M77" i="3" s="1"/>
  <c r="N60" i="3"/>
  <c r="N77" i="3" s="1"/>
  <c r="O60" i="3"/>
  <c r="B60" i="3"/>
  <c r="I59" i="3"/>
  <c r="J59" i="3"/>
  <c r="J76" i="3" s="1"/>
  <c r="K59" i="3"/>
  <c r="C59" i="3"/>
  <c r="D59" i="3"/>
  <c r="E59" i="3"/>
  <c r="E76" i="3" s="1"/>
  <c r="F59" i="3"/>
  <c r="G59" i="3"/>
  <c r="H59" i="3"/>
  <c r="B59" i="3"/>
  <c r="C58" i="3"/>
  <c r="D58" i="3"/>
  <c r="E58" i="3"/>
  <c r="F58" i="3"/>
  <c r="F75" i="3" s="1"/>
  <c r="G58" i="3"/>
  <c r="H58" i="3"/>
  <c r="I58" i="3"/>
  <c r="J58" i="3"/>
  <c r="J75" i="3" s="1"/>
  <c r="K58" i="3"/>
  <c r="B58" i="3"/>
  <c r="C57" i="3"/>
  <c r="D57" i="3"/>
  <c r="D74" i="3" s="1"/>
  <c r="E57" i="3"/>
  <c r="F57" i="3"/>
  <c r="G57" i="3"/>
  <c r="H57" i="3"/>
  <c r="H74" i="3" s="1"/>
  <c r="I57" i="3"/>
  <c r="J57" i="3"/>
  <c r="K57" i="3"/>
  <c r="B57" i="3"/>
  <c r="J2" i="3"/>
  <c r="I2" i="3" s="1"/>
  <c r="H2" i="3" s="1"/>
  <c r="G2" i="3" s="1"/>
  <c r="F2" i="3" s="1"/>
  <c r="E2" i="3" s="1"/>
  <c r="D2" i="3" s="1"/>
  <c r="C2" i="3" s="1"/>
  <c r="B2" i="3" s="1"/>
  <c r="B215" i="4" l="1"/>
  <c r="B217" i="4" s="1"/>
  <c r="J74" i="3"/>
  <c r="F74" i="3"/>
  <c r="H75" i="3"/>
  <c r="D75" i="3"/>
  <c r="G76" i="3"/>
  <c r="F77" i="3"/>
  <c r="J80" i="3"/>
  <c r="F80" i="3"/>
  <c r="L83" i="3"/>
  <c r="H83" i="3"/>
  <c r="D83" i="3"/>
  <c r="G74" i="3"/>
  <c r="I75" i="3"/>
  <c r="E75" i="3"/>
  <c r="H76" i="3"/>
  <c r="D76" i="3"/>
  <c r="G77" i="3"/>
  <c r="C77" i="3"/>
  <c r="M80" i="3"/>
  <c r="I80" i="3"/>
  <c r="E80" i="3"/>
  <c r="O83" i="3"/>
  <c r="K83" i="3"/>
  <c r="G83" i="3"/>
  <c r="L74" i="3"/>
  <c r="K74" i="3"/>
  <c r="C83" i="3"/>
  <c r="C74" i="3"/>
  <c r="C73" i="3"/>
  <c r="C76" i="3"/>
  <c r="J77" i="3"/>
  <c r="K77" i="3"/>
  <c r="I76" i="3"/>
  <c r="G62" i="3"/>
  <c r="G64" i="3" s="1"/>
  <c r="G73" i="3"/>
  <c r="F62" i="3"/>
  <c r="F64" i="3" s="1"/>
  <c r="I74" i="3"/>
  <c r="E74" i="3"/>
  <c r="L75" i="3"/>
  <c r="K75" i="3"/>
  <c r="G75" i="3"/>
  <c r="C75" i="3"/>
  <c r="F76" i="3"/>
  <c r="L76" i="3"/>
  <c r="K76" i="3"/>
  <c r="O77" i="3"/>
  <c r="I77" i="3"/>
  <c r="E77" i="3"/>
  <c r="O80" i="3"/>
  <c r="K80" i="3"/>
  <c r="G80" i="3"/>
  <c r="C80" i="3"/>
  <c r="M83" i="3"/>
  <c r="I83" i="3"/>
  <c r="E83" i="3"/>
  <c r="O21" i="2"/>
  <c r="O12" i="2"/>
  <c r="O31" i="2" s="1"/>
  <c r="O6" i="2"/>
  <c r="O23" i="2"/>
  <c r="O24" i="2"/>
  <c r="O25" i="2"/>
  <c r="O26" i="2"/>
  <c r="O27" i="2"/>
  <c r="O28" i="2"/>
  <c r="O29" i="2"/>
  <c r="O30" i="2"/>
  <c r="O33" i="2"/>
  <c r="O40" i="2"/>
  <c r="O41" i="2"/>
  <c r="O44" i="2"/>
  <c r="O45" i="2"/>
  <c r="N24" i="2"/>
  <c r="B17" i="2"/>
  <c r="B56" i="3" s="1"/>
  <c r="B62" i="3" s="1"/>
  <c r="B64" i="3" s="1"/>
  <c r="C17" i="2"/>
  <c r="C56" i="3" s="1"/>
  <c r="C62" i="3" s="1"/>
  <c r="C64" i="3" s="1"/>
  <c r="D17" i="2"/>
  <c r="E17" i="2"/>
  <c r="E56" i="3" s="1"/>
  <c r="F17" i="2"/>
  <c r="F56" i="3" s="1"/>
  <c r="G17" i="2"/>
  <c r="G56" i="3" s="1"/>
  <c r="H17" i="2"/>
  <c r="I17" i="2"/>
  <c r="I56" i="3" s="1"/>
  <c r="J17" i="2"/>
  <c r="J56" i="3" s="1"/>
  <c r="J62" i="3" s="1"/>
  <c r="N12" i="2"/>
  <c r="N30" i="2"/>
  <c r="B6" i="2"/>
  <c r="C6" i="2"/>
  <c r="D6" i="2"/>
  <c r="E6" i="2"/>
  <c r="E44" i="2" s="1"/>
  <c r="F6" i="2"/>
  <c r="G6" i="2"/>
  <c r="H6" i="2"/>
  <c r="I6" i="2"/>
  <c r="I44" i="2" s="1"/>
  <c r="J6" i="2"/>
  <c r="M6" i="2"/>
  <c r="N6" i="2"/>
  <c r="N44" i="2" s="1"/>
  <c r="K6" i="2"/>
  <c r="K44" i="2" s="1"/>
  <c r="M45" i="2"/>
  <c r="M44" i="2"/>
  <c r="N45" i="2"/>
  <c r="N41" i="2"/>
  <c r="N40" i="2"/>
  <c r="N33" i="2"/>
  <c r="N28" i="2"/>
  <c r="N27" i="2"/>
  <c r="N26" i="2"/>
  <c r="N23" i="2"/>
  <c r="M12" i="2"/>
  <c r="M13" i="2" s="1"/>
  <c r="M15" i="2" s="1"/>
  <c r="L21" i="2"/>
  <c r="M41" i="2" s="1"/>
  <c r="L20" i="2"/>
  <c r="L40" i="2" s="1"/>
  <c r="L5" i="2"/>
  <c r="L24" i="2" s="1"/>
  <c r="L7" i="2"/>
  <c r="L8" i="2"/>
  <c r="L27" i="2" s="1"/>
  <c r="L9" i="2"/>
  <c r="L28" i="2" s="1"/>
  <c r="L10" i="2"/>
  <c r="M29" i="2" s="1"/>
  <c r="L11" i="2"/>
  <c r="L30" i="2" s="1"/>
  <c r="L14" i="2"/>
  <c r="L33" i="2" s="1"/>
  <c r="L4" i="2"/>
  <c r="L23" i="2" s="1"/>
  <c r="AW33" i="2"/>
  <c r="AV26" i="2"/>
  <c r="AX45" i="2"/>
  <c r="AW45" i="2"/>
  <c r="AV45" i="2"/>
  <c r="AU45" i="2"/>
  <c r="AX41" i="2"/>
  <c r="AW41" i="2"/>
  <c r="AV41" i="2"/>
  <c r="AU41" i="2"/>
  <c r="AX40" i="2"/>
  <c r="AW40" i="2"/>
  <c r="AV40" i="2"/>
  <c r="AU40" i="2"/>
  <c r="AU39" i="2"/>
  <c r="AU38" i="2"/>
  <c r="AU35" i="2"/>
  <c r="AX33" i="2"/>
  <c r="AV33" i="2"/>
  <c r="AU33" i="2"/>
  <c r="AX30" i="2"/>
  <c r="AW30" i="2"/>
  <c r="AV30" i="2"/>
  <c r="AU30" i="2"/>
  <c r="AX29" i="2"/>
  <c r="AW29" i="2"/>
  <c r="AV29" i="2"/>
  <c r="AU29" i="2"/>
  <c r="AX28" i="2"/>
  <c r="AW28" i="2"/>
  <c r="AV28" i="2"/>
  <c r="AU28" i="2"/>
  <c r="AX27" i="2"/>
  <c r="AW27" i="2"/>
  <c r="AV27" i="2"/>
  <c r="AU27" i="2"/>
  <c r="AX26" i="2"/>
  <c r="AW26" i="2"/>
  <c r="AU26" i="2"/>
  <c r="AX24" i="2"/>
  <c r="AW24" i="2"/>
  <c r="AV24" i="2"/>
  <c r="AU24" i="2"/>
  <c r="AX23" i="2"/>
  <c r="AW23" i="2"/>
  <c r="AV23" i="2"/>
  <c r="AU23" i="2"/>
  <c r="AS45" i="2"/>
  <c r="AR45" i="2"/>
  <c r="AQ45" i="2"/>
  <c r="AP45" i="2"/>
  <c r="AS41" i="2"/>
  <c r="AR41" i="2"/>
  <c r="AQ41" i="2"/>
  <c r="AP41" i="2"/>
  <c r="AS40" i="2"/>
  <c r="AR40" i="2"/>
  <c r="AQ40" i="2"/>
  <c r="AP40" i="2"/>
  <c r="AR39" i="2"/>
  <c r="AQ39" i="2"/>
  <c r="AP39" i="2"/>
  <c r="AR38" i="2"/>
  <c r="AQ38" i="2"/>
  <c r="AP38" i="2"/>
  <c r="AS35" i="2"/>
  <c r="AR35" i="2"/>
  <c r="AQ35" i="2"/>
  <c r="AP35" i="2"/>
  <c r="AS33" i="2"/>
  <c r="AR33" i="2"/>
  <c r="AQ33" i="2"/>
  <c r="AP33" i="2"/>
  <c r="AS30" i="2"/>
  <c r="AR30" i="2"/>
  <c r="AQ30" i="2"/>
  <c r="AP30" i="2"/>
  <c r="AS29" i="2"/>
  <c r="AR29" i="2"/>
  <c r="AQ29" i="2"/>
  <c r="AP29" i="2"/>
  <c r="AS28" i="2"/>
  <c r="AR28" i="2"/>
  <c r="AQ28" i="2"/>
  <c r="AP28" i="2"/>
  <c r="AS27" i="2"/>
  <c r="AR27" i="2"/>
  <c r="AQ27" i="2"/>
  <c r="AP27" i="2"/>
  <c r="AS26" i="2"/>
  <c r="AR26" i="2"/>
  <c r="AQ26" i="2"/>
  <c r="AP26" i="2"/>
  <c r="AS24" i="2"/>
  <c r="AR24" i="2"/>
  <c r="AQ24" i="2"/>
  <c r="AP24" i="2"/>
  <c r="AS23" i="2"/>
  <c r="AR23" i="2"/>
  <c r="AQ23" i="2"/>
  <c r="AP23" i="2"/>
  <c r="AN45" i="2"/>
  <c r="AM45" i="2"/>
  <c r="AL45" i="2"/>
  <c r="AK45" i="2"/>
  <c r="AN41" i="2"/>
  <c r="AM41" i="2"/>
  <c r="AL41" i="2"/>
  <c r="AK41" i="2"/>
  <c r="AN40" i="2"/>
  <c r="AM40" i="2"/>
  <c r="AL40" i="2"/>
  <c r="AK40" i="2"/>
  <c r="AM39" i="2"/>
  <c r="AL39" i="2"/>
  <c r="AK39" i="2"/>
  <c r="AM38" i="2"/>
  <c r="AL38" i="2"/>
  <c r="AK38" i="2"/>
  <c r="AN35" i="2"/>
  <c r="AM35" i="2"/>
  <c r="AL35" i="2"/>
  <c r="AK35" i="2"/>
  <c r="AN33" i="2"/>
  <c r="AM33" i="2"/>
  <c r="AL33" i="2"/>
  <c r="AK33" i="2"/>
  <c r="AN30" i="2"/>
  <c r="AM30" i="2"/>
  <c r="AL30" i="2"/>
  <c r="AK30" i="2"/>
  <c r="AN29" i="2"/>
  <c r="AM29" i="2"/>
  <c r="AL29" i="2"/>
  <c r="AK29" i="2"/>
  <c r="AN28" i="2"/>
  <c r="AM28" i="2"/>
  <c r="AL28" i="2"/>
  <c r="AK28" i="2"/>
  <c r="AN27" i="2"/>
  <c r="AM27" i="2"/>
  <c r="AL27" i="2"/>
  <c r="AK27" i="2"/>
  <c r="AN26" i="2"/>
  <c r="AM26" i="2"/>
  <c r="AL26" i="2"/>
  <c r="AK26" i="2"/>
  <c r="AN24" i="2"/>
  <c r="AM24" i="2"/>
  <c r="AL24" i="2"/>
  <c r="AK24" i="2"/>
  <c r="AN23" i="2"/>
  <c r="AM23" i="2"/>
  <c r="AL23" i="2"/>
  <c r="AK23" i="2"/>
  <c r="AI45" i="2"/>
  <c r="AH45" i="2"/>
  <c r="AG45" i="2"/>
  <c r="AF45" i="2"/>
  <c r="AI41" i="2"/>
  <c r="AH41" i="2"/>
  <c r="AG41" i="2"/>
  <c r="AF41" i="2"/>
  <c r="AI40" i="2"/>
  <c r="AH40" i="2"/>
  <c r="AG40" i="2"/>
  <c r="AF40" i="2"/>
  <c r="AH39" i="2"/>
  <c r="AG39" i="2"/>
  <c r="AF39" i="2"/>
  <c r="AH38" i="2"/>
  <c r="AG38" i="2"/>
  <c r="AF38" i="2"/>
  <c r="AI35" i="2"/>
  <c r="AH35" i="2"/>
  <c r="AG35" i="2"/>
  <c r="AF35" i="2"/>
  <c r="AI33" i="2"/>
  <c r="AH33" i="2"/>
  <c r="AG33" i="2"/>
  <c r="AF33" i="2"/>
  <c r="AI30" i="2"/>
  <c r="AH30" i="2"/>
  <c r="AG30" i="2"/>
  <c r="AF30" i="2"/>
  <c r="AI29" i="2"/>
  <c r="AH29" i="2"/>
  <c r="AG29" i="2"/>
  <c r="AF29" i="2"/>
  <c r="AI28" i="2"/>
  <c r="AH28" i="2"/>
  <c r="AG28" i="2"/>
  <c r="AF28" i="2"/>
  <c r="AI27" i="2"/>
  <c r="AH27" i="2"/>
  <c r="AG27" i="2"/>
  <c r="AF27" i="2"/>
  <c r="AI26" i="2"/>
  <c r="AH26" i="2"/>
  <c r="AG26" i="2"/>
  <c r="AF26" i="2"/>
  <c r="AI24" i="2"/>
  <c r="AH24" i="2"/>
  <c r="AG24" i="2"/>
  <c r="AF24" i="2"/>
  <c r="AI23" i="2"/>
  <c r="AH23" i="2"/>
  <c r="AG23" i="2"/>
  <c r="AF23" i="2"/>
  <c r="AD45" i="2"/>
  <c r="AC45" i="2"/>
  <c r="AB45" i="2"/>
  <c r="AA45" i="2"/>
  <c r="AD41" i="2"/>
  <c r="AC41" i="2"/>
  <c r="AB41" i="2"/>
  <c r="AA41" i="2"/>
  <c r="AD40" i="2"/>
  <c r="AC40" i="2"/>
  <c r="AB40" i="2"/>
  <c r="AA40" i="2"/>
  <c r="AC39" i="2"/>
  <c r="AB39" i="2"/>
  <c r="AA39" i="2"/>
  <c r="AC38" i="2"/>
  <c r="AB38" i="2"/>
  <c r="AA38" i="2"/>
  <c r="AD35" i="2"/>
  <c r="AC35" i="2"/>
  <c r="AB35" i="2"/>
  <c r="AA35" i="2"/>
  <c r="AD33" i="2"/>
  <c r="AC33" i="2"/>
  <c r="AB33" i="2"/>
  <c r="AA33" i="2"/>
  <c r="AD30" i="2"/>
  <c r="AC30" i="2"/>
  <c r="AB30" i="2"/>
  <c r="AA30" i="2"/>
  <c r="AD29" i="2"/>
  <c r="AC29" i="2"/>
  <c r="AB29" i="2"/>
  <c r="AA29" i="2"/>
  <c r="AD28" i="2"/>
  <c r="AC28" i="2"/>
  <c r="AB28" i="2"/>
  <c r="AA28" i="2"/>
  <c r="AD27" i="2"/>
  <c r="AC27" i="2"/>
  <c r="AB27" i="2"/>
  <c r="AA27" i="2"/>
  <c r="AD26" i="2"/>
  <c r="AC26" i="2"/>
  <c r="AB26" i="2"/>
  <c r="AA26" i="2"/>
  <c r="AD24" i="2"/>
  <c r="AC24" i="2"/>
  <c r="AB24" i="2"/>
  <c r="AA24" i="2"/>
  <c r="AD23" i="2"/>
  <c r="AC23" i="2"/>
  <c r="AB23" i="2"/>
  <c r="AA23" i="2"/>
  <c r="Y41" i="2"/>
  <c r="V44" i="2"/>
  <c r="V33" i="2"/>
  <c r="W33" i="2"/>
  <c r="X33" i="2"/>
  <c r="Y33" i="2"/>
  <c r="V34" i="2"/>
  <c r="W34" i="2"/>
  <c r="X34" i="2"/>
  <c r="Y34" i="2"/>
  <c r="V35" i="2"/>
  <c r="W35" i="2"/>
  <c r="X35" i="2"/>
  <c r="Y35" i="2"/>
  <c r="V36" i="2"/>
  <c r="W36" i="2"/>
  <c r="X36" i="2"/>
  <c r="Y36" i="2"/>
  <c r="V38" i="2"/>
  <c r="W38" i="2"/>
  <c r="X38" i="2"/>
  <c r="Y38" i="2"/>
  <c r="V39" i="2"/>
  <c r="W39" i="2"/>
  <c r="X39" i="2"/>
  <c r="Y39" i="2"/>
  <c r="V40" i="2"/>
  <c r="W40" i="2"/>
  <c r="X40" i="2"/>
  <c r="Y40" i="2"/>
  <c r="V41" i="2"/>
  <c r="W41" i="2"/>
  <c r="X41" i="2"/>
  <c r="C33" i="2"/>
  <c r="AV12" i="2"/>
  <c r="AW12" i="2"/>
  <c r="AX12" i="2"/>
  <c r="J2" i="2"/>
  <c r="I2" i="2" s="1"/>
  <c r="H2" i="2" s="1"/>
  <c r="G2" i="2" s="1"/>
  <c r="F2" i="2" s="1"/>
  <c r="E2" i="2" s="1"/>
  <c r="D2" i="2" s="1"/>
  <c r="C2" i="2" s="1"/>
  <c r="B2" i="2" s="1"/>
  <c r="AK1" i="2"/>
  <c r="AF1" i="2" s="1"/>
  <c r="AA1" i="2" s="1"/>
  <c r="V1" i="2" s="1"/>
  <c r="Q1" i="2" s="1"/>
  <c r="V27" i="2"/>
  <c r="Y48" i="2"/>
  <c r="X48" i="2"/>
  <c r="W48" i="2"/>
  <c r="V48" i="2"/>
  <c r="Y45" i="2"/>
  <c r="X45" i="2"/>
  <c r="W45" i="2"/>
  <c r="V45" i="2"/>
  <c r="Y44" i="2"/>
  <c r="X44" i="2"/>
  <c r="W44" i="2"/>
  <c r="Y30" i="2"/>
  <c r="X30" i="2"/>
  <c r="W30" i="2"/>
  <c r="V30" i="2"/>
  <c r="Y29" i="2"/>
  <c r="X29" i="2"/>
  <c r="W29" i="2"/>
  <c r="V29" i="2"/>
  <c r="Y28" i="2"/>
  <c r="X28" i="2"/>
  <c r="W28" i="2"/>
  <c r="V28" i="2"/>
  <c r="Y27" i="2"/>
  <c r="X27" i="2"/>
  <c r="W27" i="2"/>
  <c r="Y26" i="2"/>
  <c r="X26" i="2"/>
  <c r="W26" i="2"/>
  <c r="V26" i="2"/>
  <c r="Y25" i="2"/>
  <c r="X25" i="2"/>
  <c r="W25" i="2"/>
  <c r="V25" i="2"/>
  <c r="Y24" i="2"/>
  <c r="X24" i="2"/>
  <c r="W24" i="2"/>
  <c r="V24" i="2"/>
  <c r="Y23" i="2"/>
  <c r="X23" i="2"/>
  <c r="W23" i="2"/>
  <c r="V23" i="2"/>
  <c r="AD12" i="2"/>
  <c r="AD6" i="2"/>
  <c r="AF6" i="2"/>
  <c r="AG6" i="2"/>
  <c r="AC6" i="2"/>
  <c r="AB6" i="2"/>
  <c r="AA6" i="2"/>
  <c r="AI12" i="2"/>
  <c r="AI6" i="2"/>
  <c r="AH6" i="2"/>
  <c r="AA12" i="2"/>
  <c r="AB12" i="2"/>
  <c r="AC12" i="2"/>
  <c r="AF12" i="2"/>
  <c r="AG12" i="2"/>
  <c r="AH12" i="2"/>
  <c r="AS12" i="2"/>
  <c r="AN6" i="2"/>
  <c r="AM6" i="2"/>
  <c r="AL6" i="2"/>
  <c r="AK6" i="2"/>
  <c r="AX6" i="2"/>
  <c r="AX44" i="2" s="1"/>
  <c r="AW6" i="2"/>
  <c r="AV6" i="2"/>
  <c r="AU6" i="2"/>
  <c r="AP6" i="2"/>
  <c r="AQ6" i="2"/>
  <c r="AR6" i="2"/>
  <c r="AS6" i="2"/>
  <c r="AN12" i="2"/>
  <c r="AK12" i="2"/>
  <c r="AL12" i="2"/>
  <c r="AQ12" i="2"/>
  <c r="AM12" i="2"/>
  <c r="AR12" i="2"/>
  <c r="AP12" i="2"/>
  <c r="AU12" i="2"/>
  <c r="Q12" i="2"/>
  <c r="Q13" i="2" s="1"/>
  <c r="R12" i="2"/>
  <c r="R13" i="2" s="1"/>
  <c r="S12" i="2"/>
  <c r="S13" i="2" s="1"/>
  <c r="T12" i="2"/>
  <c r="T13" i="2" s="1"/>
  <c r="V12" i="2"/>
  <c r="V13" i="2" s="1"/>
  <c r="V47" i="2" s="1"/>
  <c r="W12" i="2"/>
  <c r="W13" i="2" s="1"/>
  <c r="W47" i="2" s="1"/>
  <c r="X12" i="2"/>
  <c r="X13" i="2" s="1"/>
  <c r="X47" i="2" s="1"/>
  <c r="Y12" i="2"/>
  <c r="Y13" i="2" s="1"/>
  <c r="Y47" i="2" s="1"/>
  <c r="C48" i="2"/>
  <c r="E48" i="2"/>
  <c r="F48" i="2"/>
  <c r="G48" i="2"/>
  <c r="I48" i="2"/>
  <c r="J48" i="2"/>
  <c r="B48" i="2"/>
  <c r="C12" i="2"/>
  <c r="C13" i="2" s="1"/>
  <c r="D12" i="2"/>
  <c r="D13" i="2" s="1"/>
  <c r="E12" i="2"/>
  <c r="F12" i="2"/>
  <c r="F13" i="2" s="1"/>
  <c r="G12" i="2"/>
  <c r="G13" i="2" s="1"/>
  <c r="H12" i="2"/>
  <c r="H13" i="2" s="1"/>
  <c r="I12" i="2"/>
  <c r="J12" i="2"/>
  <c r="J13" i="2" s="1"/>
  <c r="K12" i="2"/>
  <c r="B12" i="2"/>
  <c r="B13" i="2" s="1"/>
  <c r="C45" i="2"/>
  <c r="D45" i="2"/>
  <c r="E45" i="2"/>
  <c r="F45" i="2"/>
  <c r="G45" i="2"/>
  <c r="H45" i="2"/>
  <c r="I45" i="2"/>
  <c r="J45" i="2"/>
  <c r="K45" i="2"/>
  <c r="B45" i="2"/>
  <c r="C44" i="2"/>
  <c r="D44" i="2"/>
  <c r="F44" i="2"/>
  <c r="G44" i="2"/>
  <c r="H44" i="2"/>
  <c r="J44" i="2"/>
  <c r="B44" i="2"/>
  <c r="B18" i="2"/>
  <c r="C18" i="2"/>
  <c r="E18" i="2"/>
  <c r="F18" i="2"/>
  <c r="G18" i="2"/>
  <c r="I18" i="2"/>
  <c r="J18" i="2"/>
  <c r="B19" i="2"/>
  <c r="C19" i="2"/>
  <c r="E19" i="2"/>
  <c r="F19" i="2"/>
  <c r="G19" i="2"/>
  <c r="I19" i="2"/>
  <c r="J19" i="2"/>
  <c r="K23" i="2"/>
  <c r="K24" i="2"/>
  <c r="K26" i="2"/>
  <c r="K27" i="2"/>
  <c r="K28" i="2"/>
  <c r="K29" i="2"/>
  <c r="K30" i="2"/>
  <c r="K33" i="2"/>
  <c r="K35" i="2"/>
  <c r="K40" i="2"/>
  <c r="K41" i="2"/>
  <c r="C24" i="2"/>
  <c r="D24" i="2"/>
  <c r="E24" i="2"/>
  <c r="F24" i="2"/>
  <c r="G24" i="2"/>
  <c r="H24" i="2"/>
  <c r="I24" i="2"/>
  <c r="J24" i="2"/>
  <c r="C25" i="2"/>
  <c r="D25" i="2"/>
  <c r="F25" i="2"/>
  <c r="G25" i="2"/>
  <c r="H25" i="2"/>
  <c r="J25" i="2"/>
  <c r="C26" i="2"/>
  <c r="D26" i="2"/>
  <c r="E26" i="2"/>
  <c r="F26" i="2"/>
  <c r="G26" i="2"/>
  <c r="H26" i="2"/>
  <c r="I26" i="2"/>
  <c r="J26" i="2"/>
  <c r="C27" i="2"/>
  <c r="D27" i="2"/>
  <c r="E27" i="2"/>
  <c r="F27" i="2"/>
  <c r="G27" i="2"/>
  <c r="H27" i="2"/>
  <c r="I27" i="2"/>
  <c r="J27" i="2"/>
  <c r="C28" i="2"/>
  <c r="D28" i="2"/>
  <c r="E28" i="2"/>
  <c r="F28" i="2"/>
  <c r="G28" i="2"/>
  <c r="H28" i="2"/>
  <c r="I28" i="2"/>
  <c r="J28" i="2"/>
  <c r="C29" i="2"/>
  <c r="D29" i="2"/>
  <c r="E29" i="2"/>
  <c r="F29" i="2"/>
  <c r="G29" i="2"/>
  <c r="H29" i="2"/>
  <c r="I29" i="2"/>
  <c r="J29" i="2"/>
  <c r="C30" i="2"/>
  <c r="D30" i="2"/>
  <c r="E30" i="2"/>
  <c r="F30" i="2"/>
  <c r="G30" i="2"/>
  <c r="H30" i="2"/>
  <c r="I30" i="2"/>
  <c r="J30" i="2"/>
  <c r="D33" i="2"/>
  <c r="E33" i="2"/>
  <c r="F33" i="2"/>
  <c r="G33" i="2"/>
  <c r="H33" i="2"/>
  <c r="I33" i="2"/>
  <c r="J33" i="2"/>
  <c r="C34" i="2"/>
  <c r="D34" i="2"/>
  <c r="E34" i="2"/>
  <c r="F34" i="2"/>
  <c r="G34" i="2"/>
  <c r="H34" i="2"/>
  <c r="I34" i="2"/>
  <c r="J34" i="2"/>
  <c r="C35" i="2"/>
  <c r="D35" i="2"/>
  <c r="E35" i="2"/>
  <c r="F35" i="2"/>
  <c r="G35" i="2"/>
  <c r="H35" i="2"/>
  <c r="I35" i="2"/>
  <c r="J35" i="2"/>
  <c r="C36" i="2"/>
  <c r="F36" i="2"/>
  <c r="G36" i="2"/>
  <c r="J36" i="2"/>
  <c r="C40" i="2"/>
  <c r="D40" i="2"/>
  <c r="E40" i="2"/>
  <c r="F40" i="2"/>
  <c r="G40" i="2"/>
  <c r="H40" i="2"/>
  <c r="I40" i="2"/>
  <c r="J40" i="2"/>
  <c r="C41" i="2"/>
  <c r="D41" i="2"/>
  <c r="E41" i="2"/>
  <c r="F41" i="2"/>
  <c r="G41" i="2"/>
  <c r="H41" i="2"/>
  <c r="I41" i="2"/>
  <c r="J41" i="2"/>
  <c r="D23" i="2"/>
  <c r="E23" i="2"/>
  <c r="F23" i="2"/>
  <c r="G23" i="2"/>
  <c r="H23" i="2"/>
  <c r="I23" i="2"/>
  <c r="J23" i="2"/>
  <c r="C23" i="2"/>
  <c r="B47" i="3"/>
  <c r="B69" i="3" s="1"/>
  <c r="C86" i="3" s="1"/>
  <c r="E22" i="3"/>
  <c r="D49" i="3"/>
  <c r="D70" i="3" s="1"/>
  <c r="I13" i="1"/>
  <c r="J13" i="1"/>
  <c r="J55" i="1" s="1"/>
  <c r="K13" i="1"/>
  <c r="K55" i="1" s="1"/>
  <c r="H13" i="1"/>
  <c r="H55" i="1" s="1"/>
  <c r="J64" i="3" l="1"/>
  <c r="F73" i="3"/>
  <c r="I62" i="3"/>
  <c r="I64" i="3" s="1"/>
  <c r="H48" i="2"/>
  <c r="H56" i="3"/>
  <c r="D48" i="2"/>
  <c r="D56" i="3"/>
  <c r="E73" i="3" s="1"/>
  <c r="O13" i="2"/>
  <c r="I55" i="1"/>
  <c r="J73" i="3"/>
  <c r="G79" i="3"/>
  <c r="E34" i="3"/>
  <c r="F34" i="3"/>
  <c r="D87" i="3"/>
  <c r="E87" i="3"/>
  <c r="E61" i="3"/>
  <c r="C79" i="3"/>
  <c r="B65" i="3"/>
  <c r="B71" i="3"/>
  <c r="F65" i="3"/>
  <c r="F71" i="3"/>
  <c r="C65" i="3"/>
  <c r="C82" i="3" s="1"/>
  <c r="C81" i="3"/>
  <c r="C71" i="3"/>
  <c r="J65" i="3"/>
  <c r="J81" i="3"/>
  <c r="J71" i="3"/>
  <c r="I65" i="3"/>
  <c r="I71" i="3"/>
  <c r="G65" i="3"/>
  <c r="G81" i="3"/>
  <c r="G71" i="3"/>
  <c r="O46" i="2"/>
  <c r="I25" i="2"/>
  <c r="E25" i="2"/>
  <c r="K25" i="2"/>
  <c r="I13" i="2"/>
  <c r="I47" i="2" s="1"/>
  <c r="E13" i="2"/>
  <c r="F32" i="2" s="1"/>
  <c r="I36" i="2"/>
  <c r="E36" i="2"/>
  <c r="H19" i="2"/>
  <c r="H39" i="2" s="1"/>
  <c r="D19" i="2"/>
  <c r="E39" i="2" s="1"/>
  <c r="H36" i="2"/>
  <c r="D36" i="2"/>
  <c r="H18" i="2"/>
  <c r="H38" i="2" s="1"/>
  <c r="D18" i="2"/>
  <c r="E38" i="2" s="1"/>
  <c r="M16" i="2"/>
  <c r="M17" i="2" s="1"/>
  <c r="M56" i="3" s="1"/>
  <c r="L12" i="2"/>
  <c r="M31" i="2" s="1"/>
  <c r="L41" i="2"/>
  <c r="M23" i="2"/>
  <c r="M28" i="2"/>
  <c r="L29" i="2"/>
  <c r="M24" i="2"/>
  <c r="M30" i="2"/>
  <c r="AR31" i="2"/>
  <c r="AK31" i="2"/>
  <c r="AW13" i="2"/>
  <c r="AW47" i="2" s="1"/>
  <c r="M26" i="2"/>
  <c r="M33" i="2"/>
  <c r="L6" i="2"/>
  <c r="M25" i="2" s="1"/>
  <c r="M27" i="2"/>
  <c r="M40" i="2"/>
  <c r="N29" i="2"/>
  <c r="N13" i="2"/>
  <c r="O32" i="2" s="1"/>
  <c r="N25" i="2"/>
  <c r="N31" i="2"/>
  <c r="K13" i="2"/>
  <c r="K15" i="2" s="1"/>
  <c r="M46" i="2"/>
  <c r="M47" i="2"/>
  <c r="AF31" i="2"/>
  <c r="D39" i="2"/>
  <c r="L26" i="2"/>
  <c r="AP31" i="2"/>
  <c r="AL31" i="2"/>
  <c r="AV25" i="2"/>
  <c r="AH31" i="2"/>
  <c r="AI13" i="2"/>
  <c r="AI15" i="2" s="1"/>
  <c r="AI17" i="2" s="1"/>
  <c r="AI48" i="2" s="1"/>
  <c r="L45" i="2"/>
  <c r="AB31" i="2"/>
  <c r="AG31" i="2"/>
  <c r="AF25" i="2"/>
  <c r="AM31" i="2"/>
  <c r="AN31" i="2"/>
  <c r="Y32" i="2"/>
  <c r="C32" i="2"/>
  <c r="AQ31" i="2"/>
  <c r="AS31" i="2"/>
  <c r="AC31" i="2"/>
  <c r="AI46" i="2"/>
  <c r="AD31" i="2"/>
  <c r="F31" i="2"/>
  <c r="J31" i="2"/>
  <c r="W31" i="2"/>
  <c r="AA25" i="2"/>
  <c r="AA31" i="2"/>
  <c r="AF44" i="2"/>
  <c r="AK25" i="2"/>
  <c r="AK44" i="2"/>
  <c r="AP25" i="2"/>
  <c r="AP44" i="2"/>
  <c r="AU25" i="2"/>
  <c r="AU31" i="2"/>
  <c r="AX31" i="2"/>
  <c r="G31" i="2"/>
  <c r="K31" i="2"/>
  <c r="X31" i="2"/>
  <c r="X32" i="2"/>
  <c r="AB25" i="2"/>
  <c r="AB44" i="2"/>
  <c r="AG25" i="2"/>
  <c r="AG44" i="2"/>
  <c r="AL25" i="2"/>
  <c r="AL44" i="2"/>
  <c r="AQ25" i="2"/>
  <c r="AQ44" i="2"/>
  <c r="AA44" i="2"/>
  <c r="AW31" i="2"/>
  <c r="D31" i="2"/>
  <c r="H31" i="2"/>
  <c r="C31" i="2"/>
  <c r="Y31" i="2"/>
  <c r="W32" i="2"/>
  <c r="AC25" i="2"/>
  <c r="AC44" i="2"/>
  <c r="AH25" i="2"/>
  <c r="AH44" i="2"/>
  <c r="AM25" i="2"/>
  <c r="AM44" i="2"/>
  <c r="AR25" i="2"/>
  <c r="AR44" i="2"/>
  <c r="AU44" i="2"/>
  <c r="AV31" i="2"/>
  <c r="E31" i="2"/>
  <c r="I31" i="2"/>
  <c r="V31" i="2"/>
  <c r="V32" i="2"/>
  <c r="AD25" i="2"/>
  <c r="AD44" i="2"/>
  <c r="AI25" i="2"/>
  <c r="AI31" i="2"/>
  <c r="AI44" i="2"/>
  <c r="AN25" i="2"/>
  <c r="AN44" i="2"/>
  <c r="AS25" i="2"/>
  <c r="AS44" i="2"/>
  <c r="AV44" i="2"/>
  <c r="AW25" i="2"/>
  <c r="AW44" i="2"/>
  <c r="AX25" i="2"/>
  <c r="AX13" i="2"/>
  <c r="AX15" i="2" s="1"/>
  <c r="AC13" i="2"/>
  <c r="AV13" i="2"/>
  <c r="AV15" i="2" s="1"/>
  <c r="AR13" i="2"/>
  <c r="AR46" i="2" s="1"/>
  <c r="AH13" i="2"/>
  <c r="AH46" i="2" s="1"/>
  <c r="AB13" i="2"/>
  <c r="X46" i="2"/>
  <c r="Y46" i="2"/>
  <c r="AG13" i="2"/>
  <c r="AD13" i="2"/>
  <c r="V46" i="2"/>
  <c r="W46" i="2"/>
  <c r="AA13" i="2"/>
  <c r="AA46" i="2" s="1"/>
  <c r="AI19" i="2"/>
  <c r="AI18" i="2"/>
  <c r="AL13" i="2"/>
  <c r="AF13" i="2"/>
  <c r="AQ13" i="2"/>
  <c r="AQ46" i="2" s="1"/>
  <c r="C39" i="2"/>
  <c r="D38" i="2"/>
  <c r="G38" i="2"/>
  <c r="AS13" i="2"/>
  <c r="AS46" i="2" s="1"/>
  <c r="AU13" i="2"/>
  <c r="AU46" i="2" s="1"/>
  <c r="AK13" i="2"/>
  <c r="AM13" i="2"/>
  <c r="AN13" i="2"/>
  <c r="AN46" i="2" s="1"/>
  <c r="AP13" i="2"/>
  <c r="J38" i="2"/>
  <c r="G46" i="2"/>
  <c r="G32" i="2"/>
  <c r="G47" i="2"/>
  <c r="B47" i="2"/>
  <c r="H46" i="2"/>
  <c r="H32" i="2"/>
  <c r="H47" i="2"/>
  <c r="D46" i="2"/>
  <c r="D32" i="2"/>
  <c r="D47" i="2"/>
  <c r="C46" i="2"/>
  <c r="C47" i="2"/>
  <c r="F47" i="2"/>
  <c r="F46" i="2"/>
  <c r="J47" i="2"/>
  <c r="J46" i="2"/>
  <c r="E46" i="2"/>
  <c r="E32" i="2"/>
  <c r="B46" i="2"/>
  <c r="J39" i="2"/>
  <c r="F39" i="2"/>
  <c r="F38" i="2"/>
  <c r="C38" i="2"/>
  <c r="G39" i="2"/>
  <c r="AI47" i="2" l="1"/>
  <c r="H62" i="3"/>
  <c r="H73" i="3"/>
  <c r="O47" i="2"/>
  <c r="O15" i="2"/>
  <c r="I73" i="3"/>
  <c r="D73" i="3"/>
  <c r="D62" i="3"/>
  <c r="J79" i="3"/>
  <c r="M62" i="3"/>
  <c r="G88" i="3"/>
  <c r="J88" i="3"/>
  <c r="E78" i="3"/>
  <c r="F78" i="3"/>
  <c r="E62" i="3"/>
  <c r="C88" i="3"/>
  <c r="J82" i="3"/>
  <c r="G82" i="3"/>
  <c r="M48" i="2"/>
  <c r="M19" i="2"/>
  <c r="M18" i="2"/>
  <c r="E47" i="2"/>
  <c r="K47" i="2"/>
  <c r="AR15" i="2"/>
  <c r="AR17" i="2" s="1"/>
  <c r="K32" i="2"/>
  <c r="K46" i="2"/>
  <c r="I32" i="2"/>
  <c r="L31" i="2"/>
  <c r="I46" i="2"/>
  <c r="J32" i="2"/>
  <c r="I39" i="2"/>
  <c r="I38" i="2"/>
  <c r="K34" i="2"/>
  <c r="K17" i="2"/>
  <c r="K56" i="3" s="1"/>
  <c r="AW46" i="2"/>
  <c r="AW15" i="2"/>
  <c r="AW34" i="2" s="1"/>
  <c r="N47" i="2"/>
  <c r="N15" i="2"/>
  <c r="N32" i="2"/>
  <c r="N46" i="2"/>
  <c r="AW32" i="2"/>
  <c r="L44" i="2"/>
  <c r="L25" i="2"/>
  <c r="L13" i="2"/>
  <c r="AM47" i="2"/>
  <c r="AM32" i="2"/>
  <c r="AD47" i="2"/>
  <c r="AD32" i="2"/>
  <c r="AB47" i="2"/>
  <c r="AB32" i="2"/>
  <c r="AI32" i="2"/>
  <c r="AP47" i="2"/>
  <c r="AP32" i="2"/>
  <c r="AK47" i="2"/>
  <c r="AK32" i="2"/>
  <c r="AS15" i="2"/>
  <c r="AS17" i="2" s="1"/>
  <c r="AS47" i="2"/>
  <c r="AS32" i="2"/>
  <c r="AF32" i="2"/>
  <c r="AF47" i="2"/>
  <c r="AA47" i="2"/>
  <c r="AA32" i="2"/>
  <c r="AG47" i="2"/>
  <c r="AG32" i="2"/>
  <c r="AH47" i="2"/>
  <c r="AH32" i="2"/>
  <c r="AC15" i="2"/>
  <c r="AC17" i="2" s="1"/>
  <c r="AC47" i="2"/>
  <c r="AC32" i="2"/>
  <c r="AM46" i="2"/>
  <c r="AN47" i="2"/>
  <c r="AN32" i="2"/>
  <c r="AU15" i="2"/>
  <c r="AU17" i="2" s="1"/>
  <c r="AU47" i="2"/>
  <c r="AU32" i="2"/>
  <c r="AL47" i="2"/>
  <c r="AL32" i="2"/>
  <c r="AX16" i="2"/>
  <c r="AX35" i="2" s="1"/>
  <c r="AW16" i="2"/>
  <c r="AW35" i="2" s="1"/>
  <c r="AC46" i="2"/>
  <c r="AD46" i="2"/>
  <c r="AP46" i="2"/>
  <c r="AQ47" i="2"/>
  <c r="AQ32" i="2"/>
  <c r="AR47" i="2"/>
  <c r="AR32" i="2"/>
  <c r="AF46" i="2"/>
  <c r="AK46" i="2"/>
  <c r="AB46" i="2"/>
  <c r="AG46" i="2"/>
  <c r="AL46" i="2"/>
  <c r="AX47" i="2"/>
  <c r="AX32" i="2"/>
  <c r="AX46" i="2"/>
  <c r="AV16" i="2"/>
  <c r="AV17" i="2" s="1"/>
  <c r="AV47" i="2"/>
  <c r="AV32" i="2"/>
  <c r="AV46" i="2"/>
  <c r="AA15" i="2"/>
  <c r="AD15" i="2"/>
  <c r="AG15" i="2"/>
  <c r="AB15" i="2"/>
  <c r="AM15" i="2"/>
  <c r="AM34" i="2" s="1"/>
  <c r="AK15" i="2"/>
  <c r="AF15" i="2"/>
  <c r="AH15" i="2"/>
  <c r="AL15" i="2"/>
  <c r="AQ15" i="2"/>
  <c r="AP15" i="2"/>
  <c r="AP17" i="2" s="1"/>
  <c r="AN15" i="2"/>
  <c r="AN34" i="2" s="1"/>
  <c r="O34" i="2" l="1"/>
  <c r="D64" i="3"/>
  <c r="D79" i="3"/>
  <c r="O16" i="2"/>
  <c r="O17" i="2" s="1"/>
  <c r="K62" i="3"/>
  <c r="K73" i="3"/>
  <c r="M64" i="3"/>
  <c r="H64" i="3"/>
  <c r="H79" i="3"/>
  <c r="I79" i="3"/>
  <c r="F79" i="3"/>
  <c r="E64" i="3"/>
  <c r="E79" i="3"/>
  <c r="AL34" i="2"/>
  <c r="AA34" i="2"/>
  <c r="AA17" i="2"/>
  <c r="K19" i="2"/>
  <c r="K39" i="2" s="1"/>
  <c r="K36" i="2"/>
  <c r="K18" i="2"/>
  <c r="K38" i="2" s="1"/>
  <c r="K48" i="2"/>
  <c r="AB34" i="2"/>
  <c r="AB17" i="2"/>
  <c r="AX17" i="2"/>
  <c r="M32" i="2"/>
  <c r="L15" i="2"/>
  <c r="AW17" i="2"/>
  <c r="AV34" i="2"/>
  <c r="AQ17" i="2"/>
  <c r="AX34" i="2"/>
  <c r="N16" i="2"/>
  <c r="N34" i="2"/>
  <c r="L32" i="2"/>
  <c r="L47" i="2"/>
  <c r="L46" i="2"/>
  <c r="AP34" i="2"/>
  <c r="AC34" i="2"/>
  <c r="AV35" i="2"/>
  <c r="L16" i="2"/>
  <c r="AU34" i="2"/>
  <c r="AS48" i="2"/>
  <c r="AF34" i="2"/>
  <c r="AG34" i="2"/>
  <c r="AH34" i="2"/>
  <c r="AR48" i="2"/>
  <c r="AQ34" i="2"/>
  <c r="AK34" i="2"/>
  <c r="AD34" i="2"/>
  <c r="AI34" i="2"/>
  <c r="AR34" i="2"/>
  <c r="AS34" i="2"/>
  <c r="AV19" i="2"/>
  <c r="AV39" i="2" s="1"/>
  <c r="AL17" i="2"/>
  <c r="AM17" i="2"/>
  <c r="AR36" i="2" s="1"/>
  <c r="AG17" i="2"/>
  <c r="AH17" i="2"/>
  <c r="AK17" i="2"/>
  <c r="AD17" i="2"/>
  <c r="AN17" i="2"/>
  <c r="AF17" i="2"/>
  <c r="AS18" i="2"/>
  <c r="AS19" i="2"/>
  <c r="O56" i="3" l="1"/>
  <c r="O19" i="2"/>
  <c r="O48" i="2"/>
  <c r="O18" i="2"/>
  <c r="M65" i="3"/>
  <c r="M71" i="3"/>
  <c r="H81" i="3"/>
  <c r="I81" i="3"/>
  <c r="H65" i="3"/>
  <c r="H71" i="3"/>
  <c r="K64" i="3"/>
  <c r="K79" i="3"/>
  <c r="D65" i="3"/>
  <c r="D82" i="3" s="1"/>
  <c r="D71" i="3"/>
  <c r="D88" i="3" s="1"/>
  <c r="D81" i="3"/>
  <c r="E71" i="3"/>
  <c r="F81" i="3"/>
  <c r="E65" i="3"/>
  <c r="E81" i="3"/>
  <c r="N35" i="2"/>
  <c r="O35" i="2"/>
  <c r="L35" i="2"/>
  <c r="M35" i="2"/>
  <c r="L17" i="2"/>
  <c r="L56" i="3" s="1"/>
  <c r="M34" i="2"/>
  <c r="L34" i="2"/>
  <c r="N17" i="2"/>
  <c r="AH48" i="2"/>
  <c r="AH36" i="2"/>
  <c r="AW18" i="2"/>
  <c r="AW38" i="2" s="1"/>
  <c r="AW36" i="2"/>
  <c r="AW48" i="2"/>
  <c r="AW19" i="2"/>
  <c r="AW39" i="2" s="1"/>
  <c r="AP48" i="2"/>
  <c r="AP36" i="2"/>
  <c r="AN18" i="2"/>
  <c r="AN38" i="2" s="1"/>
  <c r="AN48" i="2"/>
  <c r="AN36" i="2"/>
  <c r="AA48" i="2"/>
  <c r="AA36" i="2"/>
  <c r="AU48" i="2"/>
  <c r="M36" i="2"/>
  <c r="AU36" i="2"/>
  <c r="AQ48" i="2"/>
  <c r="AQ36" i="2"/>
  <c r="AD48" i="2"/>
  <c r="AD36" i="2"/>
  <c r="AI36" i="2"/>
  <c r="AG48" i="2"/>
  <c r="AG36" i="2"/>
  <c r="AC48" i="2"/>
  <c r="AC36" i="2"/>
  <c r="AF48" i="2"/>
  <c r="AF36" i="2"/>
  <c r="AL48" i="2"/>
  <c r="AL36" i="2"/>
  <c r="AB48" i="2"/>
  <c r="AB36" i="2"/>
  <c r="AK48" i="2"/>
  <c r="AK36" i="2"/>
  <c r="AM48" i="2"/>
  <c r="AM36" i="2"/>
  <c r="AX48" i="2"/>
  <c r="AX18" i="2"/>
  <c r="AX38" i="2" s="1"/>
  <c r="AX19" i="2"/>
  <c r="AX39" i="2" s="1"/>
  <c r="AX36" i="2"/>
  <c r="AS36" i="2"/>
  <c r="AV18" i="2"/>
  <c r="AV38" i="2" s="1"/>
  <c r="AV48" i="2"/>
  <c r="AV36" i="2"/>
  <c r="AD19" i="2"/>
  <c r="AD18" i="2"/>
  <c r="AN19" i="2"/>
  <c r="AN39" i="2" s="1"/>
  <c r="L62" i="3" l="1"/>
  <c r="L73" i="3"/>
  <c r="M73" i="3"/>
  <c r="O36" i="2"/>
  <c r="N56" i="3"/>
  <c r="K65" i="3"/>
  <c r="K82" i="3" s="1"/>
  <c r="K71" i="3"/>
  <c r="K88" i="3" s="1"/>
  <c r="K81" i="3"/>
  <c r="I88" i="3"/>
  <c r="H88" i="3"/>
  <c r="H82" i="3"/>
  <c r="I82" i="3"/>
  <c r="O62" i="3"/>
  <c r="O73" i="3"/>
  <c r="E82" i="3"/>
  <c r="F82" i="3"/>
  <c r="E88" i="3"/>
  <c r="F88" i="3"/>
  <c r="N18" i="2"/>
  <c r="N48" i="2"/>
  <c r="N19" i="2"/>
  <c r="N36" i="2"/>
  <c r="L36" i="2"/>
  <c r="L18" i="2"/>
  <c r="L19" i="2"/>
  <c r="L48" i="2"/>
  <c r="AS39" i="2"/>
  <c r="AD38" i="2"/>
  <c r="AI38" i="2"/>
  <c r="AD39" i="2"/>
  <c r="AI39" i="2"/>
  <c r="AS38" i="2"/>
  <c r="O64" i="3" l="1"/>
  <c r="N62" i="3"/>
  <c r="N73" i="3"/>
  <c r="L79" i="3"/>
  <c r="L64" i="3"/>
  <c r="M79" i="3"/>
  <c r="N39" i="2"/>
  <c r="O39" i="2"/>
  <c r="N38" i="2"/>
  <c r="O38" i="2"/>
  <c r="L39" i="2"/>
  <c r="M39" i="2"/>
  <c r="L38" i="2"/>
  <c r="M38" i="2"/>
  <c r="N64" i="3" l="1"/>
  <c r="N79" i="3"/>
  <c r="O65" i="3"/>
  <c r="O81" i="3"/>
  <c r="O71" i="3"/>
  <c r="M81" i="3"/>
  <c r="L71" i="3"/>
  <c r="L65" i="3"/>
  <c r="L81" i="3"/>
  <c r="O79" i="3"/>
  <c r="M82" i="3" l="1"/>
  <c r="L82" i="3"/>
  <c r="M88" i="3"/>
  <c r="L88" i="3"/>
  <c r="O88" i="3"/>
  <c r="N81" i="3"/>
  <c r="N71" i="3"/>
  <c r="N88" i="3" s="1"/>
  <c r="N65" i="3"/>
  <c r="O82" i="3" l="1"/>
  <c r="N82" i="3"/>
</calcChain>
</file>

<file path=xl/sharedStrings.xml><?xml version="1.0" encoding="utf-8"?>
<sst xmlns="http://schemas.openxmlformats.org/spreadsheetml/2006/main" count="574" uniqueCount="191">
  <si>
    <t>CONSOLIDATED BALANCE SHEETS - USD ($) $ in Thousands</t>
  </si>
  <si>
    <t>Current assets</t>
  </si>
  <si>
    <t> </t>
  </si>
  <si>
    <t>Cash and cash equivalents</t>
  </si>
  <si>
    <t>Accounts receivable, net</t>
  </si>
  <si>
    <t>Inventories</t>
  </si>
  <si>
    <t>Prepaid and receivable income taxes</t>
  </si>
  <si>
    <t>Prepaid expenses and other current assets</t>
  </si>
  <si>
    <t>Total current assets</t>
  </si>
  <si>
    <t>Property and equipment, net</t>
  </si>
  <si>
    <t>Right-of-use lease assets</t>
  </si>
  <si>
    <t>Goodwill</t>
  </si>
  <si>
    <t>Intangible assets, net</t>
  </si>
  <si>
    <t>Deferred income tax assets</t>
  </si>
  <si>
    <t>Other non-current assets</t>
  </si>
  <si>
    <t>Total assets</t>
  </si>
  <si>
    <t>Current liabilities</t>
  </si>
  <si>
    <t>Accounts payable</t>
  </si>
  <si>
    <t>Accrued liabilities and other</t>
  </si>
  <si>
    <t>Accrued compensation and related expenses</t>
  </si>
  <si>
    <t>Current lease liabilities</t>
  </si>
  <si>
    <t>Current income taxes payable</t>
  </si>
  <si>
    <t>Unredeemed gift card liability</t>
  </si>
  <si>
    <t>Other current liabilities</t>
  </si>
  <si>
    <t>Total current liabilities</t>
  </si>
  <si>
    <t>Non-current lease liabilities</t>
  </si>
  <si>
    <t>Non-current income taxes payable</t>
  </si>
  <si>
    <t>Deferred income tax liabilities</t>
  </si>
  <si>
    <t>Other non-current liabilities</t>
  </si>
  <si>
    <t>Total liabilities</t>
  </si>
  <si>
    <t>Commitments and contingencies</t>
  </si>
  <si>
    <t xml:space="preserve"> </t>
  </si>
  <si>
    <t>Stockholders' equity</t>
  </si>
  <si>
    <t>Undesignated preferred stock, $0.01 par value: 5,000 shares authorized; none issued and outstanding</t>
  </si>
  <si>
    <t>Exchangeable stock, no par value: 60,000 shares authorized; 5,116 and 5,116 issued and outstanding</t>
  </si>
  <si>
    <t>Special voting stock, $0.000005 par value: 60,000 shares authorized; 5,116 and 5,116 issued and outstanding</t>
  </si>
  <si>
    <t>Common stock, $0.005 par value: 400,000 shares authorized; 121,106 and 122,205 issued and outstanding</t>
  </si>
  <si>
    <t>Additional paid-in capital</t>
  </si>
  <si>
    <t>Retained earnings</t>
  </si>
  <si>
    <t>Accumulated other comprehensive loss</t>
  </si>
  <si>
    <t>Total stockholders' equity</t>
  </si>
  <si>
    <t>Total liabilities and stockholders' equity</t>
  </si>
  <si>
    <t>CONSOLIDATED STATEMENTS OF OPERATIONS AND COMPREHENSIVE INCOME - USD ($) shares in Thousands</t>
  </si>
  <si>
    <t>12 Months Ended</t>
  </si>
  <si>
    <t>Jan. 30, 2022</t>
  </si>
  <si>
    <t>Income Statement [Abstract]</t>
  </si>
  <si>
    <t>Net revenue</t>
  </si>
  <si>
    <t>Cost of goods sold</t>
  </si>
  <si>
    <t>Gross profit</t>
  </si>
  <si>
    <t>Selling, general and administrative expenses</t>
  </si>
  <si>
    <t>Impairment of goodwill and other assets, restructuring costs</t>
  </si>
  <si>
    <t>Amortization of intangible assets</t>
  </si>
  <si>
    <t>Acquisition-related expenses</t>
  </si>
  <si>
    <t>Gain on disposal of assets</t>
  </si>
  <si>
    <t>Income from operations</t>
  </si>
  <si>
    <t>Other income (expense), net</t>
  </si>
  <si>
    <t>Income before income tax expense</t>
  </si>
  <si>
    <t>Income tax expense</t>
  </si>
  <si>
    <t>Net income</t>
  </si>
  <si>
    <t>Other comprehensive income (loss), net of tax:</t>
  </si>
  <si>
    <t>Basic earnings per share (in dollars per share)</t>
  </si>
  <si>
    <t>Diluted earnings per share (in dollars per share)</t>
  </si>
  <si>
    <t>Basic weighted-average number of shares outstanding (in shares)</t>
  </si>
  <si>
    <t>Diluted weighted-average number of shares outstanding (in shares)</t>
  </si>
  <si>
    <t>CONSOLIDATED STATEMENTS OF CASH FLOWS - USD ($) $ in Thousands</t>
  </si>
  <si>
    <t>Cash flows from operating activities</t>
  </si>
  <si>
    <t>Adjustments to reconcile net income to net cash provided by operating activities:</t>
  </si>
  <si>
    <t>Depreciation and amortization</t>
  </si>
  <si>
    <t>lululemon Studio Mirror provision</t>
  </si>
  <si>
    <t>Stock-based compensation expense</t>
  </si>
  <si>
    <t>Derecognition of unredeemed gift card liability</t>
  </si>
  <si>
    <t>Settlement of derivatives not designated in a hedging relationship</t>
  </si>
  <si>
    <t>Deferred income taxes</t>
  </si>
  <si>
    <t>Changes in operating assets and liabilities:</t>
  </si>
  <si>
    <t>Current and non-current income taxes payable</t>
  </si>
  <si>
    <t>Right-of-use lease assets and current and non-current lease liabilities</t>
  </si>
  <si>
    <t>Other current and non-current liabilities</t>
  </si>
  <si>
    <t>Net cash provided by operating activities</t>
  </si>
  <si>
    <t>Cash flows from investing activities</t>
  </si>
  <si>
    <t>Purchase of property and equipment</t>
  </si>
  <si>
    <t>Settlement of net investment hedges</t>
  </si>
  <si>
    <t>Other investing activities</t>
  </si>
  <si>
    <t>Net cash used in investing activities</t>
  </si>
  <si>
    <t>Cash flows from financing activities</t>
  </si>
  <si>
    <t>Proceeds from settlement of stock-based compensation</t>
  </si>
  <si>
    <t>Shares withheld related to net share settlement of stock-based compensation</t>
  </si>
  <si>
    <t>Repurchase of common stock</t>
  </si>
  <si>
    <t>Other financing activities</t>
  </si>
  <si>
    <t>Net cash used in financing activities</t>
  </si>
  <si>
    <t>Effect of foreign currency exchange rate changes on cash and cash equivalents</t>
  </si>
  <si>
    <t>Increase (decrease) in cash and cash equivalents</t>
  </si>
  <si>
    <t>Cash and cash equivalents, beginning of period</t>
  </si>
  <si>
    <t>Cash and cash equivalents, end of period</t>
  </si>
  <si>
    <t>Feb. 02, 2020</t>
  </si>
  <si>
    <t>Feb. 03, 2019</t>
  </si>
  <si>
    <t>Goodwill &amp; intangible assets, net</t>
  </si>
  <si>
    <t>Apr. 29, 2018</t>
  </si>
  <si>
    <t>Jul. 29, 2018</t>
  </si>
  <si>
    <t>Oct. 28, 2018</t>
  </si>
  <si>
    <t>May 05, 2019</t>
  </si>
  <si>
    <t>Aug. 04, 2019</t>
  </si>
  <si>
    <t>Nov. 03, 2019</t>
  </si>
  <si>
    <t>Acquistion, net of cash acquired</t>
  </si>
  <si>
    <t>Income taxes payable</t>
  </si>
  <si>
    <t>Ratios</t>
  </si>
  <si>
    <t>Gross Margin</t>
  </si>
  <si>
    <t>COGS/Revenues</t>
  </si>
  <si>
    <t>Operating Expense/Revenues</t>
  </si>
  <si>
    <t>Operating Margin</t>
  </si>
  <si>
    <t>Net Margin</t>
  </si>
  <si>
    <t>Total Operating Expenses</t>
  </si>
  <si>
    <t>2025 E</t>
  </si>
  <si>
    <t>Q1</t>
  </si>
  <si>
    <t>Q2</t>
  </si>
  <si>
    <t>Q3</t>
  </si>
  <si>
    <t>Q4</t>
  </si>
  <si>
    <t>2024 E</t>
  </si>
  <si>
    <t>Oct. 31, 2021</t>
  </si>
  <si>
    <t>Nov. 01, 2020</t>
  </si>
  <si>
    <t>Aug. 01, 2021</t>
  </si>
  <si>
    <t>Aug. 02, 2020</t>
  </si>
  <si>
    <t>May 02, 2021</t>
  </si>
  <si>
    <t xml:space="preserve"> $ 1.11</t>
  </si>
  <si>
    <t>May 03, 2020</t>
  </si>
  <si>
    <t xml:space="preserve"> $ 0.22</t>
  </si>
  <si>
    <t>Jan. 30, 2021</t>
  </si>
  <si>
    <t>2026 E</t>
  </si>
  <si>
    <t>2027 E</t>
  </si>
  <si>
    <t>Depreciation and amort</t>
  </si>
  <si>
    <t>Stock based compensation</t>
  </si>
  <si>
    <t>Deferred taxes</t>
  </si>
  <si>
    <t>Other</t>
  </si>
  <si>
    <t>Working capital, net</t>
  </si>
  <si>
    <t>Net cash flow from operations</t>
  </si>
  <si>
    <t>Capital spending</t>
  </si>
  <si>
    <t>Excess cash flow from operations</t>
  </si>
  <si>
    <t>Excess cash flow/share</t>
  </si>
  <si>
    <t>Acquisitions, net</t>
  </si>
  <si>
    <t>Debt, net</t>
  </si>
  <si>
    <t>Change in marketable securities</t>
  </si>
  <si>
    <t>Share repurchases, net</t>
  </si>
  <si>
    <t>Net change in cash</t>
  </si>
  <si>
    <t>Growth Rates</t>
  </si>
  <si>
    <t>Funds Flow</t>
  </si>
  <si>
    <t>Operating income</t>
  </si>
  <si>
    <t>Taxes</t>
  </si>
  <si>
    <t>NOPAT</t>
  </si>
  <si>
    <t>Income taxes</t>
  </si>
  <si>
    <t>Pre-tax income</t>
  </si>
  <si>
    <t>Effective tax rate</t>
  </si>
  <si>
    <t>Invested capital</t>
  </si>
  <si>
    <t>Net working capital</t>
  </si>
  <si>
    <t>PP&amp;E</t>
  </si>
  <si>
    <t>Other assets</t>
  </si>
  <si>
    <t xml:space="preserve">  Total</t>
  </si>
  <si>
    <t>Return on invested capital (ROIC)</t>
  </si>
  <si>
    <t>DCF</t>
  </si>
  <si>
    <t>Tax rate</t>
  </si>
  <si>
    <t>Free cash flow</t>
  </si>
  <si>
    <t>NPV</t>
  </si>
  <si>
    <t>Assumed growth rate</t>
  </si>
  <si>
    <t>Assumed cost of capital</t>
  </si>
  <si>
    <t>Net debt</t>
  </si>
  <si>
    <t>Equity Capitalization</t>
  </si>
  <si>
    <t>Shares outstanding</t>
  </si>
  <si>
    <t>Estimated stock price</t>
  </si>
  <si>
    <t>Ending year end stock price</t>
  </si>
  <si>
    <t>Market capitalization</t>
  </si>
  <si>
    <t>Total market value</t>
  </si>
  <si>
    <t>EBITD margin</t>
  </si>
  <si>
    <t>EBITD growth</t>
  </si>
  <si>
    <t>ROIC</t>
  </si>
  <si>
    <t>TMV/invested capital</t>
  </si>
  <si>
    <t>Excess cash flow yield</t>
  </si>
  <si>
    <t>Target price</t>
  </si>
  <si>
    <t>Mean TMV/EBITD</t>
  </si>
  <si>
    <t>TMV</t>
  </si>
  <si>
    <t>Discount Rate</t>
  </si>
  <si>
    <t>Discount Period</t>
  </si>
  <si>
    <t>2024 E Market cap</t>
  </si>
  <si>
    <t>Stock price 2024</t>
  </si>
  <si>
    <t>Current stock price</t>
  </si>
  <si>
    <t>Potential appreciation</t>
  </si>
  <si>
    <t>Change: net working capital</t>
  </si>
  <si>
    <t xml:space="preserve">Lululemon </t>
  </si>
  <si>
    <t>2027E EBITD</t>
  </si>
  <si>
    <t>Target 2027 EBITD multiple</t>
  </si>
  <si>
    <t>EBITDA</t>
  </si>
  <si>
    <t>Adj.EBITDA</t>
  </si>
  <si>
    <t>TMV//Adj. EBITDA</t>
  </si>
  <si>
    <t>TMV/EBITDA (forward)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</si>
</sst>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64" formatCode="_(&quot;$ &quot;#,##0_);_(&quot;$ &quot;\(#,##0\)"/>
    <numFmt numFmtId="165" formatCode="_(&quot;$ &quot;#,##0.00_);_(&quot;$ &quot;\(#,##0.00\)"/>
    <numFmt numFmtId="166" formatCode="_([$$-409]* #,##0_);_([$$-409]* \(#,##0\);_([$$-409]* &quot;-&quot;_);_(@_)"/>
    <numFmt numFmtId="167" formatCode="_([$$-409]* #,##0.0_);_([$$-409]* \(#,##0.0\);_([$$-409]* &quot;-&quot;_);_(@_)"/>
    <numFmt numFmtId="168" formatCode="_([$$-409]* #,##0.00_);_([$$-409]* \(#,##0.00\);_([$$-409]* &quot;-&quot;_);_(@_)"/>
    <numFmt numFmtId="169" formatCode="0.0%"/>
    <numFmt numFmtId="170" formatCode="&quot;$&quot;#,##0_);\(&quot;$&quot;#,##0\)"/>
    <numFmt numFmtId="171" formatCode="&quot;$&quot;#,##0.0_);\(&quot;$&quot;#,##0.0\)"/>
    <numFmt numFmtId="172" formatCode="_([$$-409]* #,##0.00_);_([$$-409]* \(#,##0.00\);_([$$-409]* &quot;-&quot;??_);_(@_)"/>
    <numFmt numFmtId="173" formatCode="&quot;$&quot;#,##0;\-&quot;$&quot;#,##0"/>
    <numFmt numFmtId="174" formatCode="_([$$-409]* #,##0_);_([$$-409]* \(#,##0\);_([$$-409]* &quot;-&quot;??_);_(@_)"/>
  </numFmts>
  <fonts count="3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sz val="11"/>
      <name val="Calibri"/>
      <family val="2"/>
      <scheme val="minor"/>
    </font>
    <font>
      <sz val="12"/>
      <color rgb="FF00B050"/>
      <name val="Calibri"/>
      <family val="2"/>
      <scheme val="minor"/>
    </font>
    <font>
      <b/>
      <u/>
      <sz val="11"/>
      <name val="Calibri"/>
      <family val="2"/>
    </font>
    <font>
      <sz val="8"/>
      <name val="Calibri"/>
      <family val="2"/>
      <scheme val="minor"/>
    </font>
    <font>
      <sz val="11"/>
      <color theme="1"/>
      <name val="Calibri (Body)"/>
    </font>
    <font>
      <sz val="11"/>
      <name val="Calibri (Body)"/>
    </font>
    <font>
      <sz val="11"/>
      <color rgb="FF006100"/>
      <name val="Calibri (Body)"/>
    </font>
    <font>
      <sz val="11"/>
      <color rgb="FFFF0000"/>
      <name val="Calibri (Body)"/>
    </font>
    <font>
      <sz val="11"/>
      <color rgb="FF00B050"/>
      <name val="Calibri"/>
      <family val="2"/>
    </font>
    <font>
      <b/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4"/>
      <name val="Calibri"/>
      <family val="2"/>
    </font>
    <font>
      <sz val="14"/>
      <color theme="1"/>
      <name val="Calibri"/>
      <family val="2"/>
      <scheme val="minor"/>
    </font>
    <font>
      <sz val="14"/>
      <name val="Calibri"/>
      <family val="2"/>
    </font>
    <font>
      <b/>
      <u/>
      <sz val="14"/>
      <name val="Calibri"/>
      <family val="2"/>
    </font>
    <font>
      <b/>
      <u/>
      <sz val="14"/>
      <color theme="1"/>
      <name val="Calibri (Body)"/>
    </font>
    <font>
      <sz val="14"/>
      <name val="Calibri"/>
      <family val="2"/>
      <scheme val="minor"/>
    </font>
    <font>
      <b/>
      <sz val="14"/>
      <name val="Calibri"/>
      <family val="2"/>
      <scheme val="minor"/>
    </font>
    <font>
      <sz val="14"/>
      <color theme="1"/>
      <name val="Calibri (Body)"/>
    </font>
    <font>
      <sz val="14"/>
      <name val="Calibri (Body)"/>
    </font>
    <font>
      <sz val="14"/>
      <color rgb="FF006100"/>
      <name val="Calibri (Body)"/>
    </font>
    <font>
      <sz val="14"/>
      <color rgb="FF006100"/>
      <name val="Calibri"/>
      <family val="2"/>
      <scheme val="minor"/>
    </font>
    <font>
      <sz val="14"/>
      <color rgb="FF00B050"/>
      <name val="Calibri"/>
      <family val="2"/>
      <scheme val="minor"/>
    </font>
    <font>
      <sz val="14"/>
      <color rgb="FFFF0000"/>
      <name val="Calibri (Body)"/>
    </font>
    <font>
      <sz val="14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132">
    <xf numFmtId="0" fontId="0" fillId="0" borderId="0" xfId="0"/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4" fillId="0" borderId="0" xfId="0" applyFont="1" applyAlignment="1">
      <alignment vertical="top" wrapText="1"/>
    </xf>
    <xf numFmtId="0" fontId="5" fillId="0" borderId="0" xfId="0" applyFont="1" applyAlignment="1">
      <alignment vertical="top" wrapText="1"/>
    </xf>
    <xf numFmtId="164" fontId="5" fillId="0" borderId="0" xfId="0" applyNumberFormat="1" applyFont="1" applyAlignment="1">
      <alignment horizontal="right" vertical="top"/>
    </xf>
    <xf numFmtId="37" fontId="5" fillId="0" borderId="0" xfId="0" applyNumberFormat="1" applyFont="1" applyAlignment="1">
      <alignment horizontal="right" vertical="top"/>
    </xf>
    <xf numFmtId="165" fontId="5" fillId="0" borderId="0" xfId="0" applyNumberFormat="1" applyFont="1" applyAlignment="1">
      <alignment horizontal="right" vertical="top"/>
    </xf>
    <xf numFmtId="164" fontId="0" fillId="0" borderId="0" xfId="0" applyNumberFormat="1" applyAlignment="1">
      <alignment horizontal="right" vertical="top"/>
    </xf>
    <xf numFmtId="37" fontId="0" fillId="0" borderId="0" xfId="0" applyNumberFormat="1" applyAlignment="1">
      <alignment horizontal="right" vertical="top"/>
    </xf>
    <xf numFmtId="37" fontId="6" fillId="0" borderId="0" xfId="0" applyNumberFormat="1" applyFont="1" applyAlignment="1">
      <alignment horizontal="right" vertical="top"/>
    </xf>
    <xf numFmtId="0" fontId="6" fillId="0" borderId="0" xfId="0" applyFont="1" applyAlignment="1">
      <alignment vertical="top" wrapText="1"/>
    </xf>
    <xf numFmtId="0" fontId="0" fillId="0" borderId="0" xfId="0" applyAlignment="1">
      <alignment horizontal="center"/>
    </xf>
    <xf numFmtId="0" fontId="4" fillId="0" borderId="0" xfId="0" applyFont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0" fontId="4" fillId="0" borderId="0" xfId="0" applyFont="1" applyAlignment="1" applyProtection="1">
      <alignment vertical="top" wrapText="1"/>
      <protection locked="0"/>
    </xf>
    <xf numFmtId="0" fontId="5" fillId="0" borderId="0" xfId="0" applyFont="1" applyAlignment="1" applyProtection="1">
      <alignment vertical="top" wrapText="1"/>
      <protection locked="0"/>
    </xf>
    <xf numFmtId="164" fontId="5" fillId="0" borderId="0" xfId="0" applyNumberFormat="1" applyFont="1" applyAlignment="1" applyProtection="1">
      <alignment horizontal="right" vertical="top"/>
      <protection locked="0"/>
    </xf>
    <xf numFmtId="37" fontId="5" fillId="0" borderId="0" xfId="0" applyNumberFormat="1" applyFont="1" applyAlignment="1" applyProtection="1">
      <alignment horizontal="right" vertical="top"/>
      <protection locked="0"/>
    </xf>
    <xf numFmtId="9" fontId="7" fillId="0" borderId="0" xfId="1" applyFont="1"/>
    <xf numFmtId="0" fontId="8" fillId="0" borderId="0" xfId="0" applyFont="1" applyAlignment="1">
      <alignment horizontal="center" vertical="top" wrapText="1"/>
    </xf>
    <xf numFmtId="9" fontId="3" fillId="0" borderId="0" xfId="1" applyFont="1"/>
    <xf numFmtId="37" fontId="2" fillId="2" borderId="0" xfId="2" applyNumberFormat="1" applyAlignment="1">
      <alignment horizontal="right" vertical="top"/>
    </xf>
    <xf numFmtId="0" fontId="10" fillId="0" borderId="0" xfId="0" applyFont="1" applyAlignment="1">
      <alignment horizontal="center" vertical="center" wrapText="1"/>
    </xf>
    <xf numFmtId="0" fontId="10" fillId="0" borderId="0" xfId="0" applyFont="1"/>
    <xf numFmtId="164" fontId="10" fillId="0" borderId="0" xfId="0" applyNumberFormat="1" applyFont="1" applyAlignment="1">
      <alignment horizontal="right" vertical="top"/>
    </xf>
    <xf numFmtId="37" fontId="10" fillId="0" borderId="0" xfId="0" applyNumberFormat="1" applyFont="1" applyAlignment="1">
      <alignment horizontal="right" vertical="top"/>
    </xf>
    <xf numFmtId="37" fontId="11" fillId="0" borderId="0" xfId="0" applyNumberFormat="1" applyFont="1" applyAlignment="1">
      <alignment horizontal="right" vertical="top"/>
    </xf>
    <xf numFmtId="37" fontId="12" fillId="2" borderId="0" xfId="2" applyNumberFormat="1" applyFont="1" applyAlignment="1">
      <alignment horizontal="right" vertical="top"/>
    </xf>
    <xf numFmtId="165" fontId="11" fillId="0" borderId="0" xfId="0" applyNumberFormat="1" applyFont="1" applyAlignment="1">
      <alignment horizontal="right" vertical="top"/>
    </xf>
    <xf numFmtId="9" fontId="13" fillId="0" borderId="0" xfId="1" applyFont="1"/>
    <xf numFmtId="37" fontId="0" fillId="0" borderId="0" xfId="0" applyNumberFormat="1"/>
    <xf numFmtId="166" fontId="0" fillId="0" borderId="0" xfId="0" applyNumberFormat="1"/>
    <xf numFmtId="9" fontId="0" fillId="0" borderId="0" xfId="1" applyFont="1"/>
    <xf numFmtId="165" fontId="6" fillId="0" borderId="0" xfId="0" applyNumberFormat="1" applyFont="1" applyAlignment="1">
      <alignment horizontal="right" vertical="top"/>
    </xf>
    <xf numFmtId="37" fontId="2" fillId="0" borderId="0" xfId="2" applyNumberFormat="1" applyFill="1" applyAlignment="1">
      <alignment horizontal="right" vertical="top"/>
    </xf>
    <xf numFmtId="167" fontId="0" fillId="0" borderId="0" xfId="0" applyNumberFormat="1"/>
    <xf numFmtId="168" fontId="0" fillId="0" borderId="0" xfId="0" applyNumberFormat="1"/>
    <xf numFmtId="169" fontId="3" fillId="0" borderId="0" xfId="1" applyNumberFormat="1" applyFont="1"/>
    <xf numFmtId="169" fontId="0" fillId="0" borderId="0" xfId="0" applyNumberFormat="1"/>
    <xf numFmtId="169" fontId="7" fillId="0" borderId="0" xfId="1" applyNumberFormat="1" applyFont="1"/>
    <xf numFmtId="2" fontId="0" fillId="0" borderId="0" xfId="0" applyNumberFormat="1"/>
    <xf numFmtId="1" fontId="0" fillId="0" borderId="0" xfId="0" applyNumberFormat="1"/>
    <xf numFmtId="164" fontId="2" fillId="2" borderId="0" xfId="2" applyNumberFormat="1" applyAlignment="1">
      <alignment horizontal="right" vertical="top"/>
    </xf>
    <xf numFmtId="0" fontId="2" fillId="2" borderId="0" xfId="2"/>
    <xf numFmtId="170" fontId="5" fillId="0" borderId="0" xfId="0" applyNumberFormat="1" applyFont="1"/>
    <xf numFmtId="37" fontId="5" fillId="0" borderId="0" xfId="0" applyNumberFormat="1" applyFont="1"/>
    <xf numFmtId="171" fontId="5" fillId="0" borderId="0" xfId="0" applyNumberFormat="1" applyFont="1"/>
    <xf numFmtId="0" fontId="5" fillId="0" borderId="0" xfId="0" applyFont="1" applyAlignment="1" applyProtection="1">
      <alignment horizontal="right" vertical="top" wrapText="1"/>
      <protection locked="0"/>
    </xf>
    <xf numFmtId="0" fontId="5" fillId="0" borderId="0" xfId="0" applyFont="1" applyAlignment="1" applyProtection="1">
      <alignment horizontal="center" vertical="top" wrapText="1"/>
      <protection locked="0"/>
    </xf>
    <xf numFmtId="9" fontId="14" fillId="0" borderId="0" xfId="1" applyFont="1" applyAlignment="1">
      <alignment horizontal="right" vertical="top"/>
    </xf>
    <xf numFmtId="0" fontId="15" fillId="0" borderId="0" xfId="0" applyFont="1" applyAlignment="1">
      <alignment vertical="top" wrapText="1"/>
    </xf>
    <xf numFmtId="9" fontId="16" fillId="0" borderId="0" xfId="1" applyFont="1"/>
    <xf numFmtId="166" fontId="0" fillId="0" borderId="0" xfId="0" applyNumberFormat="1" applyProtection="1">
      <protection locked="0"/>
    </xf>
    <xf numFmtId="0" fontId="17" fillId="0" borderId="0" xfId="0" applyFont="1" applyAlignment="1">
      <alignment horizontal="center" vertical="center" wrapText="1"/>
    </xf>
    <xf numFmtId="0" fontId="18" fillId="0" borderId="0" xfId="0" applyFont="1"/>
    <xf numFmtId="0" fontId="17" fillId="0" borderId="0" xfId="0" applyFont="1" applyAlignment="1">
      <alignment vertical="top" wrapText="1"/>
    </xf>
    <xf numFmtId="0" fontId="19" fillId="0" borderId="0" xfId="0" applyFont="1" applyAlignment="1">
      <alignment vertical="top" wrapText="1"/>
    </xf>
    <xf numFmtId="0" fontId="20" fillId="0" borderId="0" xfId="0" applyFont="1" applyAlignment="1">
      <alignment horizontal="center" vertical="top" wrapText="1"/>
    </xf>
    <xf numFmtId="170" fontId="19" fillId="0" borderId="0" xfId="0" applyNumberFormat="1" applyFont="1"/>
    <xf numFmtId="37" fontId="19" fillId="0" borderId="0" xfId="0" applyNumberFormat="1" applyFont="1"/>
    <xf numFmtId="171" fontId="19" fillId="0" borderId="0" xfId="0" applyNumberFormat="1" applyFont="1"/>
    <xf numFmtId="0" fontId="18" fillId="0" borderId="0" xfId="0" applyFont="1" applyProtection="1">
      <protection locked="0"/>
    </xf>
    <xf numFmtId="0" fontId="21" fillId="0" borderId="0" xfId="0" applyFont="1" applyAlignment="1" applyProtection="1">
      <alignment horizontal="center"/>
      <protection locked="0"/>
    </xf>
    <xf numFmtId="0" fontId="22" fillId="0" borderId="0" xfId="0" applyFont="1" applyAlignment="1">
      <alignment vertical="top" wrapText="1"/>
    </xf>
    <xf numFmtId="0" fontId="23" fillId="0" borderId="0" xfId="0" applyFont="1" applyAlignment="1">
      <alignment vertical="top" wrapText="1"/>
    </xf>
    <xf numFmtId="0" fontId="19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/>
    </xf>
    <xf numFmtId="0" fontId="24" fillId="0" borderId="0" xfId="0" applyFont="1"/>
    <xf numFmtId="164" fontId="24" fillId="0" borderId="0" xfId="0" applyNumberFormat="1" applyFont="1" applyAlignment="1">
      <alignment horizontal="right" vertical="top"/>
    </xf>
    <xf numFmtId="164" fontId="19" fillId="0" borderId="0" xfId="0" applyNumberFormat="1" applyFont="1" applyAlignment="1">
      <alignment horizontal="right" vertical="top"/>
    </xf>
    <xf numFmtId="37" fontId="24" fillId="0" borderId="0" xfId="0" applyNumberFormat="1" applyFont="1" applyAlignment="1">
      <alignment horizontal="right" vertical="top"/>
    </xf>
    <xf numFmtId="37" fontId="19" fillId="0" borderId="0" xfId="0" applyNumberFormat="1" applyFont="1" applyAlignment="1">
      <alignment horizontal="right" vertical="top"/>
    </xf>
    <xf numFmtId="37" fontId="25" fillId="0" borderId="0" xfId="0" applyNumberFormat="1" applyFont="1" applyAlignment="1">
      <alignment horizontal="right" vertical="top"/>
    </xf>
    <xf numFmtId="1" fontId="18" fillId="0" borderId="0" xfId="0" applyNumberFormat="1" applyFont="1"/>
    <xf numFmtId="37" fontId="18" fillId="0" borderId="0" xfId="0" applyNumberFormat="1" applyFont="1"/>
    <xf numFmtId="37" fontId="26" fillId="2" borderId="0" xfId="2" applyNumberFormat="1" applyFont="1" applyAlignment="1">
      <alignment horizontal="right" vertical="top"/>
    </xf>
    <xf numFmtId="37" fontId="27" fillId="2" borderId="0" xfId="2" applyNumberFormat="1" applyFont="1" applyAlignment="1">
      <alignment horizontal="right" vertical="top"/>
    </xf>
    <xf numFmtId="37" fontId="27" fillId="0" borderId="0" xfId="2" applyNumberFormat="1" applyFont="1" applyFill="1" applyAlignment="1">
      <alignment horizontal="right" vertical="top"/>
    </xf>
    <xf numFmtId="37" fontId="22" fillId="0" borderId="0" xfId="0" applyNumberFormat="1" applyFont="1" applyAlignment="1">
      <alignment horizontal="right" vertical="top"/>
    </xf>
    <xf numFmtId="164" fontId="27" fillId="2" borderId="0" xfId="2" applyNumberFormat="1" applyFont="1" applyAlignment="1">
      <alignment horizontal="right" vertical="top"/>
    </xf>
    <xf numFmtId="0" fontId="27" fillId="2" borderId="0" xfId="2" applyFont="1"/>
    <xf numFmtId="165" fontId="25" fillId="0" borderId="0" xfId="0" applyNumberFormat="1" applyFont="1" applyAlignment="1">
      <alignment horizontal="right" vertical="top"/>
    </xf>
    <xf numFmtId="165" fontId="19" fillId="0" borderId="0" xfId="0" applyNumberFormat="1" applyFont="1" applyAlignment="1">
      <alignment horizontal="right" vertical="top"/>
    </xf>
    <xf numFmtId="165" fontId="22" fillId="0" borderId="0" xfId="0" applyNumberFormat="1" applyFont="1" applyAlignment="1">
      <alignment horizontal="right" vertical="top"/>
    </xf>
    <xf numFmtId="167" fontId="18" fillId="0" borderId="0" xfId="0" applyNumberFormat="1" applyFont="1"/>
    <xf numFmtId="166" fontId="18" fillId="0" borderId="0" xfId="0" applyNumberFormat="1" applyFont="1"/>
    <xf numFmtId="168" fontId="18" fillId="0" borderId="0" xfId="0" applyNumberFormat="1" applyFont="1"/>
    <xf numFmtId="9" fontId="28" fillId="0" borderId="0" xfId="1" applyFont="1"/>
    <xf numFmtId="169" fontId="28" fillId="0" borderId="0" xfId="1" applyNumberFormat="1" applyFont="1"/>
    <xf numFmtId="9" fontId="18" fillId="0" borderId="0" xfId="1" applyFont="1"/>
    <xf numFmtId="9" fontId="29" fillId="0" borderId="0" xfId="1" applyFont="1"/>
    <xf numFmtId="9" fontId="30" fillId="0" borderId="0" xfId="1" applyFont="1"/>
    <xf numFmtId="169" fontId="30" fillId="0" borderId="0" xfId="1" applyNumberFormat="1" applyFont="1"/>
    <xf numFmtId="169" fontId="18" fillId="0" borderId="0" xfId="0" applyNumberFormat="1" applyFont="1"/>
    <xf numFmtId="166" fontId="18" fillId="0" borderId="0" xfId="0" applyNumberFormat="1" applyFont="1" applyProtection="1">
      <protection locked="0"/>
    </xf>
    <xf numFmtId="0" fontId="24" fillId="0" borderId="0" xfId="0" applyFont="1" applyAlignment="1">
      <alignment horizontal="center" vertical="center" wrapText="1"/>
    </xf>
    <xf numFmtId="166" fontId="19" fillId="0" borderId="0" xfId="0" applyNumberFormat="1" applyFont="1" applyAlignment="1">
      <alignment horizontal="right" vertical="top"/>
    </xf>
    <xf numFmtId="37" fontId="22" fillId="0" borderId="0" xfId="0" applyNumberFormat="1" applyFont="1" applyAlignment="1">
      <alignment wrapText="1"/>
    </xf>
    <xf numFmtId="3" fontId="22" fillId="0" borderId="0" xfId="0" applyNumberFormat="1" applyFont="1" applyAlignment="1">
      <alignment wrapText="1"/>
    </xf>
    <xf numFmtId="0" fontId="22" fillId="0" borderId="0" xfId="0" applyFont="1" applyAlignment="1">
      <alignment wrapText="1"/>
    </xf>
    <xf numFmtId="170" fontId="22" fillId="0" borderId="0" xfId="0" applyNumberFormat="1" applyFont="1" applyAlignment="1">
      <alignment wrapText="1"/>
    </xf>
    <xf numFmtId="173" fontId="22" fillId="0" borderId="0" xfId="0" applyNumberFormat="1" applyFont="1" applyAlignment="1">
      <alignment wrapText="1"/>
    </xf>
    <xf numFmtId="169" fontId="22" fillId="0" borderId="0" xfId="0" applyNumberFormat="1" applyFont="1" applyAlignment="1">
      <alignment wrapText="1"/>
    </xf>
    <xf numFmtId="0" fontId="18" fillId="0" borderId="0" xfId="0" applyFont="1" applyAlignment="1">
      <alignment wrapText="1"/>
    </xf>
    <xf numFmtId="3" fontId="22" fillId="0" borderId="0" xfId="0" applyNumberFormat="1" applyFont="1" applyAlignment="1">
      <alignment horizontal="center" wrapText="1"/>
    </xf>
    <xf numFmtId="37" fontId="24" fillId="0" borderId="0" xfId="0" applyNumberFormat="1" applyFont="1"/>
    <xf numFmtId="9" fontId="24" fillId="0" borderId="0" xfId="1" applyFont="1"/>
    <xf numFmtId="9" fontId="18" fillId="3" borderId="0" xfId="1" applyFont="1" applyFill="1"/>
    <xf numFmtId="164" fontId="24" fillId="0" borderId="0" xfId="0" applyNumberFormat="1" applyFont="1"/>
    <xf numFmtId="166" fontId="24" fillId="0" borderId="0" xfId="0" applyNumberFormat="1" applyFont="1"/>
    <xf numFmtId="172" fontId="24" fillId="0" borderId="0" xfId="0" applyNumberFormat="1" applyFont="1"/>
    <xf numFmtId="2" fontId="24" fillId="0" borderId="0" xfId="0" applyNumberFormat="1" applyFont="1"/>
    <xf numFmtId="37" fontId="19" fillId="0" borderId="0" xfId="0" applyNumberFormat="1" applyFont="1" applyAlignment="1">
      <alignment vertical="top" wrapText="1"/>
    </xf>
    <xf numFmtId="39" fontId="30" fillId="0" borderId="0" xfId="0" applyNumberFormat="1" applyFont="1" applyAlignment="1">
      <alignment horizontal="right" vertical="top"/>
    </xf>
    <xf numFmtId="0" fontId="18" fillId="0" borderId="0" xfId="0" applyFont="1" applyAlignment="1">
      <alignment horizontal="right" vertical="top"/>
    </xf>
    <xf numFmtId="1" fontId="24" fillId="0" borderId="0" xfId="0" applyNumberFormat="1" applyFont="1"/>
    <xf numFmtId="9" fontId="24" fillId="0" borderId="0" xfId="0" applyNumberFormat="1" applyFont="1"/>
    <xf numFmtId="174" fontId="24" fillId="0" borderId="0" xfId="0" applyNumberFormat="1" applyFont="1"/>
    <xf numFmtId="174" fontId="18" fillId="0" borderId="0" xfId="0" applyNumberFormat="1" applyFont="1"/>
    <xf numFmtId="172" fontId="18" fillId="0" borderId="0" xfId="0" applyNumberFormat="1" applyFont="1"/>
    <xf numFmtId="0" fontId="18" fillId="0" borderId="0" xfId="0" applyFont="1" applyAlignment="1">
      <alignment horizontal="center"/>
    </xf>
    <xf numFmtId="0" fontId="17" fillId="0" borderId="0" xfId="0" applyFont="1" applyAlignment="1">
      <alignment horizontal="center" vertical="center" wrapText="1"/>
    </xf>
    <xf numFmtId="0" fontId="18" fillId="0" borderId="0" xfId="0" applyFont="1"/>
    <xf numFmtId="0" fontId="19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0" borderId="0" xfId="0"/>
    <xf numFmtId="0" fontId="0" fillId="0" borderId="0" xfId="0" applyAlignment="1">
      <alignment horizontal="center"/>
    </xf>
    <xf numFmtId="0" fontId="5" fillId="0" borderId="0" xfId="0" applyFont="1" applyAlignment="1">
      <alignment horizontal="center" vertical="center" wrapText="1"/>
    </xf>
    <xf numFmtId="0" fontId="4" fillId="0" borderId="0" xfId="0" applyFont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0" fontId="5" fillId="0" borderId="0" xfId="0" applyFont="1" applyAlignment="1" applyProtection="1">
      <alignment horizontal="center" vertical="center" wrapText="1"/>
      <protection locked="0"/>
    </xf>
  </cellXfs>
  <cellStyles count="3">
    <cellStyle name="Good" xfId="2" builtinId="26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461093-C641-3F4B-B23F-90A50CE99230}">
  <dimension ref="A1:AX248"/>
  <sheetViews>
    <sheetView tabSelected="1" zoomScale="75" workbookViewId="0">
      <pane xSplit="1" ySplit="2" topLeftCell="E21" activePane="bottomRight" state="frozen"/>
      <selection pane="topRight" activeCell="B1" sqref="B1"/>
      <selection pane="bottomLeft" activeCell="A3" sqref="A3"/>
      <selection pane="bottomRight" activeCell="C40" sqref="C40"/>
    </sheetView>
  </sheetViews>
  <sheetFormatPr baseColWidth="10" defaultRowHeight="19" outlineLevelRow="1" outlineLevelCol="1" x14ac:dyDescent="0.25"/>
  <cols>
    <col min="1" max="1" width="63.5" style="55" bestFit="1" customWidth="1"/>
    <col min="2" max="2" width="19.6640625" style="68" bestFit="1" customWidth="1"/>
    <col min="3" max="4" width="15.33203125" style="55" bestFit="1" customWidth="1"/>
    <col min="5" max="5" width="16.1640625" style="55" bestFit="1" customWidth="1"/>
    <col min="6" max="13" width="16.6640625" style="55" bestFit="1" customWidth="1"/>
    <col min="14" max="15" width="18.33203125" style="55" bestFit="1" customWidth="1"/>
    <col min="16" max="16" width="21" style="55" bestFit="1" customWidth="1"/>
    <col min="17" max="19" width="13.33203125" style="55" bestFit="1" customWidth="1" outlineLevel="1"/>
    <col min="20" max="20" width="15.33203125" style="55" bestFit="1" customWidth="1" outlineLevel="1"/>
    <col min="21" max="21" width="0" style="55" hidden="1" customWidth="1" outlineLevel="1"/>
    <col min="22" max="24" width="13.33203125" style="55" bestFit="1" customWidth="1" outlineLevel="1"/>
    <col min="25" max="25" width="15.33203125" style="55" bestFit="1" customWidth="1" outlineLevel="1"/>
    <col min="26" max="26" width="11.5" style="55" hidden="1" customWidth="1" outlineLevel="1"/>
    <col min="27" max="28" width="13.33203125" style="55" bestFit="1" customWidth="1" outlineLevel="1"/>
    <col min="29" max="30" width="15.33203125" style="55" bestFit="1" customWidth="1" outlineLevel="1"/>
    <col min="31" max="31" width="11.5" style="55" hidden="1" customWidth="1" outlineLevel="1"/>
    <col min="32" max="35" width="15.33203125" style="55" bestFit="1" customWidth="1" outlineLevel="1"/>
    <col min="36" max="36" width="10.83203125" style="55"/>
    <col min="37" max="40" width="15.33203125" style="55" bestFit="1" customWidth="1"/>
    <col min="41" max="41" width="10.83203125" style="55"/>
    <col min="42" max="45" width="15.33203125" style="55" bestFit="1" customWidth="1"/>
    <col min="46" max="46" width="10.83203125" style="55"/>
    <col min="47" max="50" width="15.33203125" style="55" bestFit="1" customWidth="1"/>
  </cols>
  <sheetData>
    <row r="1" spans="1:50" x14ac:dyDescent="0.25">
      <c r="A1" s="122" t="s">
        <v>42</v>
      </c>
      <c r="B1" s="124" t="s">
        <v>43</v>
      </c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4"/>
      <c r="N1" s="66"/>
      <c r="O1" s="66"/>
      <c r="Q1" s="121">
        <f>V1-1</f>
        <v>2018</v>
      </c>
      <c r="R1" s="121"/>
      <c r="S1" s="121"/>
      <c r="T1" s="121"/>
      <c r="V1" s="121">
        <f>AA1-1</f>
        <v>2019</v>
      </c>
      <c r="W1" s="121"/>
      <c r="X1" s="121"/>
      <c r="Y1" s="121"/>
      <c r="Z1" s="67"/>
      <c r="AA1" s="121">
        <f>AF1-1</f>
        <v>2020</v>
      </c>
      <c r="AB1" s="121"/>
      <c r="AC1" s="121"/>
      <c r="AD1" s="121"/>
      <c r="AE1" s="67"/>
      <c r="AF1" s="121">
        <f>AK1-1</f>
        <v>2021</v>
      </c>
      <c r="AG1" s="121"/>
      <c r="AH1" s="121"/>
      <c r="AI1" s="121"/>
      <c r="AK1" s="121">
        <f>AP1-1</f>
        <v>2022</v>
      </c>
      <c r="AL1" s="121"/>
      <c r="AM1" s="121"/>
      <c r="AN1" s="121"/>
      <c r="AO1" s="67"/>
      <c r="AP1" s="121">
        <v>2023</v>
      </c>
      <c r="AQ1" s="121"/>
      <c r="AR1" s="121"/>
      <c r="AS1" s="121"/>
      <c r="AU1" s="121" t="s">
        <v>116</v>
      </c>
      <c r="AV1" s="121"/>
      <c r="AW1" s="121"/>
      <c r="AX1" s="121"/>
    </row>
    <row r="2" spans="1:50" ht="40" x14ac:dyDescent="0.25">
      <c r="A2" s="123"/>
      <c r="B2" s="66">
        <f t="shared" ref="B2:I2" si="0">C2-1</f>
        <v>2014</v>
      </c>
      <c r="C2" s="66">
        <f t="shared" si="0"/>
        <v>2015</v>
      </c>
      <c r="D2" s="66">
        <f t="shared" si="0"/>
        <v>2016</v>
      </c>
      <c r="E2" s="66">
        <f t="shared" si="0"/>
        <v>2017</v>
      </c>
      <c r="F2" s="66">
        <f t="shared" si="0"/>
        <v>2018</v>
      </c>
      <c r="G2" s="66">
        <f t="shared" si="0"/>
        <v>2019</v>
      </c>
      <c r="H2" s="66">
        <f t="shared" si="0"/>
        <v>2020</v>
      </c>
      <c r="I2" s="66">
        <f t="shared" si="0"/>
        <v>2021</v>
      </c>
      <c r="J2" s="66">
        <f>K2-1</f>
        <v>2022</v>
      </c>
      <c r="K2" s="66">
        <v>2023</v>
      </c>
      <c r="L2" s="66" t="s">
        <v>116</v>
      </c>
      <c r="M2" s="66" t="s">
        <v>111</v>
      </c>
      <c r="N2" s="66" t="s">
        <v>126</v>
      </c>
      <c r="O2" s="66" t="s">
        <v>127</v>
      </c>
      <c r="P2" s="66"/>
      <c r="Q2" s="66" t="s">
        <v>96</v>
      </c>
      <c r="R2" s="66" t="s">
        <v>97</v>
      </c>
      <c r="S2" s="66" t="s">
        <v>98</v>
      </c>
      <c r="T2" s="66" t="s">
        <v>94</v>
      </c>
      <c r="V2" s="66" t="s">
        <v>99</v>
      </c>
      <c r="W2" s="66" t="s">
        <v>100</v>
      </c>
      <c r="X2" s="66" t="s">
        <v>101</v>
      </c>
      <c r="Y2" s="66" t="s">
        <v>93</v>
      </c>
      <c r="Z2" s="66"/>
      <c r="AA2" s="66" t="s">
        <v>123</v>
      </c>
      <c r="AB2" s="66" t="s">
        <v>120</v>
      </c>
      <c r="AC2" s="66" t="s">
        <v>118</v>
      </c>
      <c r="AD2" s="66" t="s">
        <v>125</v>
      </c>
      <c r="AE2" s="66"/>
      <c r="AF2" s="66" t="s">
        <v>121</v>
      </c>
      <c r="AG2" s="66" t="s">
        <v>119</v>
      </c>
      <c r="AH2" s="66" t="s">
        <v>117</v>
      </c>
      <c r="AI2" s="66" t="s">
        <v>44</v>
      </c>
      <c r="AJ2" s="66"/>
      <c r="AK2" s="66" t="s">
        <v>112</v>
      </c>
      <c r="AL2" s="66" t="s">
        <v>113</v>
      </c>
      <c r="AM2" s="66" t="s">
        <v>114</v>
      </c>
      <c r="AN2" s="66" t="s">
        <v>115</v>
      </c>
      <c r="AP2" s="66" t="s">
        <v>112</v>
      </c>
      <c r="AQ2" s="66" t="s">
        <v>113</v>
      </c>
      <c r="AR2" s="66" t="s">
        <v>114</v>
      </c>
      <c r="AS2" s="66" t="s">
        <v>115</v>
      </c>
      <c r="AU2" s="66" t="s">
        <v>112</v>
      </c>
      <c r="AV2" s="66" t="s">
        <v>113</v>
      </c>
      <c r="AW2" s="66" t="s">
        <v>114</v>
      </c>
      <c r="AX2" s="66" t="s">
        <v>115</v>
      </c>
    </row>
    <row r="3" spans="1:50" ht="20" x14ac:dyDescent="0.25">
      <c r="A3" s="56" t="s">
        <v>45</v>
      </c>
      <c r="I3" s="57" t="s">
        <v>2</v>
      </c>
      <c r="J3" s="57" t="s">
        <v>2</v>
      </c>
      <c r="K3" s="57" t="s">
        <v>2</v>
      </c>
      <c r="L3" s="57"/>
      <c r="AK3" s="57" t="s">
        <v>2</v>
      </c>
      <c r="AL3" s="57" t="s">
        <v>2</v>
      </c>
      <c r="AM3" s="57" t="s">
        <v>2</v>
      </c>
      <c r="AP3" s="57" t="s">
        <v>2</v>
      </c>
      <c r="AQ3" s="57" t="s">
        <v>2</v>
      </c>
      <c r="AR3" s="57" t="s">
        <v>2</v>
      </c>
      <c r="AS3" s="57"/>
      <c r="AU3" s="57" t="s">
        <v>2</v>
      </c>
    </row>
    <row r="4" spans="1:50" ht="20" x14ac:dyDescent="0.25">
      <c r="A4" s="57" t="s">
        <v>46</v>
      </c>
      <c r="B4" s="69">
        <v>1797213</v>
      </c>
      <c r="C4" s="70">
        <v>2060523</v>
      </c>
      <c r="D4" s="70">
        <v>2344392</v>
      </c>
      <c r="E4" s="70">
        <v>2649181</v>
      </c>
      <c r="F4" s="70">
        <v>3288319</v>
      </c>
      <c r="G4" s="70">
        <v>3979296</v>
      </c>
      <c r="H4" s="70">
        <v>4401879</v>
      </c>
      <c r="I4" s="70">
        <v>6256617</v>
      </c>
      <c r="J4" s="70">
        <v>8110518</v>
      </c>
      <c r="K4" s="70">
        <v>9619278</v>
      </c>
      <c r="L4" s="70">
        <f>SUM(AU4:AX4)</f>
        <v>10608891</v>
      </c>
      <c r="M4" s="70">
        <v>11600000</v>
      </c>
      <c r="N4" s="70">
        <v>12500000</v>
      </c>
      <c r="O4" s="70">
        <v>13250000</v>
      </c>
      <c r="Q4" s="70">
        <v>649706</v>
      </c>
      <c r="R4" s="70">
        <v>723500</v>
      </c>
      <c r="S4" s="70">
        <v>747655</v>
      </c>
      <c r="T4" s="70">
        <v>1167458</v>
      </c>
      <c r="V4" s="70">
        <v>782315</v>
      </c>
      <c r="W4" s="70">
        <v>883352</v>
      </c>
      <c r="X4" s="70">
        <v>916138</v>
      </c>
      <c r="Y4" s="70">
        <v>1397491</v>
      </c>
      <c r="Z4" s="70"/>
      <c r="AA4" s="70">
        <v>651962</v>
      </c>
      <c r="AB4" s="70">
        <v>902942</v>
      </c>
      <c r="AC4" s="70">
        <v>1117426</v>
      </c>
      <c r="AD4" s="70">
        <v>1729550</v>
      </c>
      <c r="AE4" s="70"/>
      <c r="AF4" s="70">
        <v>1226465</v>
      </c>
      <c r="AG4" s="70">
        <v>1450618</v>
      </c>
      <c r="AH4" s="70">
        <v>1450421</v>
      </c>
      <c r="AI4" s="70">
        <v>2129113</v>
      </c>
      <c r="AK4" s="70">
        <v>1613463</v>
      </c>
      <c r="AL4" s="70">
        <v>1868328</v>
      </c>
      <c r="AM4" s="70">
        <v>1856889</v>
      </c>
      <c r="AN4" s="70">
        <v>2771838</v>
      </c>
      <c r="AP4" s="70">
        <v>2000792</v>
      </c>
      <c r="AQ4" s="70">
        <v>2209165</v>
      </c>
      <c r="AR4" s="70">
        <v>2204218</v>
      </c>
      <c r="AS4" s="70">
        <v>3205103</v>
      </c>
      <c r="AU4" s="70">
        <v>2208891</v>
      </c>
      <c r="AV4" s="70">
        <v>2410000</v>
      </c>
      <c r="AW4" s="70">
        <v>2440000</v>
      </c>
      <c r="AX4" s="70">
        <v>3550000</v>
      </c>
    </row>
    <row r="5" spans="1:50" ht="20" x14ac:dyDescent="0.25">
      <c r="A5" s="57" t="s">
        <v>47</v>
      </c>
      <c r="B5" s="71">
        <v>883033</v>
      </c>
      <c r="C5" s="72">
        <v>1063357</v>
      </c>
      <c r="D5" s="72">
        <v>1144775</v>
      </c>
      <c r="E5" s="72">
        <v>1250391</v>
      </c>
      <c r="F5" s="72">
        <v>1472032</v>
      </c>
      <c r="G5" s="72">
        <v>1755910</v>
      </c>
      <c r="H5" s="72">
        <v>1937888</v>
      </c>
      <c r="I5" s="72">
        <v>2648052</v>
      </c>
      <c r="J5" s="72">
        <v>3618178</v>
      </c>
      <c r="K5" s="72">
        <v>4009873</v>
      </c>
      <c r="L5" s="70">
        <f>SUM(AU5:AX5)</f>
        <v>4333823</v>
      </c>
      <c r="M5" s="72">
        <v>4670000</v>
      </c>
      <c r="N5" s="72">
        <v>4900000</v>
      </c>
      <c r="O5" s="72">
        <v>5100000</v>
      </c>
      <c r="Q5" s="72">
        <v>304973</v>
      </c>
      <c r="R5" s="72">
        <v>327306</v>
      </c>
      <c r="S5" s="72">
        <v>340878</v>
      </c>
      <c r="T5" s="72">
        <v>498875</v>
      </c>
      <c r="V5" s="72">
        <v>360595</v>
      </c>
      <c r="W5" s="72">
        <v>397556</v>
      </c>
      <c r="X5" s="72">
        <v>411094</v>
      </c>
      <c r="Y5" s="72">
        <v>586665</v>
      </c>
      <c r="Z5" s="72"/>
      <c r="AA5" s="72">
        <v>317560</v>
      </c>
      <c r="AB5" s="72">
        <v>413441</v>
      </c>
      <c r="AC5" s="72">
        <v>490072</v>
      </c>
      <c r="AD5" s="72">
        <v>716816</v>
      </c>
      <c r="AE5" s="72"/>
      <c r="AF5" s="72">
        <v>526151</v>
      </c>
      <c r="AG5" s="72">
        <v>607932</v>
      </c>
      <c r="AH5" s="72">
        <v>621028</v>
      </c>
      <c r="AI5" s="72">
        <v>892941</v>
      </c>
      <c r="AK5" s="72">
        <v>743070</v>
      </c>
      <c r="AL5" s="72">
        <v>812852</v>
      </c>
      <c r="AM5" s="72">
        <v>818037</v>
      </c>
      <c r="AN5" s="72">
        <v>1244219</v>
      </c>
      <c r="AP5" s="72">
        <v>849987</v>
      </c>
      <c r="AQ5" s="72">
        <v>910654</v>
      </c>
      <c r="AR5" s="72">
        <v>947554</v>
      </c>
      <c r="AS5" s="72">
        <v>1301678</v>
      </c>
      <c r="AU5" s="72">
        <v>933823</v>
      </c>
      <c r="AV5" s="72">
        <v>985000</v>
      </c>
      <c r="AW5" s="72">
        <v>1025000</v>
      </c>
      <c r="AX5" s="72">
        <v>1390000</v>
      </c>
    </row>
    <row r="6" spans="1:50" ht="20" x14ac:dyDescent="0.25">
      <c r="A6" s="57" t="s">
        <v>48</v>
      </c>
      <c r="B6" s="72">
        <f t="shared" ref="B6:J6" si="1">B4-B5</f>
        <v>914180</v>
      </c>
      <c r="C6" s="72">
        <f t="shared" si="1"/>
        <v>997166</v>
      </c>
      <c r="D6" s="72">
        <f t="shared" si="1"/>
        <v>1199617</v>
      </c>
      <c r="E6" s="72">
        <f t="shared" si="1"/>
        <v>1398790</v>
      </c>
      <c r="F6" s="72">
        <f t="shared" si="1"/>
        <v>1816287</v>
      </c>
      <c r="G6" s="72">
        <f t="shared" si="1"/>
        <v>2223386</v>
      </c>
      <c r="H6" s="72">
        <f t="shared" si="1"/>
        <v>2463991</v>
      </c>
      <c r="I6" s="72">
        <f t="shared" si="1"/>
        <v>3608565</v>
      </c>
      <c r="J6" s="72">
        <f t="shared" si="1"/>
        <v>4492340</v>
      </c>
      <c r="K6" s="72">
        <f>K4-K5</f>
        <v>5609405</v>
      </c>
      <c r="L6" s="72">
        <f t="shared" ref="L6:O6" si="2">L4-L5</f>
        <v>6275068</v>
      </c>
      <c r="M6" s="72">
        <f t="shared" si="2"/>
        <v>6930000</v>
      </c>
      <c r="N6" s="72">
        <f t="shared" si="2"/>
        <v>7600000</v>
      </c>
      <c r="O6" s="72">
        <f t="shared" si="2"/>
        <v>8150000</v>
      </c>
      <c r="Q6" s="72">
        <v>344733</v>
      </c>
      <c r="R6" s="72">
        <v>396194</v>
      </c>
      <c r="S6" s="72">
        <v>406777</v>
      </c>
      <c r="T6" s="72">
        <v>668583</v>
      </c>
      <c r="V6" s="72">
        <v>421720</v>
      </c>
      <c r="W6" s="72">
        <v>485796</v>
      </c>
      <c r="X6" s="72">
        <v>505044</v>
      </c>
      <c r="Y6" s="72">
        <v>810826</v>
      </c>
      <c r="Z6" s="72"/>
      <c r="AA6" s="72">
        <f t="shared" ref="AA6:AC6" si="3">AA4-AA5</f>
        <v>334402</v>
      </c>
      <c r="AB6" s="72">
        <f t="shared" si="3"/>
        <v>489501</v>
      </c>
      <c r="AC6" s="72">
        <f t="shared" si="3"/>
        <v>627354</v>
      </c>
      <c r="AD6" s="72">
        <f>AD4-AD5</f>
        <v>1012734</v>
      </c>
      <c r="AE6" s="72"/>
      <c r="AF6" s="72">
        <f t="shared" ref="AF6:AH6" si="4">AF4-AF5</f>
        <v>700314</v>
      </c>
      <c r="AG6" s="72">
        <f t="shared" si="4"/>
        <v>842686</v>
      </c>
      <c r="AH6" s="72">
        <f t="shared" si="4"/>
        <v>829393</v>
      </c>
      <c r="AI6" s="72">
        <f>AI4-AI5</f>
        <v>1236172</v>
      </c>
      <c r="AK6" s="72">
        <f t="shared" ref="AK6:AM6" si="5">AK4-AK5</f>
        <v>870393</v>
      </c>
      <c r="AL6" s="72">
        <f t="shared" si="5"/>
        <v>1055476</v>
      </c>
      <c r="AM6" s="72">
        <f t="shared" si="5"/>
        <v>1038852</v>
      </c>
      <c r="AN6" s="72">
        <f>AN4-AN5</f>
        <v>1527619</v>
      </c>
      <c r="AP6" s="72">
        <f t="shared" ref="AP6:AR6" si="6">AP4-AP5</f>
        <v>1150805</v>
      </c>
      <c r="AQ6" s="72">
        <f t="shared" si="6"/>
        <v>1298511</v>
      </c>
      <c r="AR6" s="72">
        <f t="shared" si="6"/>
        <v>1256664</v>
      </c>
      <c r="AS6" s="72">
        <f>AS4-AS5</f>
        <v>1903425</v>
      </c>
      <c r="AU6" s="72">
        <f t="shared" ref="AU6:AW6" si="7">AU4-AU5</f>
        <v>1275068</v>
      </c>
      <c r="AV6" s="72">
        <f t="shared" si="7"/>
        <v>1425000</v>
      </c>
      <c r="AW6" s="72">
        <f t="shared" si="7"/>
        <v>1415000</v>
      </c>
      <c r="AX6" s="72">
        <f>AX4-AX5</f>
        <v>2160000</v>
      </c>
    </row>
    <row r="7" spans="1:50" ht="20" x14ac:dyDescent="0.25">
      <c r="A7" s="57" t="s">
        <v>49</v>
      </c>
      <c r="B7" s="71">
        <v>538147</v>
      </c>
      <c r="C7" s="72">
        <v>628090</v>
      </c>
      <c r="D7" s="72">
        <v>778465</v>
      </c>
      <c r="E7" s="72">
        <v>904264</v>
      </c>
      <c r="F7" s="72">
        <v>1110451</v>
      </c>
      <c r="G7" s="72">
        <v>1334247</v>
      </c>
      <c r="H7" s="72">
        <v>1609003</v>
      </c>
      <c r="I7" s="72">
        <v>2225034</v>
      </c>
      <c r="J7" s="72">
        <v>2757447</v>
      </c>
      <c r="K7" s="72">
        <v>3397218</v>
      </c>
      <c r="L7" s="70">
        <f>SUM(AU7:AX7)</f>
        <v>3777426</v>
      </c>
      <c r="M7" s="72">
        <v>4150000</v>
      </c>
      <c r="N7" s="72">
        <v>4500000</v>
      </c>
      <c r="O7" s="72">
        <v>4800000</v>
      </c>
      <c r="Q7" s="72">
        <v>240428</v>
      </c>
      <c r="R7" s="72">
        <v>261986</v>
      </c>
      <c r="S7" s="72">
        <v>270874</v>
      </c>
      <c r="T7" s="72">
        <v>337163</v>
      </c>
      <c r="V7" s="72">
        <v>292908</v>
      </c>
      <c r="W7" s="72">
        <v>317814</v>
      </c>
      <c r="X7" s="72">
        <v>329215</v>
      </c>
      <c r="Y7" s="72">
        <v>394339</v>
      </c>
      <c r="Z7" s="72"/>
      <c r="AA7" s="72">
        <v>299583</v>
      </c>
      <c r="AB7" s="72">
        <v>352881</v>
      </c>
      <c r="AC7" s="72">
        <v>411708</v>
      </c>
      <c r="AD7" s="72">
        <v>544831</v>
      </c>
      <c r="AE7" s="72"/>
      <c r="AF7" s="72">
        <v>496634</v>
      </c>
      <c r="AG7" s="72">
        <v>541317</v>
      </c>
      <c r="AH7" s="72">
        <v>545124</v>
      </c>
      <c r="AI7" s="72">
        <v>641959</v>
      </c>
      <c r="AK7" s="72">
        <v>607851</v>
      </c>
      <c r="AL7" s="72">
        <v>662253</v>
      </c>
      <c r="AM7" s="72">
        <v>684236</v>
      </c>
      <c r="AN7" s="72">
        <v>803107</v>
      </c>
      <c r="AP7" s="72">
        <v>747513</v>
      </c>
      <c r="AQ7" s="72">
        <v>817375</v>
      </c>
      <c r="AR7" s="72">
        <v>842795</v>
      </c>
      <c r="AS7" s="72">
        <v>989535</v>
      </c>
      <c r="AU7" s="72">
        <v>842426</v>
      </c>
      <c r="AV7" s="72">
        <v>915000</v>
      </c>
      <c r="AW7" s="72">
        <v>915000</v>
      </c>
      <c r="AX7" s="72">
        <v>1105000</v>
      </c>
    </row>
    <row r="8" spans="1:50" ht="20" x14ac:dyDescent="0.25">
      <c r="A8" s="57" t="s">
        <v>50</v>
      </c>
      <c r="B8" s="73">
        <v>0</v>
      </c>
      <c r="C8" s="72">
        <v>0</v>
      </c>
      <c r="D8" s="72">
        <v>0</v>
      </c>
      <c r="E8" s="72">
        <v>38525</v>
      </c>
      <c r="F8" s="72">
        <v>0</v>
      </c>
      <c r="G8" s="72">
        <v>0</v>
      </c>
      <c r="H8" s="72">
        <v>0</v>
      </c>
      <c r="I8" s="72">
        <v>0</v>
      </c>
      <c r="J8" s="72">
        <v>407913</v>
      </c>
      <c r="K8" s="72">
        <v>74501</v>
      </c>
      <c r="L8" s="70">
        <f>SUM(AU8:AX8)</f>
        <v>0</v>
      </c>
      <c r="M8" s="70">
        <v>0.1</v>
      </c>
      <c r="N8" s="70">
        <v>0.1</v>
      </c>
      <c r="O8" s="70">
        <v>0.1</v>
      </c>
      <c r="Q8" s="72">
        <v>0</v>
      </c>
      <c r="R8" s="72">
        <v>0</v>
      </c>
      <c r="S8" s="72">
        <v>0</v>
      </c>
      <c r="T8" s="72">
        <v>0</v>
      </c>
      <c r="V8" s="72">
        <v>0</v>
      </c>
      <c r="W8" s="72">
        <v>0</v>
      </c>
      <c r="X8" s="72">
        <v>0</v>
      </c>
      <c r="Y8" s="72">
        <v>0</v>
      </c>
      <c r="Z8" s="72"/>
      <c r="AA8" s="72">
        <v>0</v>
      </c>
      <c r="AB8" s="72">
        <v>747</v>
      </c>
      <c r="AC8" s="72">
        <v>0</v>
      </c>
      <c r="AD8" s="72">
        <v>0</v>
      </c>
      <c r="AE8" s="72"/>
      <c r="AF8" s="72">
        <v>0</v>
      </c>
      <c r="AG8" s="72">
        <v>0</v>
      </c>
      <c r="AH8" s="72">
        <v>0</v>
      </c>
      <c r="AI8" s="72">
        <v>0</v>
      </c>
      <c r="AK8" s="72">
        <v>0</v>
      </c>
      <c r="AL8" s="72">
        <v>0</v>
      </c>
      <c r="AM8" s="72">
        <v>0</v>
      </c>
      <c r="AN8" s="72">
        <v>407913</v>
      </c>
      <c r="AP8" s="72">
        <v>0</v>
      </c>
      <c r="AQ8" s="72">
        <v>0</v>
      </c>
      <c r="AR8" s="72">
        <v>74501</v>
      </c>
      <c r="AS8" s="72">
        <v>0</v>
      </c>
      <c r="AU8" s="72">
        <v>0</v>
      </c>
      <c r="AV8" s="72">
        <v>0</v>
      </c>
      <c r="AW8" s="72">
        <v>0</v>
      </c>
      <c r="AX8" s="72">
        <v>0</v>
      </c>
    </row>
    <row r="9" spans="1:50" ht="20" x14ac:dyDescent="0.25">
      <c r="A9" s="57" t="s">
        <v>51</v>
      </c>
      <c r="B9" s="73">
        <v>0</v>
      </c>
      <c r="C9" s="72">
        <v>0</v>
      </c>
      <c r="D9" s="72">
        <v>0</v>
      </c>
      <c r="E9" s="72">
        <v>0</v>
      </c>
      <c r="F9" s="72">
        <v>0</v>
      </c>
      <c r="G9" s="72">
        <v>29</v>
      </c>
      <c r="H9" s="72">
        <v>5160</v>
      </c>
      <c r="I9" s="72">
        <v>8782</v>
      </c>
      <c r="J9" s="72">
        <v>8752</v>
      </c>
      <c r="K9" s="72">
        <v>5010</v>
      </c>
      <c r="L9" s="70">
        <f>SUM(AU9:AX9)</f>
        <v>0</v>
      </c>
      <c r="M9" s="70">
        <v>0.1</v>
      </c>
      <c r="N9" s="70">
        <v>0.1</v>
      </c>
      <c r="O9" s="70">
        <v>0.1</v>
      </c>
      <c r="Q9" s="72">
        <v>0</v>
      </c>
      <c r="R9" s="72">
        <v>0</v>
      </c>
      <c r="S9" s="72">
        <v>0</v>
      </c>
      <c r="T9" s="72">
        <v>0</v>
      </c>
      <c r="V9" s="72">
        <v>0</v>
      </c>
      <c r="W9" s="72">
        <v>0</v>
      </c>
      <c r="X9" s="72">
        <v>0</v>
      </c>
      <c r="Y9" s="72">
        <v>0</v>
      </c>
      <c r="Z9" s="72"/>
      <c r="AA9" s="72">
        <v>23</v>
      </c>
      <c r="AB9" s="72">
        <v>747</v>
      </c>
      <c r="AC9" s="72">
        <v>2195</v>
      </c>
      <c r="AD9" s="72">
        <v>2195</v>
      </c>
      <c r="AE9" s="72"/>
      <c r="AF9" s="72">
        <v>2195</v>
      </c>
      <c r="AG9" s="72">
        <v>2195</v>
      </c>
      <c r="AH9" s="72">
        <v>2195</v>
      </c>
      <c r="AI9" s="72">
        <v>2197</v>
      </c>
      <c r="AK9" s="72">
        <v>2195</v>
      </c>
      <c r="AL9" s="72">
        <v>2195</v>
      </c>
      <c r="AM9" s="72">
        <v>2189</v>
      </c>
      <c r="AN9" s="72">
        <v>2173</v>
      </c>
      <c r="AP9" s="72">
        <v>1878</v>
      </c>
      <c r="AQ9" s="72">
        <v>1879</v>
      </c>
      <c r="AR9" s="72">
        <v>1253</v>
      </c>
      <c r="AS9" s="72">
        <v>0</v>
      </c>
      <c r="AU9" s="72">
        <v>0</v>
      </c>
      <c r="AV9" s="72">
        <v>0</v>
      </c>
      <c r="AW9" s="72">
        <v>0</v>
      </c>
      <c r="AX9" s="72">
        <v>0</v>
      </c>
    </row>
    <row r="10" spans="1:50" ht="20" x14ac:dyDescent="0.25">
      <c r="A10" s="57" t="s">
        <v>52</v>
      </c>
      <c r="B10" s="73">
        <v>0</v>
      </c>
      <c r="C10" s="72">
        <v>0</v>
      </c>
      <c r="D10" s="72">
        <v>0</v>
      </c>
      <c r="E10" s="72">
        <v>0</v>
      </c>
      <c r="F10" s="72">
        <v>0</v>
      </c>
      <c r="G10" s="72">
        <v>0</v>
      </c>
      <c r="H10" s="72">
        <v>29842</v>
      </c>
      <c r="I10" s="72">
        <v>41394</v>
      </c>
      <c r="J10" s="72">
        <v>0</v>
      </c>
      <c r="K10" s="72"/>
      <c r="L10" s="70">
        <f>SUM(AU10:AX10)</f>
        <v>0</v>
      </c>
      <c r="M10" s="70">
        <v>0.1</v>
      </c>
      <c r="N10" s="70">
        <v>0.1</v>
      </c>
      <c r="O10" s="70">
        <v>0.1</v>
      </c>
      <c r="Q10" s="72">
        <v>0</v>
      </c>
      <c r="R10" s="72">
        <v>0</v>
      </c>
      <c r="S10" s="72">
        <v>0</v>
      </c>
      <c r="T10" s="72">
        <v>0</v>
      </c>
      <c r="V10" s="72">
        <v>0</v>
      </c>
      <c r="W10" s="72">
        <v>0</v>
      </c>
      <c r="X10" s="72">
        <v>0</v>
      </c>
      <c r="Y10" s="72">
        <v>0</v>
      </c>
      <c r="Z10" s="72"/>
      <c r="AA10" s="72">
        <v>2045</v>
      </c>
      <c r="AB10" s="72">
        <v>11464</v>
      </c>
      <c r="AC10" s="72">
        <v>8531</v>
      </c>
      <c r="AD10" s="72">
        <v>7802</v>
      </c>
      <c r="AE10" s="72"/>
      <c r="AF10" s="72">
        <v>7664</v>
      </c>
      <c r="AG10" s="72">
        <v>8143</v>
      </c>
      <c r="AH10" s="72">
        <v>24127</v>
      </c>
      <c r="AI10" s="72">
        <v>1460</v>
      </c>
      <c r="AK10" s="72">
        <v>0</v>
      </c>
      <c r="AL10" s="72">
        <v>0</v>
      </c>
      <c r="AM10" s="72">
        <v>0</v>
      </c>
      <c r="AN10" s="72">
        <v>0</v>
      </c>
      <c r="AP10" s="72">
        <v>0</v>
      </c>
      <c r="AQ10" s="72">
        <v>0</v>
      </c>
      <c r="AR10" s="72">
        <v>0</v>
      </c>
      <c r="AS10" s="72">
        <v>0</v>
      </c>
      <c r="AU10" s="72">
        <v>0</v>
      </c>
      <c r="AV10" s="72">
        <v>0</v>
      </c>
      <c r="AW10" s="72">
        <v>0</v>
      </c>
      <c r="AX10" s="72">
        <v>0</v>
      </c>
    </row>
    <row r="11" spans="1:50" ht="20" x14ac:dyDescent="0.25">
      <c r="A11" s="57" t="s">
        <v>53</v>
      </c>
      <c r="B11" s="73">
        <v>0</v>
      </c>
      <c r="C11" s="72">
        <v>0</v>
      </c>
      <c r="D11" s="72">
        <v>0</v>
      </c>
      <c r="E11" s="72">
        <v>0</v>
      </c>
      <c r="F11" s="72">
        <v>0</v>
      </c>
      <c r="G11" s="72">
        <v>0</v>
      </c>
      <c r="H11" s="72">
        <v>0</v>
      </c>
      <c r="I11" s="72">
        <v>0</v>
      </c>
      <c r="J11" s="72">
        <v>-10180</v>
      </c>
      <c r="K11" s="72">
        <v>0</v>
      </c>
      <c r="L11" s="70">
        <f>SUM(AU11:AX11)</f>
        <v>0</v>
      </c>
      <c r="M11" s="70">
        <v>0.1</v>
      </c>
      <c r="N11" s="70">
        <v>0.1</v>
      </c>
      <c r="O11" s="70">
        <v>0.1</v>
      </c>
      <c r="Q11" s="72">
        <v>0</v>
      </c>
      <c r="R11" s="72">
        <v>0</v>
      </c>
      <c r="S11" s="72">
        <v>0</v>
      </c>
      <c r="T11" s="72">
        <v>0</v>
      </c>
      <c r="V11" s="72">
        <v>0</v>
      </c>
      <c r="W11" s="72">
        <v>0</v>
      </c>
      <c r="X11" s="72">
        <v>0</v>
      </c>
      <c r="Y11" s="72">
        <v>0</v>
      </c>
      <c r="Z11" s="72"/>
      <c r="AA11" s="72">
        <v>0</v>
      </c>
      <c r="AB11" s="72">
        <v>0</v>
      </c>
      <c r="AC11" s="72">
        <v>0</v>
      </c>
      <c r="AD11" s="72">
        <v>0</v>
      </c>
      <c r="AE11" s="72"/>
      <c r="AF11" s="72">
        <v>0</v>
      </c>
      <c r="AG11" s="72">
        <v>0</v>
      </c>
      <c r="AH11" s="72">
        <v>0</v>
      </c>
      <c r="AI11" s="72">
        <v>0</v>
      </c>
      <c r="AK11" s="72">
        <v>0</v>
      </c>
      <c r="AL11" s="72">
        <v>-10180</v>
      </c>
      <c r="AM11" s="72">
        <v>0</v>
      </c>
      <c r="AN11" s="72">
        <v>0</v>
      </c>
      <c r="AP11" s="72">
        <v>0</v>
      </c>
      <c r="AQ11" s="72">
        <v>0</v>
      </c>
      <c r="AR11" s="72">
        <v>0</v>
      </c>
      <c r="AS11" s="72">
        <v>0</v>
      </c>
      <c r="AU11" s="72">
        <v>0</v>
      </c>
      <c r="AV11" s="72">
        <v>0</v>
      </c>
      <c r="AW11" s="72">
        <v>0</v>
      </c>
      <c r="AX11" s="72">
        <v>0</v>
      </c>
    </row>
    <row r="12" spans="1:50" ht="20" x14ac:dyDescent="0.25">
      <c r="A12" s="57" t="s">
        <v>110</v>
      </c>
      <c r="B12" s="68">
        <f>B7+B8+B9+B10+B11</f>
        <v>538147</v>
      </c>
      <c r="C12" s="55">
        <f t="shared" ref="C12:O12" si="8">C7+C8+C9+C10+C11</f>
        <v>628090</v>
      </c>
      <c r="D12" s="55">
        <f t="shared" si="8"/>
        <v>778465</v>
      </c>
      <c r="E12" s="55">
        <f t="shared" si="8"/>
        <v>942789</v>
      </c>
      <c r="F12" s="55">
        <f t="shared" si="8"/>
        <v>1110451</v>
      </c>
      <c r="G12" s="55">
        <f t="shared" si="8"/>
        <v>1334276</v>
      </c>
      <c r="H12" s="55">
        <f t="shared" si="8"/>
        <v>1644005</v>
      </c>
      <c r="I12" s="55">
        <f t="shared" si="8"/>
        <v>2275210</v>
      </c>
      <c r="J12" s="55">
        <f t="shared" si="8"/>
        <v>3163932</v>
      </c>
      <c r="K12" s="55">
        <f t="shared" si="8"/>
        <v>3476729</v>
      </c>
      <c r="L12" s="55">
        <f t="shared" si="8"/>
        <v>3777426</v>
      </c>
      <c r="M12" s="74">
        <f t="shared" si="8"/>
        <v>4150000.4000000004</v>
      </c>
      <c r="N12" s="74">
        <f t="shared" si="8"/>
        <v>4500000.3999999985</v>
      </c>
      <c r="O12" s="74">
        <f t="shared" si="8"/>
        <v>4800000.3999999985</v>
      </c>
      <c r="Q12" s="55">
        <f t="shared" ref="Q12:T12" si="9">Q7+Q8+Q9+Q10+Q11</f>
        <v>240428</v>
      </c>
      <c r="R12" s="55">
        <f t="shared" si="9"/>
        <v>261986</v>
      </c>
      <c r="S12" s="55">
        <f t="shared" si="9"/>
        <v>270874</v>
      </c>
      <c r="T12" s="55">
        <f t="shared" si="9"/>
        <v>337163</v>
      </c>
      <c r="V12" s="55">
        <f t="shared" ref="V12:Y12" si="10">V7+V8+V9+V10+V11</f>
        <v>292908</v>
      </c>
      <c r="W12" s="55">
        <f t="shared" si="10"/>
        <v>317814</v>
      </c>
      <c r="X12" s="55">
        <f t="shared" si="10"/>
        <v>329215</v>
      </c>
      <c r="Y12" s="55">
        <f t="shared" si="10"/>
        <v>394339</v>
      </c>
      <c r="AA12" s="75">
        <f t="shared" ref="AA12:AB12" si="11">AA7+AA8+AA9+AA10+AA11</f>
        <v>301651</v>
      </c>
      <c r="AB12" s="75">
        <f t="shared" si="11"/>
        <v>365839</v>
      </c>
      <c r="AC12" s="75">
        <f>AC7+AC8+AC9+AC10+AC11</f>
        <v>422434</v>
      </c>
      <c r="AD12" s="75">
        <f>AD7+AD8+AD9+AD10+AD11</f>
        <v>554828</v>
      </c>
      <c r="AF12" s="75">
        <f>AF7+AF8+AF9+AF10+AF11</f>
        <v>506493</v>
      </c>
      <c r="AG12" s="75">
        <f>AG7+AG8+AG9+AG10+AG11</f>
        <v>551655</v>
      </c>
      <c r="AH12" s="75">
        <f>AH7+AH8+AH9+AH10+AH11</f>
        <v>571446</v>
      </c>
      <c r="AI12" s="75">
        <f>AI7+AI8+AI9+AI10+AI11</f>
        <v>645616</v>
      </c>
      <c r="AK12" s="75">
        <f>AK7+AK8+AK9+AK10+AK11</f>
        <v>610046</v>
      </c>
      <c r="AL12" s="75">
        <f>AL7+AL8+AL9+AL10+AL11</f>
        <v>654268</v>
      </c>
      <c r="AM12" s="75">
        <f>AM7+AM8+AM9+AM10+AM11</f>
        <v>686425</v>
      </c>
      <c r="AN12" s="75">
        <f>AN7+AN8+AN9+AN10+AN11</f>
        <v>1213193</v>
      </c>
      <c r="AP12" s="75">
        <f>AP7+AP8+AP9+AP10+AP11</f>
        <v>749391</v>
      </c>
      <c r="AQ12" s="75">
        <f>AQ7+AQ8+AQ9+AQ10+AQ11</f>
        <v>819254</v>
      </c>
      <c r="AR12" s="75">
        <f>AR7+AR8+AR9+AR10+AR11</f>
        <v>918549</v>
      </c>
      <c r="AS12" s="75">
        <f>AS7+AS8+AS9+AS10+AS11</f>
        <v>989535</v>
      </c>
      <c r="AU12" s="75">
        <f>AU7+AU8+AU9+AU10+AU11</f>
        <v>842426</v>
      </c>
      <c r="AV12" s="75">
        <f>AV7+AV8+AV9+AV10+AV11</f>
        <v>915000</v>
      </c>
      <c r="AW12" s="75">
        <f t="shared" ref="AW12:AX12" si="12">AW7+AW8+AW9+AW10+AW11</f>
        <v>915000</v>
      </c>
      <c r="AX12" s="75">
        <f t="shared" si="12"/>
        <v>1105000</v>
      </c>
    </row>
    <row r="13" spans="1:50" ht="20" x14ac:dyDescent="0.25">
      <c r="A13" s="57" t="s">
        <v>54</v>
      </c>
      <c r="B13" s="76">
        <f>B6-B12</f>
        <v>376033</v>
      </c>
      <c r="C13" s="77">
        <f t="shared" ref="C13:O13" si="13">C6-C12</f>
        <v>369076</v>
      </c>
      <c r="D13" s="77">
        <f t="shared" si="13"/>
        <v>421152</v>
      </c>
      <c r="E13" s="77">
        <f t="shared" si="13"/>
        <v>456001</v>
      </c>
      <c r="F13" s="77">
        <f t="shared" si="13"/>
        <v>705836</v>
      </c>
      <c r="G13" s="77">
        <f t="shared" si="13"/>
        <v>889110</v>
      </c>
      <c r="H13" s="77">
        <f t="shared" si="13"/>
        <v>819986</v>
      </c>
      <c r="I13" s="77">
        <f t="shared" si="13"/>
        <v>1333355</v>
      </c>
      <c r="J13" s="77">
        <f t="shared" si="13"/>
        <v>1328408</v>
      </c>
      <c r="K13" s="77">
        <f t="shared" si="13"/>
        <v>2132676</v>
      </c>
      <c r="L13" s="77">
        <f t="shared" si="13"/>
        <v>2497642</v>
      </c>
      <c r="M13" s="77">
        <f t="shared" si="13"/>
        <v>2779999.5999999996</v>
      </c>
      <c r="N13" s="77">
        <f t="shared" si="13"/>
        <v>3099999.6000000015</v>
      </c>
      <c r="O13" s="77">
        <f t="shared" si="13"/>
        <v>3349999.6000000015</v>
      </c>
      <c r="P13" s="78"/>
      <c r="Q13" s="77">
        <f t="shared" ref="Q13:T13" si="14">Q6-Q12</f>
        <v>104305</v>
      </c>
      <c r="R13" s="77">
        <f t="shared" si="14"/>
        <v>134208</v>
      </c>
      <c r="S13" s="77">
        <f t="shared" si="14"/>
        <v>135903</v>
      </c>
      <c r="T13" s="77">
        <f t="shared" si="14"/>
        <v>331420</v>
      </c>
      <c r="U13" s="78"/>
      <c r="V13" s="77">
        <f t="shared" ref="V13:Y13" si="15">V6-V12</f>
        <v>128812</v>
      </c>
      <c r="W13" s="77">
        <f t="shared" si="15"/>
        <v>167982</v>
      </c>
      <c r="X13" s="77">
        <f t="shared" si="15"/>
        <v>175829</v>
      </c>
      <c r="Y13" s="77">
        <f t="shared" si="15"/>
        <v>416487</v>
      </c>
      <c r="Z13" s="78"/>
      <c r="AA13" s="77">
        <f t="shared" ref="AA13:AC13" si="16">AA6-AA12</f>
        <v>32751</v>
      </c>
      <c r="AB13" s="77">
        <f t="shared" si="16"/>
        <v>123662</v>
      </c>
      <c r="AC13" s="77">
        <f t="shared" si="16"/>
        <v>204920</v>
      </c>
      <c r="AD13" s="77">
        <f>AD6-AD12</f>
        <v>457906</v>
      </c>
      <c r="AE13" s="78"/>
      <c r="AF13" s="77">
        <f t="shared" ref="AF13:AI13" si="17">AF6-AF12</f>
        <v>193821</v>
      </c>
      <c r="AG13" s="77">
        <f t="shared" si="17"/>
        <v>291031</v>
      </c>
      <c r="AH13" s="77">
        <f t="shared" si="17"/>
        <v>257947</v>
      </c>
      <c r="AI13" s="77">
        <f t="shared" si="17"/>
        <v>590556</v>
      </c>
      <c r="AK13" s="77">
        <f t="shared" ref="AK13:AN13" si="18">AK6-AK12</f>
        <v>260347</v>
      </c>
      <c r="AL13" s="77">
        <f t="shared" si="18"/>
        <v>401208</v>
      </c>
      <c r="AM13" s="77">
        <f t="shared" si="18"/>
        <v>352427</v>
      </c>
      <c r="AN13" s="77">
        <f t="shared" si="18"/>
        <v>314426</v>
      </c>
      <c r="AP13" s="77">
        <f t="shared" ref="AP13" si="19">AP6-AP12</f>
        <v>401414</v>
      </c>
      <c r="AQ13" s="77">
        <f>AQ6-AQ12</f>
        <v>479257</v>
      </c>
      <c r="AR13" s="77">
        <f>AR6-AR12</f>
        <v>338115</v>
      </c>
      <c r="AS13" s="77">
        <f>AS6-AS12</f>
        <v>913890</v>
      </c>
      <c r="AU13" s="77">
        <f t="shared" ref="AU13:AX13" si="20">AU6-AU12</f>
        <v>432642</v>
      </c>
      <c r="AV13" s="77">
        <f t="shared" si="20"/>
        <v>510000</v>
      </c>
      <c r="AW13" s="77">
        <f t="shared" si="20"/>
        <v>500000</v>
      </c>
      <c r="AX13" s="77">
        <f t="shared" si="20"/>
        <v>1055000</v>
      </c>
    </row>
    <row r="14" spans="1:50" ht="20" x14ac:dyDescent="0.25">
      <c r="A14" s="57" t="s">
        <v>55</v>
      </c>
      <c r="B14" s="71">
        <v>7102</v>
      </c>
      <c r="C14" s="72">
        <v>-581</v>
      </c>
      <c r="D14" s="72">
        <v>1577</v>
      </c>
      <c r="E14" s="72">
        <v>3997</v>
      </c>
      <c r="F14" s="72">
        <v>9414</v>
      </c>
      <c r="G14" s="72">
        <v>8283</v>
      </c>
      <c r="H14" s="72">
        <v>-636</v>
      </c>
      <c r="I14" s="72">
        <v>514</v>
      </c>
      <c r="J14" s="72">
        <v>4163</v>
      </c>
      <c r="K14" s="72">
        <v>43059</v>
      </c>
      <c r="L14" s="70">
        <f>SUM(AU14:AX14)</f>
        <v>99283</v>
      </c>
      <c r="M14" s="70">
        <v>200000</v>
      </c>
      <c r="N14" s="70">
        <v>200000</v>
      </c>
      <c r="O14" s="70">
        <v>200000</v>
      </c>
      <c r="Q14" s="72">
        <v>2918</v>
      </c>
      <c r="R14" s="72">
        <v>1591</v>
      </c>
      <c r="S14" s="72">
        <v>2044</v>
      </c>
      <c r="T14" s="72">
        <v>2861</v>
      </c>
      <c r="V14" s="72">
        <v>2379</v>
      </c>
      <c r="W14" s="72">
        <v>1850</v>
      </c>
      <c r="X14" s="72">
        <v>1925</v>
      </c>
      <c r="Y14" s="72">
        <v>2129</v>
      </c>
      <c r="Z14" s="72"/>
      <c r="AA14" s="72">
        <v>1174</v>
      </c>
      <c r="AB14" s="72">
        <v>-344</v>
      </c>
      <c r="AC14" s="72">
        <v>-580</v>
      </c>
      <c r="AD14" s="72">
        <v>-886</v>
      </c>
      <c r="AE14" s="72"/>
      <c r="AF14" s="79">
        <v>227</v>
      </c>
      <c r="AG14" s="72">
        <v>96</v>
      </c>
      <c r="AH14" s="72">
        <v>15</v>
      </c>
      <c r="AI14" s="72">
        <v>176</v>
      </c>
      <c r="AK14" s="72">
        <v>-22</v>
      </c>
      <c r="AL14" s="72">
        <v>145</v>
      </c>
      <c r="AM14" s="72">
        <v>331</v>
      </c>
      <c r="AN14" s="72">
        <v>3709</v>
      </c>
      <c r="AP14" s="72">
        <v>8025</v>
      </c>
      <c r="AQ14" s="72">
        <v>7362</v>
      </c>
      <c r="AR14" s="72">
        <v>9842</v>
      </c>
      <c r="AS14" s="72">
        <v>17830</v>
      </c>
      <c r="AU14" s="72">
        <v>23283</v>
      </c>
      <c r="AV14" s="72">
        <v>22000</v>
      </c>
      <c r="AW14" s="72">
        <v>22000</v>
      </c>
      <c r="AX14" s="72">
        <v>32000</v>
      </c>
    </row>
    <row r="15" spans="1:50" ht="20" x14ac:dyDescent="0.25">
      <c r="A15" s="57" t="s">
        <v>56</v>
      </c>
      <c r="B15" s="71">
        <v>383135</v>
      </c>
      <c r="C15" s="72">
        <v>368495</v>
      </c>
      <c r="D15" s="72">
        <v>422729</v>
      </c>
      <c r="E15" s="72">
        <v>459998</v>
      </c>
      <c r="F15" s="72">
        <v>715250</v>
      </c>
      <c r="G15" s="72">
        <v>897393</v>
      </c>
      <c r="H15" s="72">
        <v>819350</v>
      </c>
      <c r="I15" s="72">
        <v>1333869</v>
      </c>
      <c r="J15" s="72">
        <v>1332571</v>
      </c>
      <c r="K15" s="72">
        <f>K13+K14</f>
        <v>2175735</v>
      </c>
      <c r="L15" s="72">
        <f>L13+L14</f>
        <v>2596925</v>
      </c>
      <c r="M15" s="72">
        <f>M13+M14</f>
        <v>2979999.5999999996</v>
      </c>
      <c r="N15" s="72">
        <f>N13+N14</f>
        <v>3299999.6000000015</v>
      </c>
      <c r="O15" s="72">
        <f>O13+O14</f>
        <v>3549999.6000000015</v>
      </c>
      <c r="Q15" s="72">
        <v>107223</v>
      </c>
      <c r="R15" s="72">
        <v>135799</v>
      </c>
      <c r="S15" s="72">
        <v>137947</v>
      </c>
      <c r="T15" s="72">
        <v>334281</v>
      </c>
      <c r="V15" s="72">
        <v>131191</v>
      </c>
      <c r="W15" s="72">
        <v>169832</v>
      </c>
      <c r="X15" s="72">
        <v>177754</v>
      </c>
      <c r="Y15" s="72">
        <v>418616</v>
      </c>
      <c r="Z15" s="72"/>
      <c r="AA15" s="72">
        <f t="shared" ref="AA15:AC15" si="21">AA14+AA13</f>
        <v>33925</v>
      </c>
      <c r="AB15" s="72">
        <f t="shared" si="21"/>
        <v>123318</v>
      </c>
      <c r="AC15" s="72">
        <f t="shared" si="21"/>
        <v>204340</v>
      </c>
      <c r="AD15" s="72">
        <f>AD14+AD13</f>
        <v>457020</v>
      </c>
      <c r="AE15" s="72"/>
      <c r="AF15" s="72">
        <f t="shared" ref="AF15:AH15" si="22">AF14+AF13</f>
        <v>194048</v>
      </c>
      <c r="AG15" s="72">
        <f t="shared" si="22"/>
        <v>291127</v>
      </c>
      <c r="AH15" s="72">
        <f t="shared" si="22"/>
        <v>257962</v>
      </c>
      <c r="AI15" s="72">
        <f>AI14+AI13</f>
        <v>590732</v>
      </c>
      <c r="AK15" s="72">
        <f t="shared" ref="AK15:AM15" si="23">AK14+AK13</f>
        <v>260325</v>
      </c>
      <c r="AL15" s="72">
        <f t="shared" si="23"/>
        <v>401353</v>
      </c>
      <c r="AM15" s="72">
        <f t="shared" si="23"/>
        <v>352758</v>
      </c>
      <c r="AN15" s="72">
        <f>AN14+AN13</f>
        <v>318135</v>
      </c>
      <c r="AP15" s="72">
        <f t="shared" ref="AP15:AR15" si="24">AP14+AP13</f>
        <v>409439</v>
      </c>
      <c r="AQ15" s="72">
        <f t="shared" si="24"/>
        <v>486619</v>
      </c>
      <c r="AR15" s="72">
        <f t="shared" si="24"/>
        <v>347957</v>
      </c>
      <c r="AS15" s="72">
        <f>AS14+AS13</f>
        <v>931720</v>
      </c>
      <c r="AU15" s="72">
        <f>AU14+AU13</f>
        <v>455925</v>
      </c>
      <c r="AV15" s="72">
        <f t="shared" ref="AV15:AX15" si="25">AV14+AV13</f>
        <v>532000</v>
      </c>
      <c r="AW15" s="72">
        <f t="shared" si="25"/>
        <v>522000</v>
      </c>
      <c r="AX15" s="72">
        <f t="shared" si="25"/>
        <v>1087000</v>
      </c>
    </row>
    <row r="16" spans="1:50" ht="20" x14ac:dyDescent="0.25">
      <c r="A16" s="57" t="s">
        <v>57</v>
      </c>
      <c r="B16" s="71">
        <v>144102</v>
      </c>
      <c r="C16" s="72">
        <v>102448</v>
      </c>
      <c r="D16" s="72">
        <v>119348</v>
      </c>
      <c r="E16" s="72">
        <v>201336</v>
      </c>
      <c r="F16" s="72">
        <v>231449</v>
      </c>
      <c r="G16" s="72">
        <v>251797</v>
      </c>
      <c r="H16" s="72">
        <v>230437</v>
      </c>
      <c r="I16" s="72">
        <v>358547</v>
      </c>
      <c r="J16" s="72">
        <v>477771</v>
      </c>
      <c r="K16" s="72">
        <v>625545</v>
      </c>
      <c r="L16" s="70">
        <f>SUM(AU16:AX16)</f>
        <v>776804</v>
      </c>
      <c r="M16" s="74">
        <f>M15*0.3</f>
        <v>893999.87999999989</v>
      </c>
      <c r="N16" s="74">
        <f>N15*0.3</f>
        <v>989999.88000000035</v>
      </c>
      <c r="O16" s="74">
        <f>O15*0.3</f>
        <v>1064999.8800000004</v>
      </c>
      <c r="Q16" s="72">
        <v>32070</v>
      </c>
      <c r="R16" s="72">
        <v>40029</v>
      </c>
      <c r="S16" s="72">
        <v>43534</v>
      </c>
      <c r="T16" s="72">
        <v>115816</v>
      </c>
      <c r="V16" s="72">
        <v>34588</v>
      </c>
      <c r="W16" s="72">
        <v>44842</v>
      </c>
      <c r="X16" s="72">
        <v>51772</v>
      </c>
      <c r="Y16" s="72">
        <v>120595</v>
      </c>
      <c r="Z16" s="72"/>
      <c r="AA16" s="72">
        <v>5293</v>
      </c>
      <c r="AB16" s="72">
        <v>37264</v>
      </c>
      <c r="AC16" s="72">
        <v>60697</v>
      </c>
      <c r="AD16" s="72">
        <v>127181</v>
      </c>
      <c r="AE16" s="72"/>
      <c r="AF16" s="79">
        <v>49092</v>
      </c>
      <c r="AG16" s="72">
        <v>83053</v>
      </c>
      <c r="AH16" s="72">
        <v>70174</v>
      </c>
      <c r="AI16" s="72">
        <v>156228</v>
      </c>
      <c r="AK16" s="72">
        <v>70327</v>
      </c>
      <c r="AL16" s="72">
        <v>111832</v>
      </c>
      <c r="AM16" s="72">
        <v>97288</v>
      </c>
      <c r="AN16" s="72">
        <v>198324</v>
      </c>
      <c r="AP16" s="72">
        <v>119034</v>
      </c>
      <c r="AQ16" s="72">
        <v>145016</v>
      </c>
      <c r="AR16" s="72">
        <v>99243</v>
      </c>
      <c r="AS16" s="72">
        <v>262252</v>
      </c>
      <c r="AU16" s="72">
        <v>134504</v>
      </c>
      <c r="AV16" s="55">
        <f>AV15*0.3</f>
        <v>159600</v>
      </c>
      <c r="AW16" s="55">
        <f t="shared" ref="AW16:AX16" si="26">AW15*0.3</f>
        <v>156600</v>
      </c>
      <c r="AX16" s="55">
        <f t="shared" si="26"/>
        <v>326100</v>
      </c>
    </row>
    <row r="17" spans="1:50" ht="20" x14ac:dyDescent="0.25">
      <c r="A17" s="57" t="s">
        <v>58</v>
      </c>
      <c r="B17" s="80">
        <f t="shared" ref="B17:L17" si="27">B15-B16</f>
        <v>239033</v>
      </c>
      <c r="C17" s="80">
        <f t="shared" si="27"/>
        <v>266047</v>
      </c>
      <c r="D17" s="80">
        <f t="shared" si="27"/>
        <v>303381</v>
      </c>
      <c r="E17" s="80">
        <f t="shared" si="27"/>
        <v>258662</v>
      </c>
      <c r="F17" s="80">
        <f t="shared" si="27"/>
        <v>483801</v>
      </c>
      <c r="G17" s="80">
        <f t="shared" si="27"/>
        <v>645596</v>
      </c>
      <c r="H17" s="80">
        <f t="shared" si="27"/>
        <v>588913</v>
      </c>
      <c r="I17" s="80">
        <f t="shared" si="27"/>
        <v>975322</v>
      </c>
      <c r="J17" s="80">
        <f t="shared" si="27"/>
        <v>854800</v>
      </c>
      <c r="K17" s="80">
        <f t="shared" si="27"/>
        <v>1550190</v>
      </c>
      <c r="L17" s="80">
        <f t="shared" si="27"/>
        <v>1820121</v>
      </c>
      <c r="M17" s="80">
        <f>M15-M16</f>
        <v>2085999.7199999997</v>
      </c>
      <c r="N17" s="80">
        <f>N15-N16</f>
        <v>2309999.7200000011</v>
      </c>
      <c r="O17" s="80">
        <f>O15-O16</f>
        <v>2484999.7200000011</v>
      </c>
      <c r="Q17" s="77">
        <v>75153</v>
      </c>
      <c r="R17" s="77">
        <v>95770</v>
      </c>
      <c r="S17" s="77">
        <v>94413</v>
      </c>
      <c r="T17" s="77">
        <v>218465</v>
      </c>
      <c r="U17" s="81"/>
      <c r="V17" s="77">
        <v>96603</v>
      </c>
      <c r="W17" s="77">
        <v>124990</v>
      </c>
      <c r="X17" s="77">
        <v>125982</v>
      </c>
      <c r="Y17" s="77">
        <v>298021</v>
      </c>
      <c r="Z17" s="77"/>
      <c r="AA17" s="77">
        <f>AA15-AA16</f>
        <v>28632</v>
      </c>
      <c r="AB17" s="77">
        <f t="shared" ref="AB17:AD17" si="28">AB15-AB16</f>
        <v>86054</v>
      </c>
      <c r="AC17" s="77">
        <f t="shared" si="28"/>
        <v>143643</v>
      </c>
      <c r="AD17" s="77">
        <f t="shared" si="28"/>
        <v>329839</v>
      </c>
      <c r="AE17" s="77"/>
      <c r="AF17" s="77">
        <f>AF15-AF16</f>
        <v>144956</v>
      </c>
      <c r="AG17" s="77">
        <f t="shared" ref="AG17:AI17" si="29">AG15-AG16</f>
        <v>208074</v>
      </c>
      <c r="AH17" s="77">
        <f t="shared" si="29"/>
        <v>187788</v>
      </c>
      <c r="AI17" s="77">
        <f t="shared" si="29"/>
        <v>434504</v>
      </c>
      <c r="AK17" s="77">
        <f>AK15-AK16</f>
        <v>189998</v>
      </c>
      <c r="AL17" s="77">
        <f t="shared" ref="AL17:AN17" si="30">AL15-AL16</f>
        <v>289521</v>
      </c>
      <c r="AM17" s="77">
        <f t="shared" si="30"/>
        <v>255470</v>
      </c>
      <c r="AN17" s="77">
        <f t="shared" si="30"/>
        <v>119811</v>
      </c>
      <c r="AP17" s="77">
        <f>AP15-AP16</f>
        <v>290405</v>
      </c>
      <c r="AQ17" s="77">
        <f t="shared" ref="AQ17:AS17" si="31">AQ15-AQ16</f>
        <v>341603</v>
      </c>
      <c r="AR17" s="77">
        <f t="shared" si="31"/>
        <v>248714</v>
      </c>
      <c r="AS17" s="77">
        <f t="shared" si="31"/>
        <v>669468</v>
      </c>
      <c r="AU17" s="77">
        <f>AU15-AU16</f>
        <v>321421</v>
      </c>
      <c r="AV17" s="77">
        <f t="shared" ref="AV17:AX17" si="32">AV15-AV16</f>
        <v>372400</v>
      </c>
      <c r="AW17" s="77">
        <f t="shared" si="32"/>
        <v>365400</v>
      </c>
      <c r="AX17" s="77">
        <f t="shared" si="32"/>
        <v>760900</v>
      </c>
    </row>
    <row r="18" spans="1:50" ht="20" x14ac:dyDescent="0.25">
      <c r="A18" s="57" t="s">
        <v>60</v>
      </c>
      <c r="B18" s="82">
        <f t="shared" ref="B18:L18" si="33">B17/B20</f>
        <v>1.6607010108729634</v>
      </c>
      <c r="C18" s="83">
        <f t="shared" si="33"/>
        <v>1.8953941509635592</v>
      </c>
      <c r="D18" s="83">
        <f t="shared" si="33"/>
        <v>2.2130706271975256</v>
      </c>
      <c r="E18" s="83">
        <f t="shared" si="33"/>
        <v>1.9020943024384505</v>
      </c>
      <c r="F18" s="83">
        <f t="shared" si="33"/>
        <v>3.6263407613950664</v>
      </c>
      <c r="G18" s="83">
        <f t="shared" si="33"/>
        <v>4.9511553534315489</v>
      </c>
      <c r="H18" s="83">
        <f t="shared" si="33"/>
        <v>4.5200515776466164</v>
      </c>
      <c r="I18" s="83">
        <f t="shared" si="33"/>
        <v>7.5158898958140679</v>
      </c>
      <c r="J18" s="83">
        <f t="shared" si="33"/>
        <v>6.6955963216518102</v>
      </c>
      <c r="K18" s="83">
        <f t="shared" si="33"/>
        <v>12.232612092230481</v>
      </c>
      <c r="L18" s="83">
        <f t="shared" si="33"/>
        <v>14.462938204847543</v>
      </c>
      <c r="M18" s="83">
        <f t="shared" ref="M18:O18" si="34">M17/M20</f>
        <v>16.70135884707766</v>
      </c>
      <c r="N18" s="83">
        <f t="shared" si="34"/>
        <v>18.719608752025941</v>
      </c>
      <c r="O18" s="83">
        <f t="shared" si="34"/>
        <v>20.285712000000011</v>
      </c>
      <c r="Q18" s="83">
        <v>0.55000000000000004</v>
      </c>
      <c r="R18" s="83">
        <v>0.71</v>
      </c>
      <c r="S18" s="83">
        <v>0.71</v>
      </c>
      <c r="T18" s="83">
        <v>1.66</v>
      </c>
      <c r="V18" s="83">
        <v>0.74</v>
      </c>
      <c r="W18" s="83">
        <v>0.96</v>
      </c>
      <c r="X18" s="83">
        <v>0.97</v>
      </c>
      <c r="Y18" s="83">
        <v>2.29</v>
      </c>
      <c r="Z18" s="83"/>
      <c r="AA18" s="84" t="s">
        <v>124</v>
      </c>
      <c r="AB18" s="83">
        <v>0.67</v>
      </c>
      <c r="AC18" s="83">
        <v>1.1000000000000001</v>
      </c>
      <c r="AD18" s="85">
        <f>AD17/AD20</f>
        <v>2.5565941944735107</v>
      </c>
      <c r="AE18" s="83"/>
      <c r="AF18" s="84" t="s">
        <v>122</v>
      </c>
      <c r="AG18" s="83">
        <v>1.6</v>
      </c>
      <c r="AH18" s="83">
        <v>1.45</v>
      </c>
      <c r="AI18" s="85">
        <f>AI17/AI20</f>
        <v>3.3678564508002946</v>
      </c>
      <c r="AK18" s="83">
        <v>1.48</v>
      </c>
      <c r="AL18" s="83">
        <v>2.27</v>
      </c>
      <c r="AM18" s="70">
        <v>2</v>
      </c>
      <c r="AN18" s="85">
        <f>AN17/AN20</f>
        <v>0.94001851619382371</v>
      </c>
      <c r="AP18" s="83">
        <v>2.2799999999999998</v>
      </c>
      <c r="AQ18" s="83">
        <v>2.69</v>
      </c>
      <c r="AR18" s="83">
        <v>1.97</v>
      </c>
      <c r="AS18" s="86">
        <f>AS17/AS20</f>
        <v>5.3036410305162089</v>
      </c>
      <c r="AU18" s="83">
        <v>2.5499999999999998</v>
      </c>
      <c r="AV18" s="87">
        <f>AV17/AV20</f>
        <v>2.9590782677791023</v>
      </c>
      <c r="AW18" s="86">
        <f>AW17/AW20</f>
        <v>2.9046104928457868</v>
      </c>
      <c r="AX18" s="86">
        <f>AX17/AX20</f>
        <v>6.0508946322067594</v>
      </c>
    </row>
    <row r="19" spans="1:50" ht="20" x14ac:dyDescent="0.25">
      <c r="A19" s="57" t="s">
        <v>61</v>
      </c>
      <c r="B19" s="82">
        <f t="shared" ref="B19:L19" si="35">B17/B21</f>
        <v>1.6565233059363262</v>
      </c>
      <c r="C19" s="83">
        <f t="shared" si="35"/>
        <v>1.8920916008818718</v>
      </c>
      <c r="D19" s="83">
        <f t="shared" si="35"/>
        <v>2.2095890810039185</v>
      </c>
      <c r="E19" s="83">
        <f t="shared" si="35"/>
        <v>1.8991615148533751</v>
      </c>
      <c r="F19" s="83">
        <f t="shared" si="35"/>
        <v>3.6112367601943705</v>
      </c>
      <c r="G19" s="83">
        <f t="shared" si="35"/>
        <v>4.9299072200374177</v>
      </c>
      <c r="H19" s="83">
        <f t="shared" si="35"/>
        <v>4.499950332770438</v>
      </c>
      <c r="I19" s="83">
        <f t="shared" si="35"/>
        <v>7.4854906174450289</v>
      </c>
      <c r="J19" s="83">
        <f t="shared" si="35"/>
        <v>6.677238179304311</v>
      </c>
      <c r="K19" s="83">
        <f t="shared" si="35"/>
        <v>12.200456477254841</v>
      </c>
      <c r="L19" s="83">
        <f t="shared" si="35"/>
        <v>14.410351011230617</v>
      </c>
      <c r="M19" s="83">
        <f t="shared" ref="M19:O19" si="36">M17/M21</f>
        <v>16.641401834862382</v>
      </c>
      <c r="N19" s="83">
        <f t="shared" si="36"/>
        <v>18.569129581993579</v>
      </c>
      <c r="O19" s="83">
        <f t="shared" si="36"/>
        <v>20.121455222672076</v>
      </c>
      <c r="Q19" s="83">
        <v>0.55000000000000004</v>
      </c>
      <c r="R19" s="83">
        <v>0.71</v>
      </c>
      <c r="S19" s="83">
        <v>0.71</v>
      </c>
      <c r="T19" s="83">
        <v>1.65</v>
      </c>
      <c r="V19" s="83">
        <v>0.74</v>
      </c>
      <c r="W19" s="83">
        <v>0.96</v>
      </c>
      <c r="X19" s="83">
        <v>0.96</v>
      </c>
      <c r="Y19" s="83">
        <v>2.2799999999999998</v>
      </c>
      <c r="Z19" s="83"/>
      <c r="AA19" s="84" t="s">
        <v>124</v>
      </c>
      <c r="AB19" s="83">
        <v>0.66</v>
      </c>
      <c r="AC19" s="83">
        <v>1.1000000000000001</v>
      </c>
      <c r="AD19" s="85">
        <f>AD17/AD21</f>
        <v>2.5468619699169164</v>
      </c>
      <c r="AE19" s="83"/>
      <c r="AF19" s="84" t="s">
        <v>122</v>
      </c>
      <c r="AG19" s="83">
        <v>1.59</v>
      </c>
      <c r="AH19" s="83">
        <v>1.44</v>
      </c>
      <c r="AI19" s="85">
        <f>AI17/AI21</f>
        <v>3.3550359823331379</v>
      </c>
      <c r="AK19" s="83">
        <v>1.48</v>
      </c>
      <c r="AL19" s="83">
        <v>2.2599999999999998</v>
      </c>
      <c r="AM19" s="70">
        <v>2</v>
      </c>
      <c r="AN19" s="85">
        <f>AN17/AN21</f>
        <v>0.93747359196256708</v>
      </c>
      <c r="AP19" s="83">
        <v>2.2799999999999998</v>
      </c>
      <c r="AQ19" s="83">
        <v>2.68</v>
      </c>
      <c r="AR19" s="83">
        <v>1.96</v>
      </c>
      <c r="AS19" s="86">
        <f>AS17/AS21</f>
        <v>5.2887252733362828</v>
      </c>
      <c r="AU19" s="83">
        <v>2.54</v>
      </c>
      <c r="AV19" s="87">
        <f>AV17/AV21</f>
        <v>2.9485352335708632</v>
      </c>
      <c r="AW19" s="86">
        <f>AW17/AW21</f>
        <v>2.8933407237310953</v>
      </c>
      <c r="AX19" s="86">
        <f>AX17/AX21</f>
        <v>6.0245447347585115</v>
      </c>
    </row>
    <row r="20" spans="1:50" ht="40" x14ac:dyDescent="0.25">
      <c r="A20" s="57" t="s">
        <v>62</v>
      </c>
      <c r="B20" s="71">
        <v>143935</v>
      </c>
      <c r="C20" s="72">
        <v>140365</v>
      </c>
      <c r="D20" s="72">
        <v>137086</v>
      </c>
      <c r="E20" s="72">
        <v>135988</v>
      </c>
      <c r="F20" s="72">
        <v>133413</v>
      </c>
      <c r="G20" s="72">
        <v>130393</v>
      </c>
      <c r="H20" s="72">
        <v>130289</v>
      </c>
      <c r="I20" s="72">
        <v>129768</v>
      </c>
      <c r="J20" s="72">
        <v>127666</v>
      </c>
      <c r="K20" s="72">
        <v>126726</v>
      </c>
      <c r="L20" s="72">
        <f>AVERAGE(AU20:AX20)</f>
        <v>125847.25</v>
      </c>
      <c r="M20" s="72">
        <v>124900</v>
      </c>
      <c r="N20" s="72">
        <v>123400</v>
      </c>
      <c r="O20" s="72">
        <v>122500</v>
      </c>
      <c r="AA20" s="79">
        <v>130251</v>
      </c>
      <c r="AB20" s="72">
        <v>130245</v>
      </c>
      <c r="AC20" s="72">
        <v>130318</v>
      </c>
      <c r="AD20" s="72">
        <v>129015</v>
      </c>
      <c r="AF20" s="79">
        <v>130358</v>
      </c>
      <c r="AG20" s="72">
        <v>130007</v>
      </c>
      <c r="AH20" s="72">
        <v>129684</v>
      </c>
      <c r="AI20" s="72">
        <v>129015</v>
      </c>
      <c r="AK20" s="72">
        <v>128077</v>
      </c>
      <c r="AL20" s="72">
        <v>127619</v>
      </c>
      <c r="AM20" s="72">
        <v>127511</v>
      </c>
      <c r="AN20" s="72">
        <v>127456</v>
      </c>
      <c r="AP20" s="72">
        <v>127246</v>
      </c>
      <c r="AQ20" s="72">
        <v>126969</v>
      </c>
      <c r="AR20" s="72">
        <v>126460</v>
      </c>
      <c r="AS20" s="72">
        <v>126228</v>
      </c>
      <c r="AU20" s="72">
        <v>125989</v>
      </c>
      <c r="AV20" s="72">
        <v>125850</v>
      </c>
      <c r="AW20" s="72">
        <v>125800</v>
      </c>
      <c r="AX20" s="72">
        <v>125750</v>
      </c>
    </row>
    <row r="21" spans="1:50" ht="40" x14ac:dyDescent="0.25">
      <c r="A21" s="57" t="s">
        <v>63</v>
      </c>
      <c r="B21" s="71">
        <v>144298</v>
      </c>
      <c r="C21" s="72">
        <v>140610</v>
      </c>
      <c r="D21" s="72">
        <v>137302</v>
      </c>
      <c r="E21" s="72">
        <v>136198</v>
      </c>
      <c r="F21" s="72">
        <v>133971</v>
      </c>
      <c r="G21" s="72">
        <v>130955</v>
      </c>
      <c r="H21" s="72">
        <v>130871</v>
      </c>
      <c r="I21" s="72">
        <v>130295</v>
      </c>
      <c r="J21" s="72">
        <v>128017</v>
      </c>
      <c r="K21" s="72">
        <v>127060</v>
      </c>
      <c r="L21" s="72">
        <f>AVERAGE(AU21:AX21)</f>
        <v>126306.5</v>
      </c>
      <c r="M21" s="72">
        <v>125350</v>
      </c>
      <c r="N21" s="72">
        <v>124400</v>
      </c>
      <c r="O21" s="72">
        <f>123500</f>
        <v>123500</v>
      </c>
      <c r="AA21" s="79">
        <v>130803</v>
      </c>
      <c r="AB21" s="72">
        <v>130799</v>
      </c>
      <c r="AC21" s="72">
        <v>130924</v>
      </c>
      <c r="AD21" s="72">
        <v>129508</v>
      </c>
      <c r="AF21" s="79">
        <v>130984</v>
      </c>
      <c r="AG21" s="72">
        <v>130490</v>
      </c>
      <c r="AH21" s="72">
        <v>130189</v>
      </c>
      <c r="AI21" s="72">
        <v>129508</v>
      </c>
      <c r="AK21" s="72">
        <v>128541</v>
      </c>
      <c r="AL21" s="72">
        <v>127906</v>
      </c>
      <c r="AM21" s="72">
        <v>127820</v>
      </c>
      <c r="AN21" s="72">
        <v>127802</v>
      </c>
      <c r="AP21" s="72">
        <v>127621</v>
      </c>
      <c r="AQ21" s="72">
        <v>127263</v>
      </c>
      <c r="AR21" s="72">
        <v>126770</v>
      </c>
      <c r="AS21" s="72">
        <v>126584</v>
      </c>
      <c r="AU21" s="72">
        <v>126336</v>
      </c>
      <c r="AV21" s="72">
        <v>126300</v>
      </c>
      <c r="AW21" s="72">
        <v>126290</v>
      </c>
      <c r="AX21" s="72">
        <v>126300</v>
      </c>
    </row>
    <row r="23" spans="1:50" ht="20" x14ac:dyDescent="0.25">
      <c r="A23" s="57" t="s">
        <v>46</v>
      </c>
      <c r="C23" s="88">
        <f t="shared" ref="C23:O23" si="37">(C4-B4)/ABS(B4)</f>
        <v>0.14651017992858945</v>
      </c>
      <c r="D23" s="88">
        <f t="shared" si="37"/>
        <v>0.1377655090479456</v>
      </c>
      <c r="E23" s="88">
        <f t="shared" si="37"/>
        <v>0.13000769495886352</v>
      </c>
      <c r="F23" s="88">
        <f t="shared" si="37"/>
        <v>0.24125871354203432</v>
      </c>
      <c r="G23" s="88">
        <f t="shared" si="37"/>
        <v>0.21013076894303745</v>
      </c>
      <c r="H23" s="88">
        <f t="shared" si="37"/>
        <v>0.10619541748088104</v>
      </c>
      <c r="I23" s="88">
        <f t="shared" si="37"/>
        <v>0.42135142742451576</v>
      </c>
      <c r="J23" s="89">
        <f t="shared" si="37"/>
        <v>0.29631045020016406</v>
      </c>
      <c r="K23" s="89">
        <f t="shared" si="37"/>
        <v>0.18602510961691965</v>
      </c>
      <c r="L23" s="89">
        <f t="shared" si="37"/>
        <v>0.10287809542462542</v>
      </c>
      <c r="M23" s="89">
        <f t="shared" si="37"/>
        <v>9.342248874081184E-2</v>
      </c>
      <c r="N23" s="89">
        <f t="shared" si="37"/>
        <v>7.7586206896551727E-2</v>
      </c>
      <c r="O23" s="89">
        <f t="shared" si="37"/>
        <v>0.06</v>
      </c>
      <c r="V23" s="88">
        <f t="shared" ref="V23:V36" si="38">(V4-Q4)/ABS(Q4)</f>
        <v>0.20410616494229697</v>
      </c>
      <c r="W23" s="88">
        <f t="shared" ref="W23:W36" si="39">(W4-R4)/ABS(R4)</f>
        <v>0.22094263994471319</v>
      </c>
      <c r="X23" s="88">
        <f t="shared" ref="X23:X36" si="40">(X4-S4)/ABS(S4)</f>
        <v>0.22534858992449727</v>
      </c>
      <c r="Y23" s="88">
        <f t="shared" ref="Y23:Y36" si="41">(Y4-T4)/ABS(T4)</f>
        <v>0.19703749513901142</v>
      </c>
      <c r="AA23" s="88">
        <f t="shared" ref="AA23:AA36" si="42">(AA4-V4)/ABS(V4)</f>
        <v>-0.16662469721275958</v>
      </c>
      <c r="AB23" s="88">
        <f t="shared" ref="AB23:AB36" si="43">(AB4-W4)/ABS(W4)</f>
        <v>2.2176889846856066E-2</v>
      </c>
      <c r="AC23" s="88">
        <f t="shared" ref="AC23:AC36" si="44">(AC4-X4)/ABS(X4)</f>
        <v>0.21971362393001928</v>
      </c>
      <c r="AD23" s="88">
        <f t="shared" ref="AD23:AD36" si="45">(AD4-Y4)/ABS(Y4)</f>
        <v>0.23761083255634563</v>
      </c>
      <c r="AF23" s="88">
        <f t="shared" ref="AF23:AF36" si="46">(AF4-AA4)/ABS(AA4)</f>
        <v>0.8811909283056375</v>
      </c>
      <c r="AG23" s="88">
        <f t="shared" ref="AG23:AG36" si="47">(AG4-AB4)/ABS(AB4)</f>
        <v>0.60654615689601321</v>
      </c>
      <c r="AH23" s="88">
        <f t="shared" ref="AH23:AH36" si="48">(AH4-AC4)/ABS(AC4)</f>
        <v>0.29800183636321331</v>
      </c>
      <c r="AI23" s="88">
        <f t="shared" ref="AI23:AI36" si="49">(AI4-AD4)/ABS(AD4)</f>
        <v>0.23102136393859674</v>
      </c>
      <c r="AK23" s="88">
        <f t="shared" ref="AK23:AK36" si="50">(AK4-AF4)/ABS(AF4)</f>
        <v>0.31553937535926424</v>
      </c>
      <c r="AL23" s="88">
        <f t="shared" ref="AL23:AL36" si="51">(AL4-AG4)/ABS(AG4)</f>
        <v>0.28795313445717619</v>
      </c>
      <c r="AM23" s="88">
        <f t="shared" ref="AM23:AM36" si="52">(AM4-AH4)/ABS(AH4)</f>
        <v>0.28024139198205211</v>
      </c>
      <c r="AN23" s="88">
        <f t="shared" ref="AN23:AN36" si="53">(AN4-AI4)/ABS(AI4)</f>
        <v>0.30187453648538148</v>
      </c>
      <c r="AP23" s="88">
        <f t="shared" ref="AP23:AP36" si="54">(AP4-AK4)/ABS(AK4)</f>
        <v>0.24006066454576275</v>
      </c>
      <c r="AQ23" s="88">
        <f t="shared" ref="AQ23:AQ36" si="55">(AQ4-AL4)/ABS(AL4)</f>
        <v>0.18242888828942241</v>
      </c>
      <c r="AR23" s="88">
        <f t="shared" ref="AR23:AR36" si="56">(AR4-AM4)/ABS(AM4)</f>
        <v>0.18704887583479679</v>
      </c>
      <c r="AS23" s="88">
        <f t="shared" ref="AS23:AS36" si="57">(AS4-AN4)/ABS(AN4)</f>
        <v>0.15630964002946782</v>
      </c>
      <c r="AT23" s="90"/>
      <c r="AU23" s="88">
        <f t="shared" ref="AU23:AU36" si="58">(AU4-AP4)/ABS(AP4)</f>
        <v>0.10400831270816757</v>
      </c>
      <c r="AV23" s="88">
        <f t="shared" ref="AV23:AV36" si="59">(AV4-AQ4)/ABS(AQ4)</f>
        <v>9.0909913926755126E-2</v>
      </c>
      <c r="AW23" s="88">
        <f t="shared" ref="AW23:AW36" si="60">(AW4-AR4)/ABS(AR4)</f>
        <v>0.10696854848295405</v>
      </c>
      <c r="AX23" s="88">
        <f t="shared" ref="AX23:AX36" si="61">(AX4-AS4)/ABS(AS4)</f>
        <v>0.10760871023489729</v>
      </c>
    </row>
    <row r="24" spans="1:50" ht="20" x14ac:dyDescent="0.25">
      <c r="A24" s="57" t="s">
        <v>47</v>
      </c>
      <c r="C24" s="88">
        <f t="shared" ref="C24:O24" si="62">(C5-B5)/ABS(B5)</f>
        <v>0.20420980869344635</v>
      </c>
      <c r="D24" s="88">
        <f t="shared" si="62"/>
        <v>7.6566947882978159E-2</v>
      </c>
      <c r="E24" s="88">
        <f t="shared" si="62"/>
        <v>9.225917756764429E-2</v>
      </c>
      <c r="F24" s="88">
        <f t="shared" si="62"/>
        <v>0.17725735389970018</v>
      </c>
      <c r="G24" s="88">
        <f t="shared" si="62"/>
        <v>0.19284770983239494</v>
      </c>
      <c r="H24" s="88">
        <f t="shared" si="62"/>
        <v>0.10363743016441618</v>
      </c>
      <c r="I24" s="88">
        <f t="shared" si="62"/>
        <v>0.36646287091926882</v>
      </c>
      <c r="J24" s="89">
        <f t="shared" si="62"/>
        <v>0.36635458820295069</v>
      </c>
      <c r="K24" s="89">
        <f t="shared" si="62"/>
        <v>0.10825752630191218</v>
      </c>
      <c r="L24" s="89">
        <f t="shared" si="62"/>
        <v>8.078809478504681E-2</v>
      </c>
      <c r="M24" s="89">
        <f t="shared" si="62"/>
        <v>7.7570542221036709E-2</v>
      </c>
      <c r="N24" s="89">
        <f t="shared" si="62"/>
        <v>4.9250535331905779E-2</v>
      </c>
      <c r="O24" s="89">
        <f t="shared" si="62"/>
        <v>4.0816326530612242E-2</v>
      </c>
      <c r="V24" s="88">
        <f t="shared" si="38"/>
        <v>0.18238335852682042</v>
      </c>
      <c r="W24" s="88">
        <f t="shared" si="39"/>
        <v>0.21463095696381979</v>
      </c>
      <c r="X24" s="88">
        <f t="shared" si="40"/>
        <v>0.20598571923092721</v>
      </c>
      <c r="Y24" s="88">
        <f t="shared" si="41"/>
        <v>0.17597594587822601</v>
      </c>
      <c r="AA24" s="88">
        <f t="shared" si="42"/>
        <v>-0.11934441686656776</v>
      </c>
      <c r="AB24" s="88">
        <f t="shared" si="43"/>
        <v>3.995663504009498E-2</v>
      </c>
      <c r="AC24" s="88">
        <f t="shared" si="44"/>
        <v>0.192116644854948</v>
      </c>
      <c r="AD24" s="88">
        <f t="shared" si="45"/>
        <v>0.22184892570717529</v>
      </c>
      <c r="AF24" s="88">
        <f t="shared" si="46"/>
        <v>0.65685539740521481</v>
      </c>
      <c r="AG24" s="88">
        <f t="shared" si="47"/>
        <v>0.47042020505948856</v>
      </c>
      <c r="AH24" s="88">
        <f t="shared" si="48"/>
        <v>0.2672178781893273</v>
      </c>
      <c r="AI24" s="88">
        <f t="shared" si="49"/>
        <v>0.24570461596839357</v>
      </c>
      <c r="AK24" s="88">
        <f t="shared" si="50"/>
        <v>0.41227518335990998</v>
      </c>
      <c r="AL24" s="88">
        <f t="shared" si="51"/>
        <v>0.33707717310488672</v>
      </c>
      <c r="AM24" s="88">
        <f t="shared" si="52"/>
        <v>0.31723046303870356</v>
      </c>
      <c r="AN24" s="88">
        <f t="shared" si="53"/>
        <v>0.39339441239678768</v>
      </c>
      <c r="AP24" s="88">
        <f t="shared" si="54"/>
        <v>0.14388550203883888</v>
      </c>
      <c r="AQ24" s="88">
        <f t="shared" si="55"/>
        <v>0.12031956616948719</v>
      </c>
      <c r="AR24" s="88">
        <f t="shared" si="56"/>
        <v>0.1583265793601023</v>
      </c>
      <c r="AS24" s="88">
        <f t="shared" si="57"/>
        <v>4.6180776856807361E-2</v>
      </c>
      <c r="AT24" s="90"/>
      <c r="AU24" s="88">
        <f t="shared" si="58"/>
        <v>9.8632096726185225E-2</v>
      </c>
      <c r="AV24" s="88">
        <f t="shared" si="59"/>
        <v>8.1640227792333861E-2</v>
      </c>
      <c r="AW24" s="88">
        <f t="shared" si="60"/>
        <v>8.1732545058118056E-2</v>
      </c>
      <c r="AX24" s="88">
        <f t="shared" si="61"/>
        <v>6.7852418186371749E-2</v>
      </c>
    </row>
    <row r="25" spans="1:50" ht="20" x14ac:dyDescent="0.25">
      <c r="A25" s="57" t="s">
        <v>48</v>
      </c>
      <c r="C25" s="88">
        <f t="shared" ref="C25:O25" si="63">(C6-B6)/ABS(B6)</f>
        <v>9.0776433525126349E-2</v>
      </c>
      <c r="D25" s="88">
        <f t="shared" si="63"/>
        <v>0.20302637675171437</v>
      </c>
      <c r="E25" s="88">
        <f t="shared" si="63"/>
        <v>0.16603049139850468</v>
      </c>
      <c r="F25" s="88">
        <f t="shared" si="63"/>
        <v>0.29847010630616461</v>
      </c>
      <c r="G25" s="88">
        <f t="shared" si="63"/>
        <v>0.22413803545364802</v>
      </c>
      <c r="H25" s="88">
        <f t="shared" si="63"/>
        <v>0.10821557750206218</v>
      </c>
      <c r="I25" s="88">
        <f t="shared" si="63"/>
        <v>0.46452036553704945</v>
      </c>
      <c r="J25" s="89">
        <f t="shared" si="63"/>
        <v>0.24491037295988849</v>
      </c>
      <c r="K25" s="89">
        <f t="shared" si="63"/>
        <v>0.24865994114425891</v>
      </c>
      <c r="L25" s="89">
        <f t="shared" si="63"/>
        <v>0.11866909235471498</v>
      </c>
      <c r="M25" s="89">
        <f t="shared" si="63"/>
        <v>0.10437050243917675</v>
      </c>
      <c r="N25" s="89">
        <f t="shared" si="63"/>
        <v>9.6681096681096687E-2</v>
      </c>
      <c r="O25" s="89">
        <f t="shared" si="63"/>
        <v>7.2368421052631582E-2</v>
      </c>
      <c r="V25" s="88">
        <f t="shared" si="38"/>
        <v>0.2233235576518639</v>
      </c>
      <c r="W25" s="88">
        <f t="shared" si="39"/>
        <v>0.2261568827392641</v>
      </c>
      <c r="X25" s="88">
        <f t="shared" si="40"/>
        <v>0.24157462196731871</v>
      </c>
      <c r="Y25" s="88">
        <f t="shared" si="41"/>
        <v>0.21275294166917197</v>
      </c>
      <c r="AA25" s="88">
        <f t="shared" si="42"/>
        <v>-0.20705207246514276</v>
      </c>
      <c r="AB25" s="88">
        <f t="shared" si="43"/>
        <v>7.6266581034014277E-3</v>
      </c>
      <c r="AC25" s="88">
        <f t="shared" si="44"/>
        <v>0.24217691923871978</v>
      </c>
      <c r="AD25" s="88">
        <f t="shared" si="45"/>
        <v>0.24901520178188663</v>
      </c>
      <c r="AF25" s="88">
        <f t="shared" si="46"/>
        <v>1.0942279053354944</v>
      </c>
      <c r="AG25" s="88">
        <f t="shared" si="47"/>
        <v>0.72152048719001594</v>
      </c>
      <c r="AH25" s="88">
        <f t="shared" si="48"/>
        <v>0.32204943301549044</v>
      </c>
      <c r="AI25" s="88">
        <f t="shared" si="49"/>
        <v>0.22062851647125503</v>
      </c>
      <c r="AK25" s="88">
        <f t="shared" si="50"/>
        <v>0.24286105946761025</v>
      </c>
      <c r="AL25" s="88">
        <f t="shared" si="51"/>
        <v>0.25251398504306466</v>
      </c>
      <c r="AM25" s="88">
        <f t="shared" si="52"/>
        <v>0.2525449334633883</v>
      </c>
      <c r="AN25" s="88">
        <f t="shared" si="53"/>
        <v>0.23576573486537472</v>
      </c>
      <c r="AP25" s="88">
        <f t="shared" si="54"/>
        <v>0.32216711301676371</v>
      </c>
      <c r="AQ25" s="88">
        <f t="shared" si="55"/>
        <v>0.23026103862143715</v>
      </c>
      <c r="AR25" s="88">
        <f t="shared" si="56"/>
        <v>0.20966605445241479</v>
      </c>
      <c r="AS25" s="88">
        <f t="shared" si="57"/>
        <v>0.24600767599774551</v>
      </c>
      <c r="AT25" s="90"/>
      <c r="AU25" s="88">
        <f t="shared" si="58"/>
        <v>0.10797919717067618</v>
      </c>
      <c r="AV25" s="88">
        <f t="shared" si="59"/>
        <v>9.7410803605052249E-2</v>
      </c>
      <c r="AW25" s="88">
        <f t="shared" si="60"/>
        <v>0.12599708434394555</v>
      </c>
      <c r="AX25" s="88">
        <f t="shared" si="61"/>
        <v>0.13479648528310809</v>
      </c>
    </row>
    <row r="26" spans="1:50" ht="20" x14ac:dyDescent="0.25">
      <c r="A26" s="57" t="s">
        <v>49</v>
      </c>
      <c r="C26" s="88">
        <f t="shared" ref="C26:O26" si="64">(C7-B7)/ABS(B7)</f>
        <v>0.16713463050058813</v>
      </c>
      <c r="D26" s="88">
        <f t="shared" si="64"/>
        <v>0.23941632568580937</v>
      </c>
      <c r="E26" s="88">
        <f t="shared" si="64"/>
        <v>0.16159878735717084</v>
      </c>
      <c r="F26" s="88">
        <f t="shared" si="64"/>
        <v>0.22801637574867517</v>
      </c>
      <c r="G26" s="88">
        <f t="shared" si="64"/>
        <v>0.20153613261638739</v>
      </c>
      <c r="H26" s="88">
        <f t="shared" si="64"/>
        <v>0.20592588928436789</v>
      </c>
      <c r="I26" s="88">
        <f t="shared" si="64"/>
        <v>0.38286504127089882</v>
      </c>
      <c r="J26" s="89">
        <f t="shared" si="64"/>
        <v>0.23928308511240728</v>
      </c>
      <c r="K26" s="89">
        <f t="shared" si="64"/>
        <v>0.23201570148039111</v>
      </c>
      <c r="L26" s="89">
        <f t="shared" si="64"/>
        <v>0.11191745716642264</v>
      </c>
      <c r="M26" s="89">
        <f t="shared" si="64"/>
        <v>9.8631713764875867E-2</v>
      </c>
      <c r="N26" s="89">
        <f t="shared" si="64"/>
        <v>8.4337349397590355E-2</v>
      </c>
      <c r="O26" s="89">
        <f t="shared" si="64"/>
        <v>6.6666666666666666E-2</v>
      </c>
      <c r="V26" s="88">
        <f t="shared" si="38"/>
        <v>0.21827740529389256</v>
      </c>
      <c r="W26" s="88">
        <f t="shared" si="39"/>
        <v>0.21309535624040979</v>
      </c>
      <c r="X26" s="88">
        <f t="shared" si="40"/>
        <v>0.2153805828540207</v>
      </c>
      <c r="Y26" s="88">
        <f t="shared" si="41"/>
        <v>0.16957969884002694</v>
      </c>
      <c r="AA26" s="88">
        <f t="shared" si="42"/>
        <v>2.2788725470113482E-2</v>
      </c>
      <c r="AB26" s="88">
        <f t="shared" si="43"/>
        <v>0.11033812229794786</v>
      </c>
      <c r="AC26" s="88">
        <f t="shared" si="44"/>
        <v>0.25057485230016857</v>
      </c>
      <c r="AD26" s="88">
        <f t="shared" si="45"/>
        <v>0.38163103319732516</v>
      </c>
      <c r="AF26" s="88">
        <f t="shared" si="46"/>
        <v>0.65775094047392546</v>
      </c>
      <c r="AG26" s="88">
        <f t="shared" si="47"/>
        <v>0.5339930458143114</v>
      </c>
      <c r="AH26" s="88">
        <f t="shared" si="48"/>
        <v>0.3240549127051211</v>
      </c>
      <c r="AI26" s="88">
        <f t="shared" si="49"/>
        <v>0.178271794372934</v>
      </c>
      <c r="AK26" s="88">
        <f t="shared" si="50"/>
        <v>0.22394157468075082</v>
      </c>
      <c r="AL26" s="88">
        <f t="shared" si="51"/>
        <v>0.22341068172623435</v>
      </c>
      <c r="AM26" s="88">
        <f t="shared" si="52"/>
        <v>0.25519331381483845</v>
      </c>
      <c r="AN26" s="88">
        <f t="shared" si="53"/>
        <v>0.25102537701005828</v>
      </c>
      <c r="AP26" s="88">
        <f t="shared" si="54"/>
        <v>0.22976354402641436</v>
      </c>
      <c r="AQ26" s="88">
        <f t="shared" si="55"/>
        <v>0.23423374450549866</v>
      </c>
      <c r="AR26" s="88">
        <f t="shared" si="56"/>
        <v>0.23173144938296145</v>
      </c>
      <c r="AS26" s="88">
        <f t="shared" si="57"/>
        <v>0.2321334517069332</v>
      </c>
      <c r="AT26" s="90"/>
      <c r="AU26" s="88">
        <f t="shared" si="58"/>
        <v>0.12697170483991582</v>
      </c>
      <c r="AV26" s="88">
        <f t="shared" si="59"/>
        <v>0.11943722281694449</v>
      </c>
      <c r="AW26" s="88">
        <f t="shared" si="60"/>
        <v>8.5673265740779186E-2</v>
      </c>
      <c r="AX26" s="88">
        <f t="shared" si="61"/>
        <v>0.1166861202483995</v>
      </c>
    </row>
    <row r="27" spans="1:50" ht="20" x14ac:dyDescent="0.25">
      <c r="A27" s="57" t="s">
        <v>50</v>
      </c>
      <c r="C27" s="88" t="e">
        <f t="shared" ref="C27:O27" si="65">(C8-B8)/ABS(B8)</f>
        <v>#DIV/0!</v>
      </c>
      <c r="D27" s="88" t="e">
        <f t="shared" si="65"/>
        <v>#DIV/0!</v>
      </c>
      <c r="E27" s="88" t="e">
        <f t="shared" si="65"/>
        <v>#DIV/0!</v>
      </c>
      <c r="F27" s="88">
        <f t="shared" si="65"/>
        <v>-1</v>
      </c>
      <c r="G27" s="88" t="e">
        <f t="shared" si="65"/>
        <v>#DIV/0!</v>
      </c>
      <c r="H27" s="88" t="e">
        <f t="shared" si="65"/>
        <v>#DIV/0!</v>
      </c>
      <c r="I27" s="88" t="e">
        <f t="shared" si="65"/>
        <v>#DIV/0!</v>
      </c>
      <c r="J27" s="89" t="e">
        <f t="shared" si="65"/>
        <v>#DIV/0!</v>
      </c>
      <c r="K27" s="89">
        <f t="shared" si="65"/>
        <v>-0.81736056463020301</v>
      </c>
      <c r="L27" s="89">
        <f t="shared" si="65"/>
        <v>-1</v>
      </c>
      <c r="M27" s="89" t="e">
        <f t="shared" si="65"/>
        <v>#DIV/0!</v>
      </c>
      <c r="N27" s="89">
        <f t="shared" si="65"/>
        <v>0</v>
      </c>
      <c r="O27" s="89">
        <f t="shared" si="65"/>
        <v>0</v>
      </c>
      <c r="V27" s="88" t="e">
        <f t="shared" si="38"/>
        <v>#DIV/0!</v>
      </c>
      <c r="W27" s="88" t="e">
        <f t="shared" si="39"/>
        <v>#DIV/0!</v>
      </c>
      <c r="X27" s="88" t="e">
        <f t="shared" si="40"/>
        <v>#DIV/0!</v>
      </c>
      <c r="Y27" s="88" t="e">
        <f t="shared" si="41"/>
        <v>#DIV/0!</v>
      </c>
      <c r="AA27" s="88" t="e">
        <f t="shared" si="42"/>
        <v>#DIV/0!</v>
      </c>
      <c r="AB27" s="88" t="e">
        <f t="shared" si="43"/>
        <v>#DIV/0!</v>
      </c>
      <c r="AC27" s="88" t="e">
        <f t="shared" si="44"/>
        <v>#DIV/0!</v>
      </c>
      <c r="AD27" s="88" t="e">
        <f t="shared" si="45"/>
        <v>#DIV/0!</v>
      </c>
      <c r="AF27" s="88" t="e">
        <f t="shared" si="46"/>
        <v>#DIV/0!</v>
      </c>
      <c r="AG27" s="88">
        <f t="shared" si="47"/>
        <v>-1</v>
      </c>
      <c r="AH27" s="88" t="e">
        <f t="shared" si="48"/>
        <v>#DIV/0!</v>
      </c>
      <c r="AI27" s="88" t="e">
        <f t="shared" si="49"/>
        <v>#DIV/0!</v>
      </c>
      <c r="AK27" s="88" t="e">
        <f t="shared" si="50"/>
        <v>#DIV/0!</v>
      </c>
      <c r="AL27" s="88" t="e">
        <f t="shared" si="51"/>
        <v>#DIV/0!</v>
      </c>
      <c r="AM27" s="88" t="e">
        <f t="shared" si="52"/>
        <v>#DIV/0!</v>
      </c>
      <c r="AN27" s="88" t="e">
        <f t="shared" si="53"/>
        <v>#DIV/0!</v>
      </c>
      <c r="AP27" s="88" t="e">
        <f t="shared" si="54"/>
        <v>#DIV/0!</v>
      </c>
      <c r="AQ27" s="88" t="e">
        <f t="shared" si="55"/>
        <v>#DIV/0!</v>
      </c>
      <c r="AR27" s="88" t="e">
        <f t="shared" si="56"/>
        <v>#DIV/0!</v>
      </c>
      <c r="AS27" s="88">
        <f t="shared" si="57"/>
        <v>-1</v>
      </c>
      <c r="AT27" s="90"/>
      <c r="AU27" s="88" t="e">
        <f t="shared" si="58"/>
        <v>#DIV/0!</v>
      </c>
      <c r="AV27" s="88" t="e">
        <f t="shared" si="59"/>
        <v>#DIV/0!</v>
      </c>
      <c r="AW27" s="88">
        <f t="shared" si="60"/>
        <v>-1</v>
      </c>
      <c r="AX27" s="88" t="e">
        <f t="shared" si="61"/>
        <v>#DIV/0!</v>
      </c>
    </row>
    <row r="28" spans="1:50" ht="20" x14ac:dyDescent="0.25">
      <c r="A28" s="57" t="s">
        <v>51</v>
      </c>
      <c r="C28" s="88" t="e">
        <f t="shared" ref="C28:O28" si="66">(C9-B9)/ABS(B9)</f>
        <v>#DIV/0!</v>
      </c>
      <c r="D28" s="88" t="e">
        <f t="shared" si="66"/>
        <v>#DIV/0!</v>
      </c>
      <c r="E28" s="88" t="e">
        <f t="shared" si="66"/>
        <v>#DIV/0!</v>
      </c>
      <c r="F28" s="88" t="e">
        <f t="shared" si="66"/>
        <v>#DIV/0!</v>
      </c>
      <c r="G28" s="88" t="e">
        <f t="shared" si="66"/>
        <v>#DIV/0!</v>
      </c>
      <c r="H28" s="88">
        <f t="shared" si="66"/>
        <v>176.93103448275863</v>
      </c>
      <c r="I28" s="88">
        <f t="shared" si="66"/>
        <v>0.70193798449612399</v>
      </c>
      <c r="J28" s="89">
        <f t="shared" si="66"/>
        <v>-3.4160783420633112E-3</v>
      </c>
      <c r="K28" s="89">
        <f t="shared" si="66"/>
        <v>-0.42755941499085925</v>
      </c>
      <c r="L28" s="89">
        <f t="shared" si="66"/>
        <v>-1</v>
      </c>
      <c r="M28" s="89" t="e">
        <f t="shared" si="66"/>
        <v>#DIV/0!</v>
      </c>
      <c r="N28" s="89">
        <f t="shared" si="66"/>
        <v>0</v>
      </c>
      <c r="O28" s="89">
        <f t="shared" si="66"/>
        <v>0</v>
      </c>
      <c r="V28" s="88" t="e">
        <f t="shared" si="38"/>
        <v>#DIV/0!</v>
      </c>
      <c r="W28" s="88" t="e">
        <f t="shared" si="39"/>
        <v>#DIV/0!</v>
      </c>
      <c r="X28" s="88" t="e">
        <f t="shared" si="40"/>
        <v>#DIV/0!</v>
      </c>
      <c r="Y28" s="88" t="e">
        <f t="shared" si="41"/>
        <v>#DIV/0!</v>
      </c>
      <c r="AA28" s="88" t="e">
        <f t="shared" si="42"/>
        <v>#DIV/0!</v>
      </c>
      <c r="AB28" s="88" t="e">
        <f t="shared" si="43"/>
        <v>#DIV/0!</v>
      </c>
      <c r="AC28" s="88" t="e">
        <f t="shared" si="44"/>
        <v>#DIV/0!</v>
      </c>
      <c r="AD28" s="88" t="e">
        <f t="shared" si="45"/>
        <v>#DIV/0!</v>
      </c>
      <c r="AF28" s="88">
        <f t="shared" si="46"/>
        <v>94.434782608695656</v>
      </c>
      <c r="AG28" s="88">
        <f t="shared" si="47"/>
        <v>1.9384203480589022</v>
      </c>
      <c r="AH28" s="88">
        <f t="shared" si="48"/>
        <v>0</v>
      </c>
      <c r="AI28" s="88">
        <f t="shared" si="49"/>
        <v>9.1116173120728934E-4</v>
      </c>
      <c r="AK28" s="88">
        <f t="shared" si="50"/>
        <v>0</v>
      </c>
      <c r="AL28" s="88">
        <f t="shared" si="51"/>
        <v>0</v>
      </c>
      <c r="AM28" s="88">
        <f t="shared" si="52"/>
        <v>-2.733485193621868E-3</v>
      </c>
      <c r="AN28" s="88">
        <f t="shared" si="53"/>
        <v>-1.0923987255348202E-2</v>
      </c>
      <c r="AP28" s="88">
        <f t="shared" si="54"/>
        <v>-0.14441913439635534</v>
      </c>
      <c r="AQ28" s="88">
        <f t="shared" si="55"/>
        <v>-0.14396355353075171</v>
      </c>
      <c r="AR28" s="88">
        <f t="shared" si="56"/>
        <v>-0.42759250799451803</v>
      </c>
      <c r="AS28" s="88">
        <f t="shared" si="57"/>
        <v>-1</v>
      </c>
      <c r="AT28" s="90"/>
      <c r="AU28" s="88">
        <f t="shared" si="58"/>
        <v>-1</v>
      </c>
      <c r="AV28" s="88">
        <f t="shared" si="59"/>
        <v>-1</v>
      </c>
      <c r="AW28" s="88">
        <f t="shared" si="60"/>
        <v>-1</v>
      </c>
      <c r="AX28" s="88" t="e">
        <f t="shared" si="61"/>
        <v>#DIV/0!</v>
      </c>
    </row>
    <row r="29" spans="1:50" ht="20" x14ac:dyDescent="0.25">
      <c r="A29" s="57" t="s">
        <v>52</v>
      </c>
      <c r="C29" s="88" t="e">
        <f t="shared" ref="C29:O29" si="67">(C10-B10)/ABS(B10)</f>
        <v>#DIV/0!</v>
      </c>
      <c r="D29" s="88" t="e">
        <f t="shared" si="67"/>
        <v>#DIV/0!</v>
      </c>
      <c r="E29" s="88" t="e">
        <f t="shared" si="67"/>
        <v>#DIV/0!</v>
      </c>
      <c r="F29" s="88" t="e">
        <f t="shared" si="67"/>
        <v>#DIV/0!</v>
      </c>
      <c r="G29" s="88" t="e">
        <f t="shared" si="67"/>
        <v>#DIV/0!</v>
      </c>
      <c r="H29" s="88" t="e">
        <f t="shared" si="67"/>
        <v>#DIV/0!</v>
      </c>
      <c r="I29" s="88">
        <f t="shared" si="67"/>
        <v>0.38710542188861335</v>
      </c>
      <c r="J29" s="89">
        <f t="shared" si="67"/>
        <v>-1</v>
      </c>
      <c r="K29" s="89" t="e">
        <f t="shared" si="67"/>
        <v>#DIV/0!</v>
      </c>
      <c r="L29" s="89" t="e">
        <f t="shared" si="67"/>
        <v>#DIV/0!</v>
      </c>
      <c r="M29" s="89" t="e">
        <f t="shared" si="67"/>
        <v>#DIV/0!</v>
      </c>
      <c r="N29" s="89">
        <f t="shared" si="67"/>
        <v>0</v>
      </c>
      <c r="O29" s="89">
        <f t="shared" si="67"/>
        <v>0</v>
      </c>
      <c r="V29" s="88" t="e">
        <f t="shared" si="38"/>
        <v>#DIV/0!</v>
      </c>
      <c r="W29" s="88" t="e">
        <f t="shared" si="39"/>
        <v>#DIV/0!</v>
      </c>
      <c r="X29" s="88" t="e">
        <f t="shared" si="40"/>
        <v>#DIV/0!</v>
      </c>
      <c r="Y29" s="88" t="e">
        <f t="shared" si="41"/>
        <v>#DIV/0!</v>
      </c>
      <c r="AA29" s="88" t="e">
        <f t="shared" si="42"/>
        <v>#DIV/0!</v>
      </c>
      <c r="AB29" s="88" t="e">
        <f t="shared" si="43"/>
        <v>#DIV/0!</v>
      </c>
      <c r="AC29" s="88" t="e">
        <f t="shared" si="44"/>
        <v>#DIV/0!</v>
      </c>
      <c r="AD29" s="88" t="e">
        <f t="shared" si="45"/>
        <v>#DIV/0!</v>
      </c>
      <c r="AF29" s="88">
        <f t="shared" si="46"/>
        <v>2.747677261613692</v>
      </c>
      <c r="AG29" s="88">
        <f t="shared" si="47"/>
        <v>-0.2896894626657362</v>
      </c>
      <c r="AH29" s="88">
        <f t="shared" si="48"/>
        <v>1.8281561364435588</v>
      </c>
      <c r="AI29" s="88">
        <f t="shared" si="49"/>
        <v>-0.81286849525762628</v>
      </c>
      <c r="AK29" s="88">
        <f t="shared" si="50"/>
        <v>-1</v>
      </c>
      <c r="AL29" s="88">
        <f t="shared" si="51"/>
        <v>-1</v>
      </c>
      <c r="AM29" s="88">
        <f t="shared" si="52"/>
        <v>-1</v>
      </c>
      <c r="AN29" s="88">
        <f t="shared" si="53"/>
        <v>-1</v>
      </c>
      <c r="AP29" s="88" t="e">
        <f t="shared" si="54"/>
        <v>#DIV/0!</v>
      </c>
      <c r="AQ29" s="88" t="e">
        <f t="shared" si="55"/>
        <v>#DIV/0!</v>
      </c>
      <c r="AR29" s="88" t="e">
        <f t="shared" si="56"/>
        <v>#DIV/0!</v>
      </c>
      <c r="AS29" s="88" t="e">
        <f t="shared" si="57"/>
        <v>#DIV/0!</v>
      </c>
      <c r="AT29" s="90"/>
      <c r="AU29" s="88" t="e">
        <f t="shared" si="58"/>
        <v>#DIV/0!</v>
      </c>
      <c r="AV29" s="88" t="e">
        <f t="shared" si="59"/>
        <v>#DIV/0!</v>
      </c>
      <c r="AW29" s="88" t="e">
        <f t="shared" si="60"/>
        <v>#DIV/0!</v>
      </c>
      <c r="AX29" s="88" t="e">
        <f t="shared" si="61"/>
        <v>#DIV/0!</v>
      </c>
    </row>
    <row r="30" spans="1:50" ht="20" x14ac:dyDescent="0.25">
      <c r="A30" s="57" t="s">
        <v>53</v>
      </c>
      <c r="C30" s="88" t="e">
        <f t="shared" ref="C30:O30" si="68">(C11-B11)/ABS(B11)</f>
        <v>#DIV/0!</v>
      </c>
      <c r="D30" s="88" t="e">
        <f t="shared" si="68"/>
        <v>#DIV/0!</v>
      </c>
      <c r="E30" s="88" t="e">
        <f t="shared" si="68"/>
        <v>#DIV/0!</v>
      </c>
      <c r="F30" s="88" t="e">
        <f t="shared" si="68"/>
        <v>#DIV/0!</v>
      </c>
      <c r="G30" s="88" t="e">
        <f t="shared" si="68"/>
        <v>#DIV/0!</v>
      </c>
      <c r="H30" s="88" t="e">
        <f t="shared" si="68"/>
        <v>#DIV/0!</v>
      </c>
      <c r="I30" s="88" t="e">
        <f t="shared" si="68"/>
        <v>#DIV/0!</v>
      </c>
      <c r="J30" s="89" t="e">
        <f t="shared" si="68"/>
        <v>#DIV/0!</v>
      </c>
      <c r="K30" s="89">
        <f t="shared" si="68"/>
        <v>1</v>
      </c>
      <c r="L30" s="89" t="e">
        <f t="shared" si="68"/>
        <v>#DIV/0!</v>
      </c>
      <c r="M30" s="89" t="e">
        <f t="shared" si="68"/>
        <v>#DIV/0!</v>
      </c>
      <c r="N30" s="89">
        <f t="shared" si="68"/>
        <v>0</v>
      </c>
      <c r="O30" s="89">
        <f t="shared" si="68"/>
        <v>0</v>
      </c>
      <c r="V30" s="88" t="e">
        <f t="shared" si="38"/>
        <v>#DIV/0!</v>
      </c>
      <c r="W30" s="88" t="e">
        <f t="shared" si="39"/>
        <v>#DIV/0!</v>
      </c>
      <c r="X30" s="88" t="e">
        <f t="shared" si="40"/>
        <v>#DIV/0!</v>
      </c>
      <c r="Y30" s="88" t="e">
        <f t="shared" si="41"/>
        <v>#DIV/0!</v>
      </c>
      <c r="AA30" s="88" t="e">
        <f t="shared" si="42"/>
        <v>#DIV/0!</v>
      </c>
      <c r="AB30" s="88" t="e">
        <f t="shared" si="43"/>
        <v>#DIV/0!</v>
      </c>
      <c r="AC30" s="88" t="e">
        <f t="shared" si="44"/>
        <v>#DIV/0!</v>
      </c>
      <c r="AD30" s="88" t="e">
        <f t="shared" si="45"/>
        <v>#DIV/0!</v>
      </c>
      <c r="AF30" s="88" t="e">
        <f t="shared" si="46"/>
        <v>#DIV/0!</v>
      </c>
      <c r="AG30" s="88" t="e">
        <f t="shared" si="47"/>
        <v>#DIV/0!</v>
      </c>
      <c r="AH30" s="88" t="e">
        <f t="shared" si="48"/>
        <v>#DIV/0!</v>
      </c>
      <c r="AI30" s="88" t="e">
        <f t="shared" si="49"/>
        <v>#DIV/0!</v>
      </c>
      <c r="AK30" s="88" t="e">
        <f t="shared" si="50"/>
        <v>#DIV/0!</v>
      </c>
      <c r="AL30" s="88" t="e">
        <f t="shared" si="51"/>
        <v>#DIV/0!</v>
      </c>
      <c r="AM30" s="88" t="e">
        <f t="shared" si="52"/>
        <v>#DIV/0!</v>
      </c>
      <c r="AN30" s="88" t="e">
        <f t="shared" si="53"/>
        <v>#DIV/0!</v>
      </c>
      <c r="AP30" s="88" t="e">
        <f t="shared" si="54"/>
        <v>#DIV/0!</v>
      </c>
      <c r="AQ30" s="88">
        <f t="shared" si="55"/>
        <v>1</v>
      </c>
      <c r="AR30" s="88" t="e">
        <f t="shared" si="56"/>
        <v>#DIV/0!</v>
      </c>
      <c r="AS30" s="88" t="e">
        <f t="shared" si="57"/>
        <v>#DIV/0!</v>
      </c>
      <c r="AT30" s="90"/>
      <c r="AU30" s="88" t="e">
        <f t="shared" si="58"/>
        <v>#DIV/0!</v>
      </c>
      <c r="AV30" s="88" t="e">
        <f t="shared" si="59"/>
        <v>#DIV/0!</v>
      </c>
      <c r="AW30" s="88" t="e">
        <f t="shared" si="60"/>
        <v>#DIV/0!</v>
      </c>
      <c r="AX30" s="88" t="e">
        <f t="shared" si="61"/>
        <v>#DIV/0!</v>
      </c>
    </row>
    <row r="31" spans="1:50" ht="20" x14ac:dyDescent="0.25">
      <c r="A31" s="57" t="s">
        <v>110</v>
      </c>
      <c r="C31" s="88">
        <f t="shared" ref="C31:O31" si="69">(C12-B12)/ABS(B12)</f>
        <v>0.16713463050058813</v>
      </c>
      <c r="D31" s="88">
        <f t="shared" si="69"/>
        <v>0.23941632568580937</v>
      </c>
      <c r="E31" s="88">
        <f t="shared" si="69"/>
        <v>0.21108720366362008</v>
      </c>
      <c r="F31" s="88">
        <f t="shared" si="69"/>
        <v>0.17783618603950618</v>
      </c>
      <c r="G31" s="88">
        <f t="shared" si="69"/>
        <v>0.201562248131615</v>
      </c>
      <c r="H31" s="88">
        <f t="shared" si="69"/>
        <v>0.23213263222901409</v>
      </c>
      <c r="I31" s="88">
        <f t="shared" si="69"/>
        <v>0.38394347949063418</v>
      </c>
      <c r="J31" s="89">
        <f t="shared" si="69"/>
        <v>0.3906109765691958</v>
      </c>
      <c r="K31" s="89">
        <f t="shared" si="69"/>
        <v>9.8863376330464756E-2</v>
      </c>
      <c r="L31" s="89">
        <f t="shared" si="69"/>
        <v>8.6488478106864233E-2</v>
      </c>
      <c r="M31" s="89">
        <f t="shared" si="69"/>
        <v>9.8631819657089351E-2</v>
      </c>
      <c r="N31" s="89">
        <f t="shared" si="69"/>
        <v>8.4337341268689539E-2</v>
      </c>
      <c r="O31" s="89">
        <f t="shared" si="69"/>
        <v>6.666666074074129E-2</v>
      </c>
      <c r="V31" s="88">
        <f t="shared" si="38"/>
        <v>0.21827740529389256</v>
      </c>
      <c r="W31" s="88">
        <f t="shared" si="39"/>
        <v>0.21309535624040979</v>
      </c>
      <c r="X31" s="88">
        <f t="shared" si="40"/>
        <v>0.2153805828540207</v>
      </c>
      <c r="Y31" s="88">
        <f t="shared" si="41"/>
        <v>0.16957969884002694</v>
      </c>
      <c r="AA31" s="88">
        <f t="shared" si="42"/>
        <v>2.9848962814262497E-2</v>
      </c>
      <c r="AB31" s="88">
        <f t="shared" si="43"/>
        <v>0.15111039790569328</v>
      </c>
      <c r="AC31" s="88">
        <f t="shared" si="44"/>
        <v>0.28315538477894386</v>
      </c>
      <c r="AD31" s="88">
        <f t="shared" si="45"/>
        <v>0.40698231724480716</v>
      </c>
      <c r="AF31" s="88">
        <f t="shared" si="46"/>
        <v>0.67906952073754101</v>
      </c>
      <c r="AG31" s="88">
        <f t="shared" si="47"/>
        <v>0.50791741722451678</v>
      </c>
      <c r="AH31" s="88">
        <f t="shared" si="48"/>
        <v>0.35274622781310216</v>
      </c>
      <c r="AI31" s="88">
        <f t="shared" si="49"/>
        <v>0.16363269337524422</v>
      </c>
      <c r="AK31" s="88">
        <f t="shared" si="50"/>
        <v>0.2044509993227942</v>
      </c>
      <c r="AL31" s="88">
        <f t="shared" si="51"/>
        <v>0.18600937179940361</v>
      </c>
      <c r="AM31" s="88">
        <f t="shared" si="52"/>
        <v>0.2012071131830479</v>
      </c>
      <c r="AN31" s="88">
        <f t="shared" si="53"/>
        <v>0.87912474288121734</v>
      </c>
      <c r="AP31" s="88">
        <f t="shared" si="54"/>
        <v>0.22841720132580165</v>
      </c>
      <c r="AQ31" s="88">
        <f t="shared" si="55"/>
        <v>0.25216883601215406</v>
      </c>
      <c r="AR31" s="88">
        <f t="shared" si="56"/>
        <v>0.3381636741086062</v>
      </c>
      <c r="AS31" s="88">
        <f t="shared" si="57"/>
        <v>-0.18435483884262438</v>
      </c>
      <c r="AT31" s="90"/>
      <c r="AU31" s="88">
        <f t="shared" si="58"/>
        <v>0.12414747441589237</v>
      </c>
      <c r="AV31" s="88">
        <f t="shared" si="59"/>
        <v>0.11686973759053969</v>
      </c>
      <c r="AW31" s="88">
        <f t="shared" si="60"/>
        <v>-3.8637024263267392E-3</v>
      </c>
      <c r="AX31" s="88">
        <f t="shared" si="61"/>
        <v>0.1166861202483995</v>
      </c>
    </row>
    <row r="32" spans="1:50" ht="20" x14ac:dyDescent="0.25">
      <c r="A32" s="57" t="s">
        <v>54</v>
      </c>
      <c r="C32" s="88">
        <f t="shared" ref="C32:O32" si="70">(C13-B13)/ABS(B13)</f>
        <v>-1.8501035813346171E-2</v>
      </c>
      <c r="D32" s="88">
        <f t="shared" si="70"/>
        <v>0.1410983103750989</v>
      </c>
      <c r="E32" s="88">
        <f t="shared" si="70"/>
        <v>8.2746846744168379E-2</v>
      </c>
      <c r="F32" s="88">
        <f t="shared" si="70"/>
        <v>0.54788257043295963</v>
      </c>
      <c r="G32" s="88">
        <f t="shared" si="70"/>
        <v>0.25965521735927327</v>
      </c>
      <c r="H32" s="88">
        <f t="shared" si="70"/>
        <v>-7.7745160891228307E-2</v>
      </c>
      <c r="I32" s="88">
        <f t="shared" si="70"/>
        <v>0.6260704451051603</v>
      </c>
      <c r="J32" s="89">
        <f t="shared" si="70"/>
        <v>-3.710189709417222E-3</v>
      </c>
      <c r="K32" s="89">
        <f t="shared" si="70"/>
        <v>0.60543748607355574</v>
      </c>
      <c r="L32" s="89">
        <f t="shared" si="70"/>
        <v>0.17113054209828404</v>
      </c>
      <c r="M32" s="89">
        <f t="shared" si="70"/>
        <v>0.11304966844727933</v>
      </c>
      <c r="N32" s="89">
        <f t="shared" si="70"/>
        <v>0.11510793023135756</v>
      </c>
      <c r="O32" s="89">
        <f t="shared" si="70"/>
        <v>8.0645171696151152E-2</v>
      </c>
      <c r="V32" s="88">
        <f t="shared" si="38"/>
        <v>0.23495517952159531</v>
      </c>
      <c r="W32" s="88">
        <f t="shared" si="39"/>
        <v>0.25165414878397713</v>
      </c>
      <c r="X32" s="88">
        <f t="shared" si="40"/>
        <v>0.29378306586315239</v>
      </c>
      <c r="Y32" s="88">
        <f t="shared" si="41"/>
        <v>0.25667431054251405</v>
      </c>
      <c r="AA32" s="88">
        <f t="shared" si="42"/>
        <v>-0.74574573797472288</v>
      </c>
      <c r="AB32" s="88">
        <f t="shared" si="43"/>
        <v>-0.2638377921443964</v>
      </c>
      <c r="AC32" s="88">
        <f t="shared" si="44"/>
        <v>0.16545052295127652</v>
      </c>
      <c r="AD32" s="88">
        <f t="shared" si="45"/>
        <v>9.9448482185518397E-2</v>
      </c>
      <c r="AF32" s="88">
        <f t="shared" si="46"/>
        <v>4.9180177704497572</v>
      </c>
      <c r="AG32" s="88">
        <f t="shared" si="47"/>
        <v>1.3534392133395869</v>
      </c>
      <c r="AH32" s="88">
        <f t="shared" si="48"/>
        <v>0.25876927581495218</v>
      </c>
      <c r="AI32" s="88">
        <f t="shared" si="49"/>
        <v>0.28968827663319546</v>
      </c>
      <c r="AK32" s="88">
        <f t="shared" si="50"/>
        <v>0.3432342212660135</v>
      </c>
      <c r="AL32" s="88">
        <f t="shared" si="51"/>
        <v>0.37857479100164587</v>
      </c>
      <c r="AM32" s="88">
        <f t="shared" si="52"/>
        <v>0.36627679329474661</v>
      </c>
      <c r="AN32" s="88">
        <f t="shared" si="53"/>
        <v>-0.46757631791057919</v>
      </c>
      <c r="AP32" s="88">
        <f t="shared" si="54"/>
        <v>0.54184223363434181</v>
      </c>
      <c r="AQ32" s="88">
        <f t="shared" si="55"/>
        <v>0.19453500428705309</v>
      </c>
      <c r="AR32" s="88">
        <f t="shared" si="56"/>
        <v>-4.0609828418367494E-2</v>
      </c>
      <c r="AS32" s="88">
        <f t="shared" si="57"/>
        <v>1.9065344468968852</v>
      </c>
      <c r="AT32" s="90"/>
      <c r="AU32" s="88">
        <f t="shared" si="58"/>
        <v>7.7794994693757571E-2</v>
      </c>
      <c r="AV32" s="88">
        <f t="shared" si="59"/>
        <v>6.4147211204009541E-2</v>
      </c>
      <c r="AW32" s="88">
        <f t="shared" si="60"/>
        <v>0.47878680330656731</v>
      </c>
      <c r="AX32" s="88">
        <f t="shared" si="61"/>
        <v>0.15440589129982821</v>
      </c>
    </row>
    <row r="33" spans="1:50" ht="20" x14ac:dyDescent="0.25">
      <c r="A33" s="57" t="s">
        <v>55</v>
      </c>
      <c r="C33" s="88">
        <f t="shared" ref="C33:O33" si="71">(C14-B14)/ABS(B14)</f>
        <v>-1.0818079414249506</v>
      </c>
      <c r="D33" s="88">
        <f t="shared" si="71"/>
        <v>3.7142857142857144</v>
      </c>
      <c r="E33" s="88">
        <f t="shared" si="71"/>
        <v>1.5345592897907419</v>
      </c>
      <c r="F33" s="88">
        <f t="shared" si="71"/>
        <v>1.3552664498373781</v>
      </c>
      <c r="G33" s="88">
        <f t="shared" si="71"/>
        <v>-0.1201402166985341</v>
      </c>
      <c r="H33" s="88">
        <f t="shared" si="71"/>
        <v>-1.0767837739949293</v>
      </c>
      <c r="I33" s="88">
        <f t="shared" si="71"/>
        <v>1.8081761006289307</v>
      </c>
      <c r="J33" s="89">
        <f t="shared" si="71"/>
        <v>7.0992217898832681</v>
      </c>
      <c r="K33" s="89">
        <f t="shared" si="71"/>
        <v>9.3432620706221474</v>
      </c>
      <c r="L33" s="89">
        <f t="shared" si="71"/>
        <v>1.3057432824728861</v>
      </c>
      <c r="M33" s="89">
        <f t="shared" si="71"/>
        <v>1.0144435603275486</v>
      </c>
      <c r="N33" s="89">
        <f t="shared" si="71"/>
        <v>0</v>
      </c>
      <c r="O33" s="89">
        <f t="shared" si="71"/>
        <v>0</v>
      </c>
      <c r="V33" s="88">
        <f t="shared" si="38"/>
        <v>-0.18471555860178204</v>
      </c>
      <c r="W33" s="88">
        <f t="shared" si="39"/>
        <v>0.16279069767441862</v>
      </c>
      <c r="X33" s="88">
        <f t="shared" si="40"/>
        <v>-5.8219178082191778E-2</v>
      </c>
      <c r="Y33" s="88">
        <f t="shared" si="41"/>
        <v>-0.25585459629500173</v>
      </c>
      <c r="AA33" s="88">
        <f t="shared" si="42"/>
        <v>-0.50651534258091635</v>
      </c>
      <c r="AB33" s="88">
        <f t="shared" si="43"/>
        <v>-1.185945945945946</v>
      </c>
      <c r="AC33" s="88">
        <f t="shared" si="44"/>
        <v>-1.3012987012987014</v>
      </c>
      <c r="AD33" s="88">
        <f t="shared" si="45"/>
        <v>-1.416157820573039</v>
      </c>
      <c r="AF33" s="88">
        <f t="shared" si="46"/>
        <v>-0.80664395229982966</v>
      </c>
      <c r="AG33" s="88">
        <f t="shared" si="47"/>
        <v>1.2790697674418605</v>
      </c>
      <c r="AH33" s="88">
        <f t="shared" si="48"/>
        <v>1.0258620689655173</v>
      </c>
      <c r="AI33" s="88">
        <f t="shared" si="49"/>
        <v>1.1986455981941309</v>
      </c>
      <c r="AK33" s="88">
        <f t="shared" si="50"/>
        <v>-1.0969162995594715</v>
      </c>
      <c r="AL33" s="88">
        <f t="shared" si="51"/>
        <v>0.51041666666666663</v>
      </c>
      <c r="AM33" s="88">
        <f t="shared" si="52"/>
        <v>21.066666666666666</v>
      </c>
      <c r="AN33" s="88">
        <f t="shared" si="53"/>
        <v>20.073863636363637</v>
      </c>
      <c r="AP33" s="88">
        <f t="shared" si="54"/>
        <v>365.77272727272725</v>
      </c>
      <c r="AQ33" s="88">
        <f t="shared" si="55"/>
        <v>49.772413793103446</v>
      </c>
      <c r="AR33" s="88">
        <f t="shared" si="56"/>
        <v>28.734138972809667</v>
      </c>
      <c r="AS33" s="88">
        <f t="shared" si="57"/>
        <v>3.8072256672957669</v>
      </c>
      <c r="AT33" s="90"/>
      <c r="AU33" s="88">
        <f t="shared" si="58"/>
        <v>1.9013084112149532</v>
      </c>
      <c r="AV33" s="88">
        <f t="shared" si="59"/>
        <v>1.9883183917413747</v>
      </c>
      <c r="AW33" s="88">
        <f t="shared" si="60"/>
        <v>1.235318024791709</v>
      </c>
      <c r="AX33" s="88">
        <f t="shared" si="61"/>
        <v>0.79472798653954013</v>
      </c>
    </row>
    <row r="34" spans="1:50" ht="20" x14ac:dyDescent="0.25">
      <c r="A34" s="57" t="s">
        <v>56</v>
      </c>
      <c r="C34" s="88">
        <f t="shared" ref="C34:O34" si="72">(C15-B15)/ABS(B15)</f>
        <v>-3.8211074425463606E-2</v>
      </c>
      <c r="D34" s="88">
        <f t="shared" si="72"/>
        <v>0.14717703089594161</v>
      </c>
      <c r="E34" s="88">
        <f t="shared" si="72"/>
        <v>8.8162865571086907E-2</v>
      </c>
      <c r="F34" s="88">
        <f t="shared" si="72"/>
        <v>0.55489806477419468</v>
      </c>
      <c r="G34" s="88">
        <f t="shared" si="72"/>
        <v>0.25465641384131421</v>
      </c>
      <c r="H34" s="88">
        <f t="shared" si="72"/>
        <v>-8.696635699186421E-2</v>
      </c>
      <c r="I34" s="88">
        <f t="shared" si="72"/>
        <v>0.62795996826752909</v>
      </c>
      <c r="J34" s="89">
        <f t="shared" si="72"/>
        <v>-9.7310905343778132E-4</v>
      </c>
      <c r="K34" s="89">
        <f t="shared" si="72"/>
        <v>0.63273476610251911</v>
      </c>
      <c r="L34" s="89">
        <f t="shared" si="72"/>
        <v>0.19358515628052131</v>
      </c>
      <c r="M34" s="89">
        <f t="shared" si="72"/>
        <v>0.1475108445565427</v>
      </c>
      <c r="N34" s="89">
        <f t="shared" si="72"/>
        <v>0.10738256474933819</v>
      </c>
      <c r="O34" s="89">
        <f t="shared" si="72"/>
        <v>7.5757584940313288E-2</v>
      </c>
      <c r="V34" s="88">
        <f t="shared" si="38"/>
        <v>0.22353412980423976</v>
      </c>
      <c r="W34" s="88">
        <f t="shared" si="39"/>
        <v>0.250613038387617</v>
      </c>
      <c r="X34" s="88">
        <f t="shared" si="40"/>
        <v>0.28856734832943087</v>
      </c>
      <c r="Y34" s="88">
        <f t="shared" si="41"/>
        <v>0.25228774593829745</v>
      </c>
      <c r="AA34" s="88">
        <f t="shared" si="42"/>
        <v>-0.74140756606779423</v>
      </c>
      <c r="AB34" s="88">
        <f t="shared" si="43"/>
        <v>-0.27388242498469073</v>
      </c>
      <c r="AC34" s="88">
        <f t="shared" si="44"/>
        <v>0.14956625448653757</v>
      </c>
      <c r="AD34" s="88">
        <f t="shared" si="45"/>
        <v>9.1740401704664895E-2</v>
      </c>
      <c r="AF34" s="88">
        <f t="shared" si="46"/>
        <v>4.7199115696389091</v>
      </c>
      <c r="AG34" s="88">
        <f t="shared" si="47"/>
        <v>1.3607826919022366</v>
      </c>
      <c r="AH34" s="88">
        <f t="shared" si="48"/>
        <v>0.26241558187334835</v>
      </c>
      <c r="AI34" s="88">
        <f t="shared" si="49"/>
        <v>0.29257362916283752</v>
      </c>
      <c r="AK34" s="88">
        <f t="shared" si="50"/>
        <v>0.34154951352242746</v>
      </c>
      <c r="AL34" s="88">
        <f t="shared" si="51"/>
        <v>0.37861826625493339</v>
      </c>
      <c r="AM34" s="88">
        <f t="shared" si="52"/>
        <v>0.36748048162132407</v>
      </c>
      <c r="AN34" s="88">
        <f t="shared" si="53"/>
        <v>-0.46145629490191831</v>
      </c>
      <c r="AP34" s="88">
        <f t="shared" si="54"/>
        <v>0.57279938538365505</v>
      </c>
      <c r="AQ34" s="88">
        <f t="shared" si="55"/>
        <v>0.21244640005182469</v>
      </c>
      <c r="AR34" s="88">
        <f t="shared" si="56"/>
        <v>-1.3609896869808765E-2</v>
      </c>
      <c r="AS34" s="88">
        <f t="shared" si="57"/>
        <v>1.9286937935153314</v>
      </c>
      <c r="AT34" s="90"/>
      <c r="AU34" s="88">
        <f t="shared" si="58"/>
        <v>0.11353583806134736</v>
      </c>
      <c r="AV34" s="88">
        <f t="shared" si="59"/>
        <v>9.3257764287872025E-2</v>
      </c>
      <c r="AW34" s="88">
        <f t="shared" si="60"/>
        <v>0.50018536773221978</v>
      </c>
      <c r="AX34" s="88">
        <f t="shared" si="61"/>
        <v>0.1666595114412055</v>
      </c>
    </row>
    <row r="35" spans="1:50" ht="20" x14ac:dyDescent="0.25">
      <c r="A35" s="57" t="s">
        <v>57</v>
      </c>
      <c r="C35" s="88">
        <f t="shared" ref="C35:O35" si="73">(C16-B16)/ABS(B16)</f>
        <v>-0.28905913866566735</v>
      </c>
      <c r="D35" s="88">
        <f t="shared" si="73"/>
        <v>0.16496173668592848</v>
      </c>
      <c r="E35" s="88">
        <f t="shared" si="73"/>
        <v>0.68696584777289937</v>
      </c>
      <c r="F35" s="88">
        <f t="shared" si="73"/>
        <v>0.14956589978940676</v>
      </c>
      <c r="G35" s="88">
        <f t="shared" si="73"/>
        <v>8.7915696330509094E-2</v>
      </c>
      <c r="H35" s="88">
        <f t="shared" si="73"/>
        <v>-8.4830240233203735E-2</v>
      </c>
      <c r="I35" s="88">
        <f t="shared" si="73"/>
        <v>0.55594370695678208</v>
      </c>
      <c r="J35" s="89">
        <f t="shared" si="73"/>
        <v>0.33251986489916247</v>
      </c>
      <c r="K35" s="89">
        <f t="shared" si="73"/>
        <v>0.30929880633190376</v>
      </c>
      <c r="L35" s="89">
        <f t="shared" si="73"/>
        <v>0.24180354730674852</v>
      </c>
      <c r="M35" s="89">
        <f t="shared" si="73"/>
        <v>0.15086930551335972</v>
      </c>
      <c r="N35" s="89">
        <f t="shared" si="73"/>
        <v>0.10738256474933809</v>
      </c>
      <c r="O35" s="89">
        <f t="shared" si="73"/>
        <v>7.5757584940313302E-2</v>
      </c>
      <c r="V35" s="88">
        <f t="shared" si="38"/>
        <v>7.851574680386654E-2</v>
      </c>
      <c r="W35" s="88">
        <f t="shared" si="39"/>
        <v>0.12023782757500812</v>
      </c>
      <c r="X35" s="88">
        <f t="shared" si="40"/>
        <v>0.18923140533835622</v>
      </c>
      <c r="Y35" s="88">
        <f t="shared" si="41"/>
        <v>4.1263728673067622E-2</v>
      </c>
      <c r="AA35" s="88">
        <f t="shared" si="42"/>
        <v>-0.84697004741528858</v>
      </c>
      <c r="AB35" s="88">
        <f t="shared" si="43"/>
        <v>-0.16899335444449401</v>
      </c>
      <c r="AC35" s="88">
        <f t="shared" si="44"/>
        <v>0.17239048134126556</v>
      </c>
      <c r="AD35" s="88">
        <f t="shared" si="45"/>
        <v>5.4612546125461257E-2</v>
      </c>
      <c r="AF35" s="88">
        <f t="shared" si="46"/>
        <v>8.2748913659550354</v>
      </c>
      <c r="AG35" s="88">
        <f t="shared" si="47"/>
        <v>1.2287730785744955</v>
      </c>
      <c r="AH35" s="88">
        <f t="shared" si="48"/>
        <v>0.15613621760548296</v>
      </c>
      <c r="AI35" s="88">
        <f t="shared" si="49"/>
        <v>0.2283910332518222</v>
      </c>
      <c r="AK35" s="88">
        <f t="shared" si="50"/>
        <v>0.43255520247698198</v>
      </c>
      <c r="AL35" s="88">
        <f t="shared" si="51"/>
        <v>0.34651367199258304</v>
      </c>
      <c r="AM35" s="88">
        <f t="shared" si="52"/>
        <v>0.38638242083962721</v>
      </c>
      <c r="AN35" s="88">
        <f t="shared" si="53"/>
        <v>0.26945233888931563</v>
      </c>
      <c r="AP35" s="88">
        <f t="shared" si="54"/>
        <v>0.69257895260710678</v>
      </c>
      <c r="AQ35" s="88">
        <f t="shared" si="55"/>
        <v>0.29673081050146649</v>
      </c>
      <c r="AR35" s="88">
        <f t="shared" si="56"/>
        <v>2.0094975742126469E-2</v>
      </c>
      <c r="AS35" s="88">
        <f t="shared" si="57"/>
        <v>0.32234121941872895</v>
      </c>
      <c r="AT35" s="90"/>
      <c r="AU35" s="88">
        <f t="shared" si="58"/>
        <v>0.12996286775207083</v>
      </c>
      <c r="AV35" s="88">
        <f t="shared" si="59"/>
        <v>0.10056821316268549</v>
      </c>
      <c r="AW35" s="88">
        <f t="shared" si="60"/>
        <v>0.57794504398295099</v>
      </c>
      <c r="AX35" s="88">
        <f t="shared" si="61"/>
        <v>0.24346048838521728</v>
      </c>
    </row>
    <row r="36" spans="1:50" ht="20" x14ac:dyDescent="0.25">
      <c r="A36" s="57" t="s">
        <v>58</v>
      </c>
      <c r="C36" s="88">
        <f t="shared" ref="C36:O36" si="74">(C17-B17)/ABS(B17)</f>
        <v>0.11301368430300419</v>
      </c>
      <c r="D36" s="88">
        <f t="shared" si="74"/>
        <v>0.14032858855766087</v>
      </c>
      <c r="E36" s="88">
        <f t="shared" si="74"/>
        <v>-0.14740211153631902</v>
      </c>
      <c r="F36" s="88">
        <f t="shared" si="74"/>
        <v>0.87039843502331227</v>
      </c>
      <c r="G36" s="88">
        <f t="shared" si="74"/>
        <v>0.33442469114367268</v>
      </c>
      <c r="H36" s="88">
        <f t="shared" si="74"/>
        <v>-8.7799490703164201E-2</v>
      </c>
      <c r="I36" s="88">
        <f t="shared" si="74"/>
        <v>0.65613936184122268</v>
      </c>
      <c r="J36" s="89">
        <f t="shared" si="74"/>
        <v>-0.12357149741316201</v>
      </c>
      <c r="K36" s="89">
        <f t="shared" si="74"/>
        <v>0.81351193261581656</v>
      </c>
      <c r="L36" s="89">
        <f t="shared" si="74"/>
        <v>0.17412768757378128</v>
      </c>
      <c r="M36" s="89">
        <f t="shared" si="74"/>
        <v>0.14607749704552594</v>
      </c>
      <c r="N36" s="89">
        <f t="shared" si="74"/>
        <v>0.10738256474933823</v>
      </c>
      <c r="O36" s="89">
        <f t="shared" si="74"/>
        <v>7.5757584940313288E-2</v>
      </c>
      <c r="V36" s="88">
        <f t="shared" si="38"/>
        <v>0.28541774779449924</v>
      </c>
      <c r="W36" s="88">
        <f t="shared" si="39"/>
        <v>0.30510598308447323</v>
      </c>
      <c r="X36" s="88">
        <f t="shared" si="40"/>
        <v>0.33437132598265068</v>
      </c>
      <c r="Y36" s="88">
        <f t="shared" si="41"/>
        <v>0.36415901860709954</v>
      </c>
      <c r="AA36" s="88">
        <f t="shared" si="42"/>
        <v>-0.703611689077979</v>
      </c>
      <c r="AB36" s="88">
        <f t="shared" si="43"/>
        <v>-0.31151292103368272</v>
      </c>
      <c r="AC36" s="88">
        <f t="shared" si="44"/>
        <v>0.1401866933371434</v>
      </c>
      <c r="AD36" s="88">
        <f t="shared" si="45"/>
        <v>0.10676428842262793</v>
      </c>
      <c r="AF36" s="88">
        <f t="shared" si="46"/>
        <v>4.0627270187203131</v>
      </c>
      <c r="AG36" s="88">
        <f t="shared" si="47"/>
        <v>1.4179468705696423</v>
      </c>
      <c r="AH36" s="88">
        <f t="shared" si="48"/>
        <v>0.30732440842923081</v>
      </c>
      <c r="AI36" s="88">
        <f t="shared" si="49"/>
        <v>0.31732148108622693</v>
      </c>
      <c r="AK36" s="88">
        <f t="shared" si="50"/>
        <v>0.31072877286900852</v>
      </c>
      <c r="AL36" s="88">
        <f t="shared" si="51"/>
        <v>0.39143285561867414</v>
      </c>
      <c r="AM36" s="88">
        <f t="shared" si="52"/>
        <v>0.36041706605320895</v>
      </c>
      <c r="AN36" s="88">
        <f t="shared" si="53"/>
        <v>-0.72425800452930233</v>
      </c>
      <c r="AP36" s="88">
        <f t="shared" si="54"/>
        <v>0.52846345751007906</v>
      </c>
      <c r="AQ36" s="88">
        <f t="shared" si="55"/>
        <v>0.17989023248745342</v>
      </c>
      <c r="AR36" s="88">
        <f t="shared" si="56"/>
        <v>-2.6445375190824755E-2</v>
      </c>
      <c r="AS36" s="88">
        <f t="shared" si="57"/>
        <v>4.5877006284898716</v>
      </c>
      <c r="AT36" s="90"/>
      <c r="AU36" s="88">
        <f t="shared" si="58"/>
        <v>0.10680256882629431</v>
      </c>
      <c r="AV36" s="88">
        <f t="shared" si="59"/>
        <v>9.0154360471073142E-2</v>
      </c>
      <c r="AW36" s="88">
        <f t="shared" si="60"/>
        <v>0.4691573453846587</v>
      </c>
      <c r="AX36" s="88">
        <f t="shared" si="61"/>
        <v>0.13657411556639004</v>
      </c>
    </row>
    <row r="37" spans="1:50" ht="20" x14ac:dyDescent="0.25">
      <c r="A37" s="56" t="s">
        <v>59</v>
      </c>
      <c r="C37" s="88"/>
      <c r="D37" s="88"/>
      <c r="E37" s="88"/>
      <c r="F37" s="88"/>
      <c r="G37" s="88"/>
      <c r="H37" s="88"/>
      <c r="I37" s="88"/>
      <c r="J37" s="89"/>
      <c r="K37" s="89"/>
      <c r="L37" s="89"/>
      <c r="M37" s="89"/>
      <c r="N37" s="89"/>
      <c r="O37" s="89"/>
      <c r="V37" s="88"/>
      <c r="W37" s="88"/>
      <c r="X37" s="88"/>
      <c r="Y37" s="88"/>
      <c r="AA37" s="88"/>
      <c r="AB37" s="88"/>
      <c r="AC37" s="88"/>
      <c r="AD37" s="88"/>
      <c r="AF37" s="88"/>
      <c r="AG37" s="88"/>
      <c r="AH37" s="88"/>
      <c r="AI37" s="88"/>
      <c r="AK37" s="88"/>
      <c r="AL37" s="88"/>
      <c r="AM37" s="88"/>
      <c r="AN37" s="88"/>
      <c r="AP37" s="88"/>
      <c r="AQ37" s="88"/>
      <c r="AR37" s="88"/>
      <c r="AS37" s="88"/>
      <c r="AT37" s="90"/>
      <c r="AU37" s="88"/>
      <c r="AV37" s="88"/>
      <c r="AW37" s="88"/>
      <c r="AX37" s="88"/>
    </row>
    <row r="38" spans="1:50" ht="20" x14ac:dyDescent="0.25">
      <c r="A38" s="57" t="s">
        <v>60</v>
      </c>
      <c r="C38" s="88">
        <f t="shared" ref="C38:M41" si="75">(C18-B18)/ABS(B18)</f>
        <v>0.14132173013324484</v>
      </c>
      <c r="D38" s="88">
        <f t="shared" si="75"/>
        <v>0.16760444051833204</v>
      </c>
      <c r="E38" s="88">
        <f t="shared" si="75"/>
        <v>-0.14051802998843888</v>
      </c>
      <c r="F38" s="88">
        <f t="shared" si="75"/>
        <v>0.90649893475111265</v>
      </c>
      <c r="G38" s="88">
        <f t="shared" si="75"/>
        <v>0.36533097113764385</v>
      </c>
      <c r="H38" s="88">
        <f t="shared" si="75"/>
        <v>-8.7071349010719876E-2</v>
      </c>
      <c r="I38" s="88">
        <f t="shared" si="75"/>
        <v>0.66278852502104568</v>
      </c>
      <c r="J38" s="89">
        <f t="shared" si="75"/>
        <v>-0.10914124415514861</v>
      </c>
      <c r="K38" s="89">
        <f t="shared" si="75"/>
        <v>0.82696379897835348</v>
      </c>
      <c r="L38" s="89">
        <f t="shared" si="75"/>
        <v>0.18232623545985321</v>
      </c>
      <c r="M38" s="89">
        <f t="shared" si="75"/>
        <v>0.15476942586118955</v>
      </c>
      <c r="N38" s="89">
        <f t="shared" ref="N38:O41" si="76">(N18-M18)/ABS(M18)</f>
        <v>0.12084345492052141</v>
      </c>
      <c r="O38" s="89">
        <f t="shared" si="76"/>
        <v>8.3661110054160576E-2</v>
      </c>
      <c r="V38" s="88">
        <f t="shared" ref="V38:Y41" si="77">(V18-Q18)/ABS(Q18)</f>
        <v>0.34545454545454535</v>
      </c>
      <c r="W38" s="88">
        <f t="shared" si="77"/>
        <v>0.35211267605633806</v>
      </c>
      <c r="X38" s="88">
        <f t="shared" si="77"/>
        <v>0.36619718309859156</v>
      </c>
      <c r="Y38" s="88">
        <f t="shared" si="77"/>
        <v>0.37951807228915674</v>
      </c>
      <c r="AA38" s="88" t="e">
        <f t="shared" ref="AA38:AD41" si="78">(AA18-V18)/ABS(V18)</f>
        <v>#VALUE!</v>
      </c>
      <c r="AB38" s="88">
        <f t="shared" si="78"/>
        <v>-0.30208333333333326</v>
      </c>
      <c r="AC38" s="88">
        <f t="shared" si="78"/>
        <v>0.13402061855670117</v>
      </c>
      <c r="AD38" s="88">
        <f t="shared" si="78"/>
        <v>0.11641667880939328</v>
      </c>
      <c r="AF38" s="88" t="e">
        <f t="shared" ref="AF38:AI41" si="79">(AF18-AA18)/ABS(AA18)</f>
        <v>#VALUE!</v>
      </c>
      <c r="AG38" s="88">
        <f t="shared" si="79"/>
        <v>1.3880597014925373</v>
      </c>
      <c r="AH38" s="88">
        <f t="shared" si="79"/>
        <v>0.31818181818181801</v>
      </c>
      <c r="AI38" s="88">
        <f t="shared" si="79"/>
        <v>0.31732148108622704</v>
      </c>
      <c r="AK38" s="88" t="e">
        <f t="shared" ref="AK38:AN41" si="80">(AK18-AF18)/ABS(AF18)</f>
        <v>#VALUE!</v>
      </c>
      <c r="AL38" s="88">
        <f t="shared" si="80"/>
        <v>0.41874999999999996</v>
      </c>
      <c r="AM38" s="88">
        <f t="shared" si="80"/>
        <v>0.37931034482758624</v>
      </c>
      <c r="AN38" s="88">
        <f t="shared" si="80"/>
        <v>-0.7208852188547259</v>
      </c>
      <c r="AP38" s="88">
        <f t="shared" ref="AP38:AS41" si="81">(AP18-AK18)/ABS(AK18)</f>
        <v>0.54054054054054046</v>
      </c>
      <c r="AQ38" s="88">
        <f t="shared" si="81"/>
        <v>0.18502202643171803</v>
      </c>
      <c r="AR38" s="88">
        <f t="shared" si="81"/>
        <v>-1.5000000000000013E-2</v>
      </c>
      <c r="AS38" s="88">
        <f t="shared" si="81"/>
        <v>4.6420601713154381</v>
      </c>
      <c r="AT38" s="90"/>
      <c r="AU38" s="88">
        <f t="shared" ref="AU38:AX41" si="82">(AU18-AP18)/ABS(AP18)</f>
        <v>0.11842105263157897</v>
      </c>
      <c r="AV38" s="88">
        <f t="shared" si="82"/>
        <v>0.1000290958286626</v>
      </c>
      <c r="AW38" s="88">
        <f t="shared" si="82"/>
        <v>0.47442156997248058</v>
      </c>
      <c r="AX38" s="88">
        <f t="shared" si="82"/>
        <v>0.14089445295995448</v>
      </c>
    </row>
    <row r="39" spans="1:50" ht="20" x14ac:dyDescent="0.25">
      <c r="A39" s="57" t="s">
        <v>61</v>
      </c>
      <c r="C39" s="88">
        <f t="shared" si="75"/>
        <v>0.14220644774592767</v>
      </c>
      <c r="D39" s="88">
        <f t="shared" si="75"/>
        <v>0.16780238333813571</v>
      </c>
      <c r="E39" s="88">
        <f t="shared" si="75"/>
        <v>-0.14049108443706726</v>
      </c>
      <c r="F39" s="88">
        <f t="shared" si="75"/>
        <v>0.90149006914410656</v>
      </c>
      <c r="G39" s="88">
        <f t="shared" si="75"/>
        <v>0.36515757548172262</v>
      </c>
      <c r="H39" s="88">
        <f t="shared" si="75"/>
        <v>-8.7213991679079977E-2</v>
      </c>
      <c r="I39" s="88">
        <f t="shared" si="75"/>
        <v>0.66346071931787609</v>
      </c>
      <c r="J39" s="89">
        <f t="shared" si="75"/>
        <v>-0.10797588019909818</v>
      </c>
      <c r="K39" s="89">
        <f t="shared" si="75"/>
        <v>0.8271710772680545</v>
      </c>
      <c r="L39" s="89">
        <f t="shared" si="75"/>
        <v>0.18113211895765169</v>
      </c>
      <c r="M39" s="89">
        <f t="shared" si="75"/>
        <v>0.15482279521803527</v>
      </c>
      <c r="N39" s="89">
        <f t="shared" si="76"/>
        <v>0.11583926439975532</v>
      </c>
      <c r="O39" s="89">
        <f t="shared" si="76"/>
        <v>8.3597113899392547E-2</v>
      </c>
      <c r="V39" s="88">
        <f t="shared" si="77"/>
        <v>0.34545454545454535</v>
      </c>
      <c r="W39" s="88">
        <f t="shared" si="77"/>
        <v>0.35211267605633806</v>
      </c>
      <c r="X39" s="88">
        <f t="shared" si="77"/>
        <v>0.35211267605633806</v>
      </c>
      <c r="Y39" s="88">
        <f t="shared" si="77"/>
        <v>0.38181818181818178</v>
      </c>
      <c r="AA39" s="88" t="e">
        <f t="shared" si="78"/>
        <v>#VALUE!</v>
      </c>
      <c r="AB39" s="88">
        <f t="shared" si="78"/>
        <v>-0.31249999999999994</v>
      </c>
      <c r="AC39" s="88">
        <f t="shared" si="78"/>
        <v>0.14583333333333348</v>
      </c>
      <c r="AD39" s="88">
        <f t="shared" si="78"/>
        <v>0.11704472364777044</v>
      </c>
      <c r="AF39" s="88" t="e">
        <f t="shared" si="79"/>
        <v>#VALUE!</v>
      </c>
      <c r="AG39" s="88">
        <f t="shared" si="79"/>
        <v>1.4090909090909092</v>
      </c>
      <c r="AH39" s="88">
        <f t="shared" si="79"/>
        <v>0.30909090909090892</v>
      </c>
      <c r="AI39" s="88">
        <f t="shared" si="79"/>
        <v>0.31732148108622699</v>
      </c>
      <c r="AK39" s="88" t="e">
        <f t="shared" si="80"/>
        <v>#VALUE!</v>
      </c>
      <c r="AL39" s="88">
        <f t="shared" si="80"/>
        <v>0.42138364779874193</v>
      </c>
      <c r="AM39" s="88">
        <f t="shared" si="80"/>
        <v>0.38888888888888895</v>
      </c>
      <c r="AN39" s="88">
        <f t="shared" si="80"/>
        <v>-0.72057718698127482</v>
      </c>
      <c r="AP39" s="88">
        <f t="shared" si="81"/>
        <v>0.54054054054054046</v>
      </c>
      <c r="AQ39" s="88">
        <f t="shared" si="81"/>
        <v>0.18584070796460195</v>
      </c>
      <c r="AR39" s="88">
        <f t="shared" si="81"/>
        <v>-2.0000000000000018E-2</v>
      </c>
      <c r="AS39" s="88">
        <f t="shared" si="81"/>
        <v>4.6414658702700393</v>
      </c>
      <c r="AT39" s="90"/>
      <c r="AU39" s="88">
        <f t="shared" si="82"/>
        <v>0.11403508771929835</v>
      </c>
      <c r="AV39" s="88">
        <f t="shared" si="82"/>
        <v>0.10019971401897874</v>
      </c>
      <c r="AW39" s="88">
        <f t="shared" si="82"/>
        <v>0.47619424680157924</v>
      </c>
      <c r="AX39" s="88">
        <f t="shared" si="82"/>
        <v>0.13912983250083855</v>
      </c>
    </row>
    <row r="40" spans="1:50" ht="40" x14ac:dyDescent="0.25">
      <c r="A40" s="57" t="s">
        <v>62</v>
      </c>
      <c r="C40" s="88">
        <f t="shared" si="75"/>
        <v>-2.4802862403168098E-2</v>
      </c>
      <c r="D40" s="88">
        <f t="shared" si="75"/>
        <v>-2.3360524347237559E-2</v>
      </c>
      <c r="E40" s="88">
        <f t="shared" si="75"/>
        <v>-8.0095706344922163E-3</v>
      </c>
      <c r="F40" s="88">
        <f t="shared" si="75"/>
        <v>-1.8935494308321324E-2</v>
      </c>
      <c r="G40" s="88">
        <f t="shared" si="75"/>
        <v>-2.2636474706362947E-2</v>
      </c>
      <c r="H40" s="88">
        <f t="shared" si="75"/>
        <v>-7.9758882762111466E-4</v>
      </c>
      <c r="I40" s="88">
        <f t="shared" si="75"/>
        <v>-3.9988026617749769E-3</v>
      </c>
      <c r="J40" s="89">
        <f t="shared" si="75"/>
        <v>-1.6198138215892978E-2</v>
      </c>
      <c r="K40" s="89">
        <f t="shared" si="75"/>
        <v>-7.3629627308758796E-3</v>
      </c>
      <c r="L40" s="89">
        <f t="shared" si="75"/>
        <v>-6.9342518504490001E-3</v>
      </c>
      <c r="M40" s="89">
        <f t="shared" si="75"/>
        <v>-7.5269821152230184E-3</v>
      </c>
      <c r="N40" s="89">
        <f t="shared" si="76"/>
        <v>-1.2009607686148919E-2</v>
      </c>
      <c r="O40" s="89">
        <f t="shared" si="76"/>
        <v>-7.2933549432739062E-3</v>
      </c>
      <c r="V40" s="88" t="e">
        <f t="shared" si="77"/>
        <v>#DIV/0!</v>
      </c>
      <c r="W40" s="88" t="e">
        <f t="shared" si="77"/>
        <v>#DIV/0!</v>
      </c>
      <c r="X40" s="88" t="e">
        <f t="shared" si="77"/>
        <v>#DIV/0!</v>
      </c>
      <c r="Y40" s="88" t="e">
        <f t="shared" si="77"/>
        <v>#DIV/0!</v>
      </c>
      <c r="AA40" s="88" t="e">
        <f t="shared" si="78"/>
        <v>#DIV/0!</v>
      </c>
      <c r="AB40" s="88" t="e">
        <f t="shared" si="78"/>
        <v>#DIV/0!</v>
      </c>
      <c r="AC40" s="88" t="e">
        <f t="shared" si="78"/>
        <v>#DIV/0!</v>
      </c>
      <c r="AD40" s="88" t="e">
        <f t="shared" si="78"/>
        <v>#DIV/0!</v>
      </c>
      <c r="AF40" s="88">
        <f t="shared" si="79"/>
        <v>8.2149081389010453E-4</v>
      </c>
      <c r="AG40" s="88">
        <f t="shared" si="79"/>
        <v>-1.8273254251602749E-3</v>
      </c>
      <c r="AH40" s="88">
        <f t="shared" si="79"/>
        <v>-4.865022483463528E-3</v>
      </c>
      <c r="AI40" s="88">
        <f t="shared" si="79"/>
        <v>0</v>
      </c>
      <c r="AK40" s="88">
        <f t="shared" si="80"/>
        <v>-1.7497967136654444E-2</v>
      </c>
      <c r="AL40" s="88">
        <f t="shared" si="80"/>
        <v>-1.8368241710061767E-2</v>
      </c>
      <c r="AM40" s="88">
        <f t="shared" si="80"/>
        <v>-1.6756114863822832E-2</v>
      </c>
      <c r="AN40" s="88">
        <f t="shared" si="80"/>
        <v>-1.2083866217106538E-2</v>
      </c>
      <c r="AP40" s="88">
        <f t="shared" si="81"/>
        <v>-6.488284391420786E-3</v>
      </c>
      <c r="AQ40" s="88">
        <f t="shared" si="81"/>
        <v>-5.0932854825692098E-3</v>
      </c>
      <c r="AR40" s="88">
        <f t="shared" si="81"/>
        <v>-8.2424261436268246E-3</v>
      </c>
      <c r="AS40" s="88">
        <f t="shared" si="81"/>
        <v>-9.6346974642229476E-3</v>
      </c>
      <c r="AT40" s="90"/>
      <c r="AU40" s="88">
        <f t="shared" si="82"/>
        <v>-9.8785030570705569E-3</v>
      </c>
      <c r="AV40" s="88">
        <f t="shared" si="82"/>
        <v>-8.8131748694563247E-3</v>
      </c>
      <c r="AW40" s="88">
        <f t="shared" si="82"/>
        <v>-5.2190415941799776E-3</v>
      </c>
      <c r="AX40" s="88">
        <f t="shared" si="82"/>
        <v>-3.7867984916183416E-3</v>
      </c>
    </row>
    <row r="41" spans="1:50" ht="40" x14ac:dyDescent="0.25">
      <c r="A41" s="57" t="s">
        <v>63</v>
      </c>
      <c r="C41" s="88">
        <f t="shared" si="75"/>
        <v>-2.5558219795146157E-2</v>
      </c>
      <c r="D41" s="88">
        <f t="shared" si="75"/>
        <v>-2.3526065002489153E-2</v>
      </c>
      <c r="E41" s="88">
        <f t="shared" si="75"/>
        <v>-8.0406694731322195E-3</v>
      </c>
      <c r="F41" s="88">
        <f t="shared" si="75"/>
        <v>-1.635119458435513E-2</v>
      </c>
      <c r="G41" s="88">
        <f t="shared" si="75"/>
        <v>-2.2512334759015009E-2</v>
      </c>
      <c r="H41" s="88">
        <f t="shared" si="75"/>
        <v>-6.4144171662021301E-4</v>
      </c>
      <c r="I41" s="88">
        <f t="shared" si="75"/>
        <v>-4.4012806504114743E-3</v>
      </c>
      <c r="J41" s="89">
        <f t="shared" si="75"/>
        <v>-1.7483403046931963E-2</v>
      </c>
      <c r="K41" s="89">
        <f t="shared" si="75"/>
        <v>-7.4755696509057395E-3</v>
      </c>
      <c r="L41" s="89">
        <f t="shared" si="75"/>
        <v>-5.930269164174406E-3</v>
      </c>
      <c r="M41" s="89">
        <f t="shared" si="75"/>
        <v>-7.5728485865731374E-3</v>
      </c>
      <c r="N41" s="89">
        <f t="shared" si="76"/>
        <v>-7.578779417630634E-3</v>
      </c>
      <c r="O41" s="89">
        <f t="shared" si="76"/>
        <v>-7.2347266881028936E-3</v>
      </c>
      <c r="V41" s="88" t="e">
        <f t="shared" si="77"/>
        <v>#DIV/0!</v>
      </c>
      <c r="W41" s="88" t="e">
        <f t="shared" si="77"/>
        <v>#DIV/0!</v>
      </c>
      <c r="X41" s="88" t="e">
        <f t="shared" si="77"/>
        <v>#DIV/0!</v>
      </c>
      <c r="Y41" s="88" t="e">
        <f t="shared" si="77"/>
        <v>#DIV/0!</v>
      </c>
      <c r="AA41" s="88" t="e">
        <f t="shared" si="78"/>
        <v>#DIV/0!</v>
      </c>
      <c r="AB41" s="88" t="e">
        <f t="shared" si="78"/>
        <v>#DIV/0!</v>
      </c>
      <c r="AC41" s="88" t="e">
        <f t="shared" si="78"/>
        <v>#DIV/0!</v>
      </c>
      <c r="AD41" s="88" t="e">
        <f t="shared" si="78"/>
        <v>#DIV/0!</v>
      </c>
      <c r="AF41" s="88">
        <f t="shared" si="79"/>
        <v>1.3837603113078447E-3</v>
      </c>
      <c r="AG41" s="88">
        <f t="shared" si="79"/>
        <v>-2.3624033822888554E-3</v>
      </c>
      <c r="AH41" s="88">
        <f t="shared" si="79"/>
        <v>-5.613943967492591E-3</v>
      </c>
      <c r="AI41" s="88">
        <f t="shared" si="79"/>
        <v>0</v>
      </c>
      <c r="AK41" s="88">
        <f t="shared" si="80"/>
        <v>-1.8651132962804618E-2</v>
      </c>
      <c r="AL41" s="88">
        <f t="shared" si="80"/>
        <v>-1.9802283699900374E-2</v>
      </c>
      <c r="AM41" s="88">
        <f t="shared" si="80"/>
        <v>-1.8196621834409975E-2</v>
      </c>
      <c r="AN41" s="88">
        <f t="shared" si="80"/>
        <v>-1.3172931401921117E-2</v>
      </c>
      <c r="AP41" s="88">
        <f t="shared" si="81"/>
        <v>-7.1572494379225308E-3</v>
      </c>
      <c r="AQ41" s="88">
        <f t="shared" si="81"/>
        <v>-5.0271292980782764E-3</v>
      </c>
      <c r="AR41" s="88">
        <f t="shared" si="81"/>
        <v>-8.2146768893756848E-3</v>
      </c>
      <c r="AS41" s="88">
        <f t="shared" si="81"/>
        <v>-9.5303672868969191E-3</v>
      </c>
      <c r="AT41" s="90"/>
      <c r="AU41" s="88">
        <f t="shared" si="82"/>
        <v>-1.0068875811974519E-2</v>
      </c>
      <c r="AV41" s="88">
        <f t="shared" si="82"/>
        <v>-7.5670069069564598E-3</v>
      </c>
      <c r="AW41" s="88">
        <f t="shared" si="82"/>
        <v>-3.7863847913544215E-3</v>
      </c>
      <c r="AX41" s="88">
        <f t="shared" si="82"/>
        <v>-2.2435694874549704E-3</v>
      </c>
    </row>
    <row r="42" spans="1:50" x14ac:dyDescent="0.25">
      <c r="V42" s="90"/>
      <c r="W42" s="90"/>
      <c r="X42" s="90"/>
      <c r="Y42" s="90"/>
      <c r="AA42" s="90"/>
      <c r="AB42" s="90"/>
      <c r="AC42" s="90"/>
      <c r="AD42" s="90"/>
      <c r="AF42" s="90"/>
      <c r="AG42" s="90"/>
      <c r="AH42" s="90"/>
      <c r="AI42" s="90"/>
      <c r="AK42" s="90"/>
      <c r="AL42" s="90"/>
      <c r="AM42" s="90"/>
      <c r="AN42" s="90"/>
      <c r="AP42" s="90"/>
      <c r="AQ42" s="90"/>
      <c r="AR42" s="90"/>
      <c r="AS42" s="90"/>
      <c r="AT42" s="90"/>
      <c r="AU42" s="90"/>
      <c r="AV42" s="90"/>
      <c r="AW42" s="90"/>
      <c r="AX42" s="90"/>
    </row>
    <row r="43" spans="1:50" ht="20" x14ac:dyDescent="0.25">
      <c r="A43" s="58" t="s">
        <v>104</v>
      </c>
    </row>
    <row r="44" spans="1:50" ht="20" x14ac:dyDescent="0.25">
      <c r="A44" s="57" t="s">
        <v>105</v>
      </c>
      <c r="B44" s="91">
        <f t="shared" ref="B44:O44" si="83">B6/B4</f>
        <v>0.50866536131220952</v>
      </c>
      <c r="C44" s="92">
        <f t="shared" si="83"/>
        <v>0.48393830110122527</v>
      </c>
      <c r="D44" s="92">
        <f t="shared" si="83"/>
        <v>0.51169642278253802</v>
      </c>
      <c r="E44" s="92">
        <f t="shared" si="83"/>
        <v>0.52800846752260411</v>
      </c>
      <c r="F44" s="92">
        <f t="shared" si="83"/>
        <v>0.55234513439845712</v>
      </c>
      <c r="G44" s="93">
        <f t="shared" si="83"/>
        <v>0.55873853063456447</v>
      </c>
      <c r="H44" s="93">
        <f t="shared" si="83"/>
        <v>0.55975891204642381</v>
      </c>
      <c r="I44" s="93">
        <f t="shared" si="83"/>
        <v>0.57675977289324243</v>
      </c>
      <c r="J44" s="93">
        <f t="shared" si="83"/>
        <v>0.55389063929085669</v>
      </c>
      <c r="K44" s="93">
        <f t="shared" si="83"/>
        <v>0.58314199880697903</v>
      </c>
      <c r="L44" s="93">
        <f t="shared" si="83"/>
        <v>0.59149141979119213</v>
      </c>
      <c r="M44" s="93">
        <f t="shared" si="83"/>
        <v>0.59741379310344822</v>
      </c>
      <c r="N44" s="93">
        <f t="shared" si="83"/>
        <v>0.60799999999999998</v>
      </c>
      <c r="O44" s="93">
        <f t="shared" si="83"/>
        <v>0.61509433962264148</v>
      </c>
      <c r="V44" s="92">
        <f>V6/V4</f>
        <v>0.53906674421428713</v>
      </c>
      <c r="W44" s="92">
        <f>W6/W4</f>
        <v>0.54994611434626284</v>
      </c>
      <c r="X44" s="92">
        <f>X6/X4</f>
        <v>0.5512750262515036</v>
      </c>
      <c r="Y44" s="92">
        <f>Y6/Y4</f>
        <v>0.58020123206517971</v>
      </c>
      <c r="AA44" s="92">
        <f>AA6/AA4</f>
        <v>0.51291639696792146</v>
      </c>
      <c r="AB44" s="92">
        <f>AB6/AB4</f>
        <v>0.54211787689574742</v>
      </c>
      <c r="AC44" s="92">
        <f>AC6/AC4</f>
        <v>0.56142778134748972</v>
      </c>
      <c r="AD44" s="92">
        <f>AD6/AD4</f>
        <v>0.58554768581422911</v>
      </c>
      <c r="AF44" s="92">
        <f>AF6/AF4</f>
        <v>0.57100202614832063</v>
      </c>
      <c r="AG44" s="92">
        <f>AG6/AG4</f>
        <v>0.58091516856953385</v>
      </c>
      <c r="AH44" s="92">
        <f>AH6/AH4</f>
        <v>0.57182914477934332</v>
      </c>
      <c r="AI44" s="92">
        <f>AI6/AI4</f>
        <v>0.58060422344891982</v>
      </c>
      <c r="AK44" s="93">
        <f>AK6/AK4</f>
        <v>0.53945643624923534</v>
      </c>
      <c r="AL44" s="93">
        <f>AL6/AL4</f>
        <v>0.56493078303167321</v>
      </c>
      <c r="AM44" s="93">
        <f>AM6/AM4</f>
        <v>0.5594583198026376</v>
      </c>
      <c r="AN44" s="93">
        <f>AN6/AN4</f>
        <v>0.55112131372756989</v>
      </c>
      <c r="AO44" s="94"/>
      <c r="AP44" s="93">
        <f>AP6/AP4</f>
        <v>0.57517473080660053</v>
      </c>
      <c r="AQ44" s="93">
        <f>AQ6/AQ4</f>
        <v>0.58778361960288161</v>
      </c>
      <c r="AR44" s="93">
        <f>AR6/AR4</f>
        <v>0.57011783770933733</v>
      </c>
      <c r="AS44" s="93">
        <f>AS6/AS4</f>
        <v>0.59387327021939695</v>
      </c>
      <c r="AT44" s="94"/>
      <c r="AU44" s="93">
        <f>AU6/AU4</f>
        <v>0.57724351269483198</v>
      </c>
      <c r="AV44" s="93">
        <f>AV6/AV4</f>
        <v>0.59128630705394192</v>
      </c>
      <c r="AW44" s="92">
        <f>AW6/AW4</f>
        <v>0.57991803278688525</v>
      </c>
      <c r="AX44" s="92">
        <f>AX6/AX4</f>
        <v>0.60845070422535208</v>
      </c>
    </row>
    <row r="45" spans="1:50" ht="20" x14ac:dyDescent="0.25">
      <c r="A45" s="57" t="s">
        <v>106</v>
      </c>
      <c r="B45" s="91">
        <f t="shared" ref="B45:O45" si="84">B5/B4</f>
        <v>0.49133463868779048</v>
      </c>
      <c r="C45" s="92">
        <f t="shared" si="84"/>
        <v>0.51606169889877473</v>
      </c>
      <c r="D45" s="92">
        <f t="shared" si="84"/>
        <v>0.48830357721746193</v>
      </c>
      <c r="E45" s="92">
        <f t="shared" si="84"/>
        <v>0.47199153247739584</v>
      </c>
      <c r="F45" s="92">
        <f t="shared" si="84"/>
        <v>0.44765486560154294</v>
      </c>
      <c r="G45" s="93">
        <f t="shared" si="84"/>
        <v>0.44126146936543548</v>
      </c>
      <c r="H45" s="93">
        <f t="shared" si="84"/>
        <v>0.44024108795357619</v>
      </c>
      <c r="I45" s="93">
        <f t="shared" si="84"/>
        <v>0.42324022710675752</v>
      </c>
      <c r="J45" s="93">
        <f t="shared" si="84"/>
        <v>0.44610936070914337</v>
      </c>
      <c r="K45" s="93">
        <f t="shared" si="84"/>
        <v>0.41685800119302091</v>
      </c>
      <c r="L45" s="93">
        <f t="shared" si="84"/>
        <v>0.40850858020880787</v>
      </c>
      <c r="M45" s="93">
        <f t="shared" si="84"/>
        <v>0.40258620689655172</v>
      </c>
      <c r="N45" s="93">
        <f t="shared" si="84"/>
        <v>0.39200000000000002</v>
      </c>
      <c r="O45" s="93">
        <f t="shared" si="84"/>
        <v>0.38490566037735852</v>
      </c>
      <c r="V45" s="92">
        <f>V5/V4</f>
        <v>0.46093325578571293</v>
      </c>
      <c r="W45" s="92">
        <f>W5/W4</f>
        <v>0.45005388565373711</v>
      </c>
      <c r="X45" s="92">
        <f>X5/X4</f>
        <v>0.4487249737484964</v>
      </c>
      <c r="Y45" s="92">
        <f>Y5/Y4</f>
        <v>0.41979876793482035</v>
      </c>
      <c r="AA45" s="92">
        <f>AA5/AA4</f>
        <v>0.48708360303207854</v>
      </c>
      <c r="AB45" s="92">
        <f>AB5/AB4</f>
        <v>0.45788212310425253</v>
      </c>
      <c r="AC45" s="92">
        <f>AC5/AC4</f>
        <v>0.43857221865251034</v>
      </c>
      <c r="AD45" s="92">
        <f>AD5/AD4</f>
        <v>0.41445231418577089</v>
      </c>
      <c r="AF45" s="92">
        <f>AF5/AF4</f>
        <v>0.42899797385167943</v>
      </c>
      <c r="AG45" s="92">
        <f>AG5/AG4</f>
        <v>0.41908483143046621</v>
      </c>
      <c r="AH45" s="92">
        <f>AH5/AH4</f>
        <v>0.42817085522065662</v>
      </c>
      <c r="AI45" s="92">
        <f>AI5/AI4</f>
        <v>0.41939577655108018</v>
      </c>
      <c r="AK45" s="93">
        <f>AK5/AK4</f>
        <v>0.46054356375076466</v>
      </c>
      <c r="AL45" s="93">
        <f>AL5/AL4</f>
        <v>0.43506921696832673</v>
      </c>
      <c r="AM45" s="93">
        <f>AM5/AM4</f>
        <v>0.44054168019736234</v>
      </c>
      <c r="AN45" s="93">
        <f>AN5/AN4</f>
        <v>0.44887868627243005</v>
      </c>
      <c r="AO45" s="94"/>
      <c r="AP45" s="93">
        <f>AP5/AP4</f>
        <v>0.42482526919339941</v>
      </c>
      <c r="AQ45" s="93">
        <f>AQ5/AQ4</f>
        <v>0.41221638039711839</v>
      </c>
      <c r="AR45" s="93">
        <f>AR5/AR4</f>
        <v>0.42988216229066273</v>
      </c>
      <c r="AS45" s="93">
        <f>AS5/AS4</f>
        <v>0.40612672978060299</v>
      </c>
      <c r="AT45" s="94"/>
      <c r="AU45" s="93">
        <f>AU5/AU4</f>
        <v>0.42275648730516807</v>
      </c>
      <c r="AV45" s="93">
        <f>AV5/AV4</f>
        <v>0.40871369294605808</v>
      </c>
      <c r="AW45" s="92">
        <f>AW5/AW4</f>
        <v>0.42008196721311475</v>
      </c>
      <c r="AX45" s="92">
        <f>AX5/AX4</f>
        <v>0.39154929577464787</v>
      </c>
    </row>
    <row r="46" spans="1:50" ht="20" x14ac:dyDescent="0.25">
      <c r="A46" s="57" t="s">
        <v>107</v>
      </c>
      <c r="B46" s="91">
        <f t="shared" ref="B46:O46" si="85">(B6-B13)/B4</f>
        <v>0.29943417947677875</v>
      </c>
      <c r="C46" s="92">
        <f t="shared" si="85"/>
        <v>0.30482066931550872</v>
      </c>
      <c r="D46" s="92">
        <f t="shared" si="85"/>
        <v>0.33205411040474458</v>
      </c>
      <c r="E46" s="92">
        <f t="shared" si="85"/>
        <v>0.35587942084742419</v>
      </c>
      <c r="F46" s="92">
        <f t="shared" si="85"/>
        <v>0.33769564327548512</v>
      </c>
      <c r="G46" s="93">
        <f t="shared" si="85"/>
        <v>0.33530453627978418</v>
      </c>
      <c r="H46" s="93">
        <f t="shared" si="85"/>
        <v>0.37347800791434749</v>
      </c>
      <c r="I46" s="93">
        <f t="shared" si="85"/>
        <v>0.36364859795637161</v>
      </c>
      <c r="J46" s="93">
        <f t="shared" si="85"/>
        <v>0.39010233378435261</v>
      </c>
      <c r="K46" s="93">
        <f t="shared" si="85"/>
        <v>0.36143346725190811</v>
      </c>
      <c r="L46" s="93">
        <f t="shared" si="85"/>
        <v>0.35606228775467669</v>
      </c>
      <c r="M46" s="93">
        <f t="shared" si="85"/>
        <v>0.35775865517241384</v>
      </c>
      <c r="N46" s="93">
        <f t="shared" si="85"/>
        <v>0.36000003199999986</v>
      </c>
      <c r="O46" s="93">
        <f t="shared" si="85"/>
        <v>0.36226418113207537</v>
      </c>
      <c r="V46" s="92">
        <f>(V6-V13)/V4</f>
        <v>0.3744118417772892</v>
      </c>
      <c r="W46" s="92">
        <f>(W6-W13)/W4</f>
        <v>0.35978183102545758</v>
      </c>
      <c r="X46" s="92">
        <f>(X6-X13)/X4</f>
        <v>0.3593508838188133</v>
      </c>
      <c r="Y46" s="92">
        <f>(Y6-Y13)/Y4</f>
        <v>0.28217641473183014</v>
      </c>
      <c r="AA46" s="92">
        <f>(AA6-AA13)/AA4</f>
        <v>0.46268187409695655</v>
      </c>
      <c r="AB46" s="92">
        <f>(AB6-AB13)/AB4</f>
        <v>0.40516334382496327</v>
      </c>
      <c r="AC46" s="92">
        <f>(AC6-AC13)/AC4</f>
        <v>0.37804203589320456</v>
      </c>
      <c r="AD46" s="92">
        <f>(AD6-AD13)/AD4</f>
        <v>0.32079326992570323</v>
      </c>
      <c r="AF46" s="92">
        <f>(AF6-AF13)/AF4</f>
        <v>0.41296979530602179</v>
      </c>
      <c r="AG46" s="92">
        <f>(AG6-AG13)/AG4</f>
        <v>0.38028964206979371</v>
      </c>
      <c r="AH46" s="92">
        <f>(AH6-AH13)/AH4</f>
        <v>0.39398629777147465</v>
      </c>
      <c r="AI46" s="92">
        <f>(AI6-AI13)/AI4</f>
        <v>0.3032323789296294</v>
      </c>
      <c r="AK46" s="93">
        <f>(AK6-AK13)/AK4</f>
        <v>0.37809729755191163</v>
      </c>
      <c r="AL46" s="93">
        <f>(AL6-AL13)/AL4</f>
        <v>0.35018904603474338</v>
      </c>
      <c r="AM46" s="93">
        <f>(AM6-AM13)/AM4</f>
        <v>0.36966399176256631</v>
      </c>
      <c r="AN46" s="93">
        <f>(AN6-AN13)/AN4</f>
        <v>0.43768539142619445</v>
      </c>
      <c r="AO46" s="94"/>
      <c r="AP46" s="93">
        <f>(AP6-AP13)/AP4</f>
        <v>0.3745471793169905</v>
      </c>
      <c r="AQ46" s="93">
        <f>(AQ6-AQ13)/AQ4</f>
        <v>0.3708432824166597</v>
      </c>
      <c r="AR46" s="93">
        <f>(AR6-AR13)/AR4</f>
        <v>0.41672330050838891</v>
      </c>
      <c r="AS46" s="93">
        <f>(AS6-AS13)/AS4</f>
        <v>0.30873734791050395</v>
      </c>
      <c r="AT46" s="94"/>
      <c r="AU46" s="93">
        <f>(AU6-AU13)/AU4</f>
        <v>0.38137961538165532</v>
      </c>
      <c r="AV46" s="93">
        <f>(AV6-AV13)/AV4</f>
        <v>0.3796680497925311</v>
      </c>
      <c r="AW46" s="92">
        <f>(AW6-AW13)/AW4</f>
        <v>0.375</v>
      </c>
      <c r="AX46" s="92">
        <f>(AX6-AX13)/AX4</f>
        <v>0.31126760563380279</v>
      </c>
    </row>
    <row r="47" spans="1:50" ht="20" x14ac:dyDescent="0.25">
      <c r="A47" s="57" t="s">
        <v>108</v>
      </c>
      <c r="B47" s="91">
        <f t="shared" ref="B47:O47" si="86">B13/B4</f>
        <v>0.20923118183543074</v>
      </c>
      <c r="C47" s="92">
        <f t="shared" si="86"/>
        <v>0.17911763178571655</v>
      </c>
      <c r="D47" s="92">
        <f t="shared" si="86"/>
        <v>0.17964231237779346</v>
      </c>
      <c r="E47" s="92">
        <f t="shared" si="86"/>
        <v>0.17212904667518</v>
      </c>
      <c r="F47" s="92">
        <f t="shared" si="86"/>
        <v>0.21464949112297196</v>
      </c>
      <c r="G47" s="93">
        <f t="shared" si="86"/>
        <v>0.22343399435478034</v>
      </c>
      <c r="H47" s="93">
        <f t="shared" si="86"/>
        <v>0.18628090413207632</v>
      </c>
      <c r="I47" s="93">
        <f t="shared" si="86"/>
        <v>0.21311117493687085</v>
      </c>
      <c r="J47" s="93">
        <f t="shared" si="86"/>
        <v>0.16378830550650403</v>
      </c>
      <c r="K47" s="93">
        <f t="shared" si="86"/>
        <v>0.22170853155507098</v>
      </c>
      <c r="L47" s="93">
        <f t="shared" si="86"/>
        <v>0.23542913203651541</v>
      </c>
      <c r="M47" s="93">
        <f t="shared" si="86"/>
        <v>0.23965513793103446</v>
      </c>
      <c r="N47" s="93">
        <f t="shared" si="86"/>
        <v>0.24799996800000013</v>
      </c>
      <c r="O47" s="93">
        <f t="shared" si="86"/>
        <v>0.25283015849056617</v>
      </c>
      <c r="V47" s="92">
        <f>V13/V4</f>
        <v>0.16465490243699787</v>
      </c>
      <c r="W47" s="92">
        <f>W13/W4</f>
        <v>0.19016428332080529</v>
      </c>
      <c r="X47" s="92">
        <f>X13/X4</f>
        <v>0.19192414243269026</v>
      </c>
      <c r="Y47" s="92">
        <f>Y13/Y4</f>
        <v>0.29802481733334957</v>
      </c>
      <c r="AA47" s="92">
        <f>AA13/AA4</f>
        <v>5.0234522870964873E-2</v>
      </c>
      <c r="AB47" s="92">
        <f>AB13/AB4</f>
        <v>0.13695453307078417</v>
      </c>
      <c r="AC47" s="92">
        <f>AC13/AC4</f>
        <v>0.18338574545428513</v>
      </c>
      <c r="AD47" s="92">
        <f>AD13/AD4</f>
        <v>0.26475441588852594</v>
      </c>
      <c r="AF47" s="92">
        <f>AF13/AF4</f>
        <v>0.15803223084229881</v>
      </c>
      <c r="AG47" s="92">
        <f>AG13/AG4</f>
        <v>0.20062552649974011</v>
      </c>
      <c r="AH47" s="92">
        <f>AH13/AH4</f>
        <v>0.17784284700786876</v>
      </c>
      <c r="AI47" s="92">
        <f>AI13/AI4</f>
        <v>0.27737184451929042</v>
      </c>
      <c r="AK47" s="93">
        <f>AK13/AK4</f>
        <v>0.16135913869732371</v>
      </c>
      <c r="AL47" s="93">
        <f>AL13/AL4</f>
        <v>0.21474173699692989</v>
      </c>
      <c r="AM47" s="93">
        <f>AM13/AM4</f>
        <v>0.18979432804007132</v>
      </c>
      <c r="AN47" s="93">
        <f>AN13/AN4</f>
        <v>0.11343592230137547</v>
      </c>
      <c r="AO47" s="94"/>
      <c r="AP47" s="93">
        <f>AP13/AP4</f>
        <v>0.20062755148961012</v>
      </c>
      <c r="AQ47" s="93">
        <f>AQ13/AQ4</f>
        <v>0.21694033718622194</v>
      </c>
      <c r="AR47" s="93">
        <f>AR13/AR4</f>
        <v>0.15339453720094837</v>
      </c>
      <c r="AS47" s="93">
        <f>AS13/AS4</f>
        <v>0.28513592230889306</v>
      </c>
      <c r="AT47" s="94"/>
      <c r="AU47" s="93">
        <f>AU13/AU4</f>
        <v>0.1958638973131766</v>
      </c>
      <c r="AV47" s="93">
        <f>AV13/AV4</f>
        <v>0.21161825726141079</v>
      </c>
      <c r="AW47" s="92">
        <f>AW13/AW4</f>
        <v>0.20491803278688525</v>
      </c>
      <c r="AX47" s="92">
        <f>AX13/AX4</f>
        <v>0.29718309859154929</v>
      </c>
    </row>
    <row r="48" spans="1:50" ht="20" x14ac:dyDescent="0.25">
      <c r="A48" s="57" t="s">
        <v>109</v>
      </c>
      <c r="B48" s="91">
        <f t="shared" ref="B48:O48" si="87">B17/B4</f>
        <v>0.13300204260708107</v>
      </c>
      <c r="C48" s="92">
        <f t="shared" si="87"/>
        <v>0.12911624864172833</v>
      </c>
      <c r="D48" s="92">
        <f t="shared" si="87"/>
        <v>0.12940711280366082</v>
      </c>
      <c r="E48" s="92">
        <f t="shared" si="87"/>
        <v>9.7638477703109003E-2</v>
      </c>
      <c r="F48" s="92">
        <f t="shared" si="87"/>
        <v>0.14712714916040689</v>
      </c>
      <c r="G48" s="93">
        <f t="shared" si="87"/>
        <v>0.16223874775839747</v>
      </c>
      <c r="H48" s="93">
        <f t="shared" si="87"/>
        <v>0.13378673062117336</v>
      </c>
      <c r="I48" s="93">
        <f t="shared" si="87"/>
        <v>0.15588647986603624</v>
      </c>
      <c r="J48" s="93">
        <f t="shared" si="87"/>
        <v>0.10539400812623806</v>
      </c>
      <c r="K48" s="93">
        <f t="shared" si="87"/>
        <v>0.16115450660642097</v>
      </c>
      <c r="L48" s="93">
        <f t="shared" si="87"/>
        <v>0.17156562358874269</v>
      </c>
      <c r="M48" s="93">
        <f t="shared" si="87"/>
        <v>0.1798275620689655</v>
      </c>
      <c r="N48" s="93">
        <f t="shared" si="87"/>
        <v>0.18479997760000008</v>
      </c>
      <c r="O48" s="93">
        <f t="shared" si="87"/>
        <v>0.18754714867924538</v>
      </c>
      <c r="V48" s="92">
        <f>V17/V4</f>
        <v>0.12348350728287198</v>
      </c>
      <c r="W48" s="92">
        <f>W17/W4</f>
        <v>0.14149512312192647</v>
      </c>
      <c r="X48" s="92">
        <f>X17/X4</f>
        <v>0.13751421729040822</v>
      </c>
      <c r="Y48" s="92">
        <f>Y17/Y4</f>
        <v>0.21325432507257649</v>
      </c>
      <c r="AA48" s="92">
        <f>AA17/AA4</f>
        <v>4.3916669989968737E-2</v>
      </c>
      <c r="AB48" s="92">
        <f>AB17/AB4</f>
        <v>9.5304017312296915E-2</v>
      </c>
      <c r="AC48" s="92">
        <f>AC17/AC4</f>
        <v>0.12854810967348174</v>
      </c>
      <c r="AD48" s="92">
        <f>AD17/AD4</f>
        <v>0.19070798762683935</v>
      </c>
      <c r="AF48" s="92">
        <f>AF17/AF4</f>
        <v>0.11819008288047356</v>
      </c>
      <c r="AG48" s="92">
        <f>AG17/AG4</f>
        <v>0.14343817600498546</v>
      </c>
      <c r="AH48" s="92">
        <f>AH17/AH4</f>
        <v>0.12947137417342963</v>
      </c>
      <c r="AI48" s="92">
        <f>AI17/AI4</f>
        <v>0.20407747263766648</v>
      </c>
      <c r="AK48" s="93">
        <f>AK17/AK4</f>
        <v>0.11775789094636815</v>
      </c>
      <c r="AL48" s="93">
        <f>AL17/AL4</f>
        <v>0.1549626189833905</v>
      </c>
      <c r="AM48" s="93">
        <f>AM17/AM4</f>
        <v>0.13757957530040837</v>
      </c>
      <c r="AN48" s="93">
        <f>AN17/AN4</f>
        <v>4.3224387572433888E-2</v>
      </c>
      <c r="AO48" s="94"/>
      <c r="AP48" s="93">
        <f>AP17/AP4</f>
        <v>0.14514502257106185</v>
      </c>
      <c r="AQ48" s="93">
        <f>AQ17/AQ4</f>
        <v>0.15462991673324536</v>
      </c>
      <c r="AR48" s="93">
        <f>AR17/AR4</f>
        <v>0.11283548178991371</v>
      </c>
      <c r="AS48" s="93">
        <f>AS17/AS4</f>
        <v>0.20887565859817922</v>
      </c>
      <c r="AT48" s="94"/>
      <c r="AU48" s="93">
        <f>AU17/AU4</f>
        <v>0.14551238607971148</v>
      </c>
      <c r="AV48" s="93">
        <f>AV17/AV4</f>
        <v>0.15452282157676347</v>
      </c>
      <c r="AW48" s="92">
        <f>AW17/AW4</f>
        <v>0.14975409836065573</v>
      </c>
      <c r="AX48" s="92">
        <f>AX17/AX4</f>
        <v>0.21433802816901409</v>
      </c>
    </row>
    <row r="50" spans="1:50" ht="20" x14ac:dyDescent="0.25">
      <c r="A50" s="58" t="s">
        <v>143</v>
      </c>
    </row>
    <row r="51" spans="1:50" s="14" customFormat="1" x14ac:dyDescent="0.25">
      <c r="A51" s="59" t="s">
        <v>58</v>
      </c>
      <c r="B51" s="86">
        <f>B17</f>
        <v>239033</v>
      </c>
      <c r="C51" s="86">
        <f t="shared" ref="C51:O51" si="88">C17</f>
        <v>266047</v>
      </c>
      <c r="D51" s="86">
        <f t="shared" si="88"/>
        <v>303381</v>
      </c>
      <c r="E51" s="86">
        <f t="shared" si="88"/>
        <v>258662</v>
      </c>
      <c r="F51" s="86">
        <f t="shared" si="88"/>
        <v>483801</v>
      </c>
      <c r="G51" s="86">
        <f t="shared" si="88"/>
        <v>645596</v>
      </c>
      <c r="H51" s="86">
        <f t="shared" si="88"/>
        <v>588913</v>
      </c>
      <c r="I51" s="86">
        <f t="shared" si="88"/>
        <v>975322</v>
      </c>
      <c r="J51" s="86">
        <f t="shared" si="88"/>
        <v>854800</v>
      </c>
      <c r="K51" s="86">
        <f t="shared" si="88"/>
        <v>1550190</v>
      </c>
      <c r="L51" s="86">
        <f t="shared" si="88"/>
        <v>1820121</v>
      </c>
      <c r="M51" s="86">
        <f>M17</f>
        <v>2085999.7199999997</v>
      </c>
      <c r="N51" s="86">
        <f t="shared" si="88"/>
        <v>2309999.7200000011</v>
      </c>
      <c r="O51" s="86">
        <f t="shared" si="88"/>
        <v>2484999.7200000011</v>
      </c>
      <c r="P51" s="62"/>
      <c r="Q51" s="62"/>
      <c r="R51" s="62"/>
      <c r="S51" s="62"/>
      <c r="T51" s="62"/>
      <c r="U51" s="62"/>
      <c r="V51" s="62"/>
      <c r="W51" s="62"/>
      <c r="X51" s="62"/>
      <c r="Y51" s="62"/>
      <c r="Z51" s="62"/>
      <c r="AA51" s="62"/>
      <c r="AB51" s="62"/>
      <c r="AC51" s="62"/>
      <c r="AD51" s="62"/>
      <c r="AE51" s="62"/>
      <c r="AF51" s="62"/>
      <c r="AG51" s="62"/>
      <c r="AH51" s="62"/>
      <c r="AI51" s="62"/>
      <c r="AJ51" s="62"/>
      <c r="AK51" s="62"/>
      <c r="AL51" s="62"/>
      <c r="AM51" s="62"/>
      <c r="AN51" s="62"/>
      <c r="AO51" s="62"/>
      <c r="AP51" s="62"/>
      <c r="AQ51" s="62"/>
      <c r="AR51" s="62"/>
      <c r="AS51" s="62"/>
      <c r="AT51" s="62"/>
      <c r="AU51" s="62"/>
      <c r="AV51" s="62"/>
      <c r="AW51" s="62"/>
      <c r="AX51" s="62"/>
    </row>
    <row r="52" spans="1:50" s="14" customFormat="1" x14ac:dyDescent="0.25">
      <c r="A52" s="60" t="s">
        <v>128</v>
      </c>
      <c r="B52" s="86">
        <v>58364</v>
      </c>
      <c r="C52" s="86">
        <v>73383</v>
      </c>
      <c r="D52" s="86">
        <v>87697</v>
      </c>
      <c r="E52" s="86">
        <v>108235</v>
      </c>
      <c r="F52" s="86">
        <v>122484</v>
      </c>
      <c r="G52" s="86">
        <v>161933</v>
      </c>
      <c r="H52" s="86">
        <v>185478</v>
      </c>
      <c r="I52" s="86">
        <v>224206</v>
      </c>
      <c r="J52" s="86">
        <v>291791</v>
      </c>
      <c r="K52" s="86">
        <v>379384</v>
      </c>
      <c r="L52" s="86">
        <v>490000</v>
      </c>
      <c r="M52" s="86">
        <v>600000</v>
      </c>
      <c r="N52" s="86">
        <v>700000</v>
      </c>
      <c r="O52" s="86">
        <v>790000</v>
      </c>
      <c r="P52" s="62"/>
      <c r="Q52" s="62"/>
      <c r="R52" s="62"/>
      <c r="S52" s="62"/>
      <c r="T52" s="62"/>
      <c r="U52" s="62"/>
      <c r="V52" s="62"/>
      <c r="W52" s="62"/>
      <c r="X52" s="62"/>
      <c r="Y52" s="62"/>
      <c r="Z52" s="62"/>
      <c r="AA52" s="62"/>
      <c r="AB52" s="62"/>
      <c r="AC52" s="62"/>
      <c r="AD52" s="62"/>
      <c r="AE52" s="62"/>
      <c r="AF52" s="62"/>
      <c r="AG52" s="62"/>
      <c r="AH52" s="62"/>
      <c r="AI52" s="62"/>
      <c r="AJ52" s="62"/>
      <c r="AK52" s="62"/>
      <c r="AL52" s="62"/>
      <c r="AM52" s="62"/>
      <c r="AN52" s="62"/>
      <c r="AO52" s="62"/>
      <c r="AP52" s="62"/>
      <c r="AQ52" s="62"/>
      <c r="AR52" s="62"/>
      <c r="AS52" s="62"/>
      <c r="AT52" s="62"/>
      <c r="AU52" s="62"/>
      <c r="AV52" s="62"/>
      <c r="AW52" s="62"/>
      <c r="AX52" s="62"/>
    </row>
    <row r="53" spans="1:50" s="14" customFormat="1" x14ac:dyDescent="0.25">
      <c r="A53" s="60" t="s">
        <v>129</v>
      </c>
      <c r="B53" s="86">
        <v>8269</v>
      </c>
      <c r="C53" s="86">
        <v>10356</v>
      </c>
      <c r="D53" s="86">
        <v>16822</v>
      </c>
      <c r="E53" s="86">
        <v>17610</v>
      </c>
      <c r="F53" s="86">
        <v>28568</v>
      </c>
      <c r="G53" s="86">
        <v>45593</v>
      </c>
      <c r="H53" s="86">
        <v>50797</v>
      </c>
      <c r="I53" s="86">
        <v>69137</v>
      </c>
      <c r="J53" s="86">
        <v>78075</v>
      </c>
      <c r="K53" s="86">
        <v>93560</v>
      </c>
      <c r="L53" s="86">
        <v>110000</v>
      </c>
      <c r="M53" s="86">
        <v>125000</v>
      </c>
      <c r="N53" s="86">
        <v>135000</v>
      </c>
      <c r="O53" s="86">
        <v>145000</v>
      </c>
      <c r="P53" s="62"/>
      <c r="Q53" s="62"/>
      <c r="R53" s="62"/>
      <c r="S53" s="62"/>
      <c r="T53" s="62"/>
      <c r="U53" s="62"/>
      <c r="V53" s="62"/>
      <c r="W53" s="62"/>
      <c r="X53" s="62"/>
      <c r="Y53" s="62"/>
      <c r="Z53" s="62"/>
      <c r="AA53" s="62"/>
      <c r="AB53" s="62"/>
      <c r="AC53" s="62"/>
      <c r="AD53" s="62"/>
      <c r="AE53" s="62"/>
      <c r="AF53" s="62"/>
      <c r="AG53" s="62"/>
      <c r="AH53" s="62"/>
      <c r="AI53" s="62"/>
      <c r="AJ53" s="62"/>
      <c r="AK53" s="62"/>
      <c r="AL53" s="62"/>
      <c r="AM53" s="62"/>
      <c r="AN53" s="62"/>
      <c r="AO53" s="62"/>
      <c r="AP53" s="62"/>
      <c r="AQ53" s="62"/>
      <c r="AR53" s="62"/>
      <c r="AS53" s="62"/>
      <c r="AT53" s="62"/>
      <c r="AU53" s="62"/>
      <c r="AV53" s="62"/>
      <c r="AW53" s="62"/>
      <c r="AX53" s="62"/>
    </row>
    <row r="54" spans="1:50" s="14" customFormat="1" x14ac:dyDescent="0.25">
      <c r="A54" s="60" t="s">
        <v>130</v>
      </c>
      <c r="B54" s="86">
        <v>-413</v>
      </c>
      <c r="C54" s="86">
        <v>11142</v>
      </c>
      <c r="D54" s="86">
        <v>-17563</v>
      </c>
      <c r="E54" s="86">
        <v>-11416</v>
      </c>
      <c r="F54" s="86">
        <v>16786</v>
      </c>
      <c r="G54" s="86">
        <v>24129</v>
      </c>
      <c r="H54" s="86">
        <v>34908</v>
      </c>
      <c r="I54" s="86">
        <v>-5180</v>
      </c>
      <c r="J54" s="86">
        <v>3042</v>
      </c>
      <c r="K54" s="86">
        <v>-28383</v>
      </c>
      <c r="L54" s="86">
        <v>0</v>
      </c>
      <c r="M54" s="86">
        <v>0</v>
      </c>
      <c r="N54" s="86">
        <v>0</v>
      </c>
      <c r="O54" s="86">
        <v>0</v>
      </c>
      <c r="P54" s="62"/>
      <c r="Q54" s="62"/>
      <c r="R54" s="62"/>
      <c r="S54" s="62"/>
      <c r="T54" s="62"/>
      <c r="U54" s="62"/>
      <c r="V54" s="62"/>
      <c r="W54" s="62"/>
      <c r="X54" s="62"/>
      <c r="Y54" s="62"/>
      <c r="Z54" s="62"/>
      <c r="AA54" s="62"/>
      <c r="AB54" s="62"/>
      <c r="AC54" s="62"/>
      <c r="AD54" s="62"/>
      <c r="AE54" s="62"/>
      <c r="AF54" s="62"/>
      <c r="AG54" s="62"/>
      <c r="AH54" s="62"/>
      <c r="AI54" s="62"/>
      <c r="AJ54" s="62"/>
      <c r="AK54" s="62"/>
      <c r="AL54" s="62"/>
      <c r="AM54" s="62"/>
      <c r="AN54" s="62"/>
      <c r="AO54" s="62"/>
      <c r="AP54" s="62"/>
      <c r="AQ54" s="62"/>
      <c r="AR54" s="62"/>
      <c r="AS54" s="62"/>
      <c r="AT54" s="62"/>
      <c r="AU54" s="62"/>
      <c r="AV54" s="62"/>
      <c r="AW54" s="62"/>
      <c r="AX54" s="62"/>
    </row>
    <row r="55" spans="1:50" s="14" customFormat="1" x14ac:dyDescent="0.25">
      <c r="A55" s="60" t="s">
        <v>131</v>
      </c>
      <c r="B55" s="86">
        <v>619</v>
      </c>
      <c r="C55" s="86">
        <v>-3647</v>
      </c>
      <c r="D55" s="86">
        <v>-4548</v>
      </c>
      <c r="E55" s="86">
        <v>11618</v>
      </c>
      <c r="F55" s="86">
        <v>-21735</v>
      </c>
      <c r="G55" s="86">
        <v>-13864</v>
      </c>
      <c r="H55" s="86">
        <v>-9211</v>
      </c>
      <c r="I55" s="86">
        <v>-3508</v>
      </c>
      <c r="J55" s="86">
        <v>398675</v>
      </c>
      <c r="K55" s="86">
        <v>195750</v>
      </c>
      <c r="L55" s="86">
        <v>150000</v>
      </c>
      <c r="M55" s="86">
        <v>0</v>
      </c>
      <c r="N55" s="86">
        <v>0</v>
      </c>
      <c r="O55" s="86">
        <v>0</v>
      </c>
      <c r="P55" s="62"/>
      <c r="Q55" s="62"/>
      <c r="R55" s="62"/>
      <c r="S55" s="62"/>
      <c r="T55" s="62"/>
      <c r="U55" s="62"/>
      <c r="V55" s="62"/>
      <c r="W55" s="62"/>
      <c r="X55" s="62"/>
      <c r="Y55" s="62"/>
      <c r="Z55" s="62"/>
      <c r="AA55" s="62"/>
      <c r="AB55" s="62"/>
      <c r="AC55" s="62"/>
      <c r="AD55" s="62"/>
      <c r="AE55" s="62"/>
      <c r="AF55" s="62"/>
      <c r="AG55" s="62"/>
      <c r="AH55" s="62"/>
      <c r="AI55" s="62"/>
      <c r="AJ55" s="62"/>
      <c r="AK55" s="62"/>
      <c r="AL55" s="62"/>
      <c r="AM55" s="62"/>
      <c r="AN55" s="62"/>
      <c r="AO55" s="62"/>
      <c r="AP55" s="62"/>
      <c r="AQ55" s="62"/>
      <c r="AR55" s="62"/>
      <c r="AS55" s="62"/>
      <c r="AT55" s="62"/>
      <c r="AU55" s="62"/>
      <c r="AV55" s="62"/>
      <c r="AW55" s="62"/>
      <c r="AX55" s="62"/>
    </row>
    <row r="56" spans="1:50" s="14" customFormat="1" x14ac:dyDescent="0.25">
      <c r="A56" s="60" t="s">
        <v>132</v>
      </c>
      <c r="B56" s="86">
        <v>8577</v>
      </c>
      <c r="C56" s="86">
        <v>-59743</v>
      </c>
      <c r="D56" s="86">
        <v>603</v>
      </c>
      <c r="E56" s="86">
        <v>104628</v>
      </c>
      <c r="F56" s="86">
        <v>112875</v>
      </c>
      <c r="G56" s="86">
        <v>-194071</v>
      </c>
      <c r="H56" s="86">
        <v>-47549</v>
      </c>
      <c r="I56" s="86">
        <v>129131</v>
      </c>
      <c r="J56" s="86">
        <v>-659920</v>
      </c>
      <c r="K56" s="86">
        <v>199223</v>
      </c>
      <c r="L56" s="86">
        <v>88279.600000000093</v>
      </c>
      <c r="M56" s="86">
        <v>-136664.47999999998</v>
      </c>
      <c r="N56" s="86">
        <v>496101.96800000034</v>
      </c>
      <c r="O56" s="86">
        <v>218217.26320000039</v>
      </c>
      <c r="P56" s="62"/>
      <c r="Q56" s="62"/>
      <c r="R56" s="62"/>
      <c r="S56" s="62"/>
      <c r="T56" s="62"/>
      <c r="U56" s="62"/>
      <c r="V56" s="62"/>
      <c r="W56" s="62"/>
      <c r="X56" s="62"/>
      <c r="Y56" s="62"/>
      <c r="Z56" s="62"/>
      <c r="AA56" s="62"/>
      <c r="AB56" s="62"/>
      <c r="AC56" s="62"/>
      <c r="AD56" s="62"/>
      <c r="AE56" s="62"/>
      <c r="AF56" s="62"/>
      <c r="AG56" s="62"/>
      <c r="AH56" s="62"/>
      <c r="AI56" s="62"/>
      <c r="AJ56" s="62"/>
      <c r="AK56" s="62"/>
      <c r="AL56" s="62"/>
      <c r="AM56" s="62"/>
      <c r="AN56" s="62"/>
      <c r="AO56" s="62"/>
      <c r="AP56" s="62"/>
      <c r="AQ56" s="62"/>
      <c r="AR56" s="62"/>
      <c r="AS56" s="62"/>
      <c r="AT56" s="62"/>
      <c r="AU56" s="62"/>
      <c r="AV56" s="62"/>
      <c r="AW56" s="62"/>
      <c r="AX56" s="62"/>
    </row>
    <row r="57" spans="1:50" s="14" customFormat="1" x14ac:dyDescent="0.25">
      <c r="A57" s="59" t="s">
        <v>133</v>
      </c>
      <c r="B57" s="86">
        <v>314449</v>
      </c>
      <c r="C57" s="86">
        <v>297538</v>
      </c>
      <c r="D57" s="86">
        <v>386392</v>
      </c>
      <c r="E57" s="86">
        <v>489337</v>
      </c>
      <c r="F57" s="86">
        <v>742779</v>
      </c>
      <c r="G57" s="86">
        <v>669316</v>
      </c>
      <c r="H57" s="86">
        <v>803336</v>
      </c>
      <c r="I57" s="86">
        <v>1389108</v>
      </c>
      <c r="J57" s="86">
        <v>966463</v>
      </c>
      <c r="K57" s="86">
        <v>2389724</v>
      </c>
      <c r="L57" s="86">
        <v>2658400.6</v>
      </c>
      <c r="M57" s="86">
        <v>2694335.2399999998</v>
      </c>
      <c r="N57" s="86">
        <v>3691101.6880000015</v>
      </c>
      <c r="O57" s="86">
        <v>3728216.9832000015</v>
      </c>
      <c r="P57" s="62"/>
      <c r="Q57" s="62"/>
      <c r="R57" s="62"/>
      <c r="S57" s="62"/>
      <c r="T57" s="62"/>
      <c r="U57" s="62"/>
      <c r="V57" s="62"/>
      <c r="W57" s="62"/>
      <c r="X57" s="62"/>
      <c r="Y57" s="62"/>
      <c r="Z57" s="62"/>
      <c r="AA57" s="62"/>
      <c r="AB57" s="62"/>
      <c r="AC57" s="62"/>
      <c r="AD57" s="62"/>
      <c r="AE57" s="62"/>
      <c r="AF57" s="62"/>
      <c r="AG57" s="62"/>
      <c r="AH57" s="62"/>
      <c r="AI57" s="62"/>
      <c r="AJ57" s="62"/>
      <c r="AK57" s="62"/>
      <c r="AL57" s="62"/>
      <c r="AM57" s="62"/>
      <c r="AN57" s="62"/>
      <c r="AO57" s="62"/>
      <c r="AP57" s="62"/>
      <c r="AQ57" s="62"/>
      <c r="AR57" s="62"/>
      <c r="AS57" s="62"/>
      <c r="AT57" s="62"/>
      <c r="AU57" s="62"/>
      <c r="AV57" s="62"/>
      <c r="AW57" s="62"/>
      <c r="AX57" s="62"/>
    </row>
    <row r="58" spans="1:50" s="14" customFormat="1" x14ac:dyDescent="0.25">
      <c r="A58" s="60" t="s">
        <v>134</v>
      </c>
      <c r="B58" s="86">
        <v>-119733</v>
      </c>
      <c r="C58" s="86">
        <v>-143487</v>
      </c>
      <c r="D58" s="86">
        <v>-149511</v>
      </c>
      <c r="E58" s="86">
        <v>-157864</v>
      </c>
      <c r="F58" s="86">
        <v>-225807</v>
      </c>
      <c r="G58" s="86">
        <v>-283048</v>
      </c>
      <c r="H58" s="86">
        <v>-229226</v>
      </c>
      <c r="I58" s="86">
        <v>-394502</v>
      </c>
      <c r="J58" s="86">
        <v>-638657</v>
      </c>
      <c r="K58" s="86">
        <v>-651865</v>
      </c>
      <c r="L58" s="86">
        <v>-700000</v>
      </c>
      <c r="M58" s="86">
        <v>-750000</v>
      </c>
      <c r="N58" s="86">
        <v>-800000</v>
      </c>
      <c r="O58" s="86">
        <v>-830000</v>
      </c>
      <c r="P58" s="62"/>
      <c r="Q58" s="62"/>
      <c r="R58" s="62"/>
      <c r="S58" s="62"/>
      <c r="T58" s="62"/>
      <c r="U58" s="62"/>
      <c r="V58" s="62"/>
      <c r="W58" s="62"/>
      <c r="X58" s="62"/>
      <c r="Y58" s="62"/>
      <c r="Z58" s="62"/>
      <c r="AA58" s="62"/>
      <c r="AB58" s="62"/>
      <c r="AC58" s="62"/>
      <c r="AD58" s="62"/>
      <c r="AE58" s="62"/>
      <c r="AF58" s="62"/>
      <c r="AG58" s="62"/>
      <c r="AH58" s="62"/>
      <c r="AI58" s="62"/>
      <c r="AJ58" s="62"/>
      <c r="AK58" s="62"/>
      <c r="AL58" s="62"/>
      <c r="AM58" s="62"/>
      <c r="AN58" s="62"/>
      <c r="AO58" s="62"/>
      <c r="AP58" s="62"/>
      <c r="AQ58" s="62"/>
      <c r="AR58" s="62"/>
      <c r="AS58" s="62"/>
      <c r="AT58" s="62"/>
      <c r="AU58" s="62"/>
      <c r="AV58" s="62"/>
      <c r="AW58" s="62"/>
      <c r="AX58" s="62"/>
    </row>
    <row r="59" spans="1:50" s="14" customFormat="1" x14ac:dyDescent="0.25">
      <c r="A59" s="59" t="s">
        <v>135</v>
      </c>
      <c r="B59" s="86">
        <v>194716</v>
      </c>
      <c r="C59" s="86">
        <v>154051</v>
      </c>
      <c r="D59" s="86">
        <v>236881</v>
      </c>
      <c r="E59" s="86">
        <v>331473</v>
      </c>
      <c r="F59" s="86">
        <v>516972</v>
      </c>
      <c r="G59" s="86">
        <v>386268</v>
      </c>
      <c r="H59" s="86">
        <v>574110</v>
      </c>
      <c r="I59" s="86">
        <v>994606</v>
      </c>
      <c r="J59" s="86">
        <v>327806</v>
      </c>
      <c r="K59" s="86">
        <v>1737859</v>
      </c>
      <c r="L59" s="86">
        <v>1958400.6</v>
      </c>
      <c r="M59" s="86">
        <v>1944335.2399999998</v>
      </c>
      <c r="N59" s="86">
        <v>2891101.6880000015</v>
      </c>
      <c r="O59" s="86">
        <v>2898216.9832000015</v>
      </c>
      <c r="P59" s="62"/>
      <c r="Q59" s="62"/>
      <c r="R59" s="62"/>
      <c r="S59" s="62"/>
      <c r="T59" s="62"/>
      <c r="U59" s="62"/>
      <c r="V59" s="62"/>
      <c r="W59" s="62"/>
      <c r="X59" s="62"/>
      <c r="Y59" s="62"/>
      <c r="Z59" s="62"/>
      <c r="AA59" s="62"/>
      <c r="AB59" s="62"/>
      <c r="AC59" s="62"/>
      <c r="AD59" s="62"/>
      <c r="AE59" s="62"/>
      <c r="AF59" s="62"/>
      <c r="AG59" s="62"/>
      <c r="AH59" s="62"/>
      <c r="AI59" s="62"/>
      <c r="AJ59" s="62"/>
      <c r="AK59" s="62"/>
      <c r="AL59" s="62"/>
      <c r="AM59" s="62"/>
      <c r="AN59" s="62"/>
      <c r="AO59" s="62"/>
      <c r="AP59" s="62"/>
      <c r="AQ59" s="62"/>
      <c r="AR59" s="62"/>
      <c r="AS59" s="62"/>
      <c r="AT59" s="62"/>
      <c r="AU59" s="62"/>
      <c r="AV59" s="62"/>
      <c r="AW59" s="62"/>
      <c r="AX59" s="62"/>
    </row>
    <row r="60" spans="1:50" s="14" customFormat="1" x14ac:dyDescent="0.25">
      <c r="A60" s="61" t="s">
        <v>136</v>
      </c>
      <c r="B60" s="86">
        <v>1.3494019321127111</v>
      </c>
      <c r="C60" s="86">
        <v>1.0955906407794609</v>
      </c>
      <c r="D60" s="86">
        <v>1.7252552766893416</v>
      </c>
      <c r="E60" s="86">
        <v>2.4337582049662991</v>
      </c>
      <c r="F60" s="86">
        <v>3.8588351210336564</v>
      </c>
      <c r="G60" s="86">
        <v>2.9496239166125768</v>
      </c>
      <c r="H60" s="86">
        <v>4.3868389482773109</v>
      </c>
      <c r="I60" s="86">
        <v>7.6334932269081701</v>
      </c>
      <c r="J60" s="86">
        <v>2.5606442894303099</v>
      </c>
      <c r="K60" s="86">
        <v>13.677467338265387</v>
      </c>
      <c r="L60" s="86">
        <v>15.505145024206989</v>
      </c>
      <c r="M60" s="86">
        <v>15.511250418827281</v>
      </c>
      <c r="N60" s="86">
        <v>23.240367266881041</v>
      </c>
      <c r="O60" s="86">
        <v>23.467343993522281</v>
      </c>
      <c r="P60" s="62"/>
      <c r="Q60" s="62"/>
      <c r="R60" s="62"/>
      <c r="S60" s="62"/>
      <c r="T60" s="62"/>
      <c r="U60" s="62"/>
      <c r="V60" s="62"/>
      <c r="W60" s="62"/>
      <c r="X60" s="62"/>
      <c r="Y60" s="62"/>
      <c r="Z60" s="62"/>
      <c r="AA60" s="62"/>
      <c r="AB60" s="62"/>
      <c r="AC60" s="62"/>
      <c r="AD60" s="62"/>
      <c r="AE60" s="62"/>
      <c r="AF60" s="62"/>
      <c r="AG60" s="62"/>
      <c r="AH60" s="62"/>
      <c r="AI60" s="62"/>
      <c r="AJ60" s="62"/>
      <c r="AK60" s="62"/>
      <c r="AL60" s="62"/>
      <c r="AM60" s="62"/>
      <c r="AN60" s="62"/>
      <c r="AO60" s="62"/>
      <c r="AP60" s="62"/>
      <c r="AQ60" s="62"/>
      <c r="AR60" s="62"/>
      <c r="AS60" s="62"/>
      <c r="AT60" s="62"/>
      <c r="AU60" s="62"/>
      <c r="AV60" s="62"/>
      <c r="AW60" s="62"/>
      <c r="AX60" s="62"/>
    </row>
    <row r="61" spans="1:50" s="14" customFormat="1" x14ac:dyDescent="0.25">
      <c r="A61" s="60" t="s">
        <v>137</v>
      </c>
      <c r="B61" s="86">
        <v>0</v>
      </c>
      <c r="C61" s="86">
        <v>0</v>
      </c>
      <c r="D61" s="86">
        <v>0</v>
      </c>
      <c r="E61" s="86">
        <v>0</v>
      </c>
      <c r="F61" s="86">
        <v>0</v>
      </c>
      <c r="G61" s="86">
        <v>0</v>
      </c>
      <c r="H61" s="86">
        <v>-452581</v>
      </c>
      <c r="I61" s="86">
        <v>0</v>
      </c>
      <c r="J61" s="86">
        <v>0</v>
      </c>
      <c r="K61" s="86">
        <v>0</v>
      </c>
      <c r="L61" s="86">
        <v>0</v>
      </c>
      <c r="M61" s="86">
        <v>0</v>
      </c>
      <c r="N61" s="86">
        <v>0</v>
      </c>
      <c r="O61" s="86">
        <v>0</v>
      </c>
      <c r="P61" s="62"/>
      <c r="Q61" s="62"/>
      <c r="R61" s="62"/>
      <c r="S61" s="62"/>
      <c r="T61" s="62"/>
      <c r="U61" s="62"/>
      <c r="V61" s="62"/>
      <c r="W61" s="62"/>
      <c r="X61" s="62"/>
      <c r="Y61" s="62"/>
      <c r="Z61" s="62"/>
      <c r="AA61" s="62"/>
      <c r="AB61" s="62"/>
      <c r="AC61" s="62"/>
      <c r="AD61" s="62"/>
      <c r="AE61" s="62"/>
      <c r="AF61" s="62"/>
      <c r="AG61" s="62"/>
      <c r="AH61" s="62"/>
      <c r="AI61" s="62"/>
      <c r="AJ61" s="62"/>
      <c r="AK61" s="62"/>
      <c r="AL61" s="62"/>
      <c r="AM61" s="62"/>
      <c r="AN61" s="62"/>
      <c r="AO61" s="62"/>
      <c r="AP61" s="62"/>
      <c r="AQ61" s="62"/>
      <c r="AR61" s="62"/>
      <c r="AS61" s="62"/>
      <c r="AT61" s="62"/>
      <c r="AU61" s="62"/>
      <c r="AV61" s="62"/>
      <c r="AW61" s="62"/>
      <c r="AX61" s="62"/>
    </row>
    <row r="62" spans="1:50" s="14" customFormat="1" x14ac:dyDescent="0.25">
      <c r="A62" s="60" t="s">
        <v>138</v>
      </c>
      <c r="B62" s="86">
        <v>0</v>
      </c>
      <c r="C62" s="86">
        <v>0</v>
      </c>
      <c r="D62" s="86">
        <v>0</v>
      </c>
      <c r="E62" s="86">
        <v>0</v>
      </c>
      <c r="F62" s="95">
        <v>0</v>
      </c>
      <c r="G62" s="95">
        <v>0</v>
      </c>
      <c r="H62" s="95">
        <v>0</v>
      </c>
      <c r="I62" s="95">
        <v>0</v>
      </c>
      <c r="J62" s="95">
        <v>0</v>
      </c>
      <c r="K62" s="95">
        <v>0</v>
      </c>
      <c r="L62" s="95">
        <v>0</v>
      </c>
      <c r="M62" s="95">
        <v>0</v>
      </c>
      <c r="N62" s="95">
        <v>0</v>
      </c>
      <c r="O62" s="95">
        <v>0</v>
      </c>
      <c r="P62" s="62"/>
      <c r="Q62" s="62"/>
      <c r="R62" s="62"/>
      <c r="S62" s="62"/>
      <c r="T62" s="62"/>
      <c r="U62" s="62"/>
      <c r="V62" s="62"/>
      <c r="W62" s="62"/>
      <c r="X62" s="62"/>
      <c r="Y62" s="62"/>
      <c r="Z62" s="62"/>
      <c r="AA62" s="62"/>
      <c r="AB62" s="62"/>
      <c r="AC62" s="62"/>
      <c r="AD62" s="62"/>
      <c r="AE62" s="62"/>
      <c r="AF62" s="62"/>
      <c r="AG62" s="62"/>
      <c r="AH62" s="62"/>
      <c r="AI62" s="62"/>
      <c r="AJ62" s="62"/>
      <c r="AK62" s="62"/>
      <c r="AL62" s="62"/>
      <c r="AM62" s="62"/>
      <c r="AN62" s="62"/>
      <c r="AO62" s="62"/>
      <c r="AP62" s="62"/>
      <c r="AQ62" s="62"/>
      <c r="AR62" s="62"/>
      <c r="AS62" s="62"/>
      <c r="AT62" s="62"/>
      <c r="AU62" s="62"/>
      <c r="AV62" s="62"/>
      <c r="AW62" s="62"/>
      <c r="AX62" s="62"/>
    </row>
    <row r="63" spans="1:50" s="14" customFormat="1" x14ac:dyDescent="0.25">
      <c r="A63" s="60" t="s">
        <v>139</v>
      </c>
      <c r="B63" s="86">
        <v>0</v>
      </c>
      <c r="C63" s="86">
        <v>0</v>
      </c>
      <c r="D63" s="86">
        <v>0</v>
      </c>
      <c r="E63" s="86">
        <v>-7203</v>
      </c>
      <c r="F63" s="86">
        <v>-16216</v>
      </c>
      <c r="G63" s="86">
        <v>347</v>
      </c>
      <c r="H63" s="86">
        <v>-14607</v>
      </c>
      <c r="I63" s="86">
        <v>-23389</v>
      </c>
      <c r="J63" s="86">
        <v>47804</v>
      </c>
      <c r="K63" s="86">
        <v>-1609</v>
      </c>
      <c r="L63" s="86">
        <v>0</v>
      </c>
      <c r="M63" s="86">
        <v>0</v>
      </c>
      <c r="N63" s="86">
        <v>0</v>
      </c>
      <c r="O63" s="86">
        <v>0</v>
      </c>
      <c r="P63" s="62"/>
      <c r="Q63" s="62"/>
      <c r="R63" s="62"/>
      <c r="S63" s="62"/>
      <c r="T63" s="62"/>
      <c r="U63" s="62"/>
      <c r="V63" s="62"/>
      <c r="W63" s="62"/>
      <c r="X63" s="62"/>
      <c r="Y63" s="62"/>
      <c r="Z63" s="62"/>
      <c r="AA63" s="62"/>
      <c r="AB63" s="62"/>
      <c r="AC63" s="62"/>
      <c r="AD63" s="62"/>
      <c r="AE63" s="62"/>
      <c r="AF63" s="62"/>
      <c r="AG63" s="62"/>
      <c r="AH63" s="62"/>
      <c r="AI63" s="62"/>
      <c r="AJ63" s="62"/>
      <c r="AK63" s="62"/>
      <c r="AL63" s="62"/>
      <c r="AM63" s="62"/>
      <c r="AN63" s="62"/>
      <c r="AO63" s="62"/>
      <c r="AP63" s="62"/>
      <c r="AQ63" s="62"/>
      <c r="AR63" s="62"/>
      <c r="AS63" s="62"/>
      <c r="AT63" s="62"/>
      <c r="AU63" s="62"/>
      <c r="AV63" s="62"/>
      <c r="AW63" s="62"/>
      <c r="AX63" s="62"/>
    </row>
    <row r="64" spans="1:50" s="14" customFormat="1" x14ac:dyDescent="0.25">
      <c r="A64" s="60" t="s">
        <v>140</v>
      </c>
      <c r="B64" s="86">
        <v>-149077</v>
      </c>
      <c r="C64" s="86">
        <v>-272346</v>
      </c>
      <c r="D64" s="86">
        <v>-25688</v>
      </c>
      <c r="E64" s="86">
        <v>-97862</v>
      </c>
      <c r="F64" s="86">
        <v>-589469</v>
      </c>
      <c r="G64" s="86">
        <v>-177173</v>
      </c>
      <c r="H64" s="86">
        <v>-80788</v>
      </c>
      <c r="I64" s="86">
        <v>-844217</v>
      </c>
      <c r="J64" s="86">
        <v>-467455</v>
      </c>
      <c r="K64" s="86">
        <v>-548796</v>
      </c>
      <c r="L64" s="86">
        <v>0</v>
      </c>
      <c r="M64" s="86">
        <v>0</v>
      </c>
      <c r="N64" s="86">
        <v>0</v>
      </c>
      <c r="O64" s="86">
        <v>0</v>
      </c>
      <c r="P64" s="62"/>
      <c r="Q64" s="62"/>
      <c r="R64" s="62"/>
      <c r="S64" s="62"/>
      <c r="T64" s="62"/>
      <c r="U64" s="62"/>
      <c r="V64" s="62"/>
      <c r="W64" s="62"/>
      <c r="X64" s="62"/>
      <c r="Y64" s="62"/>
      <c r="Z64" s="62"/>
      <c r="AA64" s="62"/>
      <c r="AB64" s="62"/>
      <c r="AC64" s="62"/>
      <c r="AD64" s="62"/>
      <c r="AE64" s="62"/>
      <c r="AF64" s="62"/>
      <c r="AG64" s="62"/>
      <c r="AH64" s="62"/>
      <c r="AI64" s="62"/>
      <c r="AJ64" s="62"/>
      <c r="AK64" s="62"/>
      <c r="AL64" s="62"/>
      <c r="AM64" s="62"/>
      <c r="AN64" s="62"/>
      <c r="AO64" s="62"/>
      <c r="AP64" s="62"/>
      <c r="AQ64" s="62"/>
      <c r="AR64" s="62"/>
      <c r="AS64" s="62"/>
      <c r="AT64" s="62"/>
      <c r="AU64" s="62"/>
      <c r="AV64" s="62"/>
      <c r="AW64" s="62"/>
      <c r="AX64" s="62"/>
    </row>
    <row r="65" spans="1:50" s="14" customFormat="1" x14ac:dyDescent="0.25">
      <c r="A65" s="60" t="s">
        <v>131</v>
      </c>
      <c r="B65" s="86">
        <v>-79809</v>
      </c>
      <c r="C65" s="86">
        <v>-44702</v>
      </c>
      <c r="D65" s="86">
        <v>22171</v>
      </c>
      <c r="E65" s="86">
        <v>29247</v>
      </c>
      <c r="F65" s="86">
        <v>-20468</v>
      </c>
      <c r="G65" s="86">
        <v>2743</v>
      </c>
      <c r="H65" s="86">
        <v>30878</v>
      </c>
      <c r="I65" s="86">
        <v>-17646</v>
      </c>
      <c r="J65" s="86">
        <v>-13159</v>
      </c>
      <c r="K65" s="86">
        <v>-4790</v>
      </c>
      <c r="L65" s="86">
        <v>0</v>
      </c>
      <c r="M65" s="86">
        <v>0</v>
      </c>
      <c r="N65" s="86">
        <v>0</v>
      </c>
      <c r="O65" s="86">
        <v>0</v>
      </c>
      <c r="P65" s="62"/>
      <c r="Q65" s="62"/>
      <c r="R65" s="62"/>
      <c r="S65" s="62"/>
      <c r="T65" s="62"/>
      <c r="U65" s="62"/>
      <c r="V65" s="62"/>
      <c r="W65" s="62"/>
      <c r="X65" s="62"/>
      <c r="Y65" s="62"/>
      <c r="Z65" s="62"/>
      <c r="AA65" s="62"/>
      <c r="AB65" s="62"/>
      <c r="AC65" s="62"/>
      <c r="AD65" s="62"/>
      <c r="AE65" s="62"/>
      <c r="AF65" s="62"/>
      <c r="AG65" s="62"/>
      <c r="AH65" s="62"/>
      <c r="AI65" s="62"/>
      <c r="AJ65" s="62"/>
      <c r="AK65" s="62"/>
      <c r="AL65" s="62"/>
      <c r="AM65" s="62"/>
      <c r="AN65" s="62"/>
      <c r="AO65" s="62"/>
      <c r="AP65" s="62"/>
      <c r="AQ65" s="62"/>
      <c r="AR65" s="62"/>
      <c r="AS65" s="62"/>
      <c r="AT65" s="62"/>
      <c r="AU65" s="62"/>
      <c r="AV65" s="62"/>
      <c r="AW65" s="62"/>
      <c r="AX65" s="62"/>
    </row>
    <row r="66" spans="1:50" s="14" customFormat="1" x14ac:dyDescent="0.25">
      <c r="A66" s="59" t="s">
        <v>141</v>
      </c>
      <c r="B66" s="86">
        <v>-34170</v>
      </c>
      <c r="C66" s="86">
        <v>-162997</v>
      </c>
      <c r="D66" s="86">
        <v>233364</v>
      </c>
      <c r="E66" s="86">
        <v>255655</v>
      </c>
      <c r="F66" s="86">
        <v>-109181</v>
      </c>
      <c r="G66" s="86">
        <v>212185</v>
      </c>
      <c r="H66" s="86">
        <v>57012</v>
      </c>
      <c r="I66" s="86">
        <v>109354</v>
      </c>
      <c r="J66" s="86">
        <v>-105004</v>
      </c>
      <c r="K66" s="86">
        <v>1182664</v>
      </c>
      <c r="L66" s="86">
        <v>1958400.6</v>
      </c>
      <c r="M66" s="86">
        <v>1944335.2399999998</v>
      </c>
      <c r="N66" s="86">
        <v>2891101.6880000015</v>
      </c>
      <c r="O66" s="86">
        <v>2898216.9832000015</v>
      </c>
      <c r="P66" s="62"/>
      <c r="Q66" s="62"/>
      <c r="R66" s="62"/>
      <c r="S66" s="62"/>
      <c r="T66" s="62"/>
      <c r="U66" s="62"/>
      <c r="V66" s="62"/>
      <c r="W66" s="62"/>
      <c r="X66" s="62"/>
      <c r="Y66" s="62"/>
      <c r="Z66" s="62"/>
      <c r="AA66" s="62"/>
      <c r="AB66" s="62"/>
      <c r="AC66" s="62"/>
      <c r="AD66" s="62"/>
      <c r="AE66" s="62"/>
      <c r="AF66" s="62"/>
      <c r="AG66" s="62"/>
      <c r="AH66" s="62"/>
      <c r="AI66" s="62"/>
      <c r="AJ66" s="62"/>
      <c r="AK66" s="62"/>
      <c r="AL66" s="62"/>
      <c r="AM66" s="62"/>
      <c r="AN66" s="62"/>
      <c r="AO66" s="62"/>
      <c r="AP66" s="62"/>
      <c r="AQ66" s="62"/>
      <c r="AR66" s="62"/>
      <c r="AS66" s="62"/>
      <c r="AT66" s="62"/>
      <c r="AU66" s="62"/>
      <c r="AV66" s="62"/>
      <c r="AW66" s="62"/>
      <c r="AX66" s="62"/>
    </row>
    <row r="67" spans="1:50" s="14" customFormat="1" x14ac:dyDescent="0.25">
      <c r="A67" s="62"/>
      <c r="B67" s="55"/>
      <c r="C67" s="55"/>
      <c r="D67" s="55"/>
      <c r="E67" s="55"/>
      <c r="F67" s="62"/>
      <c r="G67" s="62"/>
      <c r="H67" s="62"/>
      <c r="I67" s="62"/>
      <c r="J67" s="62"/>
      <c r="K67" s="62"/>
      <c r="L67" s="62"/>
      <c r="M67" s="62"/>
      <c r="N67" s="62"/>
      <c r="O67" s="62"/>
      <c r="P67" s="62"/>
      <c r="Q67" s="62"/>
      <c r="R67" s="62"/>
      <c r="S67" s="62"/>
      <c r="T67" s="62"/>
      <c r="U67" s="62"/>
      <c r="V67" s="62"/>
      <c r="W67" s="62"/>
      <c r="X67" s="62"/>
      <c r="Y67" s="62"/>
      <c r="Z67" s="62"/>
      <c r="AA67" s="62"/>
      <c r="AB67" s="62"/>
      <c r="AC67" s="62"/>
      <c r="AD67" s="62"/>
      <c r="AE67" s="62"/>
      <c r="AF67" s="62"/>
      <c r="AG67" s="62"/>
      <c r="AH67" s="62"/>
      <c r="AI67" s="62"/>
      <c r="AJ67" s="62"/>
      <c r="AK67" s="62"/>
      <c r="AL67" s="62"/>
      <c r="AM67" s="62"/>
      <c r="AN67" s="62"/>
      <c r="AO67" s="62"/>
      <c r="AP67" s="62"/>
      <c r="AQ67" s="62"/>
      <c r="AR67" s="62"/>
      <c r="AS67" s="62"/>
      <c r="AT67" s="62"/>
      <c r="AU67" s="62"/>
      <c r="AV67" s="62"/>
      <c r="AW67" s="62"/>
      <c r="AX67" s="62"/>
    </row>
    <row r="68" spans="1:50" s="14" customFormat="1" hidden="1" outlineLevel="1" x14ac:dyDescent="0.25">
      <c r="A68" s="63" t="s">
        <v>142</v>
      </c>
      <c r="B68" s="55"/>
      <c r="C68" s="55"/>
      <c r="D68" s="55"/>
      <c r="E68" s="55"/>
      <c r="F68" s="62"/>
      <c r="G68" s="62"/>
      <c r="H68" s="62"/>
      <c r="I68" s="62"/>
      <c r="J68" s="62"/>
      <c r="K68" s="62"/>
      <c r="L68" s="62"/>
      <c r="M68" s="62"/>
      <c r="N68" s="62"/>
      <c r="O68" s="62"/>
      <c r="P68" s="62"/>
      <c r="Q68" s="62"/>
      <c r="R68" s="62"/>
      <c r="S68" s="62"/>
      <c r="T68" s="62"/>
      <c r="U68" s="62"/>
      <c r="V68" s="62"/>
      <c r="W68" s="62"/>
      <c r="X68" s="62"/>
      <c r="Y68" s="62"/>
      <c r="Z68" s="62"/>
      <c r="AA68" s="62"/>
      <c r="AB68" s="62"/>
      <c r="AC68" s="62"/>
      <c r="AD68" s="62"/>
      <c r="AE68" s="62"/>
      <c r="AF68" s="62"/>
      <c r="AG68" s="62"/>
      <c r="AH68" s="62"/>
      <c r="AI68" s="62"/>
      <c r="AJ68" s="62"/>
      <c r="AK68" s="62"/>
      <c r="AL68" s="62"/>
      <c r="AM68" s="62"/>
      <c r="AN68" s="62"/>
      <c r="AO68" s="62"/>
      <c r="AP68" s="62"/>
      <c r="AQ68" s="62"/>
      <c r="AR68" s="62"/>
      <c r="AS68" s="62"/>
      <c r="AT68" s="62"/>
      <c r="AU68" s="62"/>
      <c r="AV68" s="62"/>
      <c r="AW68" s="62"/>
      <c r="AX68" s="62"/>
    </row>
    <row r="69" spans="1:50" s="14" customFormat="1" hidden="1" outlineLevel="1" x14ac:dyDescent="0.25">
      <c r="A69" s="59" t="s">
        <v>58</v>
      </c>
      <c r="B69" s="55"/>
      <c r="C69" s="89">
        <f>(C51-B51)/ABS(B51)</f>
        <v>0.11301368430300419</v>
      </c>
      <c r="D69" s="89">
        <f t="shared" ref="D69:O69" si="89">(D51-C51)/ABS(C51)</f>
        <v>0.14032858855766087</v>
      </c>
      <c r="E69" s="89">
        <f t="shared" si="89"/>
        <v>-0.14740211153631902</v>
      </c>
      <c r="F69" s="89">
        <f t="shared" si="89"/>
        <v>0.87039843502331227</v>
      </c>
      <c r="G69" s="89">
        <f t="shared" si="89"/>
        <v>0.33442469114367268</v>
      </c>
      <c r="H69" s="89">
        <f t="shared" si="89"/>
        <v>-8.7799490703164201E-2</v>
      </c>
      <c r="I69" s="89">
        <f t="shared" si="89"/>
        <v>0.65613936184122268</v>
      </c>
      <c r="J69" s="89">
        <f t="shared" si="89"/>
        <v>-0.12357149741316201</v>
      </c>
      <c r="K69" s="89">
        <f t="shared" si="89"/>
        <v>0.81351193261581656</v>
      </c>
      <c r="L69" s="89">
        <f t="shared" si="89"/>
        <v>0.17412768757378128</v>
      </c>
      <c r="M69" s="89">
        <f t="shared" si="89"/>
        <v>0.14607749704552594</v>
      </c>
      <c r="N69" s="89">
        <f t="shared" si="89"/>
        <v>0.10738256474933823</v>
      </c>
      <c r="O69" s="89">
        <f t="shared" si="89"/>
        <v>7.5757584940313288E-2</v>
      </c>
      <c r="P69" s="62"/>
      <c r="Q69" s="62"/>
      <c r="R69" s="62"/>
      <c r="S69" s="62"/>
      <c r="T69" s="62"/>
      <c r="U69" s="62"/>
      <c r="V69" s="62"/>
      <c r="W69" s="62"/>
      <c r="X69" s="62"/>
      <c r="Y69" s="62"/>
      <c r="Z69" s="62"/>
      <c r="AA69" s="62"/>
      <c r="AB69" s="62"/>
      <c r="AC69" s="62"/>
      <c r="AD69" s="62"/>
      <c r="AE69" s="62"/>
      <c r="AF69" s="62"/>
      <c r="AG69" s="62"/>
      <c r="AH69" s="62"/>
      <c r="AI69" s="62"/>
      <c r="AJ69" s="62"/>
      <c r="AK69" s="62"/>
      <c r="AL69" s="62"/>
      <c r="AM69" s="62"/>
      <c r="AN69" s="62"/>
      <c r="AO69" s="62"/>
      <c r="AP69" s="62"/>
      <c r="AQ69" s="62"/>
      <c r="AR69" s="62"/>
      <c r="AS69" s="62"/>
      <c r="AT69" s="62"/>
      <c r="AU69" s="62"/>
      <c r="AV69" s="62"/>
      <c r="AW69" s="62"/>
      <c r="AX69" s="62"/>
    </row>
    <row r="70" spans="1:50" s="14" customFormat="1" hidden="1" outlineLevel="1" x14ac:dyDescent="0.25">
      <c r="A70" s="60" t="s">
        <v>128</v>
      </c>
      <c r="B70" s="55"/>
      <c r="C70" s="89">
        <f t="shared" ref="C70:O84" si="90">(C52-B52)/ABS(B52)</f>
        <v>0.25733328764306762</v>
      </c>
      <c r="D70" s="89">
        <f t="shared" si="90"/>
        <v>0.1950588010847199</v>
      </c>
      <c r="E70" s="89">
        <f t="shared" si="90"/>
        <v>0.23419273179242164</v>
      </c>
      <c r="F70" s="89">
        <f t="shared" si="90"/>
        <v>0.13164872730632421</v>
      </c>
      <c r="G70" s="89">
        <f t="shared" si="90"/>
        <v>0.32207471996342379</v>
      </c>
      <c r="H70" s="89">
        <f t="shared" si="90"/>
        <v>0.14539964059209673</v>
      </c>
      <c r="I70" s="89">
        <f t="shared" si="90"/>
        <v>0.20880104378955994</v>
      </c>
      <c r="J70" s="89">
        <f t="shared" si="90"/>
        <v>0.30144153144875696</v>
      </c>
      <c r="K70" s="89">
        <f t="shared" si="90"/>
        <v>0.30019089005486804</v>
      </c>
      <c r="L70" s="89">
        <f t="shared" si="90"/>
        <v>0.29156738291546297</v>
      </c>
      <c r="M70" s="89">
        <f t="shared" si="90"/>
        <v>0.22448979591836735</v>
      </c>
      <c r="N70" s="89">
        <f t="shared" si="90"/>
        <v>0.16666666666666666</v>
      </c>
      <c r="O70" s="89">
        <f t="shared" si="90"/>
        <v>0.12857142857142856</v>
      </c>
      <c r="P70" s="62"/>
      <c r="Q70" s="62"/>
      <c r="R70" s="62"/>
      <c r="S70" s="62"/>
      <c r="T70" s="62"/>
      <c r="U70" s="62"/>
      <c r="V70" s="62"/>
      <c r="W70" s="62"/>
      <c r="X70" s="62"/>
      <c r="Y70" s="62"/>
      <c r="Z70" s="62"/>
      <c r="AA70" s="62"/>
      <c r="AB70" s="62"/>
      <c r="AC70" s="62"/>
      <c r="AD70" s="62"/>
      <c r="AE70" s="62"/>
      <c r="AF70" s="62"/>
      <c r="AG70" s="62"/>
      <c r="AH70" s="62"/>
      <c r="AI70" s="62"/>
      <c r="AJ70" s="62"/>
      <c r="AK70" s="62"/>
      <c r="AL70" s="62"/>
      <c r="AM70" s="62"/>
      <c r="AN70" s="62"/>
      <c r="AO70" s="62"/>
      <c r="AP70" s="62"/>
      <c r="AQ70" s="62"/>
      <c r="AR70" s="62"/>
      <c r="AS70" s="62"/>
      <c r="AT70" s="62"/>
      <c r="AU70" s="62"/>
      <c r="AV70" s="62"/>
      <c r="AW70" s="62"/>
      <c r="AX70" s="62"/>
    </row>
    <row r="71" spans="1:50" s="14" customFormat="1" hidden="1" outlineLevel="1" x14ac:dyDescent="0.25">
      <c r="A71" s="60" t="s">
        <v>129</v>
      </c>
      <c r="B71" s="55"/>
      <c r="C71" s="89">
        <f t="shared" si="90"/>
        <v>0.25238843874712785</v>
      </c>
      <c r="D71" s="89">
        <f t="shared" si="90"/>
        <v>0.62437234453456936</v>
      </c>
      <c r="E71" s="89">
        <f t="shared" si="90"/>
        <v>4.6843419331827368E-2</v>
      </c>
      <c r="F71" s="89">
        <f t="shared" si="90"/>
        <v>0.62226007950028395</v>
      </c>
      <c r="G71" s="89">
        <f t="shared" si="90"/>
        <v>0.59594651358162976</v>
      </c>
      <c r="H71" s="89">
        <f t="shared" si="90"/>
        <v>0.11414032855920865</v>
      </c>
      <c r="I71" s="89">
        <f t="shared" si="90"/>
        <v>0.36104494359903144</v>
      </c>
      <c r="J71" s="89">
        <f t="shared" si="90"/>
        <v>0.12927954640785685</v>
      </c>
      <c r="K71" s="89">
        <f t="shared" si="90"/>
        <v>0.1983349343579891</v>
      </c>
      <c r="L71" s="89">
        <f t="shared" si="90"/>
        <v>0.17571611799914494</v>
      </c>
      <c r="M71" s="89">
        <f t="shared" si="90"/>
        <v>0.13636363636363635</v>
      </c>
      <c r="N71" s="89">
        <f t="shared" si="90"/>
        <v>0.08</v>
      </c>
      <c r="O71" s="89">
        <f t="shared" si="90"/>
        <v>7.407407407407407E-2</v>
      </c>
      <c r="P71" s="62"/>
      <c r="Q71" s="62"/>
      <c r="R71" s="62"/>
      <c r="S71" s="62"/>
      <c r="T71" s="62"/>
      <c r="U71" s="62"/>
      <c r="V71" s="62"/>
      <c r="W71" s="62"/>
      <c r="X71" s="62"/>
      <c r="Y71" s="62"/>
      <c r="Z71" s="62"/>
      <c r="AA71" s="62"/>
      <c r="AB71" s="62"/>
      <c r="AC71" s="62"/>
      <c r="AD71" s="62"/>
      <c r="AE71" s="62"/>
      <c r="AF71" s="62"/>
      <c r="AG71" s="62"/>
      <c r="AH71" s="62"/>
      <c r="AI71" s="62"/>
      <c r="AJ71" s="62"/>
      <c r="AK71" s="62"/>
      <c r="AL71" s="62"/>
      <c r="AM71" s="62"/>
      <c r="AN71" s="62"/>
      <c r="AO71" s="62"/>
      <c r="AP71" s="62"/>
      <c r="AQ71" s="62"/>
      <c r="AR71" s="62"/>
      <c r="AS71" s="62"/>
      <c r="AT71" s="62"/>
      <c r="AU71" s="62"/>
      <c r="AV71" s="62"/>
      <c r="AW71" s="62"/>
      <c r="AX71" s="62"/>
    </row>
    <row r="72" spans="1:50" s="14" customFormat="1" hidden="1" outlineLevel="1" x14ac:dyDescent="0.25">
      <c r="A72" s="60" t="s">
        <v>130</v>
      </c>
      <c r="B72" s="55"/>
      <c r="C72" s="89">
        <f t="shared" si="90"/>
        <v>27.978208232445521</v>
      </c>
      <c r="D72" s="89">
        <f t="shared" si="90"/>
        <v>-2.5762879195835575</v>
      </c>
      <c r="E72" s="89">
        <f t="shared" si="90"/>
        <v>0.34999715310596141</v>
      </c>
      <c r="F72" s="89">
        <f t="shared" si="90"/>
        <v>2.4703924316748425</v>
      </c>
      <c r="G72" s="89">
        <f t="shared" si="90"/>
        <v>0.43744787322768974</v>
      </c>
      <c r="H72" s="89">
        <f t="shared" si="90"/>
        <v>0.44672385925649633</v>
      </c>
      <c r="I72" s="89">
        <f t="shared" si="90"/>
        <v>-1.1483900538558496</v>
      </c>
      <c r="J72" s="89">
        <f t="shared" si="90"/>
        <v>1.5872586872586874</v>
      </c>
      <c r="K72" s="89">
        <f t="shared" si="90"/>
        <v>-10.330374753451677</v>
      </c>
      <c r="L72" s="89">
        <f t="shared" si="90"/>
        <v>1</v>
      </c>
      <c r="M72" s="89" t="e">
        <f t="shared" si="90"/>
        <v>#DIV/0!</v>
      </c>
      <c r="N72" s="89" t="e">
        <f t="shared" si="90"/>
        <v>#DIV/0!</v>
      </c>
      <c r="O72" s="89" t="e">
        <f t="shared" si="90"/>
        <v>#DIV/0!</v>
      </c>
      <c r="P72" s="62"/>
      <c r="Q72" s="62"/>
      <c r="R72" s="62"/>
      <c r="S72" s="62"/>
      <c r="T72" s="62"/>
      <c r="U72" s="62"/>
      <c r="V72" s="62"/>
      <c r="W72" s="62"/>
      <c r="X72" s="62"/>
      <c r="Y72" s="62"/>
      <c r="Z72" s="62"/>
      <c r="AA72" s="62"/>
      <c r="AB72" s="62"/>
      <c r="AC72" s="62"/>
      <c r="AD72" s="62"/>
      <c r="AE72" s="62"/>
      <c r="AF72" s="62"/>
      <c r="AG72" s="62"/>
      <c r="AH72" s="62"/>
      <c r="AI72" s="62"/>
      <c r="AJ72" s="62"/>
      <c r="AK72" s="62"/>
      <c r="AL72" s="62"/>
      <c r="AM72" s="62"/>
      <c r="AN72" s="62"/>
      <c r="AO72" s="62"/>
      <c r="AP72" s="62"/>
      <c r="AQ72" s="62"/>
      <c r="AR72" s="62"/>
      <c r="AS72" s="62"/>
      <c r="AT72" s="62"/>
      <c r="AU72" s="62"/>
      <c r="AV72" s="62"/>
      <c r="AW72" s="62"/>
      <c r="AX72" s="62"/>
    </row>
    <row r="73" spans="1:50" s="14" customFormat="1" hidden="1" outlineLevel="1" x14ac:dyDescent="0.25">
      <c r="A73" s="60" t="s">
        <v>131</v>
      </c>
      <c r="B73" s="55"/>
      <c r="C73" s="89">
        <f t="shared" si="90"/>
        <v>-6.8917609046849755</v>
      </c>
      <c r="D73" s="89">
        <f t="shared" si="90"/>
        <v>-0.2470523718124486</v>
      </c>
      <c r="E73" s="89">
        <f t="shared" si="90"/>
        <v>3.5545294635004399</v>
      </c>
      <c r="F73" s="89">
        <f t="shared" si="90"/>
        <v>-2.8708039249440525</v>
      </c>
      <c r="G73" s="89">
        <f t="shared" si="90"/>
        <v>0.36213480561306649</v>
      </c>
      <c r="H73" s="89">
        <f t="shared" si="90"/>
        <v>0.33561742642815928</v>
      </c>
      <c r="I73" s="89">
        <f t="shared" si="90"/>
        <v>0.61915101509065251</v>
      </c>
      <c r="J73" s="89">
        <f t="shared" si="90"/>
        <v>114.64737742303306</v>
      </c>
      <c r="K73" s="89">
        <f t="shared" si="90"/>
        <v>-0.50899855772245561</v>
      </c>
      <c r="L73" s="89">
        <f t="shared" si="90"/>
        <v>-0.23371647509578544</v>
      </c>
      <c r="M73" s="89">
        <f t="shared" si="90"/>
        <v>-1</v>
      </c>
      <c r="N73" s="89" t="e">
        <f t="shared" si="90"/>
        <v>#DIV/0!</v>
      </c>
      <c r="O73" s="89" t="e">
        <f t="shared" si="90"/>
        <v>#DIV/0!</v>
      </c>
      <c r="P73" s="62"/>
      <c r="Q73" s="62"/>
      <c r="R73" s="62"/>
      <c r="S73" s="62"/>
      <c r="T73" s="62"/>
      <c r="U73" s="62"/>
      <c r="V73" s="62"/>
      <c r="W73" s="62"/>
      <c r="X73" s="62"/>
      <c r="Y73" s="62"/>
      <c r="Z73" s="62"/>
      <c r="AA73" s="62"/>
      <c r="AB73" s="62"/>
      <c r="AC73" s="62"/>
      <c r="AD73" s="62"/>
      <c r="AE73" s="62"/>
      <c r="AF73" s="62"/>
      <c r="AG73" s="62"/>
      <c r="AH73" s="62"/>
      <c r="AI73" s="62"/>
      <c r="AJ73" s="62"/>
      <c r="AK73" s="62"/>
      <c r="AL73" s="62"/>
      <c r="AM73" s="62"/>
      <c r="AN73" s="62"/>
      <c r="AO73" s="62"/>
      <c r="AP73" s="62"/>
      <c r="AQ73" s="62"/>
      <c r="AR73" s="62"/>
      <c r="AS73" s="62"/>
      <c r="AT73" s="62"/>
      <c r="AU73" s="62"/>
      <c r="AV73" s="62"/>
      <c r="AW73" s="62"/>
      <c r="AX73" s="62"/>
    </row>
    <row r="74" spans="1:50" s="14" customFormat="1" hidden="1" outlineLevel="1" x14ac:dyDescent="0.25">
      <c r="A74" s="60" t="s">
        <v>132</v>
      </c>
      <c r="B74" s="55"/>
      <c r="C74" s="89">
        <f t="shared" si="90"/>
        <v>-7.9654890987524771</v>
      </c>
      <c r="D74" s="89">
        <f t="shared" si="90"/>
        <v>1.0100932326799792</v>
      </c>
      <c r="E74" s="89">
        <f t="shared" si="90"/>
        <v>172.51243781094527</v>
      </c>
      <c r="F74" s="89">
        <f t="shared" si="90"/>
        <v>7.8822112627594906E-2</v>
      </c>
      <c r="G74" s="89">
        <f t="shared" si="90"/>
        <v>-2.7193444075304543</v>
      </c>
      <c r="H74" s="89">
        <f t="shared" si="90"/>
        <v>0.75499172983083507</v>
      </c>
      <c r="I74" s="89">
        <f t="shared" si="90"/>
        <v>3.7157458621632422</v>
      </c>
      <c r="J74" s="89">
        <f t="shared" si="90"/>
        <v>-6.1104692134344196</v>
      </c>
      <c r="K74" s="89">
        <f t="shared" si="90"/>
        <v>1.3018896229846042</v>
      </c>
      <c r="L74" s="89">
        <f t="shared" si="90"/>
        <v>-0.55688048066739237</v>
      </c>
      <c r="M74" s="89">
        <f t="shared" si="90"/>
        <v>-2.5480867607012248</v>
      </c>
      <c r="N74" s="89">
        <f t="shared" si="90"/>
        <v>4.6300724811597016</v>
      </c>
      <c r="O74" s="89">
        <f t="shared" si="90"/>
        <v>-0.56013626779243042</v>
      </c>
      <c r="P74" s="62"/>
      <c r="Q74" s="62"/>
      <c r="R74" s="62"/>
      <c r="S74" s="62"/>
      <c r="T74" s="62"/>
      <c r="U74" s="62"/>
      <c r="V74" s="62"/>
      <c r="W74" s="62"/>
      <c r="X74" s="62"/>
      <c r="Y74" s="62"/>
      <c r="Z74" s="62"/>
      <c r="AA74" s="62"/>
      <c r="AB74" s="62"/>
      <c r="AC74" s="62"/>
      <c r="AD74" s="62"/>
      <c r="AE74" s="62"/>
      <c r="AF74" s="62"/>
      <c r="AG74" s="62"/>
      <c r="AH74" s="62"/>
      <c r="AI74" s="62"/>
      <c r="AJ74" s="62"/>
      <c r="AK74" s="62"/>
      <c r="AL74" s="62"/>
      <c r="AM74" s="62"/>
      <c r="AN74" s="62"/>
      <c r="AO74" s="62"/>
      <c r="AP74" s="62"/>
      <c r="AQ74" s="62"/>
      <c r="AR74" s="62"/>
      <c r="AS74" s="62"/>
      <c r="AT74" s="62"/>
      <c r="AU74" s="62"/>
      <c r="AV74" s="62"/>
      <c r="AW74" s="62"/>
      <c r="AX74" s="62"/>
    </row>
    <row r="75" spans="1:50" s="14" customFormat="1" hidden="1" outlineLevel="1" x14ac:dyDescent="0.25">
      <c r="A75" s="59" t="s">
        <v>133</v>
      </c>
      <c r="B75" s="55"/>
      <c r="C75" s="89">
        <f t="shared" si="90"/>
        <v>-5.3779786229245445E-2</v>
      </c>
      <c r="D75" s="89">
        <f t="shared" si="90"/>
        <v>0.29863076312941539</v>
      </c>
      <c r="E75" s="89">
        <f t="shared" si="90"/>
        <v>0.26642632352636703</v>
      </c>
      <c r="F75" s="89">
        <f t="shared" si="90"/>
        <v>0.51792936156472946</v>
      </c>
      <c r="G75" s="89">
        <f t="shared" si="90"/>
        <v>-9.8902903824690788E-2</v>
      </c>
      <c r="H75" s="89">
        <f t="shared" si="90"/>
        <v>0.20023426901493466</v>
      </c>
      <c r="I75" s="89">
        <f t="shared" si="90"/>
        <v>0.72917434298973283</v>
      </c>
      <c r="J75" s="89">
        <f t="shared" si="90"/>
        <v>-0.30425640051025549</v>
      </c>
      <c r="K75" s="89">
        <f t="shared" si="90"/>
        <v>1.4726492374772753</v>
      </c>
      <c r="L75" s="89">
        <f t="shared" si="90"/>
        <v>0.11242997099246611</v>
      </c>
      <c r="M75" s="89">
        <f t="shared" si="90"/>
        <v>1.351739087028481E-2</v>
      </c>
      <c r="N75" s="89">
        <f t="shared" si="90"/>
        <v>0.36994893330348966</v>
      </c>
      <c r="O75" s="89">
        <f t="shared" si="90"/>
        <v>1.0055343454953885E-2</v>
      </c>
      <c r="P75" s="62"/>
      <c r="Q75" s="62"/>
      <c r="R75" s="62"/>
      <c r="S75" s="62"/>
      <c r="T75" s="62"/>
      <c r="U75" s="62"/>
      <c r="V75" s="62"/>
      <c r="W75" s="62"/>
      <c r="X75" s="62"/>
      <c r="Y75" s="62"/>
      <c r="Z75" s="62"/>
      <c r="AA75" s="62"/>
      <c r="AB75" s="62"/>
      <c r="AC75" s="62"/>
      <c r="AD75" s="62"/>
      <c r="AE75" s="62"/>
      <c r="AF75" s="62"/>
      <c r="AG75" s="62"/>
      <c r="AH75" s="62"/>
      <c r="AI75" s="62"/>
      <c r="AJ75" s="62"/>
      <c r="AK75" s="62"/>
      <c r="AL75" s="62"/>
      <c r="AM75" s="62"/>
      <c r="AN75" s="62"/>
      <c r="AO75" s="62"/>
      <c r="AP75" s="62"/>
      <c r="AQ75" s="62"/>
      <c r="AR75" s="62"/>
      <c r="AS75" s="62"/>
      <c r="AT75" s="62"/>
      <c r="AU75" s="62"/>
      <c r="AV75" s="62"/>
      <c r="AW75" s="62"/>
      <c r="AX75" s="62"/>
    </row>
    <row r="76" spans="1:50" s="14" customFormat="1" hidden="1" outlineLevel="1" x14ac:dyDescent="0.25">
      <c r="A76" s="60" t="s">
        <v>134</v>
      </c>
      <c r="B76" s="55"/>
      <c r="C76" s="89">
        <f t="shared" si="90"/>
        <v>-0.19839142091152814</v>
      </c>
      <c r="D76" s="89">
        <f t="shared" si="90"/>
        <v>-4.1982897405339857E-2</v>
      </c>
      <c r="E76" s="89">
        <f t="shared" si="90"/>
        <v>-5.5868798951247738E-2</v>
      </c>
      <c r="F76" s="89">
        <f t="shared" si="90"/>
        <v>-0.43038944914610044</v>
      </c>
      <c r="G76" s="89">
        <f t="shared" si="90"/>
        <v>-0.25349524151155634</v>
      </c>
      <c r="H76" s="89">
        <f t="shared" si="90"/>
        <v>0.19015149373957774</v>
      </c>
      <c r="I76" s="89">
        <f t="shared" si="90"/>
        <v>-0.72101768560285484</v>
      </c>
      <c r="J76" s="89">
        <f t="shared" si="90"/>
        <v>-0.61889420078985657</v>
      </c>
      <c r="K76" s="89">
        <f t="shared" si="90"/>
        <v>-2.0680897570996639E-2</v>
      </c>
      <c r="L76" s="89">
        <f t="shared" si="90"/>
        <v>-7.3841976482860713E-2</v>
      </c>
      <c r="M76" s="89">
        <f t="shared" si="90"/>
        <v>-7.1428571428571425E-2</v>
      </c>
      <c r="N76" s="89">
        <f t="shared" si="90"/>
        <v>-6.6666666666666666E-2</v>
      </c>
      <c r="O76" s="89">
        <f t="shared" si="90"/>
        <v>-3.7499999999999999E-2</v>
      </c>
      <c r="P76" s="62"/>
      <c r="Q76" s="62"/>
      <c r="R76" s="62"/>
      <c r="S76" s="62"/>
      <c r="T76" s="62"/>
      <c r="U76" s="62"/>
      <c r="V76" s="62"/>
      <c r="W76" s="62"/>
      <c r="X76" s="62"/>
      <c r="Y76" s="62"/>
      <c r="Z76" s="62"/>
      <c r="AA76" s="62"/>
      <c r="AB76" s="62"/>
      <c r="AC76" s="62"/>
      <c r="AD76" s="62"/>
      <c r="AE76" s="62"/>
      <c r="AF76" s="62"/>
      <c r="AG76" s="62"/>
      <c r="AH76" s="62"/>
      <c r="AI76" s="62"/>
      <c r="AJ76" s="62"/>
      <c r="AK76" s="62"/>
      <c r="AL76" s="62"/>
      <c r="AM76" s="62"/>
      <c r="AN76" s="62"/>
      <c r="AO76" s="62"/>
      <c r="AP76" s="62"/>
      <c r="AQ76" s="62"/>
      <c r="AR76" s="62"/>
      <c r="AS76" s="62"/>
      <c r="AT76" s="62"/>
      <c r="AU76" s="62"/>
      <c r="AV76" s="62"/>
      <c r="AW76" s="62"/>
      <c r="AX76" s="62"/>
    </row>
    <row r="77" spans="1:50" s="14" customFormat="1" hidden="1" outlineLevel="1" x14ac:dyDescent="0.25">
      <c r="A77" s="59" t="s">
        <v>135</v>
      </c>
      <c r="B77" s="55"/>
      <c r="C77" s="89">
        <f t="shared" si="90"/>
        <v>-0.20884262207522752</v>
      </c>
      <c r="D77" s="89">
        <f t="shared" si="90"/>
        <v>0.53767908030457445</v>
      </c>
      <c r="E77" s="89">
        <f t="shared" si="90"/>
        <v>0.39932286675588163</v>
      </c>
      <c r="F77" s="89">
        <f t="shared" si="90"/>
        <v>0.55962024056257975</v>
      </c>
      <c r="G77" s="89">
        <f t="shared" si="90"/>
        <v>-0.25282607181820294</v>
      </c>
      <c r="H77" s="89">
        <f t="shared" si="90"/>
        <v>0.48629966758830656</v>
      </c>
      <c r="I77" s="89">
        <f t="shared" si="90"/>
        <v>0.73243106721708384</v>
      </c>
      <c r="J77" s="89">
        <f t="shared" si="90"/>
        <v>-0.67041622511828802</v>
      </c>
      <c r="K77" s="89">
        <f t="shared" si="90"/>
        <v>4.3014862449131499</v>
      </c>
      <c r="L77" s="89">
        <f t="shared" si="90"/>
        <v>0.12690419648544565</v>
      </c>
      <c r="M77" s="89">
        <f t="shared" si="90"/>
        <v>-7.1820647930767251E-3</v>
      </c>
      <c r="N77" s="89">
        <f t="shared" si="90"/>
        <v>0.48693580639931305</v>
      </c>
      <c r="O77" s="89">
        <f t="shared" si="90"/>
        <v>2.4611016726022706E-3</v>
      </c>
      <c r="P77" s="62"/>
      <c r="Q77" s="62"/>
      <c r="R77" s="62"/>
      <c r="S77" s="62"/>
      <c r="T77" s="62"/>
      <c r="U77" s="62"/>
      <c r="V77" s="62"/>
      <c r="W77" s="62"/>
      <c r="X77" s="62"/>
      <c r="Y77" s="62"/>
      <c r="Z77" s="62"/>
      <c r="AA77" s="62"/>
      <c r="AB77" s="62"/>
      <c r="AC77" s="62"/>
      <c r="AD77" s="62"/>
      <c r="AE77" s="62"/>
      <c r="AF77" s="62"/>
      <c r="AG77" s="62"/>
      <c r="AH77" s="62"/>
      <c r="AI77" s="62"/>
      <c r="AJ77" s="62"/>
      <c r="AK77" s="62"/>
      <c r="AL77" s="62"/>
      <c r="AM77" s="62"/>
      <c r="AN77" s="62"/>
      <c r="AO77" s="62"/>
      <c r="AP77" s="62"/>
      <c r="AQ77" s="62"/>
      <c r="AR77" s="62"/>
      <c r="AS77" s="62"/>
      <c r="AT77" s="62"/>
      <c r="AU77" s="62"/>
      <c r="AV77" s="62"/>
      <c r="AW77" s="62"/>
      <c r="AX77" s="62"/>
    </row>
    <row r="78" spans="1:50" s="14" customFormat="1" hidden="1" outlineLevel="1" x14ac:dyDescent="0.25">
      <c r="A78" s="61" t="s">
        <v>136</v>
      </c>
      <c r="B78" s="55"/>
      <c r="C78" s="89">
        <f t="shared" si="90"/>
        <v>-0.18809169106188162</v>
      </c>
      <c r="D78" s="89">
        <f t="shared" si="90"/>
        <v>0.57472619103600975</v>
      </c>
      <c r="E78" s="89">
        <f t="shared" si="90"/>
        <v>0.41066556227929985</v>
      </c>
      <c r="F78" s="89">
        <f t="shared" si="90"/>
        <v>0.58554580860143035</v>
      </c>
      <c r="G78" s="89">
        <f t="shared" si="90"/>
        <v>-0.23561804946398734</v>
      </c>
      <c r="H78" s="89">
        <f t="shared" si="90"/>
        <v>0.48725365412525823</v>
      </c>
      <c r="I78" s="89">
        <f t="shared" si="90"/>
        <v>0.74008969030098626</v>
      </c>
      <c r="J78" s="89">
        <f t="shared" si="90"/>
        <v>-0.66455144279109291</v>
      </c>
      <c r="K78" s="89">
        <f t="shared" si="90"/>
        <v>4.3414163750593948</v>
      </c>
      <c r="L78" s="89">
        <f t="shared" si="90"/>
        <v>0.13362690918868556</v>
      </c>
      <c r="M78" s="89">
        <f t="shared" si="90"/>
        <v>3.9376572168528068E-4</v>
      </c>
      <c r="N78" s="89">
        <f t="shared" si="90"/>
        <v>0.49829102357036897</v>
      </c>
      <c r="O78" s="89">
        <f t="shared" si="90"/>
        <v>9.7664862192042897E-3</v>
      </c>
      <c r="P78" s="62"/>
      <c r="Q78" s="62"/>
      <c r="R78" s="62"/>
      <c r="S78" s="62"/>
      <c r="T78" s="62"/>
      <c r="U78" s="62"/>
      <c r="V78" s="62"/>
      <c r="W78" s="62"/>
      <c r="X78" s="62"/>
      <c r="Y78" s="62"/>
      <c r="Z78" s="62"/>
      <c r="AA78" s="62"/>
      <c r="AB78" s="62"/>
      <c r="AC78" s="62"/>
      <c r="AD78" s="62"/>
      <c r="AE78" s="62"/>
      <c r="AF78" s="62"/>
      <c r="AG78" s="62"/>
      <c r="AH78" s="62"/>
      <c r="AI78" s="62"/>
      <c r="AJ78" s="62"/>
      <c r="AK78" s="62"/>
      <c r="AL78" s="62"/>
      <c r="AM78" s="62"/>
      <c r="AN78" s="62"/>
      <c r="AO78" s="62"/>
      <c r="AP78" s="62"/>
      <c r="AQ78" s="62"/>
      <c r="AR78" s="62"/>
      <c r="AS78" s="62"/>
      <c r="AT78" s="62"/>
      <c r="AU78" s="62"/>
      <c r="AV78" s="62"/>
      <c r="AW78" s="62"/>
      <c r="AX78" s="62"/>
    </row>
    <row r="79" spans="1:50" s="14" customFormat="1" hidden="1" outlineLevel="1" x14ac:dyDescent="0.25">
      <c r="A79" s="60" t="s">
        <v>137</v>
      </c>
      <c r="B79" s="55"/>
      <c r="C79" s="89" t="e">
        <f t="shared" si="90"/>
        <v>#DIV/0!</v>
      </c>
      <c r="D79" s="89" t="e">
        <f t="shared" si="90"/>
        <v>#DIV/0!</v>
      </c>
      <c r="E79" s="89" t="e">
        <f t="shared" si="90"/>
        <v>#DIV/0!</v>
      </c>
      <c r="F79" s="89" t="e">
        <f t="shared" si="90"/>
        <v>#DIV/0!</v>
      </c>
      <c r="G79" s="89" t="e">
        <f t="shared" si="90"/>
        <v>#DIV/0!</v>
      </c>
      <c r="H79" s="89" t="e">
        <f t="shared" si="90"/>
        <v>#DIV/0!</v>
      </c>
      <c r="I79" s="89">
        <f t="shared" si="90"/>
        <v>1</v>
      </c>
      <c r="J79" s="89" t="e">
        <f t="shared" si="90"/>
        <v>#DIV/0!</v>
      </c>
      <c r="K79" s="89" t="e">
        <f t="shared" si="90"/>
        <v>#DIV/0!</v>
      </c>
      <c r="L79" s="89" t="e">
        <f t="shared" si="90"/>
        <v>#DIV/0!</v>
      </c>
      <c r="M79" s="89" t="e">
        <f t="shared" si="90"/>
        <v>#DIV/0!</v>
      </c>
      <c r="N79" s="89" t="e">
        <f t="shared" si="90"/>
        <v>#DIV/0!</v>
      </c>
      <c r="O79" s="89" t="e">
        <f t="shared" si="90"/>
        <v>#DIV/0!</v>
      </c>
      <c r="P79" s="62"/>
      <c r="Q79" s="62"/>
      <c r="R79" s="62"/>
      <c r="S79" s="62"/>
      <c r="T79" s="62"/>
      <c r="U79" s="62"/>
      <c r="V79" s="62"/>
      <c r="W79" s="62"/>
      <c r="X79" s="62"/>
      <c r="Y79" s="62"/>
      <c r="Z79" s="62"/>
      <c r="AA79" s="62"/>
      <c r="AB79" s="62"/>
      <c r="AC79" s="62"/>
      <c r="AD79" s="62"/>
      <c r="AE79" s="62"/>
      <c r="AF79" s="62"/>
      <c r="AG79" s="62"/>
      <c r="AH79" s="62"/>
      <c r="AI79" s="62"/>
      <c r="AJ79" s="62"/>
      <c r="AK79" s="62"/>
      <c r="AL79" s="62"/>
      <c r="AM79" s="62"/>
      <c r="AN79" s="62"/>
      <c r="AO79" s="62"/>
      <c r="AP79" s="62"/>
      <c r="AQ79" s="62"/>
      <c r="AR79" s="62"/>
      <c r="AS79" s="62"/>
      <c r="AT79" s="62"/>
      <c r="AU79" s="62"/>
      <c r="AV79" s="62"/>
      <c r="AW79" s="62"/>
      <c r="AX79" s="62"/>
    </row>
    <row r="80" spans="1:50" s="14" customFormat="1" hidden="1" outlineLevel="1" x14ac:dyDescent="0.25">
      <c r="A80" s="60" t="s">
        <v>138</v>
      </c>
      <c r="B80" s="55"/>
      <c r="C80" s="89" t="e">
        <f t="shared" si="90"/>
        <v>#DIV/0!</v>
      </c>
      <c r="D80" s="89" t="e">
        <f t="shared" si="90"/>
        <v>#DIV/0!</v>
      </c>
      <c r="E80" s="89" t="e">
        <f t="shared" si="90"/>
        <v>#DIV/0!</v>
      </c>
      <c r="F80" s="89" t="e">
        <f t="shared" si="90"/>
        <v>#DIV/0!</v>
      </c>
      <c r="G80" s="89" t="e">
        <f t="shared" si="90"/>
        <v>#DIV/0!</v>
      </c>
      <c r="H80" s="89" t="e">
        <f t="shared" si="90"/>
        <v>#DIV/0!</v>
      </c>
      <c r="I80" s="89" t="e">
        <f t="shared" si="90"/>
        <v>#DIV/0!</v>
      </c>
      <c r="J80" s="89" t="e">
        <f t="shared" si="90"/>
        <v>#DIV/0!</v>
      </c>
      <c r="K80" s="89" t="e">
        <f t="shared" si="90"/>
        <v>#DIV/0!</v>
      </c>
      <c r="L80" s="89" t="e">
        <f t="shared" si="90"/>
        <v>#DIV/0!</v>
      </c>
      <c r="M80" s="89" t="e">
        <f t="shared" si="90"/>
        <v>#DIV/0!</v>
      </c>
      <c r="N80" s="89" t="e">
        <f t="shared" si="90"/>
        <v>#DIV/0!</v>
      </c>
      <c r="O80" s="89" t="e">
        <f t="shared" si="90"/>
        <v>#DIV/0!</v>
      </c>
      <c r="P80" s="62"/>
      <c r="Q80" s="62"/>
      <c r="R80" s="62"/>
      <c r="S80" s="62"/>
      <c r="T80" s="62"/>
      <c r="U80" s="62"/>
      <c r="V80" s="62"/>
      <c r="W80" s="62"/>
      <c r="X80" s="62"/>
      <c r="Y80" s="62"/>
      <c r="Z80" s="62"/>
      <c r="AA80" s="62"/>
      <c r="AB80" s="62"/>
      <c r="AC80" s="62"/>
      <c r="AD80" s="62"/>
      <c r="AE80" s="62"/>
      <c r="AF80" s="62"/>
      <c r="AG80" s="62"/>
      <c r="AH80" s="62"/>
      <c r="AI80" s="62"/>
      <c r="AJ80" s="62"/>
      <c r="AK80" s="62"/>
      <c r="AL80" s="62"/>
      <c r="AM80" s="62"/>
      <c r="AN80" s="62"/>
      <c r="AO80" s="62"/>
      <c r="AP80" s="62"/>
      <c r="AQ80" s="62"/>
      <c r="AR80" s="62"/>
      <c r="AS80" s="62"/>
      <c r="AT80" s="62"/>
      <c r="AU80" s="62"/>
      <c r="AV80" s="62"/>
      <c r="AW80" s="62"/>
      <c r="AX80" s="62"/>
    </row>
    <row r="81" spans="1:50" s="14" customFormat="1" hidden="1" outlineLevel="1" x14ac:dyDescent="0.25">
      <c r="A81" s="60" t="s">
        <v>139</v>
      </c>
      <c r="B81" s="55"/>
      <c r="C81" s="89" t="e">
        <f t="shared" si="90"/>
        <v>#DIV/0!</v>
      </c>
      <c r="D81" s="89" t="e">
        <f t="shared" si="90"/>
        <v>#DIV/0!</v>
      </c>
      <c r="E81" s="89" t="e">
        <f t="shared" si="90"/>
        <v>#DIV/0!</v>
      </c>
      <c r="F81" s="89">
        <f t="shared" si="90"/>
        <v>-1.2512841871442455</v>
      </c>
      <c r="G81" s="89">
        <f t="shared" si="90"/>
        <v>1.0213986186482487</v>
      </c>
      <c r="H81" s="89">
        <f t="shared" si="90"/>
        <v>-43.095100864553316</v>
      </c>
      <c r="I81" s="89">
        <f t="shared" si="90"/>
        <v>-0.60121859382487852</v>
      </c>
      <c r="J81" s="89">
        <f t="shared" si="90"/>
        <v>3.0438667749796915</v>
      </c>
      <c r="K81" s="89">
        <f t="shared" si="90"/>
        <v>-1.0336582712743703</v>
      </c>
      <c r="L81" s="89">
        <f t="shared" si="90"/>
        <v>1</v>
      </c>
      <c r="M81" s="89" t="e">
        <f t="shared" si="90"/>
        <v>#DIV/0!</v>
      </c>
      <c r="N81" s="89" t="e">
        <f t="shared" si="90"/>
        <v>#DIV/0!</v>
      </c>
      <c r="O81" s="89" t="e">
        <f t="shared" si="90"/>
        <v>#DIV/0!</v>
      </c>
      <c r="P81" s="62"/>
      <c r="Q81" s="62"/>
      <c r="R81" s="62"/>
      <c r="S81" s="62"/>
      <c r="T81" s="62"/>
      <c r="U81" s="62"/>
      <c r="V81" s="62"/>
      <c r="W81" s="62"/>
      <c r="X81" s="62"/>
      <c r="Y81" s="62"/>
      <c r="Z81" s="62"/>
      <c r="AA81" s="62"/>
      <c r="AB81" s="62"/>
      <c r="AC81" s="62"/>
      <c r="AD81" s="62"/>
      <c r="AE81" s="62"/>
      <c r="AF81" s="62"/>
      <c r="AG81" s="62"/>
      <c r="AH81" s="62"/>
      <c r="AI81" s="62"/>
      <c r="AJ81" s="62"/>
      <c r="AK81" s="62"/>
      <c r="AL81" s="62"/>
      <c r="AM81" s="62"/>
      <c r="AN81" s="62"/>
      <c r="AO81" s="62"/>
      <c r="AP81" s="62"/>
      <c r="AQ81" s="62"/>
      <c r="AR81" s="62"/>
      <c r="AS81" s="62"/>
      <c r="AT81" s="62"/>
      <c r="AU81" s="62"/>
      <c r="AV81" s="62"/>
      <c r="AW81" s="62"/>
      <c r="AX81" s="62"/>
    </row>
    <row r="82" spans="1:50" s="14" customFormat="1" hidden="1" outlineLevel="1" x14ac:dyDescent="0.25">
      <c r="A82" s="60" t="s">
        <v>140</v>
      </c>
      <c r="B82" s="55"/>
      <c r="C82" s="89">
        <f t="shared" si="90"/>
        <v>-0.82688141027791007</v>
      </c>
      <c r="D82" s="89">
        <f t="shared" si="90"/>
        <v>0.90567880563694714</v>
      </c>
      <c r="E82" s="89">
        <f t="shared" si="90"/>
        <v>-2.8096387418249766</v>
      </c>
      <c r="F82" s="89">
        <f t="shared" si="90"/>
        <v>-5.0234718276757064</v>
      </c>
      <c r="G82" s="89">
        <f t="shared" si="90"/>
        <v>0.6994362723060924</v>
      </c>
      <c r="H82" s="89">
        <f t="shared" si="90"/>
        <v>0.54401630045210048</v>
      </c>
      <c r="I82" s="89">
        <f t="shared" si="90"/>
        <v>-9.4497821458632476</v>
      </c>
      <c r="J82" s="89">
        <f t="shared" si="90"/>
        <v>0.4462857298538172</v>
      </c>
      <c r="K82" s="89">
        <f t="shared" si="90"/>
        <v>-0.17400819330202907</v>
      </c>
      <c r="L82" s="89">
        <f t="shared" si="90"/>
        <v>1</v>
      </c>
      <c r="M82" s="89" t="e">
        <f t="shared" si="90"/>
        <v>#DIV/0!</v>
      </c>
      <c r="N82" s="89" t="e">
        <f t="shared" si="90"/>
        <v>#DIV/0!</v>
      </c>
      <c r="O82" s="89" t="e">
        <f t="shared" si="90"/>
        <v>#DIV/0!</v>
      </c>
      <c r="P82" s="62"/>
      <c r="Q82" s="62"/>
      <c r="R82" s="62"/>
      <c r="S82" s="62"/>
      <c r="T82" s="62"/>
      <c r="U82" s="62"/>
      <c r="V82" s="62"/>
      <c r="W82" s="62"/>
      <c r="X82" s="62"/>
      <c r="Y82" s="62"/>
      <c r="Z82" s="62"/>
      <c r="AA82" s="62"/>
      <c r="AB82" s="62"/>
      <c r="AC82" s="62"/>
      <c r="AD82" s="62"/>
      <c r="AE82" s="62"/>
      <c r="AF82" s="62"/>
      <c r="AG82" s="62"/>
      <c r="AH82" s="62"/>
      <c r="AI82" s="62"/>
      <c r="AJ82" s="62"/>
      <c r="AK82" s="62"/>
      <c r="AL82" s="62"/>
      <c r="AM82" s="62"/>
      <c r="AN82" s="62"/>
      <c r="AO82" s="62"/>
      <c r="AP82" s="62"/>
      <c r="AQ82" s="62"/>
      <c r="AR82" s="62"/>
      <c r="AS82" s="62"/>
      <c r="AT82" s="62"/>
      <c r="AU82" s="62"/>
      <c r="AV82" s="62"/>
      <c r="AW82" s="62"/>
      <c r="AX82" s="62"/>
    </row>
    <row r="83" spans="1:50" s="14" customFormat="1" hidden="1" outlineLevel="1" x14ac:dyDescent="0.25">
      <c r="A83" s="60" t="s">
        <v>131</v>
      </c>
      <c r="B83" s="55"/>
      <c r="C83" s="89">
        <f t="shared" si="90"/>
        <v>0.43988773196005465</v>
      </c>
      <c r="D83" s="89">
        <f t="shared" si="90"/>
        <v>1.4959733345264195</v>
      </c>
      <c r="E83" s="89">
        <f t="shared" si="90"/>
        <v>0.31915565378196742</v>
      </c>
      <c r="F83" s="89">
        <f t="shared" si="90"/>
        <v>-1.6998324614490374</v>
      </c>
      <c r="G83" s="89">
        <f t="shared" si="90"/>
        <v>1.1340140707445769</v>
      </c>
      <c r="H83" s="89">
        <f t="shared" si="90"/>
        <v>10.257017863652935</v>
      </c>
      <c r="I83" s="89">
        <f t="shared" si="90"/>
        <v>-1.5714748364531381</v>
      </c>
      <c r="J83" s="89">
        <f t="shared" si="90"/>
        <v>0.25427859004873626</v>
      </c>
      <c r="K83" s="89">
        <f t="shared" si="90"/>
        <v>0.63599057679154947</v>
      </c>
      <c r="L83" s="89">
        <f t="shared" si="90"/>
        <v>1</v>
      </c>
      <c r="M83" s="89" t="e">
        <f t="shared" si="90"/>
        <v>#DIV/0!</v>
      </c>
      <c r="N83" s="89" t="e">
        <f t="shared" si="90"/>
        <v>#DIV/0!</v>
      </c>
      <c r="O83" s="89" t="e">
        <f t="shared" si="90"/>
        <v>#DIV/0!</v>
      </c>
      <c r="P83" s="62"/>
      <c r="Q83" s="62"/>
      <c r="R83" s="62"/>
      <c r="S83" s="62"/>
      <c r="T83" s="62"/>
      <c r="U83" s="62"/>
      <c r="V83" s="62"/>
      <c r="W83" s="62"/>
      <c r="X83" s="62"/>
      <c r="Y83" s="62"/>
      <c r="Z83" s="62"/>
      <c r="AA83" s="62"/>
      <c r="AB83" s="62"/>
      <c r="AC83" s="62"/>
      <c r="AD83" s="62"/>
      <c r="AE83" s="62"/>
      <c r="AF83" s="62"/>
      <c r="AG83" s="62"/>
      <c r="AH83" s="62"/>
      <c r="AI83" s="62"/>
      <c r="AJ83" s="62"/>
      <c r="AK83" s="62"/>
      <c r="AL83" s="62"/>
      <c r="AM83" s="62"/>
      <c r="AN83" s="62"/>
      <c r="AO83" s="62"/>
      <c r="AP83" s="62"/>
      <c r="AQ83" s="62"/>
      <c r="AR83" s="62"/>
      <c r="AS83" s="62"/>
      <c r="AT83" s="62"/>
      <c r="AU83" s="62"/>
      <c r="AV83" s="62"/>
      <c r="AW83" s="62"/>
      <c r="AX83" s="62"/>
    </row>
    <row r="84" spans="1:50" s="14" customFormat="1" hidden="1" outlineLevel="1" x14ac:dyDescent="0.25">
      <c r="A84" s="59" t="s">
        <v>141</v>
      </c>
      <c r="B84" s="55"/>
      <c r="C84" s="89">
        <f t="shared" si="90"/>
        <v>-3.7701785191688617</v>
      </c>
      <c r="D84" s="89">
        <f t="shared" si="90"/>
        <v>2.4317073320367859</v>
      </c>
      <c r="E84" s="89">
        <f t="shared" si="90"/>
        <v>9.5520303045885394E-2</v>
      </c>
      <c r="F84" s="89">
        <f t="shared" si="90"/>
        <v>-1.4270638164714167</v>
      </c>
      <c r="G84" s="89">
        <f t="shared" si="90"/>
        <v>2.943424222163197</v>
      </c>
      <c r="H84" s="89">
        <f t="shared" si="90"/>
        <v>-0.73130994179607423</v>
      </c>
      <c r="I84" s="89">
        <f t="shared" si="90"/>
        <v>0.91808742019224021</v>
      </c>
      <c r="J84" s="89">
        <f t="shared" si="90"/>
        <v>-1.9602209338478702</v>
      </c>
      <c r="K84" s="89">
        <f t="shared" si="90"/>
        <v>12.263037598567674</v>
      </c>
      <c r="L84" s="89">
        <f t="shared" si="90"/>
        <v>0.65592306859767446</v>
      </c>
      <c r="M84" s="89">
        <f t="shared" si="90"/>
        <v>-7.1820647930767251E-3</v>
      </c>
      <c r="N84" s="89">
        <f t="shared" si="90"/>
        <v>0.48693580639931305</v>
      </c>
      <c r="O84" s="89">
        <f t="shared" si="90"/>
        <v>2.4611016726022706E-3</v>
      </c>
      <c r="P84" s="62"/>
      <c r="Q84" s="62"/>
      <c r="R84" s="62"/>
      <c r="S84" s="62"/>
      <c r="T84" s="62"/>
      <c r="U84" s="62"/>
      <c r="V84" s="62"/>
      <c r="W84" s="62"/>
      <c r="X84" s="62"/>
      <c r="Y84" s="62"/>
      <c r="Z84" s="62"/>
      <c r="AA84" s="62"/>
      <c r="AB84" s="62"/>
      <c r="AC84" s="62"/>
      <c r="AD84" s="62"/>
      <c r="AE84" s="62"/>
      <c r="AF84" s="62"/>
      <c r="AG84" s="62"/>
      <c r="AH84" s="62"/>
      <c r="AI84" s="62"/>
      <c r="AJ84" s="62"/>
      <c r="AK84" s="62"/>
      <c r="AL84" s="62"/>
      <c r="AM84" s="62"/>
      <c r="AN84" s="62"/>
      <c r="AO84" s="62"/>
      <c r="AP84" s="62"/>
      <c r="AQ84" s="62"/>
      <c r="AR84" s="62"/>
      <c r="AS84" s="62"/>
      <c r="AT84" s="62"/>
      <c r="AU84" s="62"/>
      <c r="AV84" s="62"/>
      <c r="AW84" s="62"/>
      <c r="AX84" s="62"/>
    </row>
    <row r="85" spans="1:50" collapsed="1" x14ac:dyDescent="0.25"/>
    <row r="86" spans="1:50" ht="20" x14ac:dyDescent="0.25">
      <c r="A86" s="54" t="s">
        <v>0</v>
      </c>
      <c r="B86" s="96">
        <v>2014</v>
      </c>
      <c r="C86" s="96">
        <f>B86+1</f>
        <v>2015</v>
      </c>
      <c r="D86" s="96">
        <f t="shared" ref="D86:K86" si="91">C86+1</f>
        <v>2016</v>
      </c>
      <c r="E86" s="96">
        <f t="shared" si="91"/>
        <v>2017</v>
      </c>
      <c r="F86" s="96">
        <f t="shared" si="91"/>
        <v>2018</v>
      </c>
      <c r="G86" s="96">
        <f t="shared" si="91"/>
        <v>2019</v>
      </c>
      <c r="H86" s="96">
        <f t="shared" si="91"/>
        <v>2020</v>
      </c>
      <c r="I86" s="96">
        <f t="shared" si="91"/>
        <v>2021</v>
      </c>
      <c r="J86" s="96">
        <f t="shared" si="91"/>
        <v>2022</v>
      </c>
      <c r="K86" s="96">
        <f t="shared" si="91"/>
        <v>2023</v>
      </c>
      <c r="L86" s="96">
        <f>K86+1</f>
        <v>2024</v>
      </c>
      <c r="M86" s="96">
        <f t="shared" ref="M86:O86" si="92">L86+1</f>
        <v>2025</v>
      </c>
      <c r="N86" s="96">
        <f t="shared" si="92"/>
        <v>2026</v>
      </c>
      <c r="O86" s="96">
        <f t="shared" si="92"/>
        <v>2027</v>
      </c>
    </row>
    <row r="87" spans="1:50" ht="20" x14ac:dyDescent="0.25">
      <c r="A87" s="56" t="s">
        <v>1</v>
      </c>
      <c r="C87" s="68"/>
      <c r="J87" s="57" t="s">
        <v>2</v>
      </c>
      <c r="K87" s="57" t="s">
        <v>2</v>
      </c>
    </row>
    <row r="88" spans="1:50" ht="20" x14ac:dyDescent="0.25">
      <c r="A88" s="57" t="s">
        <v>3</v>
      </c>
      <c r="B88" s="69">
        <v>664479</v>
      </c>
      <c r="C88" s="69">
        <v>501482</v>
      </c>
      <c r="D88" s="70">
        <v>734846</v>
      </c>
      <c r="E88" s="70">
        <v>990501</v>
      </c>
      <c r="F88" s="70">
        <v>881320</v>
      </c>
      <c r="G88" s="70">
        <v>1093505</v>
      </c>
      <c r="H88" s="70">
        <v>1150517</v>
      </c>
      <c r="I88" s="70">
        <v>1259871</v>
      </c>
      <c r="J88" s="70">
        <v>1154867</v>
      </c>
      <c r="K88" s="70">
        <v>2243971</v>
      </c>
      <c r="L88" s="86">
        <f>K88+L66</f>
        <v>4202371.5999999996</v>
      </c>
      <c r="M88" s="86">
        <f t="shared" ref="M88:O88" si="93">L88+M66</f>
        <v>6146706.8399999999</v>
      </c>
      <c r="N88" s="86">
        <f t="shared" si="93"/>
        <v>9037808.5280000009</v>
      </c>
      <c r="O88" s="86">
        <f t="shared" si="93"/>
        <v>11936025.511200003</v>
      </c>
    </row>
    <row r="89" spans="1:50" ht="20" x14ac:dyDescent="0.25">
      <c r="A89" s="57" t="s">
        <v>4</v>
      </c>
      <c r="B89" s="71">
        <v>13746</v>
      </c>
      <c r="C89" s="71">
        <v>13108</v>
      </c>
      <c r="D89" s="72">
        <v>9200</v>
      </c>
      <c r="E89" s="72">
        <v>19173</v>
      </c>
      <c r="F89" s="72">
        <v>35786</v>
      </c>
      <c r="G89" s="72">
        <v>40219</v>
      </c>
      <c r="H89" s="72">
        <v>62399</v>
      </c>
      <c r="I89" s="72">
        <v>77001</v>
      </c>
      <c r="J89" s="72">
        <v>132906</v>
      </c>
      <c r="K89" s="72">
        <v>124769</v>
      </c>
      <c r="L89" s="86">
        <v>138000</v>
      </c>
      <c r="M89" s="86">
        <v>150000</v>
      </c>
      <c r="N89" s="86">
        <v>165000</v>
      </c>
      <c r="O89" s="86">
        <v>180000</v>
      </c>
    </row>
    <row r="90" spans="1:50" ht="20" x14ac:dyDescent="0.25">
      <c r="A90" s="57" t="s">
        <v>5</v>
      </c>
      <c r="B90" s="71">
        <v>208116</v>
      </c>
      <c r="C90" s="71">
        <v>284009</v>
      </c>
      <c r="D90" s="72">
        <v>298432</v>
      </c>
      <c r="E90" s="72">
        <v>329562</v>
      </c>
      <c r="F90" s="72">
        <v>404842</v>
      </c>
      <c r="G90" s="72">
        <v>518513</v>
      </c>
      <c r="H90" s="72">
        <v>647230</v>
      </c>
      <c r="I90" s="72">
        <v>966481</v>
      </c>
      <c r="J90" s="72">
        <v>1447367</v>
      </c>
      <c r="K90" s="72">
        <v>1323602</v>
      </c>
      <c r="L90" s="86">
        <f>1483001</f>
        <v>1483001</v>
      </c>
      <c r="M90" s="86">
        <v>1609700</v>
      </c>
      <c r="N90" s="86">
        <f>M90*1.15 - 100000</f>
        <v>1751154.9999999998</v>
      </c>
      <c r="O90" s="86">
        <f>N90*1.15 - 120000</f>
        <v>1893828.2499999995</v>
      </c>
    </row>
    <row r="91" spans="1:50" ht="20" x14ac:dyDescent="0.25">
      <c r="A91" s="57" t="s">
        <v>6</v>
      </c>
      <c r="B91" s="71">
        <v>40547</v>
      </c>
      <c r="C91" s="71">
        <v>91453</v>
      </c>
      <c r="D91" s="72">
        <v>81190</v>
      </c>
      <c r="E91" s="72">
        <v>48948</v>
      </c>
      <c r="F91" s="72">
        <v>49385</v>
      </c>
      <c r="G91" s="72">
        <v>85159</v>
      </c>
      <c r="H91" s="72">
        <v>139126</v>
      </c>
      <c r="I91" s="72">
        <v>118928</v>
      </c>
      <c r="J91" s="72">
        <v>185641</v>
      </c>
      <c r="K91" s="72">
        <v>183733</v>
      </c>
      <c r="L91" s="97">
        <v>200000</v>
      </c>
      <c r="M91" s="97">
        <v>200000</v>
      </c>
      <c r="N91" s="97">
        <v>210000</v>
      </c>
      <c r="O91" s="97">
        <v>215000</v>
      </c>
    </row>
    <row r="92" spans="1:50" ht="20" x14ac:dyDescent="0.25">
      <c r="A92" s="57" t="s">
        <v>7</v>
      </c>
      <c r="B92" s="71">
        <v>24124</v>
      </c>
      <c r="C92" s="71">
        <v>26987</v>
      </c>
      <c r="D92" s="72">
        <v>39069</v>
      </c>
      <c r="E92" s="72">
        <v>48098</v>
      </c>
      <c r="F92" s="72">
        <v>57949</v>
      </c>
      <c r="G92" s="72">
        <v>70542</v>
      </c>
      <c r="H92" s="72">
        <v>125107</v>
      </c>
      <c r="I92" s="72">
        <v>192572</v>
      </c>
      <c r="J92" s="72">
        <v>238672</v>
      </c>
      <c r="K92" s="72">
        <v>184502</v>
      </c>
      <c r="L92" s="86">
        <v>240000</v>
      </c>
      <c r="M92" s="86">
        <v>260000</v>
      </c>
      <c r="N92" s="86">
        <v>280000</v>
      </c>
      <c r="O92" s="86">
        <v>310000</v>
      </c>
    </row>
    <row r="93" spans="1:50" ht="20" x14ac:dyDescent="0.25">
      <c r="A93" s="57" t="s">
        <v>8</v>
      </c>
      <c r="B93" s="71">
        <v>951012</v>
      </c>
      <c r="C93" s="71">
        <v>917039</v>
      </c>
      <c r="D93" s="72">
        <v>1162737</v>
      </c>
      <c r="E93" s="72">
        <v>1436282</v>
      </c>
      <c r="F93" s="72">
        <v>1429282</v>
      </c>
      <c r="G93" s="72">
        <v>1807938</v>
      </c>
      <c r="H93" s="72">
        <v>2124379</v>
      </c>
      <c r="I93" s="72">
        <v>2614853</v>
      </c>
      <c r="J93" s="72">
        <f>SUM(J88:J92)</f>
        <v>3159453</v>
      </c>
      <c r="K93" s="72">
        <f>SUM(K88:K92)</f>
        <v>4060577</v>
      </c>
      <c r="L93" s="97">
        <f t="shared" ref="L93:O93" si="94">SUM(L88:L92)</f>
        <v>6263372.5999999996</v>
      </c>
      <c r="M93" s="97">
        <f t="shared" si="94"/>
        <v>8366406.8399999999</v>
      </c>
      <c r="N93" s="97">
        <f t="shared" si="94"/>
        <v>11443963.528000001</v>
      </c>
      <c r="O93" s="97">
        <f t="shared" si="94"/>
        <v>14534853.761200003</v>
      </c>
    </row>
    <row r="94" spans="1:50" ht="20" x14ac:dyDescent="0.25">
      <c r="A94" s="57" t="s">
        <v>9</v>
      </c>
      <c r="B94" s="71">
        <v>296008</v>
      </c>
      <c r="C94" s="71">
        <v>349605</v>
      </c>
      <c r="D94" s="72">
        <v>423499</v>
      </c>
      <c r="E94" s="72">
        <v>473642</v>
      </c>
      <c r="F94" s="72">
        <v>567237</v>
      </c>
      <c r="G94" s="72">
        <v>671693</v>
      </c>
      <c r="H94" s="72">
        <v>745687</v>
      </c>
      <c r="I94" s="72">
        <v>927710</v>
      </c>
      <c r="J94" s="72">
        <v>1269614</v>
      </c>
      <c r="K94" s="72">
        <v>1545811</v>
      </c>
      <c r="L94" s="86">
        <f>K94*1.2</f>
        <v>1854973.2</v>
      </c>
      <c r="M94" s="86">
        <f>L94*1.2 -200000</f>
        <v>2025967.8399999999</v>
      </c>
      <c r="N94" s="86">
        <f>M94*1.18</f>
        <v>2390642.0511999996</v>
      </c>
      <c r="O94" s="86">
        <f>N94*1.16</f>
        <v>2773144.7793919994</v>
      </c>
    </row>
    <row r="95" spans="1:50" ht="20" x14ac:dyDescent="0.25">
      <c r="A95" s="57" t="s">
        <v>10</v>
      </c>
      <c r="B95" s="73">
        <v>0</v>
      </c>
      <c r="C95" s="73">
        <v>0</v>
      </c>
      <c r="D95" s="72">
        <v>0</v>
      </c>
      <c r="E95" s="72">
        <v>0</v>
      </c>
      <c r="F95" s="72">
        <v>0</v>
      </c>
      <c r="G95" s="72">
        <v>689664</v>
      </c>
      <c r="H95" s="72">
        <v>734835</v>
      </c>
      <c r="I95" s="72">
        <v>803543</v>
      </c>
      <c r="J95" s="72">
        <v>969419</v>
      </c>
      <c r="K95" s="72">
        <v>1265610</v>
      </c>
      <c r="L95" s="86">
        <f>1500000</f>
        <v>1500000</v>
      </c>
      <c r="M95" s="86">
        <v>1850000</v>
      </c>
      <c r="N95" s="86">
        <v>2150000</v>
      </c>
      <c r="O95" s="86">
        <v>2400000</v>
      </c>
    </row>
    <row r="96" spans="1:50" ht="20" x14ac:dyDescent="0.25">
      <c r="A96" s="57" t="s">
        <v>11</v>
      </c>
      <c r="B96" s="73">
        <v>0</v>
      </c>
      <c r="C96" s="73">
        <v>0</v>
      </c>
      <c r="D96" s="72">
        <v>0</v>
      </c>
      <c r="E96" s="72">
        <v>0</v>
      </c>
      <c r="F96" s="72">
        <v>0</v>
      </c>
      <c r="G96" s="72">
        <v>0</v>
      </c>
      <c r="H96" s="72">
        <v>386877</v>
      </c>
      <c r="I96" s="72">
        <v>386880</v>
      </c>
      <c r="J96" s="72">
        <v>24144</v>
      </c>
      <c r="K96" s="72">
        <v>24083</v>
      </c>
      <c r="L96" s="86">
        <f>K96*0.91</f>
        <v>21915.530000000002</v>
      </c>
      <c r="M96" s="86">
        <f>L96*0.91</f>
        <v>19943.132300000001</v>
      </c>
      <c r="N96" s="86">
        <f t="shared" ref="N96:O96" si="95">M96*0.91</f>
        <v>18148.250393000002</v>
      </c>
      <c r="O96" s="86">
        <f t="shared" si="95"/>
        <v>16514.907857630002</v>
      </c>
    </row>
    <row r="97" spans="1:15" ht="20" x14ac:dyDescent="0.25">
      <c r="A97" s="57" t="s">
        <v>12</v>
      </c>
      <c r="B97" s="73">
        <v>0</v>
      </c>
      <c r="C97" s="73">
        <v>0</v>
      </c>
      <c r="D97" s="72">
        <v>0</v>
      </c>
      <c r="E97" s="72">
        <v>0</v>
      </c>
      <c r="F97" s="72">
        <v>0</v>
      </c>
      <c r="G97" s="72">
        <v>0</v>
      </c>
      <c r="H97" s="72">
        <v>80080</v>
      </c>
      <c r="I97" s="72">
        <v>71299</v>
      </c>
      <c r="J97" s="72">
        <v>21961</v>
      </c>
      <c r="K97" s="72">
        <v>0</v>
      </c>
      <c r="L97" s="97">
        <v>0</v>
      </c>
      <c r="M97" s="97">
        <v>0</v>
      </c>
      <c r="N97" s="97">
        <v>0</v>
      </c>
      <c r="O97" s="97">
        <v>0</v>
      </c>
    </row>
    <row r="98" spans="1:15" ht="20" x14ac:dyDescent="0.25">
      <c r="A98" s="57" t="s">
        <v>95</v>
      </c>
      <c r="B98" s="71">
        <v>26163</v>
      </c>
      <c r="C98" s="71">
        <v>24777</v>
      </c>
      <c r="D98" s="72">
        <v>24557</v>
      </c>
      <c r="E98" s="72">
        <v>24679</v>
      </c>
      <c r="F98" s="72">
        <v>24239</v>
      </c>
      <c r="G98" s="72">
        <v>24423</v>
      </c>
      <c r="H98" s="72">
        <f>H96+H97</f>
        <v>466957</v>
      </c>
      <c r="I98" s="72">
        <f t="shared" ref="I98:K98" si="96">I96+I97</f>
        <v>458179</v>
      </c>
      <c r="J98" s="72">
        <f t="shared" si="96"/>
        <v>46105</v>
      </c>
      <c r="K98" s="72">
        <f t="shared" si="96"/>
        <v>24083</v>
      </c>
      <c r="L98" s="97">
        <f t="shared" ref="L98" si="97">L96+L97</f>
        <v>21915.530000000002</v>
      </c>
      <c r="M98" s="97">
        <f t="shared" ref="M98" si="98">M96+M97</f>
        <v>19943.132300000001</v>
      </c>
      <c r="N98" s="97">
        <f t="shared" ref="N98" si="99">N96+N97</f>
        <v>18148.250393000002</v>
      </c>
      <c r="O98" s="97">
        <f t="shared" ref="O98" si="100">O96+O97</f>
        <v>16514.907857630002</v>
      </c>
    </row>
    <row r="99" spans="1:15" ht="20" x14ac:dyDescent="0.25">
      <c r="A99" s="57" t="s">
        <v>13</v>
      </c>
      <c r="B99" s="71">
        <v>16018</v>
      </c>
      <c r="C99" s="71">
        <v>11802</v>
      </c>
      <c r="D99" s="72">
        <v>26256</v>
      </c>
      <c r="E99" s="72">
        <v>32491</v>
      </c>
      <c r="F99" s="72">
        <v>26549</v>
      </c>
      <c r="G99" s="72">
        <v>31435</v>
      </c>
      <c r="H99" s="72">
        <v>6731</v>
      </c>
      <c r="I99" s="72">
        <v>6091</v>
      </c>
      <c r="J99" s="72">
        <v>6402</v>
      </c>
      <c r="K99" s="72">
        <v>9176</v>
      </c>
      <c r="L99" s="86">
        <v>12000</v>
      </c>
      <c r="M99" s="86">
        <v>14000</v>
      </c>
      <c r="N99" s="86">
        <v>160000</v>
      </c>
      <c r="O99" s="86">
        <v>180000</v>
      </c>
    </row>
    <row r="100" spans="1:15" ht="20" x14ac:dyDescent="0.25">
      <c r="A100" s="57" t="s">
        <v>14</v>
      </c>
      <c r="B100" s="71">
        <v>7012</v>
      </c>
      <c r="C100" s="71">
        <v>10854</v>
      </c>
      <c r="D100" s="72">
        <v>20492</v>
      </c>
      <c r="E100" s="72">
        <v>31389</v>
      </c>
      <c r="F100" s="72">
        <v>37404</v>
      </c>
      <c r="G100" s="72">
        <v>56201</v>
      </c>
      <c r="H100" s="72">
        <v>106626</v>
      </c>
      <c r="I100" s="72">
        <v>132102</v>
      </c>
      <c r="J100" s="72">
        <v>156045</v>
      </c>
      <c r="K100" s="72">
        <v>186684</v>
      </c>
      <c r="L100" s="86">
        <v>205000</v>
      </c>
      <c r="M100" s="86">
        <v>225000</v>
      </c>
      <c r="N100" s="86">
        <v>250000</v>
      </c>
      <c r="O100" s="86">
        <v>275000</v>
      </c>
    </row>
    <row r="101" spans="1:15" ht="20" x14ac:dyDescent="0.25">
      <c r="A101" s="57" t="s">
        <v>15</v>
      </c>
      <c r="B101" s="71">
        <v>1296213</v>
      </c>
      <c r="C101" s="71">
        <v>1314077</v>
      </c>
      <c r="D101" s="72">
        <v>1657541</v>
      </c>
      <c r="E101" s="72">
        <v>1998483</v>
      </c>
      <c r="F101" s="72">
        <v>2084711</v>
      </c>
      <c r="G101" s="72">
        <v>3281354</v>
      </c>
      <c r="H101" s="72">
        <v>4185215</v>
      </c>
      <c r="I101" s="72">
        <v>4942478</v>
      </c>
      <c r="J101" s="72">
        <f>J93+J94+J95+J98+J99+J100</f>
        <v>5607038</v>
      </c>
      <c r="K101" s="72">
        <f>K93+K94+K95+K98+K99+K100</f>
        <v>7091941</v>
      </c>
      <c r="L101" s="72">
        <f t="shared" ref="L101:O101" si="101">L93+L94+L95+L98+L99+L100</f>
        <v>9857261.3300000001</v>
      </c>
      <c r="M101" s="72">
        <f t="shared" si="101"/>
        <v>12501317.8123</v>
      </c>
      <c r="N101" s="72">
        <f t="shared" si="101"/>
        <v>16412753.829592999</v>
      </c>
      <c r="O101" s="72">
        <f t="shared" si="101"/>
        <v>20179513.448449634</v>
      </c>
    </row>
    <row r="102" spans="1:15" ht="20" x14ac:dyDescent="0.25">
      <c r="A102" s="56" t="s">
        <v>16</v>
      </c>
      <c r="C102" s="68"/>
      <c r="J102" s="113"/>
      <c r="K102" s="57" t="s">
        <v>2</v>
      </c>
    </row>
    <row r="103" spans="1:15" ht="20" x14ac:dyDescent="0.25">
      <c r="A103" s="57" t="s">
        <v>17</v>
      </c>
      <c r="B103" s="71">
        <v>9339</v>
      </c>
      <c r="C103" s="71">
        <v>10381</v>
      </c>
      <c r="D103" s="72">
        <v>24846</v>
      </c>
      <c r="E103" s="72">
        <v>24646</v>
      </c>
      <c r="F103" s="72">
        <v>95533</v>
      </c>
      <c r="G103" s="72">
        <v>79997</v>
      </c>
      <c r="H103" s="72">
        <v>172246</v>
      </c>
      <c r="I103" s="72">
        <v>289728</v>
      </c>
      <c r="J103" s="72">
        <v>172732</v>
      </c>
      <c r="K103" s="72">
        <v>348441</v>
      </c>
      <c r="L103" s="55">
        <v>300000</v>
      </c>
      <c r="M103" s="55">
        <v>370000</v>
      </c>
      <c r="N103" s="55">
        <v>290000</v>
      </c>
      <c r="O103" s="55">
        <v>360000</v>
      </c>
    </row>
    <row r="104" spans="1:15" ht="20" x14ac:dyDescent="0.25">
      <c r="A104" s="57" t="s">
        <v>18</v>
      </c>
      <c r="B104" s="71">
        <v>22296</v>
      </c>
      <c r="C104" s="71">
        <v>25451</v>
      </c>
      <c r="D104" s="72">
        <v>8601</v>
      </c>
      <c r="E104" s="72">
        <v>13027</v>
      </c>
      <c r="F104" s="72">
        <v>16241</v>
      </c>
      <c r="G104" s="72">
        <v>6344</v>
      </c>
      <c r="H104" s="72">
        <v>226867</v>
      </c>
      <c r="I104" s="72">
        <v>330800</v>
      </c>
      <c r="J104" s="72">
        <v>399223</v>
      </c>
      <c r="K104" s="72">
        <v>348555</v>
      </c>
      <c r="L104" s="55">
        <v>410000</v>
      </c>
      <c r="M104" s="55">
        <v>360000</v>
      </c>
      <c r="N104" s="55">
        <v>425000</v>
      </c>
      <c r="O104" s="55">
        <v>380000</v>
      </c>
    </row>
    <row r="105" spans="1:15" ht="20" x14ac:dyDescent="0.25">
      <c r="A105" s="57" t="s">
        <v>19</v>
      </c>
      <c r="B105" s="71">
        <v>29932</v>
      </c>
      <c r="C105" s="71">
        <v>43524</v>
      </c>
      <c r="D105" s="72">
        <v>55238</v>
      </c>
      <c r="E105" s="72">
        <v>70141</v>
      </c>
      <c r="F105" s="72">
        <v>109181</v>
      </c>
      <c r="G105" s="72">
        <v>133688</v>
      </c>
      <c r="H105" s="72">
        <v>130171</v>
      </c>
      <c r="I105" s="72">
        <v>204921</v>
      </c>
      <c r="J105" s="72">
        <v>248167</v>
      </c>
      <c r="K105" s="72">
        <v>326110</v>
      </c>
      <c r="L105" s="55">
        <v>280000</v>
      </c>
      <c r="M105" s="55">
        <v>330000</v>
      </c>
      <c r="N105" s="55">
        <v>300000</v>
      </c>
      <c r="O105" s="55">
        <v>345000</v>
      </c>
    </row>
    <row r="106" spans="1:15" ht="20" x14ac:dyDescent="0.25">
      <c r="A106" s="57" t="s">
        <v>103</v>
      </c>
      <c r="B106" s="71">
        <v>20073</v>
      </c>
      <c r="C106" s="71">
        <v>37736</v>
      </c>
      <c r="D106" s="72">
        <v>0</v>
      </c>
      <c r="E106" s="72">
        <v>0</v>
      </c>
      <c r="F106" s="72">
        <v>0</v>
      </c>
      <c r="G106" s="72">
        <v>0</v>
      </c>
      <c r="H106" s="72">
        <v>0</v>
      </c>
      <c r="I106" s="72">
        <v>0</v>
      </c>
      <c r="J106" s="72">
        <v>0</v>
      </c>
      <c r="K106" s="72">
        <v>0</v>
      </c>
      <c r="L106" s="72">
        <v>0</v>
      </c>
      <c r="M106" s="72">
        <v>0</v>
      </c>
      <c r="N106" s="72">
        <v>0</v>
      </c>
      <c r="O106" s="72">
        <v>0</v>
      </c>
    </row>
    <row r="107" spans="1:15" ht="20" x14ac:dyDescent="0.25">
      <c r="A107" s="57" t="s">
        <v>20</v>
      </c>
      <c r="B107" s="71">
        <v>0</v>
      </c>
      <c r="C107" s="71">
        <v>0</v>
      </c>
      <c r="D107" s="72">
        <v>30290</v>
      </c>
      <c r="E107" s="72">
        <v>15700</v>
      </c>
      <c r="F107" s="72">
        <v>0</v>
      </c>
      <c r="G107" s="72">
        <v>128497</v>
      </c>
      <c r="H107" s="72">
        <v>166091</v>
      </c>
      <c r="I107" s="72">
        <v>188996</v>
      </c>
      <c r="J107" s="72">
        <v>207972</v>
      </c>
      <c r="K107" s="72">
        <v>249270</v>
      </c>
      <c r="L107" s="55">
        <v>270000</v>
      </c>
      <c r="M107" s="55">
        <v>300000</v>
      </c>
      <c r="N107" s="55">
        <v>330000</v>
      </c>
      <c r="O107" s="55">
        <v>369000</v>
      </c>
    </row>
    <row r="108" spans="1:15" ht="20" x14ac:dyDescent="0.25">
      <c r="A108" s="57" t="s">
        <v>21</v>
      </c>
      <c r="B108" s="71">
        <v>0</v>
      </c>
      <c r="C108" s="71">
        <v>0</v>
      </c>
      <c r="D108" s="72">
        <v>70454</v>
      </c>
      <c r="E108" s="72">
        <v>82668</v>
      </c>
      <c r="F108" s="72">
        <v>67412</v>
      </c>
      <c r="G108" s="72">
        <v>26436</v>
      </c>
      <c r="H108" s="72">
        <v>8357</v>
      </c>
      <c r="I108" s="72">
        <v>133852</v>
      </c>
      <c r="J108" s="72">
        <v>174221</v>
      </c>
      <c r="K108" s="72">
        <v>12098</v>
      </c>
    </row>
    <row r="109" spans="1:15" ht="20" x14ac:dyDescent="0.25">
      <c r="A109" s="57" t="s">
        <v>22</v>
      </c>
      <c r="B109" s="71">
        <v>46252</v>
      </c>
      <c r="C109" s="71">
        <v>57736</v>
      </c>
      <c r="D109" s="72">
        <v>0</v>
      </c>
      <c r="E109" s="72">
        <v>6427</v>
      </c>
      <c r="F109" s="72">
        <v>99412</v>
      </c>
      <c r="G109" s="72">
        <v>120413</v>
      </c>
      <c r="H109" s="72">
        <v>155848</v>
      </c>
      <c r="I109" s="72">
        <v>208195</v>
      </c>
      <c r="J109" s="72">
        <v>251478</v>
      </c>
      <c r="K109" s="72">
        <v>306479</v>
      </c>
      <c r="L109" s="55">
        <v>360000</v>
      </c>
      <c r="M109" s="55">
        <v>410000</v>
      </c>
      <c r="N109" s="55">
        <v>470000</v>
      </c>
      <c r="O109" s="55">
        <v>530000</v>
      </c>
    </row>
    <row r="110" spans="1:15" ht="20" x14ac:dyDescent="0.25">
      <c r="A110" s="57" t="s">
        <v>23</v>
      </c>
      <c r="B110" s="71">
        <v>31989</v>
      </c>
      <c r="C110" s="71">
        <v>50676</v>
      </c>
      <c r="D110" s="72">
        <v>52561</v>
      </c>
      <c r="E110" s="72">
        <v>79989</v>
      </c>
      <c r="F110" s="72">
        <v>112698</v>
      </c>
      <c r="G110" s="72">
        <v>125043</v>
      </c>
      <c r="H110" s="72">
        <v>23598</v>
      </c>
      <c r="I110" s="72">
        <v>48842</v>
      </c>
      <c r="J110" s="72">
        <v>38405</v>
      </c>
      <c r="K110" s="72">
        <v>40308</v>
      </c>
      <c r="L110" s="55">
        <v>50000</v>
      </c>
      <c r="M110" s="55">
        <v>40500</v>
      </c>
      <c r="N110" s="55">
        <v>47800</v>
      </c>
      <c r="O110" s="55">
        <v>52000</v>
      </c>
    </row>
    <row r="111" spans="1:15" ht="20" x14ac:dyDescent="0.25">
      <c r="A111" s="57" t="s">
        <v>24</v>
      </c>
      <c r="B111" s="71">
        <v>159881</v>
      </c>
      <c r="C111" s="71">
        <v>225504</v>
      </c>
      <c r="D111" s="72">
        <v>241990</v>
      </c>
      <c r="E111" s="72">
        <v>292598</v>
      </c>
      <c r="F111" s="72">
        <f t="shared" ref="F111:J111" si="102">SUM(F103:F110)</f>
        <v>500477</v>
      </c>
      <c r="G111" s="72">
        <f t="shared" si="102"/>
        <v>620418</v>
      </c>
      <c r="H111" s="72">
        <f t="shared" si="102"/>
        <v>883178</v>
      </c>
      <c r="I111" s="72">
        <f t="shared" si="102"/>
        <v>1405334</v>
      </c>
      <c r="J111" s="72">
        <f t="shared" si="102"/>
        <v>1492198</v>
      </c>
      <c r="K111" s="72">
        <f>SUM(K103:K110)</f>
        <v>1631261</v>
      </c>
      <c r="L111" s="72">
        <f t="shared" ref="L111" si="103">SUM(L103:L110)</f>
        <v>1670000</v>
      </c>
      <c r="M111" s="72">
        <f t="shared" ref="M111" si="104">SUM(M103:M110)</f>
        <v>1810500</v>
      </c>
      <c r="N111" s="72">
        <f t="shared" ref="N111" si="105">SUM(N103:N110)</f>
        <v>1862800</v>
      </c>
      <c r="O111" s="72">
        <f t="shared" ref="O111" si="106">SUM(O103:O110)</f>
        <v>2036000</v>
      </c>
    </row>
    <row r="112" spans="1:15" ht="20" x14ac:dyDescent="0.25">
      <c r="A112" s="57" t="s">
        <v>25</v>
      </c>
      <c r="B112" s="73">
        <v>0</v>
      </c>
      <c r="C112" s="73">
        <v>0</v>
      </c>
      <c r="D112" s="72">
        <v>0</v>
      </c>
      <c r="E112" s="72">
        <v>0</v>
      </c>
      <c r="F112" s="72">
        <v>0</v>
      </c>
      <c r="G112" s="72">
        <v>611464</v>
      </c>
      <c r="H112" s="72">
        <v>632590</v>
      </c>
      <c r="I112" s="72">
        <v>692056</v>
      </c>
      <c r="J112" s="72">
        <v>862362</v>
      </c>
      <c r="K112" s="72">
        <v>1154012</v>
      </c>
      <c r="L112" s="55">
        <v>1500000</v>
      </c>
      <c r="M112" s="55">
        <v>1850000</v>
      </c>
      <c r="N112" s="55">
        <v>2150000</v>
      </c>
      <c r="O112" s="55">
        <v>2400000</v>
      </c>
    </row>
    <row r="113" spans="1:15" ht="20" x14ac:dyDescent="0.25">
      <c r="A113" s="57" t="s">
        <v>26</v>
      </c>
      <c r="B113" s="73">
        <v>20073</v>
      </c>
      <c r="C113" s="73">
        <v>37736</v>
      </c>
      <c r="D113" s="72">
        <v>0</v>
      </c>
      <c r="E113" s="72">
        <v>48268</v>
      </c>
      <c r="F113" s="72">
        <v>42099</v>
      </c>
      <c r="G113" s="72">
        <v>48226</v>
      </c>
      <c r="H113" s="72">
        <v>43150</v>
      </c>
      <c r="I113" s="72">
        <v>38074</v>
      </c>
      <c r="J113" s="72">
        <v>28555</v>
      </c>
      <c r="K113" s="72">
        <v>15864</v>
      </c>
      <c r="L113" s="55">
        <v>30000</v>
      </c>
      <c r="M113" s="55">
        <v>27400</v>
      </c>
      <c r="N113" s="55">
        <v>35000</v>
      </c>
      <c r="O113" s="55">
        <v>41000</v>
      </c>
    </row>
    <row r="114" spans="1:15" ht="20" x14ac:dyDescent="0.25">
      <c r="A114" s="57" t="s">
        <v>27</v>
      </c>
      <c r="B114" s="71">
        <v>3633</v>
      </c>
      <c r="C114" s="71">
        <v>10759</v>
      </c>
      <c r="D114" s="72">
        <v>7262</v>
      </c>
      <c r="E114" s="72">
        <v>1336</v>
      </c>
      <c r="F114" s="72">
        <v>14249</v>
      </c>
      <c r="G114" s="72">
        <v>43432</v>
      </c>
      <c r="H114" s="72">
        <v>58755</v>
      </c>
      <c r="I114" s="72">
        <v>53352</v>
      </c>
      <c r="J114" s="72">
        <v>55084</v>
      </c>
      <c r="K114" s="72">
        <v>29522</v>
      </c>
      <c r="L114" s="55">
        <v>40000</v>
      </c>
      <c r="M114" s="55">
        <v>45000</v>
      </c>
      <c r="N114" s="55">
        <v>50000</v>
      </c>
      <c r="O114" s="55">
        <v>56000</v>
      </c>
    </row>
    <row r="115" spans="1:15" ht="20" x14ac:dyDescent="0.25">
      <c r="A115" s="57" t="s">
        <v>28</v>
      </c>
      <c r="B115" s="71">
        <v>43131</v>
      </c>
      <c r="C115" s="71">
        <v>50332</v>
      </c>
      <c r="D115" s="72">
        <v>48316</v>
      </c>
      <c r="E115" s="72">
        <v>59321</v>
      </c>
      <c r="F115" s="72">
        <v>81911</v>
      </c>
      <c r="G115" s="72">
        <v>5596</v>
      </c>
      <c r="H115" s="72">
        <v>8976</v>
      </c>
      <c r="I115" s="72">
        <v>13616</v>
      </c>
      <c r="J115" s="72">
        <v>20040</v>
      </c>
      <c r="K115" s="72">
        <v>29201</v>
      </c>
      <c r="L115" s="55">
        <v>35000</v>
      </c>
      <c r="M115" s="55">
        <v>40000</v>
      </c>
      <c r="N115" s="55">
        <v>45000</v>
      </c>
      <c r="O115" s="55">
        <v>51000</v>
      </c>
    </row>
    <row r="116" spans="1:15" ht="20" x14ac:dyDescent="0.25">
      <c r="A116" s="57" t="s">
        <v>29</v>
      </c>
      <c r="B116" s="71">
        <v>206645</v>
      </c>
      <c r="C116" s="71">
        <v>286595</v>
      </c>
      <c r="D116" s="72">
        <v>297568</v>
      </c>
      <c r="E116" s="72">
        <v>401523</v>
      </c>
      <c r="F116" s="72">
        <v>638736</v>
      </c>
      <c r="G116" s="72">
        <v>1329136</v>
      </c>
      <c r="H116" s="72">
        <v>1626649</v>
      </c>
      <c r="I116" s="72">
        <f t="shared" ref="I116:J116" si="107">I115+I114+I113+I112+I111</f>
        <v>2202432</v>
      </c>
      <c r="J116" s="72">
        <f t="shared" si="107"/>
        <v>2458239</v>
      </c>
      <c r="K116" s="72">
        <f>K115+K114+K113+K112+K111</f>
        <v>2859860</v>
      </c>
      <c r="L116" s="72">
        <f t="shared" ref="L116" si="108">L115+L114+L113+L112+L111</f>
        <v>3275000</v>
      </c>
      <c r="M116" s="72">
        <f t="shared" ref="M116:N116" si="109">M115+M114+M113+M112+M111</f>
        <v>3772900</v>
      </c>
      <c r="N116" s="72">
        <f t="shared" si="109"/>
        <v>4142800</v>
      </c>
      <c r="O116" s="72">
        <f t="shared" ref="O116" si="110">O115+O114+O113+O112+O111</f>
        <v>4584000</v>
      </c>
    </row>
    <row r="117" spans="1:15" ht="20" x14ac:dyDescent="0.25">
      <c r="A117" s="57" t="s">
        <v>30</v>
      </c>
      <c r="C117" s="68"/>
      <c r="F117" s="57" t="s">
        <v>31</v>
      </c>
      <c r="G117" s="57" t="s">
        <v>31</v>
      </c>
      <c r="H117" s="57" t="s">
        <v>31</v>
      </c>
      <c r="I117" s="57" t="s">
        <v>31</v>
      </c>
      <c r="J117" s="57" t="s">
        <v>31</v>
      </c>
      <c r="K117" s="57" t="s">
        <v>31</v>
      </c>
    </row>
    <row r="118" spans="1:15" ht="20" x14ac:dyDescent="0.25">
      <c r="A118" s="56" t="s">
        <v>32</v>
      </c>
      <c r="C118" s="68"/>
      <c r="D118" s="72"/>
      <c r="E118" s="72"/>
      <c r="J118" s="57" t="s">
        <v>2</v>
      </c>
      <c r="K118" s="57" t="s">
        <v>2</v>
      </c>
    </row>
    <row r="119" spans="1:15" ht="40" x14ac:dyDescent="0.25">
      <c r="A119" s="57" t="s">
        <v>33</v>
      </c>
      <c r="B119" s="71">
        <v>0</v>
      </c>
      <c r="C119" s="71">
        <v>0</v>
      </c>
      <c r="D119" s="72">
        <v>0</v>
      </c>
      <c r="E119" s="72">
        <v>0</v>
      </c>
      <c r="F119" s="72">
        <v>0</v>
      </c>
      <c r="G119" s="72">
        <v>0</v>
      </c>
      <c r="H119" s="72">
        <v>0</v>
      </c>
      <c r="I119" s="72">
        <v>0</v>
      </c>
      <c r="J119" s="72">
        <v>0</v>
      </c>
      <c r="K119" s="72">
        <v>0</v>
      </c>
      <c r="L119" s="72">
        <v>0</v>
      </c>
      <c r="M119" s="72">
        <v>0</v>
      </c>
      <c r="N119" s="72">
        <v>0</v>
      </c>
      <c r="O119" s="72">
        <v>0</v>
      </c>
    </row>
    <row r="120" spans="1:15" ht="40" x14ac:dyDescent="0.25">
      <c r="A120" s="57" t="s">
        <v>34</v>
      </c>
      <c r="B120" s="71">
        <v>0</v>
      </c>
      <c r="C120" s="71">
        <v>0</v>
      </c>
      <c r="D120" s="72">
        <v>0</v>
      </c>
      <c r="E120" s="72">
        <v>0</v>
      </c>
      <c r="F120" s="72">
        <v>0</v>
      </c>
      <c r="G120" s="72">
        <v>0</v>
      </c>
      <c r="H120" s="72">
        <v>0</v>
      </c>
      <c r="I120" s="72">
        <v>0</v>
      </c>
      <c r="J120" s="72">
        <v>0</v>
      </c>
      <c r="K120" s="72">
        <v>0</v>
      </c>
      <c r="L120" s="72">
        <v>0</v>
      </c>
      <c r="M120" s="72">
        <v>0</v>
      </c>
      <c r="N120" s="72">
        <v>0</v>
      </c>
      <c r="O120" s="72">
        <v>0</v>
      </c>
    </row>
    <row r="121" spans="1:15" ht="40" x14ac:dyDescent="0.25">
      <c r="A121" s="57" t="s">
        <v>35</v>
      </c>
      <c r="B121" s="71">
        <v>0</v>
      </c>
      <c r="C121" s="71">
        <v>0</v>
      </c>
      <c r="D121" s="72">
        <v>0</v>
      </c>
      <c r="E121" s="72">
        <v>0</v>
      </c>
      <c r="F121" s="72">
        <v>0</v>
      </c>
      <c r="G121" s="72">
        <v>0</v>
      </c>
      <c r="H121" s="72">
        <v>0</v>
      </c>
      <c r="I121" s="72">
        <v>0</v>
      </c>
      <c r="J121" s="72">
        <v>0</v>
      </c>
      <c r="K121" s="72">
        <v>0</v>
      </c>
      <c r="L121" s="72">
        <v>0</v>
      </c>
      <c r="M121" s="72">
        <v>0</v>
      </c>
      <c r="N121" s="72">
        <v>0</v>
      </c>
      <c r="O121" s="72">
        <v>0</v>
      </c>
    </row>
    <row r="122" spans="1:15" ht="40" x14ac:dyDescent="0.25">
      <c r="A122" s="57" t="s">
        <v>36</v>
      </c>
      <c r="B122" s="71">
        <v>661</v>
      </c>
      <c r="C122" s="71">
        <v>637</v>
      </c>
      <c r="D122" s="72">
        <v>637</v>
      </c>
      <c r="E122" s="72">
        <v>628</v>
      </c>
      <c r="F122" s="72">
        <v>608</v>
      </c>
      <c r="G122" s="72">
        <v>621</v>
      </c>
      <c r="H122" s="72">
        <v>626</v>
      </c>
      <c r="I122" s="72">
        <v>616</v>
      </c>
      <c r="J122" s="72">
        <v>611</v>
      </c>
      <c r="K122" s="72">
        <v>606</v>
      </c>
      <c r="L122" s="115">
        <v>610</v>
      </c>
      <c r="M122" s="115">
        <v>615</v>
      </c>
      <c r="N122" s="115">
        <v>620</v>
      </c>
      <c r="O122" s="115">
        <v>630</v>
      </c>
    </row>
    <row r="123" spans="1:15" ht="20" x14ac:dyDescent="0.25">
      <c r="A123" s="57" t="s">
        <v>37</v>
      </c>
      <c r="B123" s="71">
        <v>241695</v>
      </c>
      <c r="C123" s="71">
        <v>245533</v>
      </c>
      <c r="D123" s="72">
        <v>266622</v>
      </c>
      <c r="E123" s="72">
        <v>284253</v>
      </c>
      <c r="F123" s="72">
        <v>315285</v>
      </c>
      <c r="G123" s="72">
        <v>355541</v>
      </c>
      <c r="H123" s="72">
        <v>388667</v>
      </c>
      <c r="I123" s="72">
        <v>422507</v>
      </c>
      <c r="J123" s="72">
        <v>474645</v>
      </c>
      <c r="K123" s="72">
        <v>575369</v>
      </c>
      <c r="L123" s="55">
        <v>640000</v>
      </c>
      <c r="M123" s="55">
        <v>710000</v>
      </c>
      <c r="N123" s="55">
        <v>800000</v>
      </c>
      <c r="O123" s="55">
        <v>880000</v>
      </c>
    </row>
    <row r="124" spans="1:15" ht="20" x14ac:dyDescent="0.25">
      <c r="A124" s="57" t="s">
        <v>38</v>
      </c>
      <c r="B124" s="71">
        <v>1020619</v>
      </c>
      <c r="C124" s="71">
        <v>1019515</v>
      </c>
      <c r="D124" s="72">
        <v>1294214</v>
      </c>
      <c r="E124" s="72">
        <v>1455002</v>
      </c>
      <c r="F124" s="72">
        <v>1346890</v>
      </c>
      <c r="G124" s="72">
        <v>1820637</v>
      </c>
      <c r="H124" s="72">
        <v>2346428</v>
      </c>
      <c r="I124" s="72">
        <v>2512840</v>
      </c>
      <c r="J124" s="72">
        <v>2926127</v>
      </c>
      <c r="K124" s="72">
        <v>3920362</v>
      </c>
      <c r="L124" s="55">
        <v>6216651</v>
      </c>
      <c r="M124" s="55">
        <v>8307803</v>
      </c>
      <c r="N124" s="55">
        <v>11779334</v>
      </c>
      <c r="O124" s="55">
        <v>15044883</v>
      </c>
    </row>
    <row r="125" spans="1:15" x14ac:dyDescent="0.25">
      <c r="A125" s="57"/>
      <c r="B125" s="114">
        <f>B124/B88</f>
        <v>1.5359687815566783</v>
      </c>
      <c r="C125" s="114">
        <f t="shared" ref="C125:O125" si="111">C124/C88</f>
        <v>2.0330041756234523</v>
      </c>
      <c r="D125" s="114">
        <f t="shared" si="111"/>
        <v>1.761204388402468</v>
      </c>
      <c r="E125" s="114">
        <f t="shared" si="111"/>
        <v>1.4689556093330547</v>
      </c>
      <c r="F125" s="114">
        <f t="shared" si="111"/>
        <v>1.528264421549494</v>
      </c>
      <c r="G125" s="114">
        <f t="shared" si="111"/>
        <v>1.6649553499983996</v>
      </c>
      <c r="H125" s="114">
        <f t="shared" si="111"/>
        <v>2.0394553057451561</v>
      </c>
      <c r="I125" s="114">
        <f t="shared" si="111"/>
        <v>1.9945216613446932</v>
      </c>
      <c r="J125" s="114">
        <f t="shared" si="111"/>
        <v>2.53373505347369</v>
      </c>
      <c r="K125" s="114">
        <f t="shared" si="111"/>
        <v>1.747064467410675</v>
      </c>
      <c r="L125" s="114">
        <f t="shared" si="111"/>
        <v>1.4793196774887782</v>
      </c>
      <c r="M125" s="114">
        <f t="shared" si="111"/>
        <v>1.35158601447145</v>
      </c>
      <c r="N125" s="114">
        <f t="shared" si="111"/>
        <v>1.3033396274668234</v>
      </c>
      <c r="O125" s="114">
        <f t="shared" si="111"/>
        <v>1.2604600238063202</v>
      </c>
    </row>
    <row r="126" spans="1:15" ht="20" x14ac:dyDescent="0.25">
      <c r="A126" s="57" t="s">
        <v>39</v>
      </c>
      <c r="B126" s="71">
        <v>-173407</v>
      </c>
      <c r="C126" s="71">
        <v>-238203</v>
      </c>
      <c r="D126" s="72">
        <v>-201500</v>
      </c>
      <c r="E126" s="72">
        <v>-142923</v>
      </c>
      <c r="F126" s="72">
        <v>-216808</v>
      </c>
      <c r="G126" s="72">
        <v>-224581</v>
      </c>
      <c r="H126" s="72">
        <v>-177155</v>
      </c>
      <c r="I126" s="72">
        <v>-195917</v>
      </c>
      <c r="J126" s="72">
        <v>-252584</v>
      </c>
      <c r="K126" s="72">
        <v>-264256</v>
      </c>
      <c r="L126" s="55">
        <v>-275000</v>
      </c>
      <c r="M126" s="55">
        <v>-290000</v>
      </c>
      <c r="N126" s="55">
        <v>-310000</v>
      </c>
      <c r="O126" s="55">
        <v>-330000</v>
      </c>
    </row>
    <row r="127" spans="1:15" ht="20" x14ac:dyDescent="0.25">
      <c r="A127" s="57" t="s">
        <v>40</v>
      </c>
      <c r="B127" s="71">
        <v>1089568</v>
      </c>
      <c r="C127" s="71">
        <v>1027482</v>
      </c>
      <c r="D127" s="72">
        <v>1359973</v>
      </c>
      <c r="E127" s="72">
        <v>1596960</v>
      </c>
      <c r="F127" s="72">
        <v>1445975</v>
      </c>
      <c r="G127" s="72">
        <v>1952218</v>
      </c>
      <c r="H127" s="72">
        <f t="shared" ref="H127:I127" si="112">H126+H124+H123+H122</f>
        <v>2558566</v>
      </c>
      <c r="I127" s="72">
        <f t="shared" si="112"/>
        <v>2740046</v>
      </c>
      <c r="J127" s="72">
        <f>J126+J124+J123+J122</f>
        <v>3148799</v>
      </c>
      <c r="K127" s="72">
        <f>K126+K124+K123+K122</f>
        <v>4232081</v>
      </c>
      <c r="L127" s="72">
        <f t="shared" ref="L127:O127" si="113">L126+L124+L123+L122</f>
        <v>6582261</v>
      </c>
      <c r="M127" s="72">
        <f t="shared" si="113"/>
        <v>8728418</v>
      </c>
      <c r="N127" s="72">
        <f t="shared" si="113"/>
        <v>12269954</v>
      </c>
      <c r="O127" s="72">
        <f t="shared" si="113"/>
        <v>15595513</v>
      </c>
    </row>
    <row r="128" spans="1:15" ht="20" x14ac:dyDescent="0.25">
      <c r="A128" s="57" t="s">
        <v>41</v>
      </c>
      <c r="B128" s="69">
        <v>1296213</v>
      </c>
      <c r="C128" s="69">
        <v>1314077</v>
      </c>
      <c r="D128" s="70">
        <v>1657541</v>
      </c>
      <c r="E128" s="70">
        <v>1998483</v>
      </c>
      <c r="F128" s="70">
        <v>2084711</v>
      </c>
      <c r="G128" s="70">
        <v>3281354</v>
      </c>
      <c r="H128" s="70">
        <f t="shared" ref="H128:J128" si="114">H127+H116</f>
        <v>4185215</v>
      </c>
      <c r="I128" s="70">
        <f t="shared" si="114"/>
        <v>4942478</v>
      </c>
      <c r="J128" s="70">
        <f t="shared" si="114"/>
        <v>5607038</v>
      </c>
      <c r="K128" s="70">
        <f>K127+K116</f>
        <v>7091941</v>
      </c>
      <c r="L128" s="70">
        <f t="shared" ref="L128" si="115">L127+L116</f>
        <v>9857261</v>
      </c>
      <c r="M128" s="70">
        <f t="shared" ref="M128" si="116">M127+M116</f>
        <v>12501318</v>
      </c>
      <c r="N128" s="70">
        <f t="shared" ref="N128" si="117">N127+N116</f>
        <v>16412754</v>
      </c>
      <c r="O128" s="70">
        <f>O127+O116</f>
        <v>20179513</v>
      </c>
    </row>
    <row r="129" spans="1:15" x14ac:dyDescent="0.25">
      <c r="C129" s="68"/>
    </row>
    <row r="130" spans="1:15" ht="20" hidden="1" outlineLevel="1" x14ac:dyDescent="0.25">
      <c r="A130" s="58" t="s">
        <v>142</v>
      </c>
      <c r="C130" s="68"/>
    </row>
    <row r="131" spans="1:15" ht="20" hidden="1" outlineLevel="1" x14ac:dyDescent="0.25">
      <c r="A131" s="64" t="s">
        <v>3</v>
      </c>
      <c r="C131" s="88">
        <f t="shared" ref="C131:C167" si="118">C88/B88-1</f>
        <v>-0.2453004534379567</v>
      </c>
      <c r="D131" s="88">
        <f t="shared" ref="D131:J131" si="119">D88/C88-1</f>
        <v>0.46534870643412929</v>
      </c>
      <c r="E131" s="88">
        <f t="shared" si="119"/>
        <v>0.34790282589821531</v>
      </c>
      <c r="F131" s="88">
        <f t="shared" si="119"/>
        <v>-0.11022805630685883</v>
      </c>
      <c r="G131" s="88">
        <f t="shared" si="119"/>
        <v>0.24075818091045242</v>
      </c>
      <c r="H131" s="88">
        <f t="shared" si="119"/>
        <v>5.2136935816480046E-2</v>
      </c>
      <c r="I131" s="88">
        <f t="shared" si="119"/>
        <v>9.5047704640609298E-2</v>
      </c>
      <c r="J131" s="88">
        <f t="shared" si="119"/>
        <v>-8.3345040881169563E-2</v>
      </c>
      <c r="K131" s="88">
        <f t="shared" ref="K131:K167" si="120">K88/J88-1</f>
        <v>0.94305578044917726</v>
      </c>
      <c r="L131" s="88">
        <f t="shared" ref="L131:O131" si="121">L88/K88-1</f>
        <v>0.87273881881717696</v>
      </c>
      <c r="M131" s="88">
        <f t="shared" si="121"/>
        <v>0.46267570435703509</v>
      </c>
      <c r="N131" s="88">
        <f t="shared" si="121"/>
        <v>0.47034969508973701</v>
      </c>
      <c r="O131" s="88">
        <f t="shared" si="121"/>
        <v>0.32067696214420205</v>
      </c>
    </row>
    <row r="132" spans="1:15" ht="20" hidden="1" outlineLevel="1" x14ac:dyDescent="0.25">
      <c r="A132" s="64" t="s">
        <v>4</v>
      </c>
      <c r="C132" s="88">
        <f t="shared" si="118"/>
        <v>-4.641350210970463E-2</v>
      </c>
      <c r="D132" s="88">
        <f t="shared" ref="D132:J141" si="122">D89/C89-1</f>
        <v>-0.29813854134879458</v>
      </c>
      <c r="E132" s="88">
        <f t="shared" si="122"/>
        <v>1.084021739130435</v>
      </c>
      <c r="F132" s="88">
        <f t="shared" si="122"/>
        <v>0.86647890262348093</v>
      </c>
      <c r="G132" s="88">
        <f t="shared" si="122"/>
        <v>0.12387525848097014</v>
      </c>
      <c r="H132" s="88">
        <f t="shared" si="122"/>
        <v>0.55148064347696368</v>
      </c>
      <c r="I132" s="88">
        <f t="shared" si="122"/>
        <v>0.2340101604192375</v>
      </c>
      <c r="J132" s="88">
        <f t="shared" si="122"/>
        <v>0.7260295320839989</v>
      </c>
      <c r="K132" s="88">
        <f t="shared" si="120"/>
        <v>-6.1223722029103311E-2</v>
      </c>
      <c r="L132" s="88">
        <f t="shared" ref="L132:O132" si="123">L89/K89-1</f>
        <v>0.10604396925518356</v>
      </c>
      <c r="M132" s="88">
        <f t="shared" si="123"/>
        <v>8.6956521739130377E-2</v>
      </c>
      <c r="N132" s="88">
        <f t="shared" si="123"/>
        <v>0.10000000000000009</v>
      </c>
      <c r="O132" s="88">
        <f t="shared" si="123"/>
        <v>9.0909090909090828E-2</v>
      </c>
    </row>
    <row r="133" spans="1:15" ht="20" hidden="1" outlineLevel="1" x14ac:dyDescent="0.25">
      <c r="A133" s="64" t="s">
        <v>5</v>
      </c>
      <c r="C133" s="88">
        <f t="shared" si="118"/>
        <v>0.36466682042706955</v>
      </c>
      <c r="D133" s="88">
        <f t="shared" si="122"/>
        <v>5.0783601928107824E-2</v>
      </c>
      <c r="E133" s="88">
        <f t="shared" si="122"/>
        <v>0.10431187004074638</v>
      </c>
      <c r="F133" s="88">
        <f t="shared" si="122"/>
        <v>0.22842439358906663</v>
      </c>
      <c r="G133" s="88">
        <f t="shared" si="122"/>
        <v>0.28077867414942115</v>
      </c>
      <c r="H133" s="88">
        <f t="shared" si="122"/>
        <v>0.24824257058164401</v>
      </c>
      <c r="I133" s="88">
        <f t="shared" si="122"/>
        <v>0.4932574200825055</v>
      </c>
      <c r="J133" s="88">
        <f t="shared" si="122"/>
        <v>0.49756384243456409</v>
      </c>
      <c r="K133" s="88">
        <f t="shared" si="120"/>
        <v>-8.5510447592075822E-2</v>
      </c>
      <c r="L133" s="88">
        <f t="shared" ref="L133:O133" si="124">L90/K90-1</f>
        <v>0.12042819518253967</v>
      </c>
      <c r="M133" s="88">
        <f t="shared" si="124"/>
        <v>8.5434197279705248E-2</v>
      </c>
      <c r="N133" s="88">
        <f t="shared" si="124"/>
        <v>8.7876622973224627E-2</v>
      </c>
      <c r="O133" s="88">
        <f t="shared" si="124"/>
        <v>8.1473798721415136E-2</v>
      </c>
    </row>
    <row r="134" spans="1:15" ht="20" hidden="1" outlineLevel="1" x14ac:dyDescent="0.25">
      <c r="A134" s="64" t="s">
        <v>6</v>
      </c>
      <c r="C134" s="88">
        <f t="shared" si="118"/>
        <v>1.2554812933139319</v>
      </c>
      <c r="D134" s="88">
        <f t="shared" si="122"/>
        <v>-0.11222157829704871</v>
      </c>
      <c r="E134" s="88">
        <f t="shared" si="122"/>
        <v>-0.39711787165907131</v>
      </c>
      <c r="F134" s="88">
        <f t="shared" si="122"/>
        <v>8.9278417912888042E-3</v>
      </c>
      <c r="G134" s="88">
        <f t="shared" si="122"/>
        <v>0.72438999696264039</v>
      </c>
      <c r="H134" s="88">
        <f t="shared" si="122"/>
        <v>0.6337204523303468</v>
      </c>
      <c r="I134" s="88">
        <f t="shared" si="122"/>
        <v>-0.14517775254086229</v>
      </c>
      <c r="J134" s="88">
        <f t="shared" si="122"/>
        <v>0.56095284541907708</v>
      </c>
      <c r="K134" s="88">
        <f t="shared" si="120"/>
        <v>-1.027790197208589E-2</v>
      </c>
      <c r="L134" s="88">
        <f t="shared" ref="L134:O134" si="125">L91/K91-1</f>
        <v>8.8536082249786485E-2</v>
      </c>
      <c r="M134" s="88">
        <f t="shared" si="125"/>
        <v>0</v>
      </c>
      <c r="N134" s="88">
        <f t="shared" si="125"/>
        <v>5.0000000000000044E-2</v>
      </c>
      <c r="O134" s="88">
        <f t="shared" si="125"/>
        <v>2.3809523809523725E-2</v>
      </c>
    </row>
    <row r="135" spans="1:15" ht="20" hidden="1" outlineLevel="1" x14ac:dyDescent="0.25">
      <c r="A135" s="64" t="s">
        <v>7</v>
      </c>
      <c r="C135" s="88">
        <f t="shared" si="118"/>
        <v>0.1186784944453656</v>
      </c>
      <c r="D135" s="88">
        <f t="shared" si="122"/>
        <v>0.44769703931522575</v>
      </c>
      <c r="E135" s="88">
        <f t="shared" si="122"/>
        <v>0.23110394430366776</v>
      </c>
      <c r="F135" s="88">
        <f t="shared" si="122"/>
        <v>0.20481101085284203</v>
      </c>
      <c r="G135" s="88">
        <f t="shared" si="122"/>
        <v>0.21731177414623204</v>
      </c>
      <c r="H135" s="88">
        <f t="shared" si="122"/>
        <v>0.77351081625131135</v>
      </c>
      <c r="I135" s="88">
        <f t="shared" si="122"/>
        <v>0.53925839481403925</v>
      </c>
      <c r="J135" s="88">
        <f t="shared" si="122"/>
        <v>0.23939098103566447</v>
      </c>
      <c r="K135" s="88">
        <f t="shared" si="120"/>
        <v>-0.22696420191727562</v>
      </c>
      <c r="L135" s="88">
        <f t="shared" ref="L135:O135" si="126">L92/K92-1</f>
        <v>0.3007989073289179</v>
      </c>
      <c r="M135" s="88">
        <f t="shared" si="126"/>
        <v>8.3333333333333259E-2</v>
      </c>
      <c r="N135" s="88">
        <f t="shared" si="126"/>
        <v>7.6923076923076872E-2</v>
      </c>
      <c r="O135" s="88">
        <f t="shared" si="126"/>
        <v>0.10714285714285721</v>
      </c>
    </row>
    <row r="136" spans="1:15" ht="20" hidden="1" outlineLevel="1" x14ac:dyDescent="0.25">
      <c r="A136" s="64" t="s">
        <v>8</v>
      </c>
      <c r="C136" s="88">
        <f t="shared" si="118"/>
        <v>-3.5722998237666781E-2</v>
      </c>
      <c r="D136" s="88">
        <f t="shared" si="122"/>
        <v>0.26792535541018436</v>
      </c>
      <c r="E136" s="88">
        <f t="shared" si="122"/>
        <v>0.23525956428667882</v>
      </c>
      <c r="F136" s="88">
        <f t="shared" si="122"/>
        <v>-4.8736947201176717E-3</v>
      </c>
      <c r="G136" s="88">
        <f t="shared" si="122"/>
        <v>0.26492742509875589</v>
      </c>
      <c r="H136" s="88">
        <f t="shared" si="122"/>
        <v>0.1750286790808091</v>
      </c>
      <c r="I136" s="88">
        <f t="shared" si="122"/>
        <v>0.23087876504145455</v>
      </c>
      <c r="J136" s="88">
        <f t="shared" si="122"/>
        <v>0.20827174605991239</v>
      </c>
      <c r="K136" s="88">
        <f t="shared" si="120"/>
        <v>0.28521519389590533</v>
      </c>
      <c r="L136" s="88">
        <f t="shared" ref="L136:O136" si="127">L93/K93-1</f>
        <v>0.54248339583266114</v>
      </c>
      <c r="M136" s="88">
        <f t="shared" si="127"/>
        <v>0.33576706581371196</v>
      </c>
      <c r="N136" s="88">
        <f t="shared" si="127"/>
        <v>0.36784688419479261</v>
      </c>
      <c r="O136" s="88">
        <f t="shared" si="127"/>
        <v>0.27008913700550563</v>
      </c>
    </row>
    <row r="137" spans="1:15" ht="20" hidden="1" outlineLevel="1" x14ac:dyDescent="0.25">
      <c r="A137" s="64" t="s">
        <v>9</v>
      </c>
      <c r="C137" s="88">
        <f t="shared" si="118"/>
        <v>0.18106605226885764</v>
      </c>
      <c r="D137" s="88">
        <f t="shared" si="122"/>
        <v>0.21136425394373659</v>
      </c>
      <c r="E137" s="88">
        <f t="shared" si="122"/>
        <v>0.11840169634402908</v>
      </c>
      <c r="F137" s="88">
        <f t="shared" si="122"/>
        <v>0.19760705342853879</v>
      </c>
      <c r="G137" s="88">
        <f t="shared" si="122"/>
        <v>0.18414877731882795</v>
      </c>
      <c r="H137" s="88">
        <f t="shared" si="122"/>
        <v>0.11016044532249114</v>
      </c>
      <c r="I137" s="88">
        <f t="shared" si="122"/>
        <v>0.24410107726163921</v>
      </c>
      <c r="J137" s="88">
        <f t="shared" si="122"/>
        <v>0.36854620517187486</v>
      </c>
      <c r="K137" s="88">
        <f t="shared" si="120"/>
        <v>0.21754407245036678</v>
      </c>
      <c r="L137" s="88">
        <f t="shared" ref="L137:O137" si="128">L94/K94-1</f>
        <v>0.19999999999999996</v>
      </c>
      <c r="M137" s="88">
        <f t="shared" si="128"/>
        <v>9.2181730711796694E-2</v>
      </c>
      <c r="N137" s="88">
        <f t="shared" si="128"/>
        <v>0.17999999999999994</v>
      </c>
      <c r="O137" s="88">
        <f t="shared" si="128"/>
        <v>0.15999999999999992</v>
      </c>
    </row>
    <row r="138" spans="1:15" ht="20" hidden="1" outlineLevel="1" x14ac:dyDescent="0.25">
      <c r="A138" s="64" t="s">
        <v>10</v>
      </c>
      <c r="C138" s="88" t="e">
        <f t="shared" si="118"/>
        <v>#DIV/0!</v>
      </c>
      <c r="D138" s="88" t="e">
        <f t="shared" si="122"/>
        <v>#DIV/0!</v>
      </c>
      <c r="E138" s="88" t="e">
        <f t="shared" si="122"/>
        <v>#DIV/0!</v>
      </c>
      <c r="F138" s="88" t="e">
        <f t="shared" si="122"/>
        <v>#DIV/0!</v>
      </c>
      <c r="G138" s="88" t="e">
        <f t="shared" si="122"/>
        <v>#DIV/0!</v>
      </c>
      <c r="H138" s="88">
        <f t="shared" si="122"/>
        <v>6.5497111636971139E-2</v>
      </c>
      <c r="I138" s="88">
        <f t="shared" si="122"/>
        <v>9.3501262188110168E-2</v>
      </c>
      <c r="J138" s="88">
        <f t="shared" si="122"/>
        <v>0.20643076972856456</v>
      </c>
      <c r="K138" s="88">
        <f t="shared" si="120"/>
        <v>0.30553455213896163</v>
      </c>
      <c r="L138" s="88">
        <f t="shared" ref="L138:O138" si="129">L95/K95-1</f>
        <v>0.18519923199089772</v>
      </c>
      <c r="M138" s="88">
        <f t="shared" si="129"/>
        <v>0.23333333333333339</v>
      </c>
      <c r="N138" s="88">
        <f t="shared" si="129"/>
        <v>0.16216216216216206</v>
      </c>
      <c r="O138" s="88">
        <f t="shared" si="129"/>
        <v>0.11627906976744184</v>
      </c>
    </row>
    <row r="139" spans="1:15" ht="20" hidden="1" outlineLevel="1" x14ac:dyDescent="0.25">
      <c r="A139" s="64" t="s">
        <v>11</v>
      </c>
      <c r="C139" s="88" t="e">
        <f t="shared" si="118"/>
        <v>#DIV/0!</v>
      </c>
      <c r="D139" s="88" t="e">
        <f t="shared" si="122"/>
        <v>#DIV/0!</v>
      </c>
      <c r="E139" s="88" t="e">
        <f t="shared" si="122"/>
        <v>#DIV/0!</v>
      </c>
      <c r="F139" s="88" t="e">
        <f t="shared" si="122"/>
        <v>#DIV/0!</v>
      </c>
      <c r="G139" s="88" t="e">
        <f t="shared" si="122"/>
        <v>#DIV/0!</v>
      </c>
      <c r="H139" s="88" t="e">
        <f t="shared" si="122"/>
        <v>#DIV/0!</v>
      </c>
      <c r="I139" s="88">
        <f t="shared" si="122"/>
        <v>7.7544025620657209E-6</v>
      </c>
      <c r="J139" s="88">
        <f t="shared" si="122"/>
        <v>-0.93759305210918109</v>
      </c>
      <c r="K139" s="88">
        <f t="shared" si="120"/>
        <v>-2.5265076209409765E-3</v>
      </c>
      <c r="L139" s="88">
        <f t="shared" ref="L139:O139" si="130">L96/K96-1</f>
        <v>-8.9999999999999858E-2</v>
      </c>
      <c r="M139" s="88">
        <f t="shared" si="130"/>
        <v>-9.000000000000008E-2</v>
      </c>
      <c r="N139" s="88">
        <f t="shared" si="130"/>
        <v>-8.9999999999999969E-2</v>
      </c>
      <c r="O139" s="88">
        <f t="shared" si="130"/>
        <v>-8.9999999999999969E-2</v>
      </c>
    </row>
    <row r="140" spans="1:15" ht="20" hidden="1" outlineLevel="1" x14ac:dyDescent="0.25">
      <c r="A140" s="64" t="s">
        <v>12</v>
      </c>
      <c r="C140" s="88" t="e">
        <f t="shared" si="118"/>
        <v>#DIV/0!</v>
      </c>
      <c r="D140" s="88" t="e">
        <f t="shared" si="122"/>
        <v>#DIV/0!</v>
      </c>
      <c r="E140" s="88" t="e">
        <f t="shared" si="122"/>
        <v>#DIV/0!</v>
      </c>
      <c r="F140" s="88" t="e">
        <f t="shared" si="122"/>
        <v>#DIV/0!</v>
      </c>
      <c r="G140" s="88" t="e">
        <f t="shared" si="122"/>
        <v>#DIV/0!</v>
      </c>
      <c r="H140" s="88" t="e">
        <f t="shared" si="122"/>
        <v>#DIV/0!</v>
      </c>
      <c r="I140" s="88">
        <f t="shared" si="122"/>
        <v>-0.10965284715284718</v>
      </c>
      <c r="J140" s="88">
        <f t="shared" si="122"/>
        <v>-0.69198726489852591</v>
      </c>
      <c r="K140" s="88">
        <f t="shared" si="120"/>
        <v>-1</v>
      </c>
      <c r="L140" s="88" t="e">
        <f t="shared" ref="L140:O140" si="131">L97/K97-1</f>
        <v>#DIV/0!</v>
      </c>
      <c r="M140" s="88" t="e">
        <f t="shared" si="131"/>
        <v>#DIV/0!</v>
      </c>
      <c r="N140" s="88" t="e">
        <f t="shared" si="131"/>
        <v>#DIV/0!</v>
      </c>
      <c r="O140" s="88" t="e">
        <f t="shared" si="131"/>
        <v>#DIV/0!</v>
      </c>
    </row>
    <row r="141" spans="1:15" ht="20" hidden="1" outlineLevel="1" x14ac:dyDescent="0.25">
      <c r="A141" s="64" t="s">
        <v>95</v>
      </c>
      <c r="C141" s="88">
        <f t="shared" si="118"/>
        <v>-5.2975576195390395E-2</v>
      </c>
      <c r="D141" s="88">
        <f t="shared" si="122"/>
        <v>-8.8792024861766849E-3</v>
      </c>
      <c r="E141" s="88">
        <f t="shared" si="122"/>
        <v>4.9680335545871923E-3</v>
      </c>
      <c r="F141" s="88">
        <f t="shared" si="122"/>
        <v>-1.7828923376149719E-2</v>
      </c>
      <c r="G141" s="88">
        <f t="shared" si="122"/>
        <v>7.5910722389538332E-3</v>
      </c>
      <c r="H141" s="88">
        <f t="shared" si="122"/>
        <v>18.11955943168325</v>
      </c>
      <c r="I141" s="88">
        <f t="shared" si="122"/>
        <v>-1.8798304768961605E-2</v>
      </c>
      <c r="J141" s="88">
        <f t="shared" si="122"/>
        <v>-0.89937338900298791</v>
      </c>
      <c r="K141" s="88">
        <f t="shared" si="120"/>
        <v>-0.47764884502765426</v>
      </c>
      <c r="L141" s="88">
        <f t="shared" ref="L141:O141" si="132">L98/K98-1</f>
        <v>-8.9999999999999858E-2</v>
      </c>
      <c r="M141" s="88">
        <f t="shared" si="132"/>
        <v>-9.000000000000008E-2</v>
      </c>
      <c r="N141" s="88">
        <f t="shared" si="132"/>
        <v>-8.9999999999999969E-2</v>
      </c>
      <c r="O141" s="88">
        <f t="shared" si="132"/>
        <v>-8.9999999999999969E-2</v>
      </c>
    </row>
    <row r="142" spans="1:15" ht="20" hidden="1" outlineLevel="1" x14ac:dyDescent="0.25">
      <c r="A142" s="64" t="s">
        <v>13</v>
      </c>
      <c r="C142" s="88">
        <f t="shared" si="118"/>
        <v>-0.26320389561743041</v>
      </c>
      <c r="D142" s="88">
        <f t="shared" ref="D142:J151" si="133">D99/C99-1</f>
        <v>1.224707676664972</v>
      </c>
      <c r="E142" s="88">
        <f t="shared" si="133"/>
        <v>0.2374695307739183</v>
      </c>
      <c r="F142" s="88">
        <f t="shared" si="133"/>
        <v>-0.18288141331445629</v>
      </c>
      <c r="G142" s="88">
        <f t="shared" si="133"/>
        <v>0.18403706354288296</v>
      </c>
      <c r="H142" s="88">
        <f t="shared" si="133"/>
        <v>-0.78587561635120085</v>
      </c>
      <c r="I142" s="88">
        <f t="shared" si="133"/>
        <v>-9.508245431585205E-2</v>
      </c>
      <c r="J142" s="88">
        <f t="shared" si="133"/>
        <v>5.1058939418814564E-2</v>
      </c>
      <c r="K142" s="88">
        <f t="shared" si="120"/>
        <v>0.4333020930959075</v>
      </c>
      <c r="L142" s="88">
        <f t="shared" ref="L142:O142" si="134">L99/K99-1</f>
        <v>0.30775937227550121</v>
      </c>
      <c r="M142" s="88">
        <f t="shared" si="134"/>
        <v>0.16666666666666674</v>
      </c>
      <c r="N142" s="88">
        <f t="shared" si="134"/>
        <v>10.428571428571429</v>
      </c>
      <c r="O142" s="88">
        <f t="shared" si="134"/>
        <v>0.125</v>
      </c>
    </row>
    <row r="143" spans="1:15" ht="20" hidden="1" outlineLevel="1" x14ac:dyDescent="0.25">
      <c r="A143" s="64" t="s">
        <v>14</v>
      </c>
      <c r="C143" s="88">
        <f t="shared" si="118"/>
        <v>0.54791785510553348</v>
      </c>
      <c r="D143" s="88">
        <f t="shared" si="133"/>
        <v>0.88796756955960943</v>
      </c>
      <c r="E143" s="88">
        <f t="shared" si="133"/>
        <v>0.53176849502244772</v>
      </c>
      <c r="F143" s="88">
        <f t="shared" si="133"/>
        <v>0.19162764025614076</v>
      </c>
      <c r="G143" s="88">
        <f t="shared" si="133"/>
        <v>0.50253983531173141</v>
      </c>
      <c r="H143" s="88">
        <f t="shared" si="133"/>
        <v>0.8972260280066191</v>
      </c>
      <c r="I143" s="88">
        <f t="shared" si="133"/>
        <v>0.23892859152551904</v>
      </c>
      <c r="J143" s="88">
        <f t="shared" si="133"/>
        <v>0.18124630966980071</v>
      </c>
      <c r="K143" s="88">
        <f t="shared" si="120"/>
        <v>0.19634720753628754</v>
      </c>
      <c r="L143" s="88">
        <f t="shared" ref="L143:O143" si="135">L100/K100-1</f>
        <v>9.8112318141886812E-2</v>
      </c>
      <c r="M143" s="88">
        <f t="shared" si="135"/>
        <v>9.7560975609756184E-2</v>
      </c>
      <c r="N143" s="88">
        <f t="shared" si="135"/>
        <v>0.11111111111111116</v>
      </c>
      <c r="O143" s="88">
        <f t="shared" si="135"/>
        <v>0.10000000000000009</v>
      </c>
    </row>
    <row r="144" spans="1:15" ht="20" hidden="1" outlineLevel="1" x14ac:dyDescent="0.25">
      <c r="A144" s="64" t="s">
        <v>15</v>
      </c>
      <c r="C144" s="88">
        <f t="shared" si="118"/>
        <v>1.3781685571738533E-2</v>
      </c>
      <c r="D144" s="88">
        <f t="shared" si="133"/>
        <v>0.26137281148669378</v>
      </c>
      <c r="E144" s="88">
        <f t="shared" si="133"/>
        <v>0.20569144292660035</v>
      </c>
      <c r="F144" s="88">
        <f t="shared" si="133"/>
        <v>4.3146726792271828E-2</v>
      </c>
      <c r="G144" s="88">
        <f t="shared" si="133"/>
        <v>0.57400905928927326</v>
      </c>
      <c r="H144" s="88">
        <f t="shared" si="133"/>
        <v>0.27545366943036309</v>
      </c>
      <c r="I144" s="88">
        <f t="shared" si="133"/>
        <v>0.18093765792199434</v>
      </c>
      <c r="J144" s="88">
        <f t="shared" si="133"/>
        <v>0.13445886860801393</v>
      </c>
      <c r="K144" s="88">
        <f t="shared" si="120"/>
        <v>0.26482841742823937</v>
      </c>
      <c r="L144" s="88">
        <f t="shared" ref="L144:O144" si="136">L101/K101-1</f>
        <v>0.38992432819167555</v>
      </c>
      <c r="M144" s="88">
        <f t="shared" si="136"/>
        <v>0.26823439024112794</v>
      </c>
      <c r="N144" s="88">
        <f t="shared" si="136"/>
        <v>0.31288189581457981</v>
      </c>
      <c r="O144" s="88">
        <f t="shared" si="136"/>
        <v>0.22950198717201142</v>
      </c>
    </row>
    <row r="145" spans="1:15" ht="20" hidden="1" outlineLevel="1" x14ac:dyDescent="0.25">
      <c r="A145" s="65" t="s">
        <v>16</v>
      </c>
      <c r="C145" s="88" t="e">
        <f t="shared" si="118"/>
        <v>#DIV/0!</v>
      </c>
      <c r="D145" s="88" t="e">
        <f t="shared" si="133"/>
        <v>#DIV/0!</v>
      </c>
      <c r="E145" s="88" t="e">
        <f t="shared" si="133"/>
        <v>#DIV/0!</v>
      </c>
      <c r="F145" s="88" t="e">
        <f t="shared" si="133"/>
        <v>#DIV/0!</v>
      </c>
      <c r="G145" s="88" t="e">
        <f t="shared" si="133"/>
        <v>#DIV/0!</v>
      </c>
      <c r="H145" s="88" t="e">
        <f t="shared" si="133"/>
        <v>#DIV/0!</v>
      </c>
      <c r="I145" s="88" t="e">
        <f t="shared" si="133"/>
        <v>#DIV/0!</v>
      </c>
      <c r="J145" s="88" t="e">
        <f t="shared" si="133"/>
        <v>#DIV/0!</v>
      </c>
      <c r="K145" s="88" t="e">
        <f t="shared" si="120"/>
        <v>#VALUE!</v>
      </c>
      <c r="L145" s="88" t="e">
        <f t="shared" ref="L145:O145" si="137">L102/K102-1</f>
        <v>#VALUE!</v>
      </c>
      <c r="M145" s="88" t="e">
        <f t="shared" si="137"/>
        <v>#DIV/0!</v>
      </c>
      <c r="N145" s="88" t="e">
        <f t="shared" si="137"/>
        <v>#DIV/0!</v>
      </c>
      <c r="O145" s="88" t="e">
        <f t="shared" si="137"/>
        <v>#DIV/0!</v>
      </c>
    </row>
    <row r="146" spans="1:15" ht="20" hidden="1" outlineLevel="1" x14ac:dyDescent="0.25">
      <c r="A146" s="64" t="s">
        <v>17</v>
      </c>
      <c r="C146" s="88">
        <f t="shared" si="118"/>
        <v>0.11157511510868412</v>
      </c>
      <c r="D146" s="88">
        <f t="shared" si="133"/>
        <v>1.3934110393989019</v>
      </c>
      <c r="E146" s="88">
        <f t="shared" si="133"/>
        <v>-8.0495854463494831E-3</v>
      </c>
      <c r="F146" s="88">
        <f t="shared" si="133"/>
        <v>2.8762070924287917</v>
      </c>
      <c r="G146" s="88">
        <f t="shared" si="133"/>
        <v>-0.16262443344184729</v>
      </c>
      <c r="H146" s="88">
        <f t="shared" si="133"/>
        <v>1.1531557433403754</v>
      </c>
      <c r="I146" s="88">
        <f t="shared" si="133"/>
        <v>0.68205938018879975</v>
      </c>
      <c r="J146" s="88">
        <f t="shared" si="133"/>
        <v>-0.40381323172078643</v>
      </c>
      <c r="K146" s="88">
        <f t="shared" si="120"/>
        <v>1.0172347914688649</v>
      </c>
      <c r="L146" s="88">
        <f t="shared" ref="L146:O146" si="138">L103/K103-1</f>
        <v>-0.13902210130265957</v>
      </c>
      <c r="M146" s="88">
        <f t="shared" si="138"/>
        <v>0.23333333333333339</v>
      </c>
      <c r="N146" s="88">
        <f t="shared" si="138"/>
        <v>-0.21621621621621623</v>
      </c>
      <c r="O146" s="88">
        <f t="shared" si="138"/>
        <v>0.24137931034482762</v>
      </c>
    </row>
    <row r="147" spans="1:15" ht="20" hidden="1" outlineLevel="1" x14ac:dyDescent="0.25">
      <c r="A147" s="64" t="s">
        <v>18</v>
      </c>
      <c r="C147" s="88">
        <f t="shared" si="118"/>
        <v>0.14150520272694656</v>
      </c>
      <c r="D147" s="88">
        <f t="shared" si="133"/>
        <v>-0.66205650072688693</v>
      </c>
      <c r="E147" s="88">
        <f t="shared" si="133"/>
        <v>0.51459132658993134</v>
      </c>
      <c r="F147" s="88">
        <f t="shared" si="133"/>
        <v>0.24671835418745691</v>
      </c>
      <c r="G147" s="88">
        <f t="shared" si="133"/>
        <v>-0.60938365864170918</v>
      </c>
      <c r="H147" s="88">
        <f t="shared" si="133"/>
        <v>34.760876418663301</v>
      </c>
      <c r="I147" s="88">
        <f t="shared" si="133"/>
        <v>0.45812304125324532</v>
      </c>
      <c r="J147" s="88">
        <f t="shared" si="133"/>
        <v>0.20684099153567104</v>
      </c>
      <c r="K147" s="88">
        <f t="shared" si="120"/>
        <v>-0.12691653536995617</v>
      </c>
      <c r="L147" s="88">
        <f t="shared" ref="L147:O147" si="139">L104/K104-1</f>
        <v>0.17628494785614901</v>
      </c>
      <c r="M147" s="88">
        <f t="shared" si="139"/>
        <v>-0.12195121951219512</v>
      </c>
      <c r="N147" s="88">
        <f t="shared" si="139"/>
        <v>0.18055555555555558</v>
      </c>
      <c r="O147" s="88">
        <f t="shared" si="139"/>
        <v>-0.10588235294117643</v>
      </c>
    </row>
    <row r="148" spans="1:15" ht="20" hidden="1" outlineLevel="1" x14ac:dyDescent="0.25">
      <c r="A148" s="64" t="s">
        <v>19</v>
      </c>
      <c r="C148" s="88">
        <f t="shared" si="118"/>
        <v>0.45409595082186294</v>
      </c>
      <c r="D148" s="88">
        <f t="shared" si="133"/>
        <v>0.26913886591305936</v>
      </c>
      <c r="E148" s="88">
        <f t="shared" si="133"/>
        <v>0.26979615482095665</v>
      </c>
      <c r="F148" s="88">
        <f t="shared" si="133"/>
        <v>0.55659314808742399</v>
      </c>
      <c r="G148" s="88">
        <f t="shared" si="133"/>
        <v>0.22446213168957962</v>
      </c>
      <c r="H148" s="88">
        <f t="shared" si="133"/>
        <v>-2.6307521991502658E-2</v>
      </c>
      <c r="I148" s="88">
        <f t="shared" si="133"/>
        <v>0.57424464742530978</v>
      </c>
      <c r="J148" s="88">
        <f t="shared" si="133"/>
        <v>0.2110374241780979</v>
      </c>
      <c r="K148" s="88">
        <f t="shared" si="120"/>
        <v>0.31407479640725811</v>
      </c>
      <c r="L148" s="88">
        <f t="shared" ref="L148:O148" si="140">L105/K105-1</f>
        <v>-0.14139400815675696</v>
      </c>
      <c r="M148" s="88">
        <f t="shared" si="140"/>
        <v>0.1785714285714286</v>
      </c>
      <c r="N148" s="88">
        <f t="shared" si="140"/>
        <v>-9.0909090909090939E-2</v>
      </c>
      <c r="O148" s="88">
        <f t="shared" si="140"/>
        <v>0.14999999999999991</v>
      </c>
    </row>
    <row r="149" spans="1:15" ht="20" hidden="1" outlineLevel="1" x14ac:dyDescent="0.25">
      <c r="A149" s="64" t="s">
        <v>103</v>
      </c>
      <c r="C149" s="88">
        <f t="shared" si="118"/>
        <v>0.87993822547700895</v>
      </c>
      <c r="D149" s="88">
        <f t="shared" si="133"/>
        <v>-1</v>
      </c>
      <c r="E149" s="88" t="e">
        <f t="shared" si="133"/>
        <v>#DIV/0!</v>
      </c>
      <c r="F149" s="88" t="e">
        <f t="shared" si="133"/>
        <v>#DIV/0!</v>
      </c>
      <c r="G149" s="88" t="e">
        <f t="shared" si="133"/>
        <v>#DIV/0!</v>
      </c>
      <c r="H149" s="88" t="e">
        <f t="shared" si="133"/>
        <v>#DIV/0!</v>
      </c>
      <c r="I149" s="88" t="e">
        <f t="shared" si="133"/>
        <v>#DIV/0!</v>
      </c>
      <c r="J149" s="88" t="e">
        <f t="shared" si="133"/>
        <v>#DIV/0!</v>
      </c>
      <c r="K149" s="88" t="e">
        <f t="shared" si="120"/>
        <v>#DIV/0!</v>
      </c>
      <c r="L149" s="88" t="e">
        <f t="shared" ref="L149:O149" si="141">L106/K106-1</f>
        <v>#DIV/0!</v>
      </c>
      <c r="M149" s="88" t="e">
        <f t="shared" si="141"/>
        <v>#DIV/0!</v>
      </c>
      <c r="N149" s="88" t="e">
        <f t="shared" si="141"/>
        <v>#DIV/0!</v>
      </c>
      <c r="O149" s="88" t="e">
        <f t="shared" si="141"/>
        <v>#DIV/0!</v>
      </c>
    </row>
    <row r="150" spans="1:15" ht="20" hidden="1" outlineLevel="1" x14ac:dyDescent="0.25">
      <c r="A150" s="64" t="s">
        <v>20</v>
      </c>
      <c r="C150" s="88" t="e">
        <f t="shared" si="118"/>
        <v>#DIV/0!</v>
      </c>
      <c r="D150" s="88" t="e">
        <f t="shared" si="133"/>
        <v>#DIV/0!</v>
      </c>
      <c r="E150" s="88">
        <f t="shared" si="133"/>
        <v>-0.48167712116209971</v>
      </c>
      <c r="F150" s="88">
        <f t="shared" si="133"/>
        <v>-1</v>
      </c>
      <c r="G150" s="88" t="e">
        <f t="shared" si="133"/>
        <v>#DIV/0!</v>
      </c>
      <c r="H150" s="88">
        <f t="shared" si="133"/>
        <v>0.29256714164533015</v>
      </c>
      <c r="I150" s="88">
        <f t="shared" si="133"/>
        <v>0.1379063284584956</v>
      </c>
      <c r="J150" s="88">
        <f t="shared" si="133"/>
        <v>0.10040424135960557</v>
      </c>
      <c r="K150" s="88">
        <f t="shared" si="120"/>
        <v>0.19857480814725048</v>
      </c>
      <c r="L150" s="88">
        <f t="shared" ref="L150:O150" si="142">L107/K107-1</f>
        <v>8.316283547960035E-2</v>
      </c>
      <c r="M150" s="88">
        <f t="shared" si="142"/>
        <v>0.11111111111111116</v>
      </c>
      <c r="N150" s="88">
        <f t="shared" si="142"/>
        <v>0.10000000000000009</v>
      </c>
      <c r="O150" s="88">
        <f t="shared" si="142"/>
        <v>0.11818181818181817</v>
      </c>
    </row>
    <row r="151" spans="1:15" ht="20" hidden="1" outlineLevel="1" x14ac:dyDescent="0.25">
      <c r="A151" s="64" t="s">
        <v>21</v>
      </c>
      <c r="C151" s="88" t="e">
        <f t="shared" si="118"/>
        <v>#DIV/0!</v>
      </c>
      <c r="D151" s="88" t="e">
        <f t="shared" si="133"/>
        <v>#DIV/0!</v>
      </c>
      <c r="E151" s="88">
        <f t="shared" si="133"/>
        <v>0.17336134215232635</v>
      </c>
      <c r="F151" s="88">
        <f t="shared" si="133"/>
        <v>-0.1845454105578942</v>
      </c>
      <c r="G151" s="88">
        <f t="shared" si="133"/>
        <v>-0.60784430071797302</v>
      </c>
      <c r="H151" s="88">
        <f t="shared" si="133"/>
        <v>-0.68387804509002881</v>
      </c>
      <c r="I151" s="88">
        <f t="shared" si="133"/>
        <v>15.016752423118344</v>
      </c>
      <c r="J151" s="88">
        <f t="shared" si="133"/>
        <v>0.30159429818007943</v>
      </c>
      <c r="K151" s="88">
        <f t="shared" si="120"/>
        <v>-0.93055946183295934</v>
      </c>
      <c r="L151" s="88">
        <f t="shared" ref="L151:O151" si="143">L108/K108-1</f>
        <v>-1</v>
      </c>
      <c r="M151" s="88" t="e">
        <f t="shared" si="143"/>
        <v>#DIV/0!</v>
      </c>
      <c r="N151" s="88" t="e">
        <f t="shared" si="143"/>
        <v>#DIV/0!</v>
      </c>
      <c r="O151" s="88" t="e">
        <f t="shared" si="143"/>
        <v>#DIV/0!</v>
      </c>
    </row>
    <row r="152" spans="1:15" ht="20" hidden="1" outlineLevel="1" x14ac:dyDescent="0.25">
      <c r="A152" s="64" t="s">
        <v>22</v>
      </c>
      <c r="C152" s="88">
        <f t="shared" si="118"/>
        <v>0.24829196575283241</v>
      </c>
      <c r="D152" s="88">
        <f t="shared" ref="D152:J161" si="144">D109/C109-1</f>
        <v>-1</v>
      </c>
      <c r="E152" s="88" t="e">
        <f t="shared" si="144"/>
        <v>#DIV/0!</v>
      </c>
      <c r="F152" s="88">
        <f t="shared" si="144"/>
        <v>14.467869923759141</v>
      </c>
      <c r="G152" s="88">
        <f t="shared" si="144"/>
        <v>0.21125216271677472</v>
      </c>
      <c r="H152" s="88">
        <f t="shared" si="144"/>
        <v>0.29427885693405198</v>
      </c>
      <c r="I152" s="88">
        <f t="shared" si="144"/>
        <v>0.33588496483753394</v>
      </c>
      <c r="J152" s="88">
        <f t="shared" si="144"/>
        <v>0.20789644323831014</v>
      </c>
      <c r="K152" s="88">
        <f t="shared" si="120"/>
        <v>0.21871098068220673</v>
      </c>
      <c r="L152" s="88">
        <f t="shared" ref="L152:O152" si="145">L109/K109-1</f>
        <v>0.17463186710998135</v>
      </c>
      <c r="M152" s="88">
        <f t="shared" si="145"/>
        <v>0.13888888888888884</v>
      </c>
      <c r="N152" s="88">
        <f t="shared" si="145"/>
        <v>0.14634146341463405</v>
      </c>
      <c r="O152" s="88">
        <f t="shared" si="145"/>
        <v>0.12765957446808507</v>
      </c>
    </row>
    <row r="153" spans="1:15" ht="20" hidden="1" outlineLevel="1" x14ac:dyDescent="0.25">
      <c r="A153" s="64" t="s">
        <v>23</v>
      </c>
      <c r="C153" s="88">
        <f t="shared" si="118"/>
        <v>0.58416955828566075</v>
      </c>
      <c r="D153" s="88">
        <f t="shared" si="144"/>
        <v>3.7197095271923608E-2</v>
      </c>
      <c r="E153" s="88">
        <f t="shared" si="144"/>
        <v>0.52183177641216871</v>
      </c>
      <c r="F153" s="88">
        <f t="shared" si="144"/>
        <v>0.4089187263248697</v>
      </c>
      <c r="G153" s="88">
        <f t="shared" si="144"/>
        <v>0.10954054197944951</v>
      </c>
      <c r="H153" s="88">
        <f t="shared" si="144"/>
        <v>-0.81128091936373892</v>
      </c>
      <c r="I153" s="88">
        <f t="shared" si="144"/>
        <v>1.0697516738706669</v>
      </c>
      <c r="J153" s="88">
        <f t="shared" si="144"/>
        <v>-0.21368903812292694</v>
      </c>
      <c r="K153" s="88">
        <f t="shared" si="120"/>
        <v>4.9550839734409546E-2</v>
      </c>
      <c r="L153" s="88">
        <f t="shared" ref="L153:O153" si="146">L110/K110-1</f>
        <v>0.24044854619430378</v>
      </c>
      <c r="M153" s="88">
        <f t="shared" si="146"/>
        <v>-0.18999999999999995</v>
      </c>
      <c r="N153" s="88">
        <f t="shared" si="146"/>
        <v>0.18024691358024691</v>
      </c>
      <c r="O153" s="88">
        <f t="shared" si="146"/>
        <v>8.786610878661083E-2</v>
      </c>
    </row>
    <row r="154" spans="1:15" ht="20" hidden="1" outlineLevel="1" x14ac:dyDescent="0.25">
      <c r="A154" s="64" t="s">
        <v>24</v>
      </c>
      <c r="C154" s="88">
        <f t="shared" si="118"/>
        <v>0.41044902145971074</v>
      </c>
      <c r="D154" s="88">
        <f t="shared" si="144"/>
        <v>7.3107350645664759E-2</v>
      </c>
      <c r="E154" s="88">
        <f t="shared" si="144"/>
        <v>0.20913260878548701</v>
      </c>
      <c r="F154" s="88">
        <f t="shared" si="144"/>
        <v>0.71045940163637478</v>
      </c>
      <c r="G154" s="88">
        <f t="shared" si="144"/>
        <v>0.2396533706843671</v>
      </c>
      <c r="H154" s="88">
        <f t="shared" si="144"/>
        <v>0.42352091654336266</v>
      </c>
      <c r="I154" s="88">
        <f t="shared" si="144"/>
        <v>0.59122396617669382</v>
      </c>
      <c r="J154" s="88">
        <f t="shared" si="144"/>
        <v>6.1810217357581854E-2</v>
      </c>
      <c r="K154" s="88">
        <f t="shared" si="120"/>
        <v>9.3193396586779942E-2</v>
      </c>
      <c r="L154" s="88">
        <f t="shared" ref="L154:O154" si="147">L111/K111-1</f>
        <v>2.3747885838011129E-2</v>
      </c>
      <c r="M154" s="88">
        <f t="shared" si="147"/>
        <v>8.4131736526946055E-2</v>
      </c>
      <c r="N154" s="88">
        <f t="shared" si="147"/>
        <v>2.8887047776857244E-2</v>
      </c>
      <c r="O154" s="88">
        <f t="shared" si="147"/>
        <v>9.2978312218166215E-2</v>
      </c>
    </row>
    <row r="155" spans="1:15" ht="20" hidden="1" outlineLevel="1" x14ac:dyDescent="0.25">
      <c r="A155" s="64" t="s">
        <v>25</v>
      </c>
      <c r="C155" s="88" t="e">
        <f t="shared" si="118"/>
        <v>#DIV/0!</v>
      </c>
      <c r="D155" s="88" t="e">
        <f t="shared" si="144"/>
        <v>#DIV/0!</v>
      </c>
      <c r="E155" s="88" t="e">
        <f t="shared" si="144"/>
        <v>#DIV/0!</v>
      </c>
      <c r="F155" s="88" t="e">
        <f t="shared" si="144"/>
        <v>#DIV/0!</v>
      </c>
      <c r="G155" s="88" t="e">
        <f t="shared" si="144"/>
        <v>#DIV/0!</v>
      </c>
      <c r="H155" s="88">
        <f t="shared" si="144"/>
        <v>3.4549867203956364E-2</v>
      </c>
      <c r="I155" s="88">
        <f t="shared" si="144"/>
        <v>9.400401523893831E-2</v>
      </c>
      <c r="J155" s="88">
        <f t="shared" si="144"/>
        <v>0.2460870218595026</v>
      </c>
      <c r="K155" s="88">
        <f t="shared" si="120"/>
        <v>0.33819903938253315</v>
      </c>
      <c r="L155" s="88">
        <f t="shared" ref="L155:O155" si="148">L112/K112-1</f>
        <v>0.29981317351985948</v>
      </c>
      <c r="M155" s="88">
        <f t="shared" si="148"/>
        <v>0.23333333333333339</v>
      </c>
      <c r="N155" s="88">
        <f t="shared" si="148"/>
        <v>0.16216216216216206</v>
      </c>
      <c r="O155" s="88">
        <f t="shared" si="148"/>
        <v>0.11627906976744184</v>
      </c>
    </row>
    <row r="156" spans="1:15" ht="20" hidden="1" outlineLevel="1" x14ac:dyDescent="0.25">
      <c r="A156" s="64" t="s">
        <v>26</v>
      </c>
      <c r="C156" s="88">
        <f t="shared" si="118"/>
        <v>0.87993822547700895</v>
      </c>
      <c r="D156" s="88">
        <f t="shared" si="144"/>
        <v>-1</v>
      </c>
      <c r="E156" s="88" t="e">
        <f t="shared" si="144"/>
        <v>#DIV/0!</v>
      </c>
      <c r="F156" s="88">
        <f t="shared" si="144"/>
        <v>-0.12780724289384271</v>
      </c>
      <c r="G156" s="88">
        <f t="shared" si="144"/>
        <v>0.14553789876244094</v>
      </c>
      <c r="H156" s="88">
        <f t="shared" si="144"/>
        <v>-0.10525442707253352</v>
      </c>
      <c r="I156" s="88">
        <f t="shared" si="144"/>
        <v>-0.11763615295480878</v>
      </c>
      <c r="J156" s="88">
        <f t="shared" si="144"/>
        <v>-0.25001313232126909</v>
      </c>
      <c r="K156" s="88">
        <f t="shared" si="120"/>
        <v>-0.4444405533181579</v>
      </c>
      <c r="L156" s="88">
        <f t="shared" ref="L156:O156" si="149">L113/K113-1</f>
        <v>0.8910741301059002</v>
      </c>
      <c r="M156" s="88">
        <f t="shared" si="149"/>
        <v>-8.666666666666667E-2</v>
      </c>
      <c r="N156" s="88">
        <f t="shared" si="149"/>
        <v>0.27737226277372273</v>
      </c>
      <c r="O156" s="88">
        <f t="shared" si="149"/>
        <v>0.17142857142857149</v>
      </c>
    </row>
    <row r="157" spans="1:15" ht="20" hidden="1" outlineLevel="1" x14ac:dyDescent="0.25">
      <c r="A157" s="64" t="s">
        <v>27</v>
      </c>
      <c r="C157" s="88">
        <f t="shared" si="118"/>
        <v>1.9614643545279384</v>
      </c>
      <c r="D157" s="88">
        <f t="shared" si="144"/>
        <v>-0.32503020726833354</v>
      </c>
      <c r="E157" s="88">
        <f t="shared" si="144"/>
        <v>-0.81602864224731475</v>
      </c>
      <c r="F157" s="88">
        <f t="shared" si="144"/>
        <v>9.6654191616766472</v>
      </c>
      <c r="G157" s="88">
        <f t="shared" si="144"/>
        <v>2.0480735490209838</v>
      </c>
      <c r="H157" s="88">
        <f t="shared" si="144"/>
        <v>0.35280438386443169</v>
      </c>
      <c r="I157" s="88">
        <f t="shared" si="144"/>
        <v>-9.1958131222874662E-2</v>
      </c>
      <c r="J157" s="88">
        <f t="shared" si="144"/>
        <v>3.2463637726795724E-2</v>
      </c>
      <c r="K157" s="88">
        <f t="shared" si="120"/>
        <v>-0.46405489797400334</v>
      </c>
      <c r="L157" s="88">
        <f t="shared" ref="L157:O157" si="150">L114/K114-1</f>
        <v>0.35492175326874875</v>
      </c>
      <c r="M157" s="88">
        <f t="shared" si="150"/>
        <v>0.125</v>
      </c>
      <c r="N157" s="88">
        <f t="shared" si="150"/>
        <v>0.11111111111111116</v>
      </c>
      <c r="O157" s="88">
        <f t="shared" si="150"/>
        <v>0.12000000000000011</v>
      </c>
    </row>
    <row r="158" spans="1:15" ht="20" hidden="1" outlineLevel="1" x14ac:dyDescent="0.25">
      <c r="A158" s="64" t="s">
        <v>28</v>
      </c>
      <c r="C158" s="88">
        <f t="shared" si="118"/>
        <v>0.16695648141707831</v>
      </c>
      <c r="D158" s="88">
        <f t="shared" si="144"/>
        <v>-4.0054041166653453E-2</v>
      </c>
      <c r="E158" s="88">
        <f t="shared" si="144"/>
        <v>0.2277713386869773</v>
      </c>
      <c r="F158" s="88">
        <f t="shared" si="144"/>
        <v>0.38080949410832599</v>
      </c>
      <c r="G158" s="88">
        <f t="shared" si="144"/>
        <v>-0.93168194747958144</v>
      </c>
      <c r="H158" s="88">
        <f t="shared" si="144"/>
        <v>0.6040028591851323</v>
      </c>
      <c r="I158" s="88">
        <f t="shared" si="144"/>
        <v>0.51693404634581097</v>
      </c>
      <c r="J158" s="88">
        <f t="shared" si="144"/>
        <v>0.47179788484136309</v>
      </c>
      <c r="K158" s="88">
        <f t="shared" si="120"/>
        <v>0.45713572854291407</v>
      </c>
      <c r="L158" s="88">
        <f t="shared" ref="L158:O158" si="151">L115/K115-1</f>
        <v>0.19858908941474618</v>
      </c>
      <c r="M158" s="88">
        <f t="shared" si="151"/>
        <v>0.14285714285714279</v>
      </c>
      <c r="N158" s="88">
        <f t="shared" si="151"/>
        <v>0.125</v>
      </c>
      <c r="O158" s="88">
        <f t="shared" si="151"/>
        <v>0.1333333333333333</v>
      </c>
    </row>
    <row r="159" spans="1:15" ht="20" hidden="1" outlineLevel="1" x14ac:dyDescent="0.25">
      <c r="A159" s="64" t="s">
        <v>29</v>
      </c>
      <c r="C159" s="88">
        <f t="shared" si="118"/>
        <v>0.38689540032422753</v>
      </c>
      <c r="D159" s="88">
        <f t="shared" si="144"/>
        <v>3.828747884645578E-2</v>
      </c>
      <c r="E159" s="88">
        <f t="shared" si="144"/>
        <v>0.34934872029250452</v>
      </c>
      <c r="F159" s="88">
        <f t="shared" si="144"/>
        <v>0.5907830933719862</v>
      </c>
      <c r="G159" s="88">
        <f t="shared" si="144"/>
        <v>1.0808847473760679</v>
      </c>
      <c r="H159" s="88">
        <f t="shared" si="144"/>
        <v>0.22383939641992989</v>
      </c>
      <c r="I159" s="88">
        <f t="shared" si="144"/>
        <v>0.35396880334970859</v>
      </c>
      <c r="J159" s="88">
        <f t="shared" si="144"/>
        <v>0.11614751329439454</v>
      </c>
      <c r="K159" s="88">
        <f t="shared" si="120"/>
        <v>0.16337752350361368</v>
      </c>
      <c r="L159" s="88">
        <f t="shared" ref="L159:O159" si="152">L116/K116-1</f>
        <v>0.14516095193471013</v>
      </c>
      <c r="M159" s="88">
        <f t="shared" si="152"/>
        <v>0.152030534351145</v>
      </c>
      <c r="N159" s="88">
        <f t="shared" si="152"/>
        <v>9.8041294494950915E-2</v>
      </c>
      <c r="O159" s="88">
        <f t="shared" si="152"/>
        <v>0.10649802066235403</v>
      </c>
    </row>
    <row r="160" spans="1:15" ht="20" hidden="1" outlineLevel="1" x14ac:dyDescent="0.25">
      <c r="A160" s="64" t="s">
        <v>30</v>
      </c>
      <c r="C160" s="88" t="e">
        <f t="shared" si="118"/>
        <v>#DIV/0!</v>
      </c>
      <c r="D160" s="88" t="e">
        <f t="shared" si="144"/>
        <v>#DIV/0!</v>
      </c>
      <c r="E160" s="88" t="e">
        <f t="shared" si="144"/>
        <v>#DIV/0!</v>
      </c>
      <c r="F160" s="88" t="e">
        <f t="shared" si="144"/>
        <v>#VALUE!</v>
      </c>
      <c r="G160" s="88" t="e">
        <f t="shared" si="144"/>
        <v>#VALUE!</v>
      </c>
      <c r="H160" s="88" t="e">
        <f t="shared" si="144"/>
        <v>#VALUE!</v>
      </c>
      <c r="I160" s="88" t="e">
        <f t="shared" si="144"/>
        <v>#VALUE!</v>
      </c>
      <c r="J160" s="88" t="e">
        <f t="shared" si="144"/>
        <v>#VALUE!</v>
      </c>
      <c r="K160" s="88" t="e">
        <f t="shared" si="120"/>
        <v>#VALUE!</v>
      </c>
      <c r="L160" s="88" t="e">
        <f t="shared" ref="L160:O160" si="153">L117/K117-1</f>
        <v>#VALUE!</v>
      </c>
      <c r="M160" s="88" t="e">
        <f t="shared" si="153"/>
        <v>#DIV/0!</v>
      </c>
      <c r="N160" s="88" t="e">
        <f t="shared" si="153"/>
        <v>#DIV/0!</v>
      </c>
      <c r="O160" s="88" t="e">
        <f t="shared" si="153"/>
        <v>#DIV/0!</v>
      </c>
    </row>
    <row r="161" spans="1:15" ht="20" hidden="1" outlineLevel="1" x14ac:dyDescent="0.25">
      <c r="A161" s="65" t="s">
        <v>32</v>
      </c>
      <c r="C161" s="88" t="e">
        <f t="shared" si="118"/>
        <v>#DIV/0!</v>
      </c>
      <c r="D161" s="88" t="e">
        <f t="shared" si="144"/>
        <v>#DIV/0!</v>
      </c>
      <c r="E161" s="88" t="e">
        <f t="shared" si="144"/>
        <v>#DIV/0!</v>
      </c>
      <c r="F161" s="88" t="e">
        <f t="shared" si="144"/>
        <v>#DIV/0!</v>
      </c>
      <c r="G161" s="88" t="e">
        <f t="shared" si="144"/>
        <v>#DIV/0!</v>
      </c>
      <c r="H161" s="88" t="e">
        <f t="shared" si="144"/>
        <v>#DIV/0!</v>
      </c>
      <c r="I161" s="88" t="e">
        <f t="shared" si="144"/>
        <v>#DIV/0!</v>
      </c>
      <c r="J161" s="88" t="e">
        <f t="shared" si="144"/>
        <v>#VALUE!</v>
      </c>
      <c r="K161" s="88" t="e">
        <f t="shared" si="120"/>
        <v>#VALUE!</v>
      </c>
      <c r="L161" s="88" t="e">
        <f t="shared" ref="L161:O161" si="154">L118/K118-1</f>
        <v>#VALUE!</v>
      </c>
      <c r="M161" s="88" t="e">
        <f t="shared" si="154"/>
        <v>#DIV/0!</v>
      </c>
      <c r="N161" s="88" t="e">
        <f t="shared" si="154"/>
        <v>#DIV/0!</v>
      </c>
      <c r="O161" s="88" t="e">
        <f t="shared" si="154"/>
        <v>#DIV/0!</v>
      </c>
    </row>
    <row r="162" spans="1:15" ht="40" hidden="1" outlineLevel="1" x14ac:dyDescent="0.25">
      <c r="A162" s="64" t="s">
        <v>33</v>
      </c>
      <c r="C162" s="88" t="e">
        <f t="shared" si="118"/>
        <v>#DIV/0!</v>
      </c>
      <c r="D162" s="88" t="e">
        <f t="shared" ref="D162:J167" si="155">D119/C119-1</f>
        <v>#DIV/0!</v>
      </c>
      <c r="E162" s="88" t="e">
        <f t="shared" si="155"/>
        <v>#DIV/0!</v>
      </c>
      <c r="F162" s="88" t="e">
        <f t="shared" si="155"/>
        <v>#DIV/0!</v>
      </c>
      <c r="G162" s="88" t="e">
        <f t="shared" si="155"/>
        <v>#DIV/0!</v>
      </c>
      <c r="H162" s="88" t="e">
        <f t="shared" si="155"/>
        <v>#DIV/0!</v>
      </c>
      <c r="I162" s="88" t="e">
        <f t="shared" si="155"/>
        <v>#DIV/0!</v>
      </c>
      <c r="J162" s="88" t="e">
        <f t="shared" si="155"/>
        <v>#DIV/0!</v>
      </c>
      <c r="K162" s="88" t="e">
        <f t="shared" si="120"/>
        <v>#DIV/0!</v>
      </c>
      <c r="L162" s="88" t="e">
        <f t="shared" ref="L162:O162" si="156">L119/K119-1</f>
        <v>#DIV/0!</v>
      </c>
      <c r="M162" s="88" t="e">
        <f t="shared" si="156"/>
        <v>#DIV/0!</v>
      </c>
      <c r="N162" s="88" t="e">
        <f t="shared" si="156"/>
        <v>#DIV/0!</v>
      </c>
      <c r="O162" s="88" t="e">
        <f t="shared" si="156"/>
        <v>#DIV/0!</v>
      </c>
    </row>
    <row r="163" spans="1:15" ht="40" hidden="1" outlineLevel="1" x14ac:dyDescent="0.25">
      <c r="A163" s="64" t="s">
        <v>34</v>
      </c>
      <c r="C163" s="88" t="e">
        <f t="shared" si="118"/>
        <v>#DIV/0!</v>
      </c>
      <c r="D163" s="88" t="e">
        <f t="shared" si="155"/>
        <v>#DIV/0!</v>
      </c>
      <c r="E163" s="88" t="e">
        <f t="shared" si="155"/>
        <v>#DIV/0!</v>
      </c>
      <c r="F163" s="88" t="e">
        <f t="shared" si="155"/>
        <v>#DIV/0!</v>
      </c>
      <c r="G163" s="88" t="e">
        <f t="shared" si="155"/>
        <v>#DIV/0!</v>
      </c>
      <c r="H163" s="88" t="e">
        <f t="shared" si="155"/>
        <v>#DIV/0!</v>
      </c>
      <c r="I163" s="88" t="e">
        <f t="shared" si="155"/>
        <v>#DIV/0!</v>
      </c>
      <c r="J163" s="88" t="e">
        <f t="shared" si="155"/>
        <v>#DIV/0!</v>
      </c>
      <c r="K163" s="88" t="e">
        <f t="shared" si="120"/>
        <v>#DIV/0!</v>
      </c>
      <c r="L163" s="88" t="e">
        <f t="shared" ref="L163:O163" si="157">L120/K120-1</f>
        <v>#DIV/0!</v>
      </c>
      <c r="M163" s="88" t="e">
        <f t="shared" si="157"/>
        <v>#DIV/0!</v>
      </c>
      <c r="N163" s="88" t="e">
        <f t="shared" si="157"/>
        <v>#DIV/0!</v>
      </c>
      <c r="O163" s="88" t="e">
        <f t="shared" si="157"/>
        <v>#DIV/0!</v>
      </c>
    </row>
    <row r="164" spans="1:15" ht="40" hidden="1" outlineLevel="1" x14ac:dyDescent="0.25">
      <c r="A164" s="64" t="s">
        <v>35</v>
      </c>
      <c r="C164" s="88" t="e">
        <f t="shared" si="118"/>
        <v>#DIV/0!</v>
      </c>
      <c r="D164" s="88" t="e">
        <f t="shared" si="155"/>
        <v>#DIV/0!</v>
      </c>
      <c r="E164" s="88" t="e">
        <f t="shared" si="155"/>
        <v>#DIV/0!</v>
      </c>
      <c r="F164" s="88" t="e">
        <f t="shared" si="155"/>
        <v>#DIV/0!</v>
      </c>
      <c r="G164" s="88" t="e">
        <f t="shared" si="155"/>
        <v>#DIV/0!</v>
      </c>
      <c r="H164" s="88" t="e">
        <f t="shared" si="155"/>
        <v>#DIV/0!</v>
      </c>
      <c r="I164" s="88" t="e">
        <f t="shared" si="155"/>
        <v>#DIV/0!</v>
      </c>
      <c r="J164" s="88" t="e">
        <f t="shared" si="155"/>
        <v>#DIV/0!</v>
      </c>
      <c r="K164" s="88" t="e">
        <f t="shared" si="120"/>
        <v>#DIV/0!</v>
      </c>
      <c r="L164" s="88" t="e">
        <f t="shared" ref="L164:O164" si="158">L121/K121-1</f>
        <v>#DIV/0!</v>
      </c>
      <c r="M164" s="88" t="e">
        <f t="shared" si="158"/>
        <v>#DIV/0!</v>
      </c>
      <c r="N164" s="88" t="e">
        <f t="shared" si="158"/>
        <v>#DIV/0!</v>
      </c>
      <c r="O164" s="88" t="e">
        <f t="shared" si="158"/>
        <v>#DIV/0!</v>
      </c>
    </row>
    <row r="165" spans="1:15" ht="40" hidden="1" outlineLevel="1" x14ac:dyDescent="0.25">
      <c r="A165" s="64" t="s">
        <v>36</v>
      </c>
      <c r="C165" s="88">
        <f t="shared" si="118"/>
        <v>-3.6308623298033305E-2</v>
      </c>
      <c r="D165" s="88">
        <f t="shared" si="155"/>
        <v>0</v>
      </c>
      <c r="E165" s="88">
        <f t="shared" si="155"/>
        <v>-1.4128728414442682E-2</v>
      </c>
      <c r="F165" s="88">
        <f t="shared" si="155"/>
        <v>-3.1847133757961776E-2</v>
      </c>
      <c r="G165" s="88">
        <f t="shared" si="155"/>
        <v>2.1381578947368363E-2</v>
      </c>
      <c r="H165" s="88">
        <f t="shared" si="155"/>
        <v>8.0515297906602612E-3</v>
      </c>
      <c r="I165" s="88">
        <f t="shared" si="155"/>
        <v>-1.5974440894568676E-2</v>
      </c>
      <c r="J165" s="88">
        <f t="shared" si="155"/>
        <v>-8.116883116883078E-3</v>
      </c>
      <c r="K165" s="88">
        <f t="shared" si="120"/>
        <v>-8.1833060556464332E-3</v>
      </c>
      <c r="L165" s="88">
        <f t="shared" ref="L165:O165" si="159">L122/K122-1</f>
        <v>6.6006600660066805E-3</v>
      </c>
      <c r="M165" s="88">
        <f t="shared" si="159"/>
        <v>8.1967213114753079E-3</v>
      </c>
      <c r="N165" s="88">
        <f t="shared" si="159"/>
        <v>8.1300813008129413E-3</v>
      </c>
      <c r="O165" s="88">
        <f t="shared" si="159"/>
        <v>1.6129032258064502E-2</v>
      </c>
    </row>
    <row r="166" spans="1:15" ht="20" hidden="1" outlineLevel="1" x14ac:dyDescent="0.25">
      <c r="A166" s="64" t="s">
        <v>37</v>
      </c>
      <c r="C166" s="88">
        <f t="shared" si="118"/>
        <v>1.5879517573801794E-2</v>
      </c>
      <c r="D166" s="88">
        <f t="shared" si="155"/>
        <v>8.5890694937136747E-2</v>
      </c>
      <c r="E166" s="88">
        <f t="shared" si="155"/>
        <v>6.6127326327159786E-2</v>
      </c>
      <c r="F166" s="88">
        <f t="shared" si="155"/>
        <v>0.1091703517640974</v>
      </c>
      <c r="G166" s="88">
        <f t="shared" si="155"/>
        <v>0.12768130421681967</v>
      </c>
      <c r="H166" s="88">
        <f t="shared" si="155"/>
        <v>9.3170689175088084E-2</v>
      </c>
      <c r="I166" s="88">
        <f t="shared" si="155"/>
        <v>8.7066820697409453E-2</v>
      </c>
      <c r="J166" s="88">
        <f t="shared" si="155"/>
        <v>0.12340150577386888</v>
      </c>
      <c r="K166" s="88">
        <f t="shared" si="120"/>
        <v>0.21220912471426012</v>
      </c>
      <c r="L166" s="88">
        <f t="shared" ref="L166:O166" si="160">L123/K123-1</f>
        <v>0.11232965279672702</v>
      </c>
      <c r="M166" s="88">
        <f t="shared" si="160"/>
        <v>0.109375</v>
      </c>
      <c r="N166" s="88">
        <f t="shared" si="160"/>
        <v>0.12676056338028174</v>
      </c>
      <c r="O166" s="88">
        <f t="shared" si="160"/>
        <v>0.10000000000000009</v>
      </c>
    </row>
    <row r="167" spans="1:15" ht="20" hidden="1" outlineLevel="1" x14ac:dyDescent="0.25">
      <c r="A167" s="64" t="s">
        <v>38</v>
      </c>
      <c r="C167" s="88">
        <f t="shared" si="118"/>
        <v>-1.0816964998692224E-3</v>
      </c>
      <c r="D167" s="88">
        <f t="shared" si="155"/>
        <v>0.26944086158614633</v>
      </c>
      <c r="E167" s="88">
        <f t="shared" si="155"/>
        <v>0.1242360227906667</v>
      </c>
      <c r="F167" s="88">
        <f t="shared" si="155"/>
        <v>-7.4303677933088785E-2</v>
      </c>
      <c r="G167" s="88">
        <f t="shared" si="155"/>
        <v>0.35173399460980481</v>
      </c>
      <c r="H167" s="88">
        <f t="shared" si="155"/>
        <v>0.28879507556970441</v>
      </c>
      <c r="I167" s="88">
        <f t="shared" si="155"/>
        <v>7.0921417575992018E-2</v>
      </c>
      <c r="J167" s="88">
        <f t="shared" si="155"/>
        <v>0.16447008166059129</v>
      </c>
      <c r="K167" s="88">
        <f t="shared" si="120"/>
        <v>0.33977848534940547</v>
      </c>
      <c r="L167" s="88">
        <f t="shared" ref="L167:O167" si="161">L124/K124-1</f>
        <v>0.58573391946968156</v>
      </c>
      <c r="M167" s="88">
        <f t="shared" si="161"/>
        <v>0.33637918551322898</v>
      </c>
      <c r="N167" s="88">
        <f t="shared" si="161"/>
        <v>0.41786390457260492</v>
      </c>
      <c r="O167" s="88">
        <f t="shared" si="161"/>
        <v>0.27722696376552358</v>
      </c>
    </row>
    <row r="168" spans="1:15" ht="20" hidden="1" outlineLevel="1" x14ac:dyDescent="0.25">
      <c r="A168" s="64" t="s">
        <v>39</v>
      </c>
      <c r="C168" s="88">
        <f t="shared" ref="C168:K170" si="162">C126/B126-1</f>
        <v>0.3736642696084933</v>
      </c>
      <c r="D168" s="88">
        <f t="shared" si="162"/>
        <v>-0.15408286209661504</v>
      </c>
      <c r="E168" s="88">
        <f t="shared" si="162"/>
        <v>-0.29070471464019854</v>
      </c>
      <c r="F168" s="88">
        <f t="shared" si="162"/>
        <v>0.5169566829691512</v>
      </c>
      <c r="G168" s="88">
        <f t="shared" si="162"/>
        <v>3.5851998081251724E-2</v>
      </c>
      <c r="H168" s="88">
        <f t="shared" si="162"/>
        <v>-0.21117547788993729</v>
      </c>
      <c r="I168" s="88">
        <f t="shared" si="162"/>
        <v>0.10590725635742704</v>
      </c>
      <c r="J168" s="88">
        <f t="shared" si="162"/>
        <v>0.28923983115298824</v>
      </c>
      <c r="K168" s="88">
        <f t="shared" si="162"/>
        <v>4.6210369619611669E-2</v>
      </c>
      <c r="L168" s="88">
        <f t="shared" ref="L168:O168" si="163">L126/K126-1</f>
        <v>4.0657544199564022E-2</v>
      </c>
      <c r="M168" s="88">
        <f t="shared" si="163"/>
        <v>5.4545454545454453E-2</v>
      </c>
      <c r="N168" s="88">
        <f t="shared" si="163"/>
        <v>6.8965517241379226E-2</v>
      </c>
      <c r="O168" s="88">
        <f t="shared" si="163"/>
        <v>6.4516129032258007E-2</v>
      </c>
    </row>
    <row r="169" spans="1:15" ht="20" hidden="1" outlineLevel="1" x14ac:dyDescent="0.25">
      <c r="A169" s="64" t="s">
        <v>40</v>
      </c>
      <c r="C169" s="88">
        <f t="shared" si="162"/>
        <v>-5.6982216805192554E-2</v>
      </c>
      <c r="D169" s="88">
        <f t="shared" si="162"/>
        <v>0.32359788297994507</v>
      </c>
      <c r="E169" s="88">
        <f t="shared" si="162"/>
        <v>0.17425860660468984</v>
      </c>
      <c r="F169" s="88">
        <f t="shared" si="162"/>
        <v>-9.4545260995892222E-2</v>
      </c>
      <c r="G169" s="88">
        <f t="shared" si="162"/>
        <v>0.35010494648939305</v>
      </c>
      <c r="H169" s="88">
        <f t="shared" si="162"/>
        <v>0.31059441107499275</v>
      </c>
      <c r="I169" s="88">
        <f t="shared" si="162"/>
        <v>7.0930357082834572E-2</v>
      </c>
      <c r="J169" s="88">
        <f t="shared" si="162"/>
        <v>0.14917742256881827</v>
      </c>
      <c r="K169" s="88">
        <f t="shared" si="162"/>
        <v>0.34403021596488048</v>
      </c>
      <c r="L169" s="88">
        <f t="shared" ref="L169:O169" si="164">L127/K127-1</f>
        <v>0.55532490989657335</v>
      </c>
      <c r="M169" s="88">
        <f t="shared" si="164"/>
        <v>0.3260516409179155</v>
      </c>
      <c r="N169" s="88">
        <f t="shared" si="164"/>
        <v>0.40574775406035779</v>
      </c>
      <c r="O169" s="88">
        <f t="shared" si="164"/>
        <v>0.27103271943806795</v>
      </c>
    </row>
    <row r="170" spans="1:15" ht="20" hidden="1" outlineLevel="1" x14ac:dyDescent="0.25">
      <c r="A170" s="64" t="s">
        <v>41</v>
      </c>
      <c r="C170" s="88">
        <f t="shared" si="162"/>
        <v>1.3781685571738533E-2</v>
      </c>
      <c r="D170" s="88">
        <f t="shared" si="162"/>
        <v>0.26137281148669378</v>
      </c>
      <c r="E170" s="88">
        <f t="shared" si="162"/>
        <v>0.20569144292660035</v>
      </c>
      <c r="F170" s="88">
        <f t="shared" si="162"/>
        <v>4.3146726792271828E-2</v>
      </c>
      <c r="G170" s="88">
        <f t="shared" si="162"/>
        <v>0.57400905928927326</v>
      </c>
      <c r="H170" s="88">
        <f t="shared" si="162"/>
        <v>0.27545366943036309</v>
      </c>
      <c r="I170" s="88">
        <f t="shared" si="162"/>
        <v>0.18093765792199434</v>
      </c>
      <c r="J170" s="88">
        <f t="shared" si="162"/>
        <v>0.13445886860801393</v>
      </c>
      <c r="K170" s="88">
        <f t="shared" si="162"/>
        <v>0.26482841742823937</v>
      </c>
      <c r="L170" s="88">
        <f t="shared" ref="L170:O170" si="165">L128/K128-1</f>
        <v>0.38992428165998572</v>
      </c>
      <c r="M170" s="88">
        <f t="shared" si="165"/>
        <v>0.2682344517407016</v>
      </c>
      <c r="N170" s="88">
        <f t="shared" si="165"/>
        <v>0.31288188973354658</v>
      </c>
      <c r="O170" s="88">
        <f t="shared" si="165"/>
        <v>0.22950194708334748</v>
      </c>
    </row>
    <row r="171" spans="1:15" collapsed="1" x14ac:dyDescent="0.25"/>
    <row r="172" spans="1:15" ht="20" x14ac:dyDescent="0.25">
      <c r="A172" s="98" t="s">
        <v>151</v>
      </c>
      <c r="M172" s="86">
        <f t="shared" ref="M172:N172" si="166">M93-M88-M111</f>
        <v>409200</v>
      </c>
      <c r="N172" s="86">
        <f t="shared" si="166"/>
        <v>543355</v>
      </c>
      <c r="O172" s="86">
        <f>O93-O88-O111</f>
        <v>562828.25</v>
      </c>
    </row>
    <row r="173" spans="1:15" ht="20" x14ac:dyDescent="0.25">
      <c r="A173" s="98" t="s">
        <v>183</v>
      </c>
      <c r="N173" s="86">
        <f>N172-M172</f>
        <v>134155</v>
      </c>
      <c r="O173" s="86">
        <f>O172-N172</f>
        <v>19473.25</v>
      </c>
    </row>
    <row r="174" spans="1:15" x14ac:dyDescent="0.25">
      <c r="A174" s="99"/>
    </row>
    <row r="175" spans="1:15" x14ac:dyDescent="0.25">
      <c r="A175" s="99"/>
    </row>
    <row r="176" spans="1:15" ht="20" x14ac:dyDescent="0.25">
      <c r="A176" s="99" t="s">
        <v>184</v>
      </c>
    </row>
    <row r="177" spans="1:15" x14ac:dyDescent="0.25">
      <c r="A177" s="100"/>
    </row>
    <row r="178" spans="1:15" ht="20" x14ac:dyDescent="0.25">
      <c r="A178" s="101" t="s">
        <v>144</v>
      </c>
      <c r="B178" s="106">
        <f>B13</f>
        <v>376033</v>
      </c>
      <c r="C178" s="106">
        <f t="shared" ref="C178:O178" si="167">C13</f>
        <v>369076</v>
      </c>
      <c r="D178" s="106">
        <f t="shared" si="167"/>
        <v>421152</v>
      </c>
      <c r="E178" s="106">
        <f t="shared" si="167"/>
        <v>456001</v>
      </c>
      <c r="F178" s="106">
        <f t="shared" si="167"/>
        <v>705836</v>
      </c>
      <c r="G178" s="106">
        <f t="shared" si="167"/>
        <v>889110</v>
      </c>
      <c r="H178" s="106">
        <f t="shared" si="167"/>
        <v>819986</v>
      </c>
      <c r="I178" s="106">
        <f t="shared" si="167"/>
        <v>1333355</v>
      </c>
      <c r="J178" s="106">
        <f t="shared" si="167"/>
        <v>1328408</v>
      </c>
      <c r="K178" s="106">
        <f t="shared" si="167"/>
        <v>2132676</v>
      </c>
      <c r="L178" s="106">
        <f t="shared" si="167"/>
        <v>2497642</v>
      </c>
      <c r="M178" s="106">
        <f t="shared" si="167"/>
        <v>2779999.5999999996</v>
      </c>
      <c r="N178" s="106">
        <f t="shared" si="167"/>
        <v>3099999.6000000015</v>
      </c>
      <c r="O178" s="106">
        <f t="shared" si="167"/>
        <v>3349999.6000000015</v>
      </c>
    </row>
    <row r="179" spans="1:15" ht="20" x14ac:dyDescent="0.25">
      <c r="A179" s="100" t="s">
        <v>145</v>
      </c>
      <c r="B179" s="116">
        <f>B178*B184</f>
        <v>141430.84647970038</v>
      </c>
      <c r="C179" s="116">
        <f t="shared" ref="C179:O179" si="168">C178*C184</f>
        <v>102609.52807500781</v>
      </c>
      <c r="D179" s="116">
        <f t="shared" si="168"/>
        <v>118902.76961362954</v>
      </c>
      <c r="E179" s="116">
        <f t="shared" si="168"/>
        <v>199586.55762851142</v>
      </c>
      <c r="F179" s="116">
        <f t="shared" si="168"/>
        <v>228402.70725480601</v>
      </c>
      <c r="G179" s="116">
        <f t="shared" si="168"/>
        <v>249472.89612243464</v>
      </c>
      <c r="H179" s="116">
        <f t="shared" si="168"/>
        <v>230615.87097333252</v>
      </c>
      <c r="I179" s="116">
        <f t="shared" si="168"/>
        <v>358408.83563903201</v>
      </c>
      <c r="J179" s="116">
        <f t="shared" si="168"/>
        <v>476278.42611613189</v>
      </c>
      <c r="K179" s="116">
        <f t="shared" si="168"/>
        <v>613165.11818764696</v>
      </c>
      <c r="L179" s="116">
        <f t="shared" si="168"/>
        <v>747106.01814376609</v>
      </c>
      <c r="M179" s="116">
        <f t="shared" si="168"/>
        <v>833999.87999999989</v>
      </c>
      <c r="N179" s="116">
        <f t="shared" si="168"/>
        <v>929999.88000000047</v>
      </c>
      <c r="O179" s="116">
        <f t="shared" si="168"/>
        <v>1004999.8800000004</v>
      </c>
    </row>
    <row r="180" spans="1:15" ht="20" x14ac:dyDescent="0.25">
      <c r="A180" s="100" t="s">
        <v>146</v>
      </c>
      <c r="B180" s="106">
        <f>B178-B179</f>
        <v>234602.15352029962</v>
      </c>
      <c r="C180" s="106">
        <f t="shared" ref="C180:O180" si="169">C178-C179</f>
        <v>266466.47192499216</v>
      </c>
      <c r="D180" s="106">
        <f t="shared" si="169"/>
        <v>302249.23038637044</v>
      </c>
      <c r="E180" s="106">
        <f t="shared" si="169"/>
        <v>256414.44237148858</v>
      </c>
      <c r="F180" s="106">
        <f t="shared" si="169"/>
        <v>477433.29274519399</v>
      </c>
      <c r="G180" s="106">
        <f t="shared" si="169"/>
        <v>639637.10387756536</v>
      </c>
      <c r="H180" s="106">
        <f t="shared" si="169"/>
        <v>589370.12902666745</v>
      </c>
      <c r="I180" s="106">
        <f t="shared" si="169"/>
        <v>974946.16436096793</v>
      </c>
      <c r="J180" s="106">
        <f t="shared" si="169"/>
        <v>852129.57388386806</v>
      </c>
      <c r="K180" s="106">
        <f t="shared" si="169"/>
        <v>1519510.8818123532</v>
      </c>
      <c r="L180" s="106">
        <f t="shared" si="169"/>
        <v>1750535.9818562339</v>
      </c>
      <c r="M180" s="106">
        <f t="shared" si="169"/>
        <v>1945999.7199999997</v>
      </c>
      <c r="N180" s="106">
        <f t="shared" si="169"/>
        <v>2169999.7200000011</v>
      </c>
      <c r="O180" s="106">
        <f t="shared" si="169"/>
        <v>2344999.7200000011</v>
      </c>
    </row>
    <row r="181" spans="1:15" x14ac:dyDescent="0.25">
      <c r="A181" s="100"/>
    </row>
    <row r="182" spans="1:15" ht="20" x14ac:dyDescent="0.25">
      <c r="A182" s="102" t="s">
        <v>147</v>
      </c>
      <c r="B182" s="106">
        <f t="shared" ref="B182:O182" si="170">B16</f>
        <v>144102</v>
      </c>
      <c r="C182" s="106">
        <f t="shared" si="170"/>
        <v>102448</v>
      </c>
      <c r="D182" s="106">
        <f t="shared" si="170"/>
        <v>119348</v>
      </c>
      <c r="E182" s="106">
        <f t="shared" si="170"/>
        <v>201336</v>
      </c>
      <c r="F182" s="106">
        <f t="shared" si="170"/>
        <v>231449</v>
      </c>
      <c r="G182" s="106">
        <f t="shared" si="170"/>
        <v>251797</v>
      </c>
      <c r="H182" s="106">
        <f t="shared" si="170"/>
        <v>230437</v>
      </c>
      <c r="I182" s="106">
        <f t="shared" si="170"/>
        <v>358547</v>
      </c>
      <c r="J182" s="106">
        <f t="shared" si="170"/>
        <v>477771</v>
      </c>
      <c r="K182" s="106">
        <f t="shared" si="170"/>
        <v>625545</v>
      </c>
      <c r="L182" s="106">
        <f t="shared" si="170"/>
        <v>776804</v>
      </c>
      <c r="M182" s="106">
        <f t="shared" si="170"/>
        <v>893999.87999999989</v>
      </c>
      <c r="N182" s="106">
        <f t="shared" si="170"/>
        <v>989999.88000000035</v>
      </c>
      <c r="O182" s="106">
        <f t="shared" si="170"/>
        <v>1064999.8800000004</v>
      </c>
    </row>
    <row r="183" spans="1:15" ht="20" x14ac:dyDescent="0.25">
      <c r="A183" s="102" t="s">
        <v>148</v>
      </c>
      <c r="B183" s="106">
        <f>B15</f>
        <v>383135</v>
      </c>
      <c r="C183" s="106">
        <f t="shared" ref="C183:O183" si="171">C15</f>
        <v>368495</v>
      </c>
      <c r="D183" s="106">
        <f t="shared" si="171"/>
        <v>422729</v>
      </c>
      <c r="E183" s="106">
        <f t="shared" si="171"/>
        <v>459998</v>
      </c>
      <c r="F183" s="106">
        <f t="shared" si="171"/>
        <v>715250</v>
      </c>
      <c r="G183" s="106">
        <f t="shared" si="171"/>
        <v>897393</v>
      </c>
      <c r="H183" s="106">
        <f t="shared" si="171"/>
        <v>819350</v>
      </c>
      <c r="I183" s="106">
        <f t="shared" si="171"/>
        <v>1333869</v>
      </c>
      <c r="J183" s="106">
        <f t="shared" si="171"/>
        <v>1332571</v>
      </c>
      <c r="K183" s="106">
        <f t="shared" si="171"/>
        <v>2175735</v>
      </c>
      <c r="L183" s="106">
        <f t="shared" si="171"/>
        <v>2596925</v>
      </c>
      <c r="M183" s="106">
        <f t="shared" si="171"/>
        <v>2979999.5999999996</v>
      </c>
      <c r="N183" s="106">
        <f t="shared" si="171"/>
        <v>3299999.6000000015</v>
      </c>
      <c r="O183" s="106">
        <f t="shared" si="171"/>
        <v>3549999.6000000015</v>
      </c>
    </row>
    <row r="184" spans="1:15" ht="20" x14ac:dyDescent="0.25">
      <c r="A184" s="103" t="s">
        <v>149</v>
      </c>
      <c r="B184" s="108">
        <f>B182/B183</f>
        <v>0.37611285839195063</v>
      </c>
      <c r="C184" s="108">
        <f t="shared" ref="C184:N184" si="172">C182/C183</f>
        <v>0.27801734080516699</v>
      </c>
      <c r="D184" s="108">
        <f t="shared" si="172"/>
        <v>0.28232744855451131</v>
      </c>
      <c r="E184" s="108">
        <f t="shared" si="172"/>
        <v>0.43768885951678049</v>
      </c>
      <c r="F184" s="108">
        <f t="shared" si="172"/>
        <v>0.32359175113596644</v>
      </c>
      <c r="G184" s="108">
        <f t="shared" si="172"/>
        <v>0.28058721206873688</v>
      </c>
      <c r="H184" s="108">
        <f t="shared" si="172"/>
        <v>0.28124366876182338</v>
      </c>
      <c r="I184" s="108">
        <f t="shared" si="172"/>
        <v>0.26880225869257024</v>
      </c>
      <c r="J184" s="108">
        <f t="shared" si="172"/>
        <v>0.35853324138075943</v>
      </c>
      <c r="K184" s="108">
        <f t="shared" si="172"/>
        <v>0.28750973808850805</v>
      </c>
      <c r="L184" s="108">
        <f t="shared" si="172"/>
        <v>0.2991245415250729</v>
      </c>
      <c r="M184" s="108">
        <f t="shared" si="172"/>
        <v>0.3</v>
      </c>
      <c r="N184" s="108">
        <f t="shared" si="172"/>
        <v>0.3</v>
      </c>
      <c r="O184" s="108">
        <f>O182/O183</f>
        <v>0.3</v>
      </c>
    </row>
    <row r="185" spans="1:15" x14ac:dyDescent="0.25">
      <c r="A185" s="100"/>
    </row>
    <row r="186" spans="1:15" ht="20" x14ac:dyDescent="0.25">
      <c r="A186" s="100" t="s">
        <v>150</v>
      </c>
    </row>
    <row r="187" spans="1:15" x14ac:dyDescent="0.25">
      <c r="A187" s="100"/>
    </row>
    <row r="188" spans="1:15" ht="20" x14ac:dyDescent="0.25">
      <c r="A188" s="100" t="s">
        <v>151</v>
      </c>
      <c r="B188" s="106">
        <f>B93-B88-B111</f>
        <v>126652</v>
      </c>
      <c r="C188" s="106">
        <f t="shared" ref="C188:O188" si="173">C93-C88-C111</f>
        <v>190053</v>
      </c>
      <c r="D188" s="106">
        <f t="shared" si="173"/>
        <v>185901</v>
      </c>
      <c r="E188" s="106">
        <f t="shared" si="173"/>
        <v>153183</v>
      </c>
      <c r="F188" s="106">
        <f t="shared" si="173"/>
        <v>47485</v>
      </c>
      <c r="G188" s="106">
        <f t="shared" si="173"/>
        <v>94015</v>
      </c>
      <c r="H188" s="106">
        <f t="shared" si="173"/>
        <v>90684</v>
      </c>
      <c r="I188" s="106">
        <f t="shared" si="173"/>
        <v>-50352</v>
      </c>
      <c r="J188" s="106">
        <f t="shared" si="173"/>
        <v>512388</v>
      </c>
      <c r="K188" s="106">
        <f t="shared" si="173"/>
        <v>185345</v>
      </c>
      <c r="L188" s="106">
        <f t="shared" si="173"/>
        <v>391001</v>
      </c>
      <c r="M188" s="106">
        <f t="shared" si="173"/>
        <v>409200</v>
      </c>
      <c r="N188" s="106">
        <f t="shared" si="173"/>
        <v>543355</v>
      </c>
      <c r="O188" s="106">
        <f t="shared" si="173"/>
        <v>562828.25</v>
      </c>
    </row>
    <row r="189" spans="1:15" ht="20" x14ac:dyDescent="0.25">
      <c r="A189" s="100" t="s">
        <v>152</v>
      </c>
      <c r="B189" s="106">
        <f t="shared" ref="B189:O189" si="174">B94</f>
        <v>296008</v>
      </c>
      <c r="C189" s="106">
        <f t="shared" si="174"/>
        <v>349605</v>
      </c>
      <c r="D189" s="106">
        <f t="shared" si="174"/>
        <v>423499</v>
      </c>
      <c r="E189" s="106">
        <f t="shared" si="174"/>
        <v>473642</v>
      </c>
      <c r="F189" s="106">
        <f t="shared" si="174"/>
        <v>567237</v>
      </c>
      <c r="G189" s="106">
        <f t="shared" si="174"/>
        <v>671693</v>
      </c>
      <c r="H189" s="106">
        <f t="shared" si="174"/>
        <v>745687</v>
      </c>
      <c r="I189" s="106">
        <f t="shared" si="174"/>
        <v>927710</v>
      </c>
      <c r="J189" s="106">
        <f t="shared" si="174"/>
        <v>1269614</v>
      </c>
      <c r="K189" s="106">
        <f t="shared" si="174"/>
        <v>1545811</v>
      </c>
      <c r="L189" s="106">
        <f t="shared" si="174"/>
        <v>1854973.2</v>
      </c>
      <c r="M189" s="106">
        <f t="shared" si="174"/>
        <v>2025967.8399999999</v>
      </c>
      <c r="N189" s="106">
        <f t="shared" si="174"/>
        <v>2390642.0511999996</v>
      </c>
      <c r="O189" s="106">
        <f t="shared" si="174"/>
        <v>2773144.7793919994</v>
      </c>
    </row>
    <row r="190" spans="1:15" ht="20" x14ac:dyDescent="0.25">
      <c r="A190" s="100" t="s">
        <v>153</v>
      </c>
      <c r="B190" s="106">
        <f>B95+B96+B97+B98+B99+B100</f>
        <v>49193</v>
      </c>
      <c r="C190" s="106">
        <f t="shared" ref="C190:O190" si="175">C95+C96+C97+C98+C99+C100</f>
        <v>47433</v>
      </c>
      <c r="D190" s="106">
        <f t="shared" si="175"/>
        <v>71305</v>
      </c>
      <c r="E190" s="106">
        <f t="shared" si="175"/>
        <v>88559</v>
      </c>
      <c r="F190" s="106">
        <f t="shared" si="175"/>
        <v>88192</v>
      </c>
      <c r="G190" s="106">
        <f t="shared" si="175"/>
        <v>801723</v>
      </c>
      <c r="H190" s="106">
        <f t="shared" si="175"/>
        <v>1782106</v>
      </c>
      <c r="I190" s="106">
        <f t="shared" si="175"/>
        <v>1858094</v>
      </c>
      <c r="J190" s="106">
        <f t="shared" si="175"/>
        <v>1224076</v>
      </c>
      <c r="K190" s="106">
        <f t="shared" si="175"/>
        <v>1509636</v>
      </c>
      <c r="L190" s="106">
        <f t="shared" si="175"/>
        <v>1760831.06</v>
      </c>
      <c r="M190" s="106">
        <f t="shared" si="175"/>
        <v>2128886.2645999999</v>
      </c>
      <c r="N190" s="106">
        <f t="shared" si="175"/>
        <v>2596296.5007859999</v>
      </c>
      <c r="O190" s="106">
        <f t="shared" si="175"/>
        <v>2888029.8157152599</v>
      </c>
    </row>
    <row r="191" spans="1:15" ht="20" x14ac:dyDescent="0.25">
      <c r="A191" s="100" t="s">
        <v>154</v>
      </c>
      <c r="B191" s="106">
        <f>SUM(B188:B190)</f>
        <v>471853</v>
      </c>
      <c r="C191" s="106">
        <f t="shared" ref="C191:O191" si="176">SUM(C188:C190)</f>
        <v>587091</v>
      </c>
      <c r="D191" s="106">
        <f t="shared" si="176"/>
        <v>680705</v>
      </c>
      <c r="E191" s="106">
        <f t="shared" si="176"/>
        <v>715384</v>
      </c>
      <c r="F191" s="106">
        <f t="shared" si="176"/>
        <v>702914</v>
      </c>
      <c r="G191" s="106">
        <f t="shared" si="176"/>
        <v>1567431</v>
      </c>
      <c r="H191" s="106">
        <f t="shared" si="176"/>
        <v>2618477</v>
      </c>
      <c r="I191" s="106">
        <f t="shared" si="176"/>
        <v>2735452</v>
      </c>
      <c r="J191" s="106">
        <f t="shared" si="176"/>
        <v>3006078</v>
      </c>
      <c r="K191" s="106">
        <f t="shared" si="176"/>
        <v>3240792</v>
      </c>
      <c r="L191" s="106">
        <f t="shared" si="176"/>
        <v>4006805.2600000002</v>
      </c>
      <c r="M191" s="106">
        <f t="shared" si="176"/>
        <v>4564054.1045999993</v>
      </c>
      <c r="N191" s="106">
        <f t="shared" si="176"/>
        <v>5530293.5519859996</v>
      </c>
      <c r="O191" s="106">
        <f t="shared" si="176"/>
        <v>6224002.8451072592</v>
      </c>
    </row>
    <row r="192" spans="1:15" x14ac:dyDescent="0.25">
      <c r="A192" s="100"/>
    </row>
    <row r="193" spans="1:16" ht="20" x14ac:dyDescent="0.25">
      <c r="A193" s="100" t="s">
        <v>155</v>
      </c>
    </row>
    <row r="194" spans="1:16" x14ac:dyDescent="0.25">
      <c r="A194" s="100"/>
    </row>
    <row r="195" spans="1:16" ht="20" outlineLevel="1" x14ac:dyDescent="0.25">
      <c r="A195" s="100" t="s">
        <v>156</v>
      </c>
    </row>
    <row r="196" spans="1:16" outlineLevel="1" x14ac:dyDescent="0.25">
      <c r="A196" s="100"/>
    </row>
    <row r="197" spans="1:16" ht="20" outlineLevel="1" x14ac:dyDescent="0.25">
      <c r="A197" s="101" t="s">
        <v>144</v>
      </c>
      <c r="B197" s="106">
        <f>B13</f>
        <v>376033</v>
      </c>
      <c r="C197" s="106">
        <f t="shared" ref="C197:O197" si="177">C13</f>
        <v>369076</v>
      </c>
      <c r="D197" s="106">
        <f t="shared" si="177"/>
        <v>421152</v>
      </c>
      <c r="E197" s="106">
        <f t="shared" si="177"/>
        <v>456001</v>
      </c>
      <c r="F197" s="106">
        <f t="shared" si="177"/>
        <v>705836</v>
      </c>
      <c r="G197" s="106">
        <f t="shared" si="177"/>
        <v>889110</v>
      </c>
      <c r="H197" s="106">
        <f t="shared" si="177"/>
        <v>819986</v>
      </c>
      <c r="I197" s="106">
        <f t="shared" si="177"/>
        <v>1333355</v>
      </c>
      <c r="J197" s="106">
        <f t="shared" si="177"/>
        <v>1328408</v>
      </c>
      <c r="K197" s="106">
        <f t="shared" si="177"/>
        <v>2132676</v>
      </c>
      <c r="L197" s="106">
        <f t="shared" si="177"/>
        <v>2497642</v>
      </c>
      <c r="M197" s="106">
        <f t="shared" si="177"/>
        <v>2779999.5999999996</v>
      </c>
      <c r="N197" s="106">
        <f t="shared" si="177"/>
        <v>3099999.6000000015</v>
      </c>
      <c r="O197" s="106">
        <f t="shared" si="177"/>
        <v>3349999.6000000015</v>
      </c>
    </row>
    <row r="198" spans="1:16" ht="20" outlineLevel="1" x14ac:dyDescent="0.25">
      <c r="A198" s="99" t="s">
        <v>157</v>
      </c>
      <c r="B198" s="117">
        <f>B184</f>
        <v>0.37611285839195063</v>
      </c>
      <c r="C198" s="117">
        <f t="shared" ref="C198:O198" si="178">C184</f>
        <v>0.27801734080516699</v>
      </c>
      <c r="D198" s="117">
        <f t="shared" si="178"/>
        <v>0.28232744855451131</v>
      </c>
      <c r="E198" s="117">
        <f t="shared" si="178"/>
        <v>0.43768885951678049</v>
      </c>
      <c r="F198" s="117">
        <f t="shared" si="178"/>
        <v>0.32359175113596644</v>
      </c>
      <c r="G198" s="117">
        <f t="shared" si="178"/>
        <v>0.28058721206873688</v>
      </c>
      <c r="H198" s="117">
        <f t="shared" si="178"/>
        <v>0.28124366876182338</v>
      </c>
      <c r="I198" s="117">
        <f t="shared" si="178"/>
        <v>0.26880225869257024</v>
      </c>
      <c r="J198" s="117">
        <f t="shared" si="178"/>
        <v>0.35853324138075943</v>
      </c>
      <c r="K198" s="117">
        <f t="shared" si="178"/>
        <v>0.28750973808850805</v>
      </c>
      <c r="L198" s="117">
        <f t="shared" si="178"/>
        <v>0.2991245415250729</v>
      </c>
      <c r="M198" s="117">
        <f t="shared" si="178"/>
        <v>0.3</v>
      </c>
      <c r="N198" s="117">
        <f t="shared" si="178"/>
        <v>0.3</v>
      </c>
      <c r="O198" s="117">
        <f t="shared" si="178"/>
        <v>0.3</v>
      </c>
    </row>
    <row r="199" spans="1:16" ht="20" outlineLevel="1" x14ac:dyDescent="0.25">
      <c r="A199" s="99" t="s">
        <v>145</v>
      </c>
      <c r="B199" s="116">
        <f>B179</f>
        <v>141430.84647970038</v>
      </c>
      <c r="C199" s="116">
        <f t="shared" ref="C199:O199" si="179">C179</f>
        <v>102609.52807500781</v>
      </c>
      <c r="D199" s="116">
        <f t="shared" si="179"/>
        <v>118902.76961362954</v>
      </c>
      <c r="E199" s="116">
        <f t="shared" si="179"/>
        <v>199586.55762851142</v>
      </c>
      <c r="F199" s="116">
        <f t="shared" si="179"/>
        <v>228402.70725480601</v>
      </c>
      <c r="G199" s="116">
        <f t="shared" si="179"/>
        <v>249472.89612243464</v>
      </c>
      <c r="H199" s="116">
        <f t="shared" si="179"/>
        <v>230615.87097333252</v>
      </c>
      <c r="I199" s="116">
        <f t="shared" si="179"/>
        <v>358408.83563903201</v>
      </c>
      <c r="J199" s="116">
        <f t="shared" si="179"/>
        <v>476278.42611613189</v>
      </c>
      <c r="K199" s="116">
        <f t="shared" si="179"/>
        <v>613165.11818764696</v>
      </c>
      <c r="L199" s="116">
        <f t="shared" si="179"/>
        <v>747106.01814376609</v>
      </c>
      <c r="M199" s="116">
        <f t="shared" si="179"/>
        <v>833999.87999999989</v>
      </c>
      <c r="N199" s="116">
        <f t="shared" si="179"/>
        <v>929999.88000000047</v>
      </c>
      <c r="O199" s="116">
        <f t="shared" si="179"/>
        <v>1004999.8800000004</v>
      </c>
    </row>
    <row r="200" spans="1:16" ht="20" outlineLevel="1" x14ac:dyDescent="0.25">
      <c r="A200" s="101" t="s">
        <v>146</v>
      </c>
      <c r="B200" s="106">
        <f>B180</f>
        <v>234602.15352029962</v>
      </c>
      <c r="C200" s="106">
        <f t="shared" ref="C200:O200" si="180">C180</f>
        <v>266466.47192499216</v>
      </c>
      <c r="D200" s="106">
        <f t="shared" si="180"/>
        <v>302249.23038637044</v>
      </c>
      <c r="E200" s="106">
        <f t="shared" si="180"/>
        <v>256414.44237148858</v>
      </c>
      <c r="F200" s="106">
        <f t="shared" si="180"/>
        <v>477433.29274519399</v>
      </c>
      <c r="G200" s="106">
        <f t="shared" si="180"/>
        <v>639637.10387756536</v>
      </c>
      <c r="H200" s="106">
        <f t="shared" si="180"/>
        <v>589370.12902666745</v>
      </c>
      <c r="I200" s="106">
        <f t="shared" si="180"/>
        <v>974946.16436096793</v>
      </c>
      <c r="J200" s="106">
        <f t="shared" si="180"/>
        <v>852129.57388386806</v>
      </c>
      <c r="K200" s="106">
        <f t="shared" si="180"/>
        <v>1519510.8818123532</v>
      </c>
      <c r="L200" s="106">
        <f t="shared" si="180"/>
        <v>1750535.9818562339</v>
      </c>
      <c r="M200" s="106">
        <f t="shared" si="180"/>
        <v>1945999.7199999997</v>
      </c>
      <c r="N200" s="106">
        <f t="shared" si="180"/>
        <v>2169999.7200000011</v>
      </c>
      <c r="O200" s="106">
        <f t="shared" si="180"/>
        <v>2344999.7200000011</v>
      </c>
    </row>
    <row r="201" spans="1:16" ht="20" outlineLevel="1" x14ac:dyDescent="0.25">
      <c r="A201" s="101" t="s">
        <v>128</v>
      </c>
      <c r="B201" s="110">
        <f>B52</f>
        <v>58364</v>
      </c>
      <c r="C201" s="110">
        <f t="shared" ref="C201:O201" si="181">C52</f>
        <v>73383</v>
      </c>
      <c r="D201" s="110">
        <f t="shared" si="181"/>
        <v>87697</v>
      </c>
      <c r="E201" s="110">
        <f t="shared" si="181"/>
        <v>108235</v>
      </c>
      <c r="F201" s="110">
        <f t="shared" si="181"/>
        <v>122484</v>
      </c>
      <c r="G201" s="110">
        <f t="shared" si="181"/>
        <v>161933</v>
      </c>
      <c r="H201" s="110">
        <f t="shared" si="181"/>
        <v>185478</v>
      </c>
      <c r="I201" s="110">
        <f t="shared" si="181"/>
        <v>224206</v>
      </c>
      <c r="J201" s="110">
        <f t="shared" si="181"/>
        <v>291791</v>
      </c>
      <c r="K201" s="110">
        <f t="shared" si="181"/>
        <v>379384</v>
      </c>
      <c r="L201" s="110">
        <f t="shared" si="181"/>
        <v>490000</v>
      </c>
      <c r="M201" s="110">
        <f t="shared" si="181"/>
        <v>600000</v>
      </c>
      <c r="N201" s="110">
        <f t="shared" si="181"/>
        <v>700000</v>
      </c>
      <c r="O201" s="110">
        <f t="shared" si="181"/>
        <v>790000</v>
      </c>
    </row>
    <row r="202" spans="1:16" ht="20" outlineLevel="1" x14ac:dyDescent="0.25">
      <c r="A202" s="101" t="s">
        <v>134</v>
      </c>
      <c r="B202" s="110">
        <f>B58</f>
        <v>-119733</v>
      </c>
      <c r="C202" s="110">
        <f t="shared" ref="C202:O202" si="182">C58</f>
        <v>-143487</v>
      </c>
      <c r="D202" s="110">
        <f t="shared" si="182"/>
        <v>-149511</v>
      </c>
      <c r="E202" s="110">
        <f t="shared" si="182"/>
        <v>-157864</v>
      </c>
      <c r="F202" s="110">
        <f t="shared" si="182"/>
        <v>-225807</v>
      </c>
      <c r="G202" s="110">
        <f t="shared" si="182"/>
        <v>-283048</v>
      </c>
      <c r="H202" s="110">
        <f t="shared" si="182"/>
        <v>-229226</v>
      </c>
      <c r="I202" s="110">
        <f t="shared" si="182"/>
        <v>-394502</v>
      </c>
      <c r="J202" s="110">
        <f t="shared" si="182"/>
        <v>-638657</v>
      </c>
      <c r="K202" s="110">
        <f t="shared" si="182"/>
        <v>-651865</v>
      </c>
      <c r="L202" s="110">
        <f t="shared" si="182"/>
        <v>-700000</v>
      </c>
      <c r="M202" s="110">
        <f t="shared" si="182"/>
        <v>-750000</v>
      </c>
      <c r="N202" s="110">
        <f t="shared" si="182"/>
        <v>-800000</v>
      </c>
      <c r="O202" s="110">
        <f t="shared" si="182"/>
        <v>-830000</v>
      </c>
    </row>
    <row r="203" spans="1:16" ht="20" outlineLevel="1" x14ac:dyDescent="0.25">
      <c r="A203" s="98" t="s">
        <v>151</v>
      </c>
      <c r="B203" s="106">
        <f>B188</f>
        <v>126652</v>
      </c>
      <c r="C203" s="106">
        <f t="shared" ref="C203:O203" si="183">C188</f>
        <v>190053</v>
      </c>
      <c r="D203" s="106">
        <f t="shared" si="183"/>
        <v>185901</v>
      </c>
      <c r="E203" s="106">
        <f t="shared" si="183"/>
        <v>153183</v>
      </c>
      <c r="F203" s="106">
        <f t="shared" si="183"/>
        <v>47485</v>
      </c>
      <c r="G203" s="106">
        <f t="shared" si="183"/>
        <v>94015</v>
      </c>
      <c r="H203" s="106">
        <f t="shared" si="183"/>
        <v>90684</v>
      </c>
      <c r="I203" s="106">
        <f t="shared" si="183"/>
        <v>-50352</v>
      </c>
      <c r="J203" s="106">
        <f t="shared" si="183"/>
        <v>512388</v>
      </c>
      <c r="K203" s="106">
        <f t="shared" si="183"/>
        <v>185345</v>
      </c>
      <c r="L203" s="106">
        <f t="shared" si="183"/>
        <v>391001</v>
      </c>
      <c r="M203" s="106">
        <f t="shared" si="183"/>
        <v>409200</v>
      </c>
      <c r="N203" s="106">
        <f t="shared" si="183"/>
        <v>543355</v>
      </c>
      <c r="O203" s="106">
        <f t="shared" si="183"/>
        <v>562828.25</v>
      </c>
    </row>
    <row r="204" spans="1:16" ht="20" outlineLevel="1" x14ac:dyDescent="0.25">
      <c r="A204" s="98" t="s">
        <v>158</v>
      </c>
      <c r="B204" s="118">
        <f>B203+B202+B201+B200</f>
        <v>299885.15352029959</v>
      </c>
      <c r="C204" s="118">
        <f t="shared" ref="C204:O204" si="184">C203+C202+C201+C200</f>
        <v>386415.47192499216</v>
      </c>
      <c r="D204" s="118">
        <f t="shared" si="184"/>
        <v>426336.23038637044</v>
      </c>
      <c r="E204" s="118">
        <f t="shared" si="184"/>
        <v>359968.44237148855</v>
      </c>
      <c r="F204" s="118">
        <f t="shared" si="184"/>
        <v>421595.29274519399</v>
      </c>
      <c r="G204" s="118">
        <f t="shared" si="184"/>
        <v>612537.10387756536</v>
      </c>
      <c r="H204" s="118">
        <f t="shared" si="184"/>
        <v>636306.12902666745</v>
      </c>
      <c r="I204" s="118">
        <f t="shared" si="184"/>
        <v>754298.16436096793</v>
      </c>
      <c r="J204" s="118">
        <f t="shared" si="184"/>
        <v>1017651.5738838681</v>
      </c>
      <c r="K204" s="118">
        <f t="shared" si="184"/>
        <v>1432374.8818123532</v>
      </c>
      <c r="L204" s="118">
        <f t="shared" si="184"/>
        <v>1931536.9818562339</v>
      </c>
      <c r="M204" s="118">
        <f t="shared" si="184"/>
        <v>2205199.7199999997</v>
      </c>
      <c r="N204" s="118">
        <f t="shared" si="184"/>
        <v>2613354.7200000011</v>
      </c>
      <c r="O204" s="118">
        <f t="shared" si="184"/>
        <v>2867827.9700000011</v>
      </c>
      <c r="P204" s="120">
        <f>+O204*(1+B210)/(B211-B210)</f>
        <v>50664960.803333364</v>
      </c>
    </row>
    <row r="205" spans="1:16" outlineLevel="1" x14ac:dyDescent="0.25">
      <c r="A205" s="99"/>
    </row>
    <row r="206" spans="1:16" ht="20" outlineLevel="1" x14ac:dyDescent="0.25">
      <c r="A206" s="99" t="s">
        <v>158</v>
      </c>
      <c r="M206" s="119">
        <f t="shared" ref="M206:N206" si="185">M204</f>
        <v>2205199.7199999997</v>
      </c>
      <c r="N206" s="119">
        <f t="shared" si="185"/>
        <v>2613354.7200000011</v>
      </c>
      <c r="O206" s="119">
        <f>O204</f>
        <v>2867827.9700000011</v>
      </c>
      <c r="P206" s="119">
        <f>P204</f>
        <v>50664960.803333364</v>
      </c>
    </row>
    <row r="207" spans="1:16" ht="20" outlineLevel="1" x14ac:dyDescent="0.25">
      <c r="A207" s="99" t="s">
        <v>159</v>
      </c>
      <c r="N207" s="120">
        <f>N206/(1+$B$211)^1</f>
        <v>2333352.4285714296</v>
      </c>
      <c r="O207" s="120">
        <f t="shared" ref="O207" si="186">O206/(1+$B$211)^2</f>
        <v>2286214.8995535718</v>
      </c>
      <c r="P207" s="120">
        <f>P206/(1+$B$211)^2</f>
        <v>40389796.558779784</v>
      </c>
    </row>
    <row r="208" spans="1:16" outlineLevel="1" x14ac:dyDescent="0.25">
      <c r="A208" s="99"/>
    </row>
    <row r="209" spans="1:15" outlineLevel="1" x14ac:dyDescent="0.25">
      <c r="A209" s="99"/>
    </row>
    <row r="210" spans="1:15" ht="20" outlineLevel="1" x14ac:dyDescent="0.25">
      <c r="A210" s="99" t="s">
        <v>160</v>
      </c>
      <c r="B210" s="107">
        <v>0.06</v>
      </c>
    </row>
    <row r="211" spans="1:15" ht="20" outlineLevel="1" x14ac:dyDescent="0.25">
      <c r="A211" s="99" t="s">
        <v>161</v>
      </c>
      <c r="B211" s="107">
        <v>0.12</v>
      </c>
    </row>
    <row r="212" spans="1:15" outlineLevel="1" x14ac:dyDescent="0.25">
      <c r="A212" s="99"/>
    </row>
    <row r="213" spans="1:15" ht="20" outlineLevel="1" x14ac:dyDescent="0.25">
      <c r="A213" s="99" t="s">
        <v>159</v>
      </c>
      <c r="B213" s="111">
        <f>SUM(N207:P207)</f>
        <v>45009363.886904784</v>
      </c>
    </row>
    <row r="214" spans="1:15" ht="20" outlineLevel="1" x14ac:dyDescent="0.25">
      <c r="A214" s="99" t="s">
        <v>162</v>
      </c>
      <c r="B214" s="109">
        <f>O220</f>
        <v>-11936025.511200003</v>
      </c>
    </row>
    <row r="215" spans="1:15" ht="20" outlineLevel="1" x14ac:dyDescent="0.25">
      <c r="A215" s="99" t="s">
        <v>163</v>
      </c>
      <c r="B215" s="111">
        <f>B213-B214</f>
        <v>56945389.398104787</v>
      </c>
    </row>
    <row r="216" spans="1:15" ht="20" outlineLevel="1" x14ac:dyDescent="0.25">
      <c r="A216" s="99" t="s">
        <v>164</v>
      </c>
      <c r="B216" s="106">
        <f>O21</f>
        <v>123500</v>
      </c>
    </row>
    <row r="217" spans="1:15" ht="20" outlineLevel="1" x14ac:dyDescent="0.25">
      <c r="A217" s="99" t="s">
        <v>165</v>
      </c>
      <c r="B217" s="111">
        <f>B215/B216</f>
        <v>461.0962704299983</v>
      </c>
    </row>
    <row r="218" spans="1:15" x14ac:dyDescent="0.25">
      <c r="A218" s="100"/>
    </row>
    <row r="219" spans="1:15" ht="20" x14ac:dyDescent="0.25">
      <c r="A219" s="101" t="s">
        <v>166</v>
      </c>
      <c r="B219" s="68">
        <v>55.79</v>
      </c>
      <c r="C219" s="55">
        <v>52.47</v>
      </c>
      <c r="D219" s="55">
        <v>65</v>
      </c>
      <c r="E219" s="55">
        <v>78.59</v>
      </c>
      <c r="F219" s="55">
        <v>121.61</v>
      </c>
      <c r="G219" s="55">
        <v>231.67</v>
      </c>
      <c r="H219" s="55">
        <v>348.03</v>
      </c>
      <c r="I219" s="55">
        <v>391.45</v>
      </c>
      <c r="J219" s="55">
        <v>320.38</v>
      </c>
      <c r="K219" s="55">
        <v>511.29</v>
      </c>
      <c r="L219" s="55">
        <v>243</v>
      </c>
      <c r="M219" s="55">
        <v>243</v>
      </c>
      <c r="N219" s="55">
        <v>243</v>
      </c>
      <c r="O219" s="55">
        <v>243</v>
      </c>
    </row>
    <row r="220" spans="1:15" ht="20" x14ac:dyDescent="0.25">
      <c r="A220" s="100" t="s">
        <v>162</v>
      </c>
      <c r="B220" s="109">
        <f>-B88</f>
        <v>-664479</v>
      </c>
      <c r="C220" s="109">
        <f t="shared" ref="C220:O220" si="187">-C88</f>
        <v>-501482</v>
      </c>
      <c r="D220" s="109">
        <f t="shared" si="187"/>
        <v>-734846</v>
      </c>
      <c r="E220" s="109">
        <f t="shared" si="187"/>
        <v>-990501</v>
      </c>
      <c r="F220" s="109">
        <f t="shared" si="187"/>
        <v>-881320</v>
      </c>
      <c r="G220" s="109">
        <f t="shared" si="187"/>
        <v>-1093505</v>
      </c>
      <c r="H220" s="109">
        <f t="shared" si="187"/>
        <v>-1150517</v>
      </c>
      <c r="I220" s="109">
        <f t="shared" si="187"/>
        <v>-1259871</v>
      </c>
      <c r="J220" s="109">
        <f t="shared" si="187"/>
        <v>-1154867</v>
      </c>
      <c r="K220" s="109">
        <f t="shared" si="187"/>
        <v>-2243971</v>
      </c>
      <c r="L220" s="109">
        <f t="shared" si="187"/>
        <v>-4202371.5999999996</v>
      </c>
      <c r="M220" s="109">
        <f t="shared" si="187"/>
        <v>-6146706.8399999999</v>
      </c>
      <c r="N220" s="109">
        <f t="shared" si="187"/>
        <v>-9037808.5280000009</v>
      </c>
      <c r="O220" s="109">
        <f t="shared" si="187"/>
        <v>-11936025.511200003</v>
      </c>
    </row>
    <row r="221" spans="1:15" ht="20" x14ac:dyDescent="0.25">
      <c r="A221" s="100" t="s">
        <v>167</v>
      </c>
      <c r="B221" s="68">
        <f>B219*B21</f>
        <v>8050385.4199999999</v>
      </c>
      <c r="C221" s="68">
        <f t="shared" ref="C221:O221" si="188">C219*C21</f>
        <v>7377806.7000000002</v>
      </c>
      <c r="D221" s="68">
        <f t="shared" si="188"/>
        <v>8924630</v>
      </c>
      <c r="E221" s="68">
        <f t="shared" si="188"/>
        <v>10703800.82</v>
      </c>
      <c r="F221" s="68">
        <f t="shared" si="188"/>
        <v>16292213.310000001</v>
      </c>
      <c r="G221" s="68">
        <f t="shared" si="188"/>
        <v>30338344.849999998</v>
      </c>
      <c r="H221" s="68">
        <f t="shared" si="188"/>
        <v>45547034.129999995</v>
      </c>
      <c r="I221" s="68">
        <f t="shared" si="188"/>
        <v>51003977.75</v>
      </c>
      <c r="J221" s="68">
        <f t="shared" si="188"/>
        <v>41014086.460000001</v>
      </c>
      <c r="K221" s="68">
        <f t="shared" si="188"/>
        <v>64964507.400000006</v>
      </c>
      <c r="L221" s="68">
        <f t="shared" si="188"/>
        <v>30692479.5</v>
      </c>
      <c r="M221" s="68">
        <f>M219*M21</f>
        <v>30460050</v>
      </c>
      <c r="N221" s="68">
        <f t="shared" si="188"/>
        <v>30229200</v>
      </c>
      <c r="O221" s="68">
        <f t="shared" si="188"/>
        <v>30010500</v>
      </c>
    </row>
    <row r="222" spans="1:15" ht="20" x14ac:dyDescent="0.25">
      <c r="A222" s="100" t="s">
        <v>168</v>
      </c>
      <c r="B222" s="109">
        <f>B221+B220</f>
        <v>7385906.4199999999</v>
      </c>
      <c r="C222" s="109">
        <f t="shared" ref="C222:O222" si="189">C221+C220</f>
        <v>6876324.7000000002</v>
      </c>
      <c r="D222" s="109">
        <f t="shared" si="189"/>
        <v>8189784</v>
      </c>
      <c r="E222" s="109">
        <f t="shared" si="189"/>
        <v>9713299.8200000003</v>
      </c>
      <c r="F222" s="109">
        <f t="shared" si="189"/>
        <v>15410893.310000001</v>
      </c>
      <c r="G222" s="109">
        <f t="shared" si="189"/>
        <v>29244839.849999998</v>
      </c>
      <c r="H222" s="109">
        <f t="shared" si="189"/>
        <v>44396517.129999995</v>
      </c>
      <c r="I222" s="109">
        <f t="shared" si="189"/>
        <v>49744106.75</v>
      </c>
      <c r="J222" s="109">
        <f t="shared" si="189"/>
        <v>39859219.460000001</v>
      </c>
      <c r="K222" s="109">
        <f t="shared" si="189"/>
        <v>62720536.400000006</v>
      </c>
      <c r="L222" s="109">
        <f t="shared" si="189"/>
        <v>26490107.899999999</v>
      </c>
      <c r="M222" s="109">
        <f t="shared" si="189"/>
        <v>24313343.16</v>
      </c>
      <c r="N222" s="109">
        <f t="shared" si="189"/>
        <v>21191391.471999999</v>
      </c>
      <c r="O222" s="109">
        <f t="shared" si="189"/>
        <v>18074474.488799997</v>
      </c>
    </row>
    <row r="223" spans="1:15" ht="20" x14ac:dyDescent="0.25">
      <c r="A223" s="100" t="s">
        <v>150</v>
      </c>
      <c r="B223" s="106">
        <f>B191</f>
        <v>471853</v>
      </c>
      <c r="C223" s="106">
        <f t="shared" ref="C223:O223" si="190">C191</f>
        <v>587091</v>
      </c>
      <c r="D223" s="106">
        <f t="shared" si="190"/>
        <v>680705</v>
      </c>
      <c r="E223" s="106">
        <f t="shared" si="190"/>
        <v>715384</v>
      </c>
      <c r="F223" s="106">
        <f t="shared" si="190"/>
        <v>702914</v>
      </c>
      <c r="G223" s="106">
        <f t="shared" si="190"/>
        <v>1567431</v>
      </c>
      <c r="H223" s="106">
        <f t="shared" si="190"/>
        <v>2618477</v>
      </c>
      <c r="I223" s="106">
        <f t="shared" si="190"/>
        <v>2735452</v>
      </c>
      <c r="J223" s="106">
        <f t="shared" si="190"/>
        <v>3006078</v>
      </c>
      <c r="K223" s="106">
        <f t="shared" si="190"/>
        <v>3240792</v>
      </c>
      <c r="L223" s="106">
        <f>L191</f>
        <v>4006805.2600000002</v>
      </c>
      <c r="M223" s="106">
        <f t="shared" si="190"/>
        <v>4564054.1045999993</v>
      </c>
      <c r="N223" s="106">
        <f t="shared" si="190"/>
        <v>5530293.5519859996</v>
      </c>
      <c r="O223" s="106">
        <f t="shared" si="190"/>
        <v>6224002.8451072592</v>
      </c>
    </row>
    <row r="224" spans="1:15" ht="20" x14ac:dyDescent="0.25">
      <c r="A224" s="100" t="s">
        <v>187</v>
      </c>
      <c r="B224" s="110">
        <f>B178+B52</f>
        <v>434397</v>
      </c>
      <c r="C224" s="110">
        <f t="shared" ref="C224:O224" si="191">C178+C52</f>
        <v>442459</v>
      </c>
      <c r="D224" s="110">
        <f t="shared" si="191"/>
        <v>508849</v>
      </c>
      <c r="E224" s="110">
        <f t="shared" si="191"/>
        <v>564236</v>
      </c>
      <c r="F224" s="110">
        <f t="shared" si="191"/>
        <v>828320</v>
      </c>
      <c r="G224" s="110">
        <f t="shared" si="191"/>
        <v>1051043</v>
      </c>
      <c r="H224" s="110">
        <f t="shared" si="191"/>
        <v>1005464</v>
      </c>
      <c r="I224" s="110">
        <f t="shared" si="191"/>
        <v>1557561</v>
      </c>
      <c r="J224" s="110">
        <f t="shared" si="191"/>
        <v>1620199</v>
      </c>
      <c r="K224" s="110">
        <f t="shared" si="191"/>
        <v>2512060</v>
      </c>
      <c r="L224" s="110">
        <f>L178+L52</f>
        <v>2987642</v>
      </c>
      <c r="M224" s="110">
        <f t="shared" si="191"/>
        <v>3379999.5999999996</v>
      </c>
      <c r="N224" s="110">
        <f t="shared" si="191"/>
        <v>3799999.6000000015</v>
      </c>
      <c r="O224" s="110">
        <f t="shared" si="191"/>
        <v>4139999.6000000015</v>
      </c>
    </row>
    <row r="225" spans="1:15" ht="20" x14ac:dyDescent="0.25">
      <c r="A225" s="100" t="s">
        <v>188</v>
      </c>
      <c r="B225" s="110">
        <f>B224+SUM(B53:B56)+B58</f>
        <v>331716</v>
      </c>
      <c r="C225" s="110">
        <f t="shared" ref="C225:O225" si="192">C224+SUM(C53:C56)+C58</f>
        <v>257080</v>
      </c>
      <c r="D225" s="110">
        <f t="shared" si="192"/>
        <v>354652</v>
      </c>
      <c r="E225" s="110">
        <f t="shared" si="192"/>
        <v>528812</v>
      </c>
      <c r="F225" s="110">
        <f t="shared" si="192"/>
        <v>739007</v>
      </c>
      <c r="G225" s="110">
        <f t="shared" si="192"/>
        <v>629782</v>
      </c>
      <c r="H225" s="110">
        <f t="shared" si="192"/>
        <v>805183</v>
      </c>
      <c r="I225" s="110">
        <f t="shared" si="192"/>
        <v>1352639</v>
      </c>
      <c r="J225" s="110">
        <f t="shared" si="192"/>
        <v>801414</v>
      </c>
      <c r="K225" s="110">
        <f t="shared" si="192"/>
        <v>2320345</v>
      </c>
      <c r="L225" s="110">
        <f t="shared" si="192"/>
        <v>2635921.6</v>
      </c>
      <c r="M225" s="110">
        <f t="shared" si="192"/>
        <v>2618335.1199999996</v>
      </c>
      <c r="N225" s="110">
        <f t="shared" si="192"/>
        <v>3631101.5680000018</v>
      </c>
      <c r="O225" s="110">
        <f t="shared" si="192"/>
        <v>3673216.8632000014</v>
      </c>
    </row>
    <row r="226" spans="1:15" ht="20" x14ac:dyDescent="0.25">
      <c r="A226" s="100" t="s">
        <v>169</v>
      </c>
      <c r="B226" s="93">
        <f>B224/B4</f>
        <v>0.24170590798085703</v>
      </c>
      <c r="C226" s="93">
        <f t="shared" ref="C226:D226" si="193">C224/C4</f>
        <v>0.21473140557033335</v>
      </c>
      <c r="D226" s="93">
        <f t="shared" si="193"/>
        <v>0.21704945248064317</v>
      </c>
      <c r="E226" s="93">
        <f t="shared" ref="E226:F226" si="194">E224/E4</f>
        <v>0.21298506972532266</v>
      </c>
      <c r="F226" s="93">
        <f t="shared" si="194"/>
        <v>0.25189770213899565</v>
      </c>
      <c r="G226" s="93">
        <f t="shared" ref="G226:H226" si="195">G224/G4</f>
        <v>0.26412787588558378</v>
      </c>
      <c r="H226" s="93">
        <f t="shared" si="195"/>
        <v>0.22841700101252216</v>
      </c>
      <c r="I226" s="93">
        <f t="shared" ref="I226:J226" si="196">I224/I4</f>
        <v>0.24894619568370574</v>
      </c>
      <c r="J226" s="93">
        <f t="shared" si="196"/>
        <v>0.19976516912976458</v>
      </c>
      <c r="K226" s="93">
        <f t="shared" ref="K226:L226" si="197">K224/K4</f>
        <v>0.26114849783944283</v>
      </c>
      <c r="L226" s="93">
        <f t="shared" si="197"/>
        <v>0.28161680612987727</v>
      </c>
      <c r="M226" s="93">
        <f t="shared" ref="M226:N226" si="198">M224/M4</f>
        <v>0.29137927586206891</v>
      </c>
      <c r="N226" s="93">
        <f t="shared" si="198"/>
        <v>0.30399996800000012</v>
      </c>
      <c r="O226" s="93">
        <f t="shared" ref="O226" si="199">O224/O4</f>
        <v>0.31245280000000009</v>
      </c>
    </row>
    <row r="227" spans="1:15" ht="20" x14ac:dyDescent="0.25">
      <c r="A227" s="100" t="s">
        <v>170</v>
      </c>
      <c r="B227" s="88"/>
      <c r="C227" s="88">
        <f>C226/B226-1</f>
        <v>-0.11160050921328757</v>
      </c>
      <c r="D227" s="88">
        <f t="shared" ref="D227:O227" si="200">D226/C226-1</f>
        <v>1.0795099599674396E-2</v>
      </c>
      <c r="E227" s="88">
        <f t="shared" si="200"/>
        <v>-1.8725607039635217E-2</v>
      </c>
      <c r="F227" s="88">
        <f t="shared" si="200"/>
        <v>0.18270122156382551</v>
      </c>
      <c r="G227" s="88">
        <f t="shared" si="200"/>
        <v>4.8552144949061793E-2</v>
      </c>
      <c r="H227" s="88">
        <f t="shared" si="200"/>
        <v>-0.13520297603321141</v>
      </c>
      <c r="I227" s="88">
        <f t="shared" si="200"/>
        <v>8.9875948726155119E-2</v>
      </c>
      <c r="J227" s="88">
        <f t="shared" si="200"/>
        <v>-0.19755685126607536</v>
      </c>
      <c r="K227" s="88">
        <f t="shared" si="200"/>
        <v>0.30727743468534552</v>
      </c>
      <c r="L227" s="88">
        <f t="shared" si="200"/>
        <v>7.837804337292642E-2</v>
      </c>
      <c r="M227" s="88">
        <f t="shared" si="200"/>
        <v>3.4665792380619953E-2</v>
      </c>
      <c r="N227" s="88">
        <f t="shared" si="200"/>
        <v>4.3313623114038746E-2</v>
      </c>
      <c r="O227" s="88">
        <f t="shared" si="200"/>
        <v>2.7805371347933594E-2</v>
      </c>
    </row>
    <row r="228" spans="1:15" ht="20" x14ac:dyDescent="0.25">
      <c r="A228" s="100" t="s">
        <v>171</v>
      </c>
      <c r="B228" s="107">
        <f>B224/B223</f>
        <v>0.92061934543173407</v>
      </c>
      <c r="C228" s="107">
        <f t="shared" ref="C228:O228" si="201">C224/C223</f>
        <v>0.75364636828021547</v>
      </c>
      <c r="D228" s="107">
        <f t="shared" si="201"/>
        <v>0.74753233779684303</v>
      </c>
      <c r="E228" s="107">
        <f t="shared" si="201"/>
        <v>0.78871766771412277</v>
      </c>
      <c r="F228" s="107">
        <f t="shared" si="201"/>
        <v>1.1784087384800985</v>
      </c>
      <c r="G228" s="107">
        <f t="shared" si="201"/>
        <v>0.67055136717341945</v>
      </c>
      <c r="H228" s="107">
        <f t="shared" si="201"/>
        <v>0.3839880968975477</v>
      </c>
      <c r="I228" s="107">
        <f t="shared" si="201"/>
        <v>0.56939803732618965</v>
      </c>
      <c r="J228" s="107">
        <f t="shared" si="201"/>
        <v>0.5389743712571663</v>
      </c>
      <c r="K228" s="107">
        <f t="shared" si="201"/>
        <v>0.77513768239368652</v>
      </c>
      <c r="L228" s="107">
        <f t="shared" si="201"/>
        <v>0.74564192820291941</v>
      </c>
      <c r="M228" s="107">
        <f t="shared" si="201"/>
        <v>0.74056957313310112</v>
      </c>
      <c r="N228" s="107">
        <f t="shared" si="201"/>
        <v>0.68712439299634875</v>
      </c>
      <c r="O228" s="107">
        <f t="shared" si="201"/>
        <v>0.6651667267881296</v>
      </c>
    </row>
    <row r="229" spans="1:15" ht="20" x14ac:dyDescent="0.25">
      <c r="A229" s="100" t="s">
        <v>190</v>
      </c>
      <c r="B229" s="112">
        <f>B222/C224</f>
        <v>16.692860626634332</v>
      </c>
      <c r="C229" s="112">
        <f t="shared" ref="C229:N229" si="202">C222/D224</f>
        <v>13.513487694777822</v>
      </c>
      <c r="D229" s="112">
        <f t="shared" si="202"/>
        <v>14.514820039841485</v>
      </c>
      <c r="E229" s="112">
        <f t="shared" si="202"/>
        <v>11.726506446783851</v>
      </c>
      <c r="F229" s="112">
        <f t="shared" si="202"/>
        <v>14.662476520941579</v>
      </c>
      <c r="G229" s="112">
        <f>G222/H224</f>
        <v>29.085914413643849</v>
      </c>
      <c r="H229" s="112">
        <f t="shared" si="202"/>
        <v>28.503870557878628</v>
      </c>
      <c r="I229" s="112">
        <f t="shared" si="202"/>
        <v>30.702467258651559</v>
      </c>
      <c r="J229" s="112">
        <f t="shared" si="202"/>
        <v>15.867144678072977</v>
      </c>
      <c r="K229" s="112">
        <f t="shared" si="202"/>
        <v>20.993323965856689</v>
      </c>
      <c r="L229" s="112">
        <f t="shared" si="202"/>
        <v>7.8373109570782198</v>
      </c>
      <c r="M229" s="112">
        <f t="shared" si="202"/>
        <v>6.3982488734998793</v>
      </c>
      <c r="N229" s="112">
        <f t="shared" si="202"/>
        <v>5.1186940868303443</v>
      </c>
      <c r="O229" s="112"/>
    </row>
    <row r="230" spans="1:15" ht="20" x14ac:dyDescent="0.25">
      <c r="A230" s="100" t="s">
        <v>189</v>
      </c>
      <c r="B230" s="112">
        <f>B222/C225</f>
        <v>28.729992298117317</v>
      </c>
      <c r="C230" s="112">
        <f t="shared" ref="C230:N230" si="203">C222/D225</f>
        <v>19.388935350709993</v>
      </c>
      <c r="D230" s="112">
        <f t="shared" si="203"/>
        <v>15.487137205660991</v>
      </c>
      <c r="E230" s="112">
        <f t="shared" si="203"/>
        <v>13.143718286836256</v>
      </c>
      <c r="F230" s="112">
        <f t="shared" si="203"/>
        <v>24.470202879726635</v>
      </c>
      <c r="G230" s="112">
        <f t="shared" si="203"/>
        <v>36.320736838706232</v>
      </c>
      <c r="H230" s="112">
        <f t="shared" si="203"/>
        <v>32.82214776448113</v>
      </c>
      <c r="I230" s="112">
        <f t="shared" si="203"/>
        <v>62.070423963145139</v>
      </c>
      <c r="J230" s="112">
        <f t="shared" si="203"/>
        <v>17.178143534689884</v>
      </c>
      <c r="K230" s="112">
        <f t="shared" si="203"/>
        <v>23.794537895209025</v>
      </c>
      <c r="L230" s="112">
        <f t="shared" si="203"/>
        <v>10.117157157484105</v>
      </c>
      <c r="M230" s="112">
        <f t="shared" si="203"/>
        <v>6.6958587372679048</v>
      </c>
      <c r="N230" s="112">
        <f t="shared" si="203"/>
        <v>5.7691642669686169</v>
      </c>
      <c r="O230" s="112"/>
    </row>
    <row r="231" spans="1:15" ht="20" x14ac:dyDescent="0.25">
      <c r="A231" s="100" t="s">
        <v>172</v>
      </c>
      <c r="B231" s="112">
        <f>B222/C223</f>
        <v>12.580513787470768</v>
      </c>
      <c r="C231" s="112">
        <f t="shared" ref="C231:M231" si="204">C222/D223</f>
        <v>10.101769048266137</v>
      </c>
      <c r="D231" s="112">
        <f t="shared" si="204"/>
        <v>11.448095009113986</v>
      </c>
      <c r="E231" s="112">
        <f t="shared" si="204"/>
        <v>13.818617668733301</v>
      </c>
      <c r="F231" s="112">
        <f t="shared" si="204"/>
        <v>9.8319436772655386</v>
      </c>
      <c r="G231" s="112">
        <f t="shared" si="204"/>
        <v>11.168644922220054</v>
      </c>
      <c r="H231" s="112">
        <f t="shared" si="204"/>
        <v>16.230047951855852</v>
      </c>
      <c r="I231" s="112">
        <f t="shared" si="204"/>
        <v>16.547842986775461</v>
      </c>
      <c r="J231" s="112">
        <f t="shared" si="204"/>
        <v>12.299221751966803</v>
      </c>
      <c r="K231" s="112">
        <f t="shared" si="204"/>
        <v>15.65350256128994</v>
      </c>
      <c r="L231" s="112">
        <f t="shared" si="204"/>
        <v>5.8040740299947942</v>
      </c>
      <c r="M231" s="112">
        <f t="shared" si="204"/>
        <v>4.396392873443177</v>
      </c>
      <c r="N231" s="112">
        <f>N222/O223</f>
        <v>3.4047849911666943</v>
      </c>
      <c r="O231" s="68"/>
    </row>
    <row r="232" spans="1:15" ht="20" x14ac:dyDescent="0.25">
      <c r="A232" s="100" t="s">
        <v>173</v>
      </c>
    </row>
    <row r="233" spans="1:15" x14ac:dyDescent="0.25">
      <c r="A233" s="104"/>
    </row>
    <row r="234" spans="1:15" ht="20" x14ac:dyDescent="0.25">
      <c r="A234" s="105" t="s">
        <v>174</v>
      </c>
    </row>
    <row r="235" spans="1:15" x14ac:dyDescent="0.25">
      <c r="A235" s="99"/>
    </row>
    <row r="236" spans="1:15" ht="20" x14ac:dyDescent="0.25">
      <c r="A236" s="105" t="s">
        <v>175</v>
      </c>
      <c r="B236" s="112">
        <f>AVERAGE(B229:N229)</f>
        <v>16.585932778499323</v>
      </c>
    </row>
    <row r="237" spans="1:15" x14ac:dyDescent="0.25">
      <c r="A237" s="105"/>
    </row>
    <row r="238" spans="1:15" ht="20" x14ac:dyDescent="0.25">
      <c r="A238" s="105" t="s">
        <v>185</v>
      </c>
      <c r="B238" s="110">
        <f>O224</f>
        <v>4139999.6000000015</v>
      </c>
    </row>
    <row r="239" spans="1:15" ht="20" x14ac:dyDescent="0.25">
      <c r="A239" s="105" t="s">
        <v>186</v>
      </c>
      <c r="B239" s="68">
        <v>11</v>
      </c>
    </row>
    <row r="240" spans="1:15" ht="20" x14ac:dyDescent="0.25">
      <c r="A240" s="105" t="s">
        <v>176</v>
      </c>
      <c r="B240" s="111">
        <f>B239*B238</f>
        <v>45539995.600000016</v>
      </c>
    </row>
    <row r="241" spans="1:2" ht="20" x14ac:dyDescent="0.25">
      <c r="A241" s="105" t="s">
        <v>162</v>
      </c>
      <c r="B241" s="109">
        <f>O220</f>
        <v>-11936025.511200003</v>
      </c>
    </row>
    <row r="242" spans="1:2" ht="20" x14ac:dyDescent="0.25">
      <c r="A242" s="105" t="s">
        <v>177</v>
      </c>
      <c r="B242" s="68">
        <v>0.1</v>
      </c>
    </row>
    <row r="243" spans="1:2" ht="20" x14ac:dyDescent="0.25">
      <c r="A243" s="105" t="s">
        <v>178</v>
      </c>
      <c r="B243" s="68">
        <v>3</v>
      </c>
    </row>
    <row r="244" spans="1:2" ht="20" x14ac:dyDescent="0.25">
      <c r="A244" s="105" t="s">
        <v>179</v>
      </c>
      <c r="B244" s="111">
        <f>(B240-B241)/((1+B242)^B243)</f>
        <v>43182585.357776113</v>
      </c>
    </row>
    <row r="245" spans="1:2" ht="20" x14ac:dyDescent="0.25">
      <c r="A245" s="105" t="s">
        <v>164</v>
      </c>
      <c r="B245" s="106">
        <f>L21</f>
        <v>126306.5</v>
      </c>
    </row>
    <row r="246" spans="1:2" ht="20" x14ac:dyDescent="0.25">
      <c r="A246" s="105" t="s">
        <v>180</v>
      </c>
      <c r="B246" s="111">
        <f>B244/B245</f>
        <v>341.88727704256007</v>
      </c>
    </row>
    <row r="247" spans="1:2" ht="20" x14ac:dyDescent="0.25">
      <c r="A247" s="105" t="s">
        <v>181</v>
      </c>
      <c r="B247" s="68">
        <v>243</v>
      </c>
    </row>
    <row r="248" spans="1:2" ht="20" x14ac:dyDescent="0.25">
      <c r="A248" s="105" t="s">
        <v>182</v>
      </c>
      <c r="B248" s="107">
        <f>B246/B247-1</f>
        <v>0.40694352692411551</v>
      </c>
    </row>
  </sheetData>
  <mergeCells count="9">
    <mergeCell ref="AK1:AN1"/>
    <mergeCell ref="AP1:AS1"/>
    <mergeCell ref="AU1:AX1"/>
    <mergeCell ref="A1:A2"/>
    <mergeCell ref="B1:M1"/>
    <mergeCell ref="Q1:T1"/>
    <mergeCell ref="V1:Y1"/>
    <mergeCell ref="AA1:AD1"/>
    <mergeCell ref="AF1:AI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14F3C-3E30-FD44-A4E6-AAE0C15A83C5}">
  <dimension ref="A1:O84"/>
  <sheetViews>
    <sheetView topLeftCell="A77" workbookViewId="0">
      <selection sqref="A1:N84"/>
    </sheetView>
  </sheetViews>
  <sheetFormatPr baseColWidth="10" defaultRowHeight="16" x14ac:dyDescent="0.2"/>
  <cols>
    <col min="1" max="1" width="25.6640625" bestFit="1" customWidth="1"/>
    <col min="2" max="2" width="12.1640625" style="24" bestFit="1" customWidth="1"/>
    <col min="3" max="3" width="12" style="24" bestFit="1" customWidth="1"/>
    <col min="4" max="11" width="11.5" bestFit="1" customWidth="1"/>
  </cols>
  <sheetData>
    <row r="1" spans="1:15" ht="32" x14ac:dyDescent="0.2">
      <c r="A1" s="1" t="s">
        <v>0</v>
      </c>
      <c r="B1" s="23">
        <v>2014</v>
      </c>
      <c r="C1" s="23">
        <f>B1+1</f>
        <v>2015</v>
      </c>
      <c r="D1" s="23">
        <f t="shared" ref="D1:K1" si="0">C1+1</f>
        <v>2016</v>
      </c>
      <c r="E1" s="23">
        <f t="shared" si="0"/>
        <v>2017</v>
      </c>
      <c r="F1" s="23">
        <f t="shared" si="0"/>
        <v>2018</v>
      </c>
      <c r="G1" s="23">
        <f t="shared" si="0"/>
        <v>2019</v>
      </c>
      <c r="H1" s="23">
        <f t="shared" si="0"/>
        <v>2020</v>
      </c>
      <c r="I1" s="23">
        <f t="shared" si="0"/>
        <v>2021</v>
      </c>
      <c r="J1" s="23">
        <f t="shared" si="0"/>
        <v>2022</v>
      </c>
      <c r="K1" s="23">
        <f t="shared" si="0"/>
        <v>2023</v>
      </c>
      <c r="L1" s="23">
        <f>K1+1</f>
        <v>2024</v>
      </c>
      <c r="M1" s="23">
        <f t="shared" ref="M1:O1" si="1">L1+1</f>
        <v>2025</v>
      </c>
      <c r="N1" s="23">
        <f t="shared" si="1"/>
        <v>2026</v>
      </c>
      <c r="O1" s="23">
        <f t="shared" si="1"/>
        <v>2027</v>
      </c>
    </row>
    <row r="2" spans="1:15" x14ac:dyDescent="0.2">
      <c r="A2" s="3" t="s">
        <v>1</v>
      </c>
      <c r="J2" s="4" t="s">
        <v>2</v>
      </c>
      <c r="K2" s="4" t="s">
        <v>2</v>
      </c>
    </row>
    <row r="3" spans="1:15" x14ac:dyDescent="0.2">
      <c r="A3" s="4" t="s">
        <v>3</v>
      </c>
      <c r="B3" s="25">
        <v>664479</v>
      </c>
      <c r="C3" s="25">
        <v>501482</v>
      </c>
      <c r="D3" s="5">
        <v>734846</v>
      </c>
      <c r="E3" s="5">
        <v>990501</v>
      </c>
      <c r="F3" s="5">
        <v>881320</v>
      </c>
      <c r="G3" s="5">
        <v>1093505</v>
      </c>
      <c r="H3" s="5">
        <v>1150517</v>
      </c>
      <c r="I3" s="5">
        <v>1259871</v>
      </c>
      <c r="J3" s="5">
        <v>1154867</v>
      </c>
      <c r="K3" s="5">
        <v>2243971</v>
      </c>
    </row>
    <row r="4" spans="1:15" x14ac:dyDescent="0.2">
      <c r="A4" s="4" t="s">
        <v>4</v>
      </c>
      <c r="B4" s="26">
        <v>13746</v>
      </c>
      <c r="C4" s="26">
        <v>13108</v>
      </c>
      <c r="D4" s="6">
        <v>9200</v>
      </c>
      <c r="E4" s="6">
        <v>19173</v>
      </c>
      <c r="F4" s="6">
        <v>35786</v>
      </c>
      <c r="G4" s="6">
        <v>40219</v>
      </c>
      <c r="H4" s="6">
        <v>62399</v>
      </c>
      <c r="I4" s="6">
        <v>77001</v>
      </c>
      <c r="J4" s="6">
        <v>132906</v>
      </c>
      <c r="K4" s="6">
        <v>124769</v>
      </c>
    </row>
    <row r="5" spans="1:15" x14ac:dyDescent="0.2">
      <c r="A5" s="4" t="s">
        <v>5</v>
      </c>
      <c r="B5" s="26">
        <v>208116</v>
      </c>
      <c r="C5" s="26">
        <v>284009</v>
      </c>
      <c r="D5" s="6">
        <v>298432</v>
      </c>
      <c r="E5" s="6">
        <v>329562</v>
      </c>
      <c r="F5" s="6">
        <v>404842</v>
      </c>
      <c r="G5" s="6">
        <v>518513</v>
      </c>
      <c r="H5" s="6">
        <v>647230</v>
      </c>
      <c r="I5" s="6">
        <v>966481</v>
      </c>
      <c r="J5" s="6">
        <v>1447367</v>
      </c>
      <c r="K5" s="6">
        <v>1323602</v>
      </c>
      <c r="L5" s="42">
        <f>K5*1.2</f>
        <v>1588322.4</v>
      </c>
      <c r="M5" s="42">
        <f>L5*1.2</f>
        <v>1905986.88</v>
      </c>
      <c r="N5" s="42">
        <f>M5*1.15</f>
        <v>2191884.9119999995</v>
      </c>
      <c r="O5" s="42">
        <f>N5*1.15</f>
        <v>2520667.6487999992</v>
      </c>
    </row>
    <row r="6" spans="1:15" ht="32" x14ac:dyDescent="0.2">
      <c r="A6" s="4" t="s">
        <v>6</v>
      </c>
      <c r="B6" s="26">
        <v>40547</v>
      </c>
      <c r="C6" s="26">
        <v>91453</v>
      </c>
      <c r="D6" s="6">
        <v>81190</v>
      </c>
      <c r="E6" s="6">
        <v>48948</v>
      </c>
      <c r="F6" s="6">
        <v>49385</v>
      </c>
      <c r="G6" s="6">
        <v>85159</v>
      </c>
      <c r="H6" s="6">
        <v>139126</v>
      </c>
      <c r="I6" s="6">
        <v>118928</v>
      </c>
      <c r="J6" s="6">
        <v>185641</v>
      </c>
      <c r="K6" s="6">
        <v>183733</v>
      </c>
    </row>
    <row r="7" spans="1:15" ht="32" x14ac:dyDescent="0.2">
      <c r="A7" s="4" t="s">
        <v>7</v>
      </c>
      <c r="B7" s="26">
        <v>24124</v>
      </c>
      <c r="C7" s="26">
        <v>26987</v>
      </c>
      <c r="D7" s="6">
        <v>39069</v>
      </c>
      <c r="E7" s="6">
        <v>48098</v>
      </c>
      <c r="F7" s="6">
        <v>57949</v>
      </c>
      <c r="G7" s="6">
        <v>70542</v>
      </c>
      <c r="H7" s="6">
        <v>125107</v>
      </c>
      <c r="I7" s="6">
        <v>192572</v>
      </c>
      <c r="J7" s="6">
        <v>238672</v>
      </c>
      <c r="K7" s="6">
        <v>184502</v>
      </c>
    </row>
    <row r="8" spans="1:15" x14ac:dyDescent="0.2">
      <c r="A8" s="4" t="s">
        <v>8</v>
      </c>
      <c r="B8" s="26">
        <v>951012</v>
      </c>
      <c r="C8" s="26">
        <v>917039</v>
      </c>
      <c r="D8" s="6">
        <v>1162737</v>
      </c>
      <c r="E8" s="6">
        <v>1436282</v>
      </c>
      <c r="F8" s="6">
        <v>1429282</v>
      </c>
      <c r="G8" s="6">
        <v>1807938</v>
      </c>
      <c r="H8" s="6">
        <v>2124379</v>
      </c>
      <c r="I8" s="6">
        <v>2614853</v>
      </c>
      <c r="J8" s="6">
        <v>3159453</v>
      </c>
      <c r="K8" s="6">
        <v>4060577</v>
      </c>
    </row>
    <row r="9" spans="1:15" x14ac:dyDescent="0.2">
      <c r="A9" s="4" t="s">
        <v>9</v>
      </c>
      <c r="B9" s="26">
        <v>296008</v>
      </c>
      <c r="C9" s="26">
        <v>349605</v>
      </c>
      <c r="D9" s="6">
        <v>423499</v>
      </c>
      <c r="E9" s="6">
        <v>473642</v>
      </c>
      <c r="F9" s="6">
        <v>567237</v>
      </c>
      <c r="G9" s="6">
        <v>671693</v>
      </c>
      <c r="H9" s="6">
        <v>745687</v>
      </c>
      <c r="I9" s="6">
        <v>927710</v>
      </c>
      <c r="J9" s="6">
        <v>1269614</v>
      </c>
      <c r="K9" s="6">
        <v>1545811</v>
      </c>
    </row>
    <row r="10" spans="1:15" x14ac:dyDescent="0.2">
      <c r="A10" s="4" t="s">
        <v>10</v>
      </c>
      <c r="B10" s="27">
        <v>0</v>
      </c>
      <c r="C10" s="27">
        <v>0</v>
      </c>
      <c r="D10" s="6">
        <v>0</v>
      </c>
      <c r="E10" s="6">
        <v>0</v>
      </c>
      <c r="F10" s="6">
        <v>0</v>
      </c>
      <c r="G10" s="6">
        <v>689664</v>
      </c>
      <c r="H10" s="6">
        <v>734835</v>
      </c>
      <c r="I10" s="6">
        <v>803543</v>
      </c>
      <c r="J10" s="6">
        <v>969419</v>
      </c>
      <c r="K10" s="6">
        <v>1265610</v>
      </c>
    </row>
    <row r="11" spans="1:15" x14ac:dyDescent="0.2">
      <c r="A11" s="4" t="s">
        <v>11</v>
      </c>
      <c r="B11" s="27">
        <v>0</v>
      </c>
      <c r="C11" s="27">
        <v>0</v>
      </c>
      <c r="D11" s="6">
        <v>0</v>
      </c>
      <c r="E11" s="6">
        <v>0</v>
      </c>
      <c r="F11" s="6">
        <v>0</v>
      </c>
      <c r="G11" s="6">
        <v>0</v>
      </c>
      <c r="H11" s="6">
        <v>386877</v>
      </c>
      <c r="I11" s="6">
        <v>386880</v>
      </c>
      <c r="J11" s="6">
        <v>24144</v>
      </c>
      <c r="K11" s="6">
        <v>24083</v>
      </c>
    </row>
    <row r="12" spans="1:15" x14ac:dyDescent="0.2">
      <c r="A12" s="4" t="s">
        <v>12</v>
      </c>
      <c r="B12" s="27">
        <v>0</v>
      </c>
      <c r="C12" s="27">
        <v>0</v>
      </c>
      <c r="D12" s="6">
        <v>0</v>
      </c>
      <c r="E12" s="6">
        <v>0</v>
      </c>
      <c r="F12" s="6">
        <v>0</v>
      </c>
      <c r="G12" s="6">
        <v>0</v>
      </c>
      <c r="H12" s="6">
        <v>80080</v>
      </c>
      <c r="I12" s="6">
        <v>71299</v>
      </c>
      <c r="J12" s="6">
        <v>21961</v>
      </c>
      <c r="K12" s="6">
        <v>0</v>
      </c>
    </row>
    <row r="13" spans="1:15" ht="32" x14ac:dyDescent="0.2">
      <c r="A13" s="4" t="s">
        <v>95</v>
      </c>
      <c r="B13" s="26">
        <v>26163</v>
      </c>
      <c r="C13" s="26">
        <v>24777</v>
      </c>
      <c r="D13" s="6">
        <v>24557</v>
      </c>
      <c r="E13" s="6">
        <v>24679</v>
      </c>
      <c r="F13" s="6">
        <v>24239</v>
      </c>
      <c r="G13" s="6">
        <v>24423</v>
      </c>
      <c r="H13" s="6">
        <f>H11+H12</f>
        <v>466957</v>
      </c>
      <c r="I13" s="6">
        <f t="shared" ref="I13:K13" si="2">I11+I12</f>
        <v>458179</v>
      </c>
      <c r="J13" s="6">
        <f t="shared" si="2"/>
        <v>46105</v>
      </c>
      <c r="K13" s="6">
        <f t="shared" si="2"/>
        <v>24083</v>
      </c>
    </row>
    <row r="14" spans="1:15" x14ac:dyDescent="0.2">
      <c r="A14" s="4" t="s">
        <v>13</v>
      </c>
      <c r="B14" s="26">
        <v>16018</v>
      </c>
      <c r="C14" s="26">
        <v>11802</v>
      </c>
      <c r="D14" s="6">
        <v>26256</v>
      </c>
      <c r="E14" s="6">
        <v>32491</v>
      </c>
      <c r="F14" s="6">
        <v>26549</v>
      </c>
      <c r="G14" s="6">
        <v>31435</v>
      </c>
      <c r="H14" s="6">
        <v>6731</v>
      </c>
      <c r="I14" s="6">
        <v>6091</v>
      </c>
      <c r="J14" s="6">
        <v>6402</v>
      </c>
      <c r="K14" s="6">
        <v>9176</v>
      </c>
    </row>
    <row r="15" spans="1:15" x14ac:dyDescent="0.2">
      <c r="A15" s="4" t="s">
        <v>14</v>
      </c>
      <c r="B15" s="26">
        <v>7012</v>
      </c>
      <c r="C15" s="26">
        <v>10854</v>
      </c>
      <c r="D15" s="6">
        <v>20492</v>
      </c>
      <c r="E15" s="6">
        <v>31389</v>
      </c>
      <c r="F15" s="6">
        <v>37404</v>
      </c>
      <c r="G15" s="6">
        <v>56201</v>
      </c>
      <c r="H15" s="6">
        <v>106626</v>
      </c>
      <c r="I15" s="6">
        <v>132102</v>
      </c>
      <c r="J15" s="6">
        <v>156045</v>
      </c>
      <c r="K15" s="6">
        <v>186684</v>
      </c>
    </row>
    <row r="16" spans="1:15" x14ac:dyDescent="0.2">
      <c r="A16" s="4" t="s">
        <v>15</v>
      </c>
      <c r="B16" s="26">
        <v>1296213</v>
      </c>
      <c r="C16" s="26">
        <v>1314077</v>
      </c>
      <c r="D16" s="6">
        <v>1657541</v>
      </c>
      <c r="E16" s="6">
        <v>1998483</v>
      </c>
      <c r="F16" s="6">
        <v>2084711</v>
      </c>
      <c r="G16" s="6">
        <v>3281354</v>
      </c>
      <c r="H16" s="6">
        <v>4185215</v>
      </c>
      <c r="I16" s="6">
        <v>4942478</v>
      </c>
      <c r="J16" s="6">
        <v>5607038</v>
      </c>
      <c r="K16" s="6">
        <v>7091941</v>
      </c>
    </row>
    <row r="17" spans="1:11" x14ac:dyDescent="0.2">
      <c r="A17" s="3" t="s">
        <v>16</v>
      </c>
      <c r="J17" s="4" t="s">
        <v>2</v>
      </c>
      <c r="K17" s="4" t="s">
        <v>2</v>
      </c>
    </row>
    <row r="18" spans="1:11" x14ac:dyDescent="0.2">
      <c r="A18" s="4" t="s">
        <v>17</v>
      </c>
      <c r="B18" s="26">
        <v>9339</v>
      </c>
      <c r="C18" s="26">
        <v>10381</v>
      </c>
      <c r="D18" s="6">
        <v>24846</v>
      </c>
      <c r="E18" s="6">
        <v>24646</v>
      </c>
      <c r="F18" s="6">
        <v>95533</v>
      </c>
      <c r="G18" s="6">
        <v>79997</v>
      </c>
      <c r="H18" s="6">
        <v>172246</v>
      </c>
      <c r="I18" s="6">
        <v>289728</v>
      </c>
      <c r="J18" s="6">
        <v>172732</v>
      </c>
      <c r="K18" s="6">
        <v>348441</v>
      </c>
    </row>
    <row r="19" spans="1:11" x14ac:dyDescent="0.2">
      <c r="A19" s="4" t="s">
        <v>18</v>
      </c>
      <c r="B19" s="26">
        <v>22296</v>
      </c>
      <c r="C19" s="26">
        <v>25451</v>
      </c>
      <c r="D19" s="6">
        <v>8601</v>
      </c>
      <c r="E19" s="6">
        <v>13027</v>
      </c>
      <c r="F19" s="6">
        <v>16241</v>
      </c>
      <c r="G19" s="6">
        <v>6344</v>
      </c>
      <c r="H19" s="6">
        <v>226867</v>
      </c>
      <c r="I19" s="6">
        <v>330800</v>
      </c>
      <c r="J19" s="6">
        <v>399223</v>
      </c>
      <c r="K19" s="6">
        <v>348555</v>
      </c>
    </row>
    <row r="20" spans="1:11" ht="32" x14ac:dyDescent="0.2">
      <c r="A20" s="4" t="s">
        <v>19</v>
      </c>
      <c r="B20" s="26">
        <v>29932</v>
      </c>
      <c r="C20" s="26">
        <v>43524</v>
      </c>
      <c r="D20" s="6">
        <v>55238</v>
      </c>
      <c r="E20" s="6">
        <v>70141</v>
      </c>
      <c r="F20" s="6">
        <v>109181</v>
      </c>
      <c r="G20" s="6">
        <v>133688</v>
      </c>
      <c r="H20" s="6">
        <v>130171</v>
      </c>
      <c r="I20" s="6">
        <v>204921</v>
      </c>
      <c r="J20" s="6">
        <v>248167</v>
      </c>
      <c r="K20" s="6">
        <v>326110</v>
      </c>
    </row>
    <row r="21" spans="1:11" x14ac:dyDescent="0.2">
      <c r="A21" s="4" t="s">
        <v>103</v>
      </c>
      <c r="B21" s="26">
        <v>20073</v>
      </c>
      <c r="C21" s="26">
        <v>37736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</row>
    <row r="22" spans="1:11" x14ac:dyDescent="0.2">
      <c r="A22" s="4" t="s">
        <v>20</v>
      </c>
      <c r="B22" s="26">
        <v>0</v>
      </c>
      <c r="C22" s="26">
        <v>0</v>
      </c>
      <c r="D22" s="6">
        <v>30290</v>
      </c>
      <c r="E22" s="6">
        <v>15700</v>
      </c>
      <c r="F22" s="6">
        <v>0</v>
      </c>
      <c r="G22" s="6">
        <v>128497</v>
      </c>
      <c r="H22" s="6">
        <v>166091</v>
      </c>
      <c r="I22" s="6">
        <v>188996</v>
      </c>
      <c r="J22" s="6">
        <v>207972</v>
      </c>
      <c r="K22" s="6">
        <v>249270</v>
      </c>
    </row>
    <row r="23" spans="1:11" x14ac:dyDescent="0.2">
      <c r="A23" s="4" t="s">
        <v>21</v>
      </c>
      <c r="B23" s="26">
        <v>0</v>
      </c>
      <c r="C23" s="26">
        <v>0</v>
      </c>
      <c r="D23" s="6">
        <v>70454</v>
      </c>
      <c r="E23" s="6">
        <v>82668</v>
      </c>
      <c r="F23" s="6">
        <v>67412</v>
      </c>
      <c r="G23" s="6">
        <v>26436</v>
      </c>
      <c r="H23" s="6">
        <v>8357</v>
      </c>
      <c r="I23" s="6">
        <v>133852</v>
      </c>
      <c r="J23" s="6">
        <v>174221</v>
      </c>
      <c r="K23" s="6">
        <v>12098</v>
      </c>
    </row>
    <row r="24" spans="1:11" x14ac:dyDescent="0.2">
      <c r="A24" s="4" t="s">
        <v>22</v>
      </c>
      <c r="B24" s="26">
        <v>46252</v>
      </c>
      <c r="C24" s="26">
        <v>57736</v>
      </c>
      <c r="D24" s="6">
        <v>0</v>
      </c>
      <c r="E24" s="6">
        <v>6427</v>
      </c>
      <c r="F24" s="6">
        <v>99412</v>
      </c>
      <c r="G24" s="6">
        <v>120413</v>
      </c>
      <c r="H24" s="6">
        <v>155848</v>
      </c>
      <c r="I24" s="6">
        <v>208195</v>
      </c>
      <c r="J24" s="6">
        <v>251478</v>
      </c>
      <c r="K24" s="6">
        <v>306479</v>
      </c>
    </row>
    <row r="25" spans="1:11" x14ac:dyDescent="0.2">
      <c r="A25" s="4" t="s">
        <v>23</v>
      </c>
      <c r="B25" s="26">
        <v>31989</v>
      </c>
      <c r="C25" s="26">
        <v>50676</v>
      </c>
      <c r="D25" s="6">
        <v>52561</v>
      </c>
      <c r="E25" s="6">
        <v>79989</v>
      </c>
      <c r="F25" s="6">
        <v>112698</v>
      </c>
      <c r="G25" s="6">
        <v>125043</v>
      </c>
      <c r="H25" s="6">
        <v>23598</v>
      </c>
      <c r="I25" s="6">
        <v>48842</v>
      </c>
      <c r="J25" s="6">
        <v>38405</v>
      </c>
      <c r="K25" s="6">
        <v>40308</v>
      </c>
    </row>
    <row r="26" spans="1:11" x14ac:dyDescent="0.2">
      <c r="A26" s="4" t="s">
        <v>24</v>
      </c>
      <c r="B26" s="26">
        <v>159881</v>
      </c>
      <c r="C26" s="26">
        <v>225504</v>
      </c>
      <c r="D26" s="6">
        <v>241990</v>
      </c>
      <c r="E26" s="6">
        <v>292598</v>
      </c>
      <c r="F26" s="6">
        <v>500477</v>
      </c>
      <c r="G26" s="6">
        <v>620418</v>
      </c>
      <c r="H26" s="6">
        <v>883178</v>
      </c>
      <c r="I26" s="6">
        <v>1405334</v>
      </c>
      <c r="J26" s="6">
        <v>1492198</v>
      </c>
      <c r="K26" s="6">
        <v>1631261</v>
      </c>
    </row>
    <row r="27" spans="1:11" x14ac:dyDescent="0.2">
      <c r="A27" s="4" t="s">
        <v>25</v>
      </c>
      <c r="B27" s="27">
        <v>0</v>
      </c>
      <c r="C27" s="27">
        <v>0</v>
      </c>
      <c r="D27" s="6">
        <v>0</v>
      </c>
      <c r="E27" s="6">
        <v>0</v>
      </c>
      <c r="F27" s="6">
        <v>0</v>
      </c>
      <c r="G27" s="6">
        <v>611464</v>
      </c>
      <c r="H27" s="6">
        <v>632590</v>
      </c>
      <c r="I27" s="6">
        <v>692056</v>
      </c>
      <c r="J27" s="6">
        <v>862362</v>
      </c>
      <c r="K27" s="6">
        <v>1154012</v>
      </c>
    </row>
    <row r="28" spans="1:11" ht="32" x14ac:dyDescent="0.2">
      <c r="A28" s="4" t="s">
        <v>26</v>
      </c>
      <c r="B28" s="27">
        <v>20073</v>
      </c>
      <c r="C28" s="27">
        <v>37736</v>
      </c>
      <c r="D28" s="6">
        <v>0</v>
      </c>
      <c r="E28" s="6">
        <v>48268</v>
      </c>
      <c r="F28" s="6">
        <v>42099</v>
      </c>
      <c r="G28" s="6">
        <v>48226</v>
      </c>
      <c r="H28" s="6">
        <v>43150</v>
      </c>
      <c r="I28" s="6">
        <v>38074</v>
      </c>
      <c r="J28" s="6">
        <v>28555</v>
      </c>
      <c r="K28" s="6">
        <v>15864</v>
      </c>
    </row>
    <row r="29" spans="1:11" x14ac:dyDescent="0.2">
      <c r="A29" s="4" t="s">
        <v>27</v>
      </c>
      <c r="B29" s="26">
        <v>3633</v>
      </c>
      <c r="C29" s="26">
        <v>10759</v>
      </c>
      <c r="D29" s="6">
        <v>7262</v>
      </c>
      <c r="E29" s="6">
        <v>1336</v>
      </c>
      <c r="F29" s="6">
        <v>14249</v>
      </c>
      <c r="G29" s="6">
        <v>43432</v>
      </c>
      <c r="H29" s="6">
        <v>58755</v>
      </c>
      <c r="I29" s="6">
        <v>53352</v>
      </c>
      <c r="J29" s="6">
        <v>55084</v>
      </c>
      <c r="K29" s="6">
        <v>29522</v>
      </c>
    </row>
    <row r="30" spans="1:11" x14ac:dyDescent="0.2">
      <c r="A30" s="4" t="s">
        <v>28</v>
      </c>
      <c r="B30" s="26">
        <v>43131</v>
      </c>
      <c r="C30" s="26">
        <v>50332</v>
      </c>
      <c r="D30" s="6">
        <v>48316</v>
      </c>
      <c r="E30" s="6">
        <v>59321</v>
      </c>
      <c r="F30" s="6">
        <v>81911</v>
      </c>
      <c r="G30" s="6">
        <v>5596</v>
      </c>
      <c r="H30" s="6">
        <v>8976</v>
      </c>
      <c r="I30" s="6">
        <v>13616</v>
      </c>
      <c r="J30" s="6">
        <v>20040</v>
      </c>
      <c r="K30" s="6">
        <v>29201</v>
      </c>
    </row>
    <row r="31" spans="1:11" x14ac:dyDescent="0.2">
      <c r="A31" s="4" t="s">
        <v>29</v>
      </c>
      <c r="B31" s="26">
        <v>206645</v>
      </c>
      <c r="C31" s="26">
        <v>286595</v>
      </c>
      <c r="D31" s="6">
        <v>297568</v>
      </c>
      <c r="E31" s="6">
        <v>401523</v>
      </c>
      <c r="F31" s="6">
        <v>638736</v>
      </c>
      <c r="G31" s="6">
        <v>1329136</v>
      </c>
      <c r="H31" s="6">
        <v>1626649</v>
      </c>
      <c r="I31" s="6">
        <v>2202432</v>
      </c>
      <c r="J31" s="6">
        <v>2458239</v>
      </c>
      <c r="K31" s="6">
        <v>2859860</v>
      </c>
    </row>
    <row r="32" spans="1:11" ht="32" x14ac:dyDescent="0.2">
      <c r="A32" s="4" t="s">
        <v>30</v>
      </c>
      <c r="F32" s="4" t="s">
        <v>31</v>
      </c>
      <c r="G32" s="4" t="s">
        <v>31</v>
      </c>
      <c r="H32" s="4" t="s">
        <v>31</v>
      </c>
      <c r="I32" s="4" t="s">
        <v>31</v>
      </c>
      <c r="J32" s="4" t="s">
        <v>31</v>
      </c>
      <c r="K32" s="4" t="s">
        <v>31</v>
      </c>
    </row>
    <row r="33" spans="1:11" x14ac:dyDescent="0.2">
      <c r="A33" s="3" t="s">
        <v>32</v>
      </c>
      <c r="D33" s="6"/>
      <c r="E33" s="6"/>
      <c r="J33" s="4" t="s">
        <v>2</v>
      </c>
      <c r="K33" s="4" t="s">
        <v>2</v>
      </c>
    </row>
    <row r="34" spans="1:11" ht="64" x14ac:dyDescent="0.2">
      <c r="A34" s="4" t="s">
        <v>33</v>
      </c>
      <c r="B34" s="26">
        <v>0</v>
      </c>
      <c r="C34" s="26">
        <v>0</v>
      </c>
      <c r="D34" s="6">
        <v>0</v>
      </c>
      <c r="E34" s="6">
        <v>0</v>
      </c>
      <c r="F34" s="6">
        <v>0</v>
      </c>
      <c r="G34" s="6">
        <v>0</v>
      </c>
      <c r="H34" s="6">
        <v>0</v>
      </c>
      <c r="I34" s="6">
        <v>0</v>
      </c>
      <c r="J34" s="6">
        <v>0</v>
      </c>
      <c r="K34" s="6">
        <v>0</v>
      </c>
    </row>
    <row r="35" spans="1:11" ht="64" x14ac:dyDescent="0.2">
      <c r="A35" s="4" t="s">
        <v>34</v>
      </c>
      <c r="B35" s="26">
        <v>0</v>
      </c>
      <c r="C35" s="26">
        <v>0</v>
      </c>
      <c r="D35" s="6">
        <v>0</v>
      </c>
      <c r="E35" s="6">
        <v>0</v>
      </c>
      <c r="F35" s="6">
        <v>0</v>
      </c>
      <c r="G35" s="6">
        <v>0</v>
      </c>
      <c r="H35" s="6">
        <v>0</v>
      </c>
      <c r="I35" s="6">
        <v>0</v>
      </c>
      <c r="J35" s="6">
        <v>0</v>
      </c>
      <c r="K35" s="6">
        <v>0</v>
      </c>
    </row>
    <row r="36" spans="1:11" ht="80" x14ac:dyDescent="0.2">
      <c r="A36" s="4" t="s">
        <v>35</v>
      </c>
      <c r="B36" s="26">
        <v>0</v>
      </c>
      <c r="C36" s="26">
        <v>0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</row>
    <row r="37" spans="1:11" ht="64" x14ac:dyDescent="0.2">
      <c r="A37" s="4" t="s">
        <v>36</v>
      </c>
      <c r="B37" s="26">
        <v>661</v>
      </c>
      <c r="C37" s="26">
        <v>637</v>
      </c>
      <c r="D37" s="6">
        <v>637</v>
      </c>
      <c r="E37" s="6">
        <v>628</v>
      </c>
      <c r="F37" s="6">
        <v>608</v>
      </c>
      <c r="G37" s="6">
        <v>621</v>
      </c>
      <c r="H37" s="6">
        <v>626</v>
      </c>
      <c r="I37" s="6">
        <v>616</v>
      </c>
      <c r="J37" s="6">
        <v>611</v>
      </c>
      <c r="K37" s="6">
        <v>606</v>
      </c>
    </row>
    <row r="38" spans="1:11" x14ac:dyDescent="0.2">
      <c r="A38" s="4" t="s">
        <v>37</v>
      </c>
      <c r="B38" s="26">
        <v>241695</v>
      </c>
      <c r="C38" s="26">
        <v>245533</v>
      </c>
      <c r="D38" s="6">
        <v>266622</v>
      </c>
      <c r="E38" s="6">
        <v>284253</v>
      </c>
      <c r="F38" s="6">
        <v>315285</v>
      </c>
      <c r="G38" s="6">
        <v>355541</v>
      </c>
      <c r="H38" s="6">
        <v>388667</v>
      </c>
      <c r="I38" s="6">
        <v>422507</v>
      </c>
      <c r="J38" s="6">
        <v>474645</v>
      </c>
      <c r="K38" s="6">
        <v>575369</v>
      </c>
    </row>
    <row r="39" spans="1:11" x14ac:dyDescent="0.2">
      <c r="A39" s="4" t="s">
        <v>38</v>
      </c>
      <c r="B39" s="26">
        <v>1020619</v>
      </c>
      <c r="C39" s="26">
        <v>1019515</v>
      </c>
      <c r="D39" s="6">
        <v>1294214</v>
      </c>
      <c r="E39" s="6">
        <v>1455002</v>
      </c>
      <c r="F39" s="6">
        <v>1346890</v>
      </c>
      <c r="G39" s="6">
        <v>1820637</v>
      </c>
      <c r="H39" s="6">
        <v>2346428</v>
      </c>
      <c r="I39" s="6">
        <v>2512840</v>
      </c>
      <c r="J39" s="6">
        <v>2926127</v>
      </c>
      <c r="K39" s="6">
        <v>3920362</v>
      </c>
    </row>
    <row r="40" spans="1:11" ht="32" x14ac:dyDescent="0.2">
      <c r="A40" s="4" t="s">
        <v>39</v>
      </c>
      <c r="B40" s="26">
        <v>-173407</v>
      </c>
      <c r="C40" s="26">
        <v>-238203</v>
      </c>
      <c r="D40" s="6">
        <v>-201500</v>
      </c>
      <c r="E40" s="6">
        <v>-142923</v>
      </c>
      <c r="F40" s="6">
        <v>-216808</v>
      </c>
      <c r="G40" s="6">
        <v>-224581</v>
      </c>
      <c r="H40" s="6">
        <v>-177155</v>
      </c>
      <c r="I40" s="6">
        <v>-195917</v>
      </c>
      <c r="J40" s="6">
        <v>-252584</v>
      </c>
      <c r="K40" s="6">
        <v>-264256</v>
      </c>
    </row>
    <row r="41" spans="1:11" x14ac:dyDescent="0.2">
      <c r="A41" s="4" t="s">
        <v>40</v>
      </c>
      <c r="B41" s="26">
        <v>1089568</v>
      </c>
      <c r="C41" s="26">
        <v>1027482</v>
      </c>
      <c r="D41" s="6">
        <v>1359973</v>
      </c>
      <c r="E41" s="6">
        <v>1596960</v>
      </c>
      <c r="F41" s="6">
        <v>1445975</v>
      </c>
      <c r="G41" s="6">
        <v>1952218</v>
      </c>
      <c r="H41" s="6">
        <v>2558566</v>
      </c>
      <c r="I41" s="6">
        <v>2740046</v>
      </c>
      <c r="J41" s="6">
        <v>3148799</v>
      </c>
      <c r="K41" s="6">
        <v>4232081</v>
      </c>
    </row>
    <row r="42" spans="1:11" ht="32" x14ac:dyDescent="0.2">
      <c r="A42" s="4" t="s">
        <v>41</v>
      </c>
      <c r="B42" s="25">
        <v>1296213</v>
      </c>
      <c r="C42" s="25">
        <v>1314077</v>
      </c>
      <c r="D42" s="5">
        <v>1657541</v>
      </c>
      <c r="E42" s="5">
        <v>1998483</v>
      </c>
      <c r="F42" s="5">
        <v>2084711</v>
      </c>
      <c r="G42" s="5">
        <v>3281354</v>
      </c>
      <c r="H42" s="5">
        <v>4185215</v>
      </c>
      <c r="I42" s="5">
        <v>4942478</v>
      </c>
      <c r="J42" s="5">
        <v>5607038</v>
      </c>
      <c r="K42" s="5">
        <v>7091941</v>
      </c>
    </row>
    <row r="44" spans="1:11" x14ac:dyDescent="0.2">
      <c r="A44" s="4" t="s">
        <v>142</v>
      </c>
    </row>
    <row r="45" spans="1:11" x14ac:dyDescent="0.2">
      <c r="A45" s="11" t="s">
        <v>3</v>
      </c>
      <c r="C45" s="52">
        <f>C3/B3-1</f>
        <v>-0.2453004534379567</v>
      </c>
      <c r="D45" s="52">
        <f t="shared" ref="D45:J45" si="3">D3/C3-1</f>
        <v>0.46534870643412929</v>
      </c>
      <c r="E45" s="52">
        <f t="shared" si="3"/>
        <v>0.34790282589821531</v>
      </c>
      <c r="F45" s="52">
        <f t="shared" si="3"/>
        <v>-0.11022805630685883</v>
      </c>
      <c r="G45" s="52">
        <f t="shared" si="3"/>
        <v>0.24075818091045242</v>
      </c>
      <c r="H45" s="52">
        <f t="shared" si="3"/>
        <v>5.2136935816480046E-2</v>
      </c>
      <c r="I45" s="52">
        <f t="shared" si="3"/>
        <v>9.5047704640609298E-2</v>
      </c>
      <c r="J45" s="52">
        <f t="shared" si="3"/>
        <v>-8.3345040881169563E-2</v>
      </c>
      <c r="K45" s="52">
        <f>K3/J3-1</f>
        <v>0.94305578044917726</v>
      </c>
    </row>
    <row r="46" spans="1:11" x14ac:dyDescent="0.2">
      <c r="A46" s="11" t="s">
        <v>4</v>
      </c>
      <c r="C46" s="52">
        <f t="shared" ref="C46:J84" si="4">C4/B4-1</f>
        <v>-4.641350210970463E-2</v>
      </c>
      <c r="D46" s="52">
        <f t="shared" si="4"/>
        <v>-0.29813854134879458</v>
      </c>
      <c r="E46" s="52">
        <f t="shared" si="4"/>
        <v>1.084021739130435</v>
      </c>
      <c r="F46" s="52">
        <f t="shared" si="4"/>
        <v>0.86647890262348093</v>
      </c>
      <c r="G46" s="52">
        <f t="shared" si="4"/>
        <v>0.12387525848097014</v>
      </c>
      <c r="H46" s="52">
        <f t="shared" si="4"/>
        <v>0.55148064347696368</v>
      </c>
      <c r="I46" s="52">
        <f t="shared" si="4"/>
        <v>0.2340101604192375</v>
      </c>
      <c r="J46" s="52">
        <f t="shared" si="4"/>
        <v>0.7260295320839989</v>
      </c>
      <c r="K46" s="52">
        <f t="shared" ref="K46:K84" si="5">K4/J4-1</f>
        <v>-6.1223722029103311E-2</v>
      </c>
    </row>
    <row r="47" spans="1:11" x14ac:dyDescent="0.2">
      <c r="A47" s="11" t="s">
        <v>5</v>
      </c>
      <c r="C47" s="52">
        <f t="shared" si="4"/>
        <v>0.36466682042706955</v>
      </c>
      <c r="D47" s="52">
        <f t="shared" si="4"/>
        <v>5.0783601928107824E-2</v>
      </c>
      <c r="E47" s="52">
        <f t="shared" si="4"/>
        <v>0.10431187004074638</v>
      </c>
      <c r="F47" s="52">
        <f t="shared" si="4"/>
        <v>0.22842439358906663</v>
      </c>
      <c r="G47" s="52">
        <f t="shared" si="4"/>
        <v>0.28077867414942115</v>
      </c>
      <c r="H47" s="52">
        <f t="shared" si="4"/>
        <v>0.24824257058164401</v>
      </c>
      <c r="I47" s="52">
        <f t="shared" si="4"/>
        <v>0.4932574200825055</v>
      </c>
      <c r="J47" s="52">
        <f t="shared" si="4"/>
        <v>0.49756384243456409</v>
      </c>
      <c r="K47" s="52">
        <f t="shared" si="5"/>
        <v>-8.5510447592075822E-2</v>
      </c>
    </row>
    <row r="48" spans="1:11" ht="32" x14ac:dyDescent="0.2">
      <c r="A48" s="11" t="s">
        <v>6</v>
      </c>
      <c r="C48" s="52">
        <f t="shared" si="4"/>
        <v>1.2554812933139319</v>
      </c>
      <c r="D48" s="52">
        <f t="shared" si="4"/>
        <v>-0.11222157829704871</v>
      </c>
      <c r="E48" s="52">
        <f t="shared" si="4"/>
        <v>-0.39711787165907131</v>
      </c>
      <c r="F48" s="52">
        <f t="shared" si="4"/>
        <v>8.9278417912888042E-3</v>
      </c>
      <c r="G48" s="52">
        <f t="shared" si="4"/>
        <v>0.72438999696264039</v>
      </c>
      <c r="H48" s="52">
        <f t="shared" si="4"/>
        <v>0.6337204523303468</v>
      </c>
      <c r="I48" s="52">
        <f t="shared" si="4"/>
        <v>-0.14517775254086229</v>
      </c>
      <c r="J48" s="52">
        <f t="shared" si="4"/>
        <v>0.56095284541907708</v>
      </c>
      <c r="K48" s="52">
        <f t="shared" si="5"/>
        <v>-1.027790197208589E-2</v>
      </c>
    </row>
    <row r="49" spans="1:11" ht="32" x14ac:dyDescent="0.2">
      <c r="A49" s="11" t="s">
        <v>7</v>
      </c>
      <c r="C49" s="52">
        <f t="shared" si="4"/>
        <v>0.1186784944453656</v>
      </c>
      <c r="D49" s="52">
        <f t="shared" si="4"/>
        <v>0.44769703931522575</v>
      </c>
      <c r="E49" s="52">
        <f t="shared" si="4"/>
        <v>0.23110394430366776</v>
      </c>
      <c r="F49" s="52">
        <f t="shared" si="4"/>
        <v>0.20481101085284203</v>
      </c>
      <c r="G49" s="52">
        <f t="shared" si="4"/>
        <v>0.21731177414623204</v>
      </c>
      <c r="H49" s="52">
        <f t="shared" si="4"/>
        <v>0.77351081625131135</v>
      </c>
      <c r="I49" s="52">
        <f t="shared" si="4"/>
        <v>0.53925839481403925</v>
      </c>
      <c r="J49" s="52">
        <f t="shared" si="4"/>
        <v>0.23939098103566447</v>
      </c>
      <c r="K49" s="52">
        <f t="shared" si="5"/>
        <v>-0.22696420191727562</v>
      </c>
    </row>
    <row r="50" spans="1:11" x14ac:dyDescent="0.2">
      <c r="A50" s="11" t="s">
        <v>8</v>
      </c>
      <c r="C50" s="52">
        <f t="shared" si="4"/>
        <v>-3.5722998237666781E-2</v>
      </c>
      <c r="D50" s="52">
        <f t="shared" si="4"/>
        <v>0.26792535541018436</v>
      </c>
      <c r="E50" s="52">
        <f t="shared" si="4"/>
        <v>0.23525956428667882</v>
      </c>
      <c r="F50" s="52">
        <f t="shared" si="4"/>
        <v>-4.8736947201176717E-3</v>
      </c>
      <c r="G50" s="52">
        <f t="shared" si="4"/>
        <v>0.26492742509875589</v>
      </c>
      <c r="H50" s="52">
        <f t="shared" si="4"/>
        <v>0.1750286790808091</v>
      </c>
      <c r="I50" s="52">
        <f t="shared" si="4"/>
        <v>0.23087876504145455</v>
      </c>
      <c r="J50" s="52">
        <f t="shared" si="4"/>
        <v>0.20827174605991239</v>
      </c>
      <c r="K50" s="52">
        <f t="shared" si="5"/>
        <v>0.28521519389590533</v>
      </c>
    </row>
    <row r="51" spans="1:11" x14ac:dyDescent="0.2">
      <c r="A51" s="11" t="s">
        <v>9</v>
      </c>
      <c r="C51" s="52">
        <f t="shared" si="4"/>
        <v>0.18106605226885764</v>
      </c>
      <c r="D51" s="52">
        <f t="shared" si="4"/>
        <v>0.21136425394373659</v>
      </c>
      <c r="E51" s="52">
        <f t="shared" si="4"/>
        <v>0.11840169634402908</v>
      </c>
      <c r="F51" s="52">
        <f t="shared" si="4"/>
        <v>0.19760705342853879</v>
      </c>
      <c r="G51" s="52">
        <f t="shared" si="4"/>
        <v>0.18414877731882795</v>
      </c>
      <c r="H51" s="52">
        <f t="shared" si="4"/>
        <v>0.11016044532249114</v>
      </c>
      <c r="I51" s="52">
        <f t="shared" si="4"/>
        <v>0.24410107726163921</v>
      </c>
      <c r="J51" s="52">
        <f t="shared" si="4"/>
        <v>0.36854620517187486</v>
      </c>
      <c r="K51" s="52">
        <f t="shared" si="5"/>
        <v>0.21754407245036678</v>
      </c>
    </row>
    <row r="52" spans="1:11" x14ac:dyDescent="0.2">
      <c r="A52" s="11" t="s">
        <v>10</v>
      </c>
      <c r="C52" s="52" t="e">
        <f t="shared" si="4"/>
        <v>#DIV/0!</v>
      </c>
      <c r="D52" s="52" t="e">
        <f t="shared" si="4"/>
        <v>#DIV/0!</v>
      </c>
      <c r="E52" s="52" t="e">
        <f t="shared" si="4"/>
        <v>#DIV/0!</v>
      </c>
      <c r="F52" s="52" t="e">
        <f t="shared" si="4"/>
        <v>#DIV/0!</v>
      </c>
      <c r="G52" s="52" t="e">
        <f t="shared" si="4"/>
        <v>#DIV/0!</v>
      </c>
      <c r="H52" s="52">
        <f t="shared" si="4"/>
        <v>6.5497111636971139E-2</v>
      </c>
      <c r="I52" s="52">
        <f t="shared" si="4"/>
        <v>9.3501262188110168E-2</v>
      </c>
      <c r="J52" s="52">
        <f t="shared" si="4"/>
        <v>0.20643076972856456</v>
      </c>
      <c r="K52" s="52">
        <f t="shared" si="5"/>
        <v>0.30553455213896163</v>
      </c>
    </row>
    <row r="53" spans="1:11" x14ac:dyDescent="0.2">
      <c r="A53" s="11" t="s">
        <v>11</v>
      </c>
      <c r="C53" s="52" t="e">
        <f t="shared" si="4"/>
        <v>#DIV/0!</v>
      </c>
      <c r="D53" s="52" t="e">
        <f t="shared" si="4"/>
        <v>#DIV/0!</v>
      </c>
      <c r="E53" s="52" t="e">
        <f t="shared" si="4"/>
        <v>#DIV/0!</v>
      </c>
      <c r="F53" s="52" t="e">
        <f t="shared" si="4"/>
        <v>#DIV/0!</v>
      </c>
      <c r="G53" s="52" t="e">
        <f t="shared" si="4"/>
        <v>#DIV/0!</v>
      </c>
      <c r="H53" s="52" t="e">
        <f t="shared" si="4"/>
        <v>#DIV/0!</v>
      </c>
      <c r="I53" s="52">
        <f t="shared" si="4"/>
        <v>7.7544025620657209E-6</v>
      </c>
      <c r="J53" s="52">
        <f t="shared" si="4"/>
        <v>-0.93759305210918109</v>
      </c>
      <c r="K53" s="52">
        <f t="shared" si="5"/>
        <v>-2.5265076209409765E-3</v>
      </c>
    </row>
    <row r="54" spans="1:11" x14ac:dyDescent="0.2">
      <c r="A54" s="11" t="s">
        <v>12</v>
      </c>
      <c r="C54" s="52" t="e">
        <f t="shared" si="4"/>
        <v>#DIV/0!</v>
      </c>
      <c r="D54" s="52" t="e">
        <f t="shared" si="4"/>
        <v>#DIV/0!</v>
      </c>
      <c r="E54" s="52" t="e">
        <f t="shared" si="4"/>
        <v>#DIV/0!</v>
      </c>
      <c r="F54" s="52" t="e">
        <f t="shared" si="4"/>
        <v>#DIV/0!</v>
      </c>
      <c r="G54" s="52" t="e">
        <f t="shared" si="4"/>
        <v>#DIV/0!</v>
      </c>
      <c r="H54" s="52" t="e">
        <f t="shared" si="4"/>
        <v>#DIV/0!</v>
      </c>
      <c r="I54" s="52">
        <f t="shared" si="4"/>
        <v>-0.10965284715284718</v>
      </c>
      <c r="J54" s="52">
        <f t="shared" si="4"/>
        <v>-0.69198726489852591</v>
      </c>
      <c r="K54" s="52">
        <f t="shared" si="5"/>
        <v>-1</v>
      </c>
    </row>
    <row r="55" spans="1:11" ht="32" x14ac:dyDescent="0.2">
      <c r="A55" s="11" t="s">
        <v>95</v>
      </c>
      <c r="C55" s="52">
        <f t="shared" si="4"/>
        <v>-5.2975576195390395E-2</v>
      </c>
      <c r="D55" s="52">
        <f t="shared" si="4"/>
        <v>-8.8792024861766849E-3</v>
      </c>
      <c r="E55" s="52">
        <f t="shared" si="4"/>
        <v>4.9680335545871923E-3</v>
      </c>
      <c r="F55" s="52">
        <f t="shared" si="4"/>
        <v>-1.7828923376149719E-2</v>
      </c>
      <c r="G55" s="52">
        <f t="shared" si="4"/>
        <v>7.5910722389538332E-3</v>
      </c>
      <c r="H55" s="52">
        <f t="shared" si="4"/>
        <v>18.11955943168325</v>
      </c>
      <c r="I55" s="52">
        <f t="shared" si="4"/>
        <v>-1.8798304768961605E-2</v>
      </c>
      <c r="J55" s="52">
        <f t="shared" si="4"/>
        <v>-0.89937338900298791</v>
      </c>
      <c r="K55" s="52">
        <f t="shared" si="5"/>
        <v>-0.47764884502765426</v>
      </c>
    </row>
    <row r="56" spans="1:11" x14ac:dyDescent="0.2">
      <c r="A56" s="11" t="s">
        <v>13</v>
      </c>
      <c r="C56" s="52">
        <f t="shared" si="4"/>
        <v>-0.26320389561743041</v>
      </c>
      <c r="D56" s="52">
        <f t="shared" si="4"/>
        <v>1.224707676664972</v>
      </c>
      <c r="E56" s="52">
        <f t="shared" si="4"/>
        <v>0.2374695307739183</v>
      </c>
      <c r="F56" s="52">
        <f t="shared" si="4"/>
        <v>-0.18288141331445629</v>
      </c>
      <c r="G56" s="52">
        <f t="shared" si="4"/>
        <v>0.18403706354288296</v>
      </c>
      <c r="H56" s="52">
        <f t="shared" si="4"/>
        <v>-0.78587561635120085</v>
      </c>
      <c r="I56" s="52">
        <f t="shared" si="4"/>
        <v>-9.508245431585205E-2</v>
      </c>
      <c r="J56" s="52">
        <f t="shared" si="4"/>
        <v>5.1058939418814564E-2</v>
      </c>
      <c r="K56" s="52">
        <f t="shared" si="5"/>
        <v>0.4333020930959075</v>
      </c>
    </row>
    <row r="57" spans="1:11" x14ac:dyDescent="0.2">
      <c r="A57" s="11" t="s">
        <v>14</v>
      </c>
      <c r="C57" s="52">
        <f t="shared" si="4"/>
        <v>0.54791785510553348</v>
      </c>
      <c r="D57" s="52">
        <f t="shared" si="4"/>
        <v>0.88796756955960943</v>
      </c>
      <c r="E57" s="52">
        <f t="shared" si="4"/>
        <v>0.53176849502244772</v>
      </c>
      <c r="F57" s="52">
        <f t="shared" si="4"/>
        <v>0.19162764025614076</v>
      </c>
      <c r="G57" s="52">
        <f t="shared" si="4"/>
        <v>0.50253983531173141</v>
      </c>
      <c r="H57" s="52">
        <f t="shared" si="4"/>
        <v>0.8972260280066191</v>
      </c>
      <c r="I57" s="52">
        <f t="shared" si="4"/>
        <v>0.23892859152551904</v>
      </c>
      <c r="J57" s="52">
        <f t="shared" si="4"/>
        <v>0.18124630966980071</v>
      </c>
      <c r="K57" s="52">
        <f t="shared" si="5"/>
        <v>0.19634720753628754</v>
      </c>
    </row>
    <row r="58" spans="1:11" x14ac:dyDescent="0.2">
      <c r="A58" s="11" t="s">
        <v>15</v>
      </c>
      <c r="C58" s="52">
        <f t="shared" si="4"/>
        <v>1.3781685571738533E-2</v>
      </c>
      <c r="D58" s="52">
        <f t="shared" si="4"/>
        <v>0.26137281148669378</v>
      </c>
      <c r="E58" s="52">
        <f t="shared" si="4"/>
        <v>0.20569144292660035</v>
      </c>
      <c r="F58" s="52">
        <f t="shared" si="4"/>
        <v>4.3146726792271828E-2</v>
      </c>
      <c r="G58" s="52">
        <f t="shared" si="4"/>
        <v>0.57400905928927326</v>
      </c>
      <c r="H58" s="52">
        <f t="shared" si="4"/>
        <v>0.27545366943036309</v>
      </c>
      <c r="I58" s="52">
        <f t="shared" si="4"/>
        <v>0.18093765792199434</v>
      </c>
      <c r="J58" s="52">
        <f t="shared" si="4"/>
        <v>0.13445886860801393</v>
      </c>
      <c r="K58" s="52">
        <f t="shared" si="5"/>
        <v>0.26482841742823937</v>
      </c>
    </row>
    <row r="59" spans="1:11" x14ac:dyDescent="0.2">
      <c r="A59" s="51" t="s">
        <v>16</v>
      </c>
      <c r="C59" s="52" t="e">
        <f t="shared" si="4"/>
        <v>#DIV/0!</v>
      </c>
      <c r="D59" s="52" t="e">
        <f t="shared" si="4"/>
        <v>#DIV/0!</v>
      </c>
      <c r="E59" s="52" t="e">
        <f t="shared" si="4"/>
        <v>#DIV/0!</v>
      </c>
      <c r="F59" s="52" t="e">
        <f t="shared" si="4"/>
        <v>#DIV/0!</v>
      </c>
      <c r="G59" s="52" t="e">
        <f t="shared" si="4"/>
        <v>#DIV/0!</v>
      </c>
      <c r="H59" s="52" t="e">
        <f t="shared" si="4"/>
        <v>#DIV/0!</v>
      </c>
      <c r="I59" s="52" t="e">
        <f t="shared" si="4"/>
        <v>#DIV/0!</v>
      </c>
      <c r="J59" s="52" t="e">
        <f t="shared" si="4"/>
        <v>#VALUE!</v>
      </c>
      <c r="K59" s="52" t="e">
        <f t="shared" si="5"/>
        <v>#VALUE!</v>
      </c>
    </row>
    <row r="60" spans="1:11" x14ac:dyDescent="0.2">
      <c r="A60" s="11" t="s">
        <v>17</v>
      </c>
      <c r="C60" s="52">
        <f t="shared" si="4"/>
        <v>0.11157511510868412</v>
      </c>
      <c r="D60" s="52">
        <f t="shared" si="4"/>
        <v>1.3934110393989019</v>
      </c>
      <c r="E60" s="52">
        <f t="shared" si="4"/>
        <v>-8.0495854463494831E-3</v>
      </c>
      <c r="F60" s="52">
        <f t="shared" si="4"/>
        <v>2.8762070924287917</v>
      </c>
      <c r="G60" s="52">
        <f t="shared" si="4"/>
        <v>-0.16262443344184729</v>
      </c>
      <c r="H60" s="52">
        <f t="shared" si="4"/>
        <v>1.1531557433403754</v>
      </c>
      <c r="I60" s="52">
        <f t="shared" si="4"/>
        <v>0.68205938018879975</v>
      </c>
      <c r="J60" s="52">
        <f t="shared" si="4"/>
        <v>-0.40381323172078643</v>
      </c>
      <c r="K60" s="52">
        <f t="shared" si="5"/>
        <v>1.0172347914688649</v>
      </c>
    </row>
    <row r="61" spans="1:11" x14ac:dyDescent="0.2">
      <c r="A61" s="11" t="s">
        <v>18</v>
      </c>
      <c r="C61" s="52">
        <f t="shared" si="4"/>
        <v>0.14150520272694656</v>
      </c>
      <c r="D61" s="52">
        <f t="shared" si="4"/>
        <v>-0.66205650072688693</v>
      </c>
      <c r="E61" s="52">
        <f t="shared" si="4"/>
        <v>0.51459132658993134</v>
      </c>
      <c r="F61" s="52">
        <f t="shared" si="4"/>
        <v>0.24671835418745691</v>
      </c>
      <c r="G61" s="52">
        <f t="shared" si="4"/>
        <v>-0.60938365864170918</v>
      </c>
      <c r="H61" s="52">
        <f t="shared" si="4"/>
        <v>34.760876418663301</v>
      </c>
      <c r="I61" s="52">
        <f t="shared" si="4"/>
        <v>0.45812304125324532</v>
      </c>
      <c r="J61" s="52">
        <f t="shared" si="4"/>
        <v>0.20684099153567104</v>
      </c>
      <c r="K61" s="52">
        <f t="shared" si="5"/>
        <v>-0.12691653536995617</v>
      </c>
    </row>
    <row r="62" spans="1:11" ht="32" x14ac:dyDescent="0.2">
      <c r="A62" s="11" t="s">
        <v>19</v>
      </c>
      <c r="C62" s="52">
        <f t="shared" si="4"/>
        <v>0.45409595082186294</v>
      </c>
      <c r="D62" s="52">
        <f t="shared" si="4"/>
        <v>0.26913886591305936</v>
      </c>
      <c r="E62" s="52">
        <f t="shared" si="4"/>
        <v>0.26979615482095665</v>
      </c>
      <c r="F62" s="52">
        <f t="shared" si="4"/>
        <v>0.55659314808742399</v>
      </c>
      <c r="G62" s="52">
        <f t="shared" si="4"/>
        <v>0.22446213168957962</v>
      </c>
      <c r="H62" s="52">
        <f t="shared" si="4"/>
        <v>-2.6307521991502658E-2</v>
      </c>
      <c r="I62" s="52">
        <f t="shared" si="4"/>
        <v>0.57424464742530978</v>
      </c>
      <c r="J62" s="52">
        <f t="shared" si="4"/>
        <v>0.2110374241780979</v>
      </c>
      <c r="K62" s="52">
        <f t="shared" si="5"/>
        <v>0.31407479640725811</v>
      </c>
    </row>
    <row r="63" spans="1:11" x14ac:dyDescent="0.2">
      <c r="A63" s="11" t="s">
        <v>103</v>
      </c>
      <c r="C63" s="52">
        <f t="shared" si="4"/>
        <v>0.87993822547700895</v>
      </c>
      <c r="D63" s="52">
        <f t="shared" si="4"/>
        <v>-1</v>
      </c>
      <c r="E63" s="52" t="e">
        <f t="shared" si="4"/>
        <v>#DIV/0!</v>
      </c>
      <c r="F63" s="52" t="e">
        <f t="shared" si="4"/>
        <v>#DIV/0!</v>
      </c>
      <c r="G63" s="52" t="e">
        <f t="shared" si="4"/>
        <v>#DIV/0!</v>
      </c>
      <c r="H63" s="52" t="e">
        <f t="shared" si="4"/>
        <v>#DIV/0!</v>
      </c>
      <c r="I63" s="52" t="e">
        <f t="shared" si="4"/>
        <v>#DIV/0!</v>
      </c>
      <c r="J63" s="52" t="e">
        <f t="shared" si="4"/>
        <v>#DIV/0!</v>
      </c>
      <c r="K63" s="52" t="e">
        <f t="shared" si="5"/>
        <v>#DIV/0!</v>
      </c>
    </row>
    <row r="64" spans="1:11" x14ac:dyDescent="0.2">
      <c r="A64" s="11" t="s">
        <v>20</v>
      </c>
      <c r="C64" s="52" t="e">
        <f t="shared" si="4"/>
        <v>#DIV/0!</v>
      </c>
      <c r="D64" s="52" t="e">
        <f t="shared" si="4"/>
        <v>#DIV/0!</v>
      </c>
      <c r="E64" s="52">
        <f t="shared" si="4"/>
        <v>-0.48167712116209971</v>
      </c>
      <c r="F64" s="52">
        <f t="shared" si="4"/>
        <v>-1</v>
      </c>
      <c r="G64" s="52" t="e">
        <f t="shared" si="4"/>
        <v>#DIV/0!</v>
      </c>
      <c r="H64" s="52">
        <f t="shared" si="4"/>
        <v>0.29256714164533015</v>
      </c>
      <c r="I64" s="52">
        <f t="shared" si="4"/>
        <v>0.1379063284584956</v>
      </c>
      <c r="J64" s="52">
        <f t="shared" si="4"/>
        <v>0.10040424135960557</v>
      </c>
      <c r="K64" s="52">
        <f t="shared" si="5"/>
        <v>0.19857480814725048</v>
      </c>
    </row>
    <row r="65" spans="1:11" x14ac:dyDescent="0.2">
      <c r="A65" s="11" t="s">
        <v>21</v>
      </c>
      <c r="C65" s="52" t="e">
        <f t="shared" si="4"/>
        <v>#DIV/0!</v>
      </c>
      <c r="D65" s="52" t="e">
        <f t="shared" si="4"/>
        <v>#DIV/0!</v>
      </c>
      <c r="E65" s="52">
        <f t="shared" si="4"/>
        <v>0.17336134215232635</v>
      </c>
      <c r="F65" s="52">
        <f t="shared" si="4"/>
        <v>-0.1845454105578942</v>
      </c>
      <c r="G65" s="52">
        <f t="shared" si="4"/>
        <v>-0.60784430071797302</v>
      </c>
      <c r="H65" s="52">
        <f t="shared" si="4"/>
        <v>-0.68387804509002881</v>
      </c>
      <c r="I65" s="52">
        <f t="shared" si="4"/>
        <v>15.016752423118344</v>
      </c>
      <c r="J65" s="52">
        <f t="shared" si="4"/>
        <v>0.30159429818007943</v>
      </c>
      <c r="K65" s="52">
        <f t="shared" si="5"/>
        <v>-0.93055946183295934</v>
      </c>
    </row>
    <row r="66" spans="1:11" x14ac:dyDescent="0.2">
      <c r="A66" s="11" t="s">
        <v>22</v>
      </c>
      <c r="C66" s="52">
        <f t="shared" si="4"/>
        <v>0.24829196575283241</v>
      </c>
      <c r="D66" s="52">
        <f t="shared" si="4"/>
        <v>-1</v>
      </c>
      <c r="E66" s="52" t="e">
        <f t="shared" si="4"/>
        <v>#DIV/0!</v>
      </c>
      <c r="F66" s="52">
        <f t="shared" si="4"/>
        <v>14.467869923759141</v>
      </c>
      <c r="G66" s="52">
        <f t="shared" si="4"/>
        <v>0.21125216271677472</v>
      </c>
      <c r="H66" s="52">
        <f t="shared" si="4"/>
        <v>0.29427885693405198</v>
      </c>
      <c r="I66" s="52">
        <f t="shared" si="4"/>
        <v>0.33588496483753394</v>
      </c>
      <c r="J66" s="52">
        <f t="shared" si="4"/>
        <v>0.20789644323831014</v>
      </c>
      <c r="K66" s="52">
        <f t="shared" si="5"/>
        <v>0.21871098068220673</v>
      </c>
    </row>
    <row r="67" spans="1:11" x14ac:dyDescent="0.2">
      <c r="A67" s="11" t="s">
        <v>23</v>
      </c>
      <c r="C67" s="52">
        <f t="shared" si="4"/>
        <v>0.58416955828566075</v>
      </c>
      <c r="D67" s="52">
        <f t="shared" si="4"/>
        <v>3.7197095271923608E-2</v>
      </c>
      <c r="E67" s="52">
        <f t="shared" si="4"/>
        <v>0.52183177641216871</v>
      </c>
      <c r="F67" s="52">
        <f t="shared" si="4"/>
        <v>0.4089187263248697</v>
      </c>
      <c r="G67" s="52">
        <f t="shared" si="4"/>
        <v>0.10954054197944951</v>
      </c>
      <c r="H67" s="52">
        <f t="shared" si="4"/>
        <v>-0.81128091936373892</v>
      </c>
      <c r="I67" s="52">
        <f t="shared" si="4"/>
        <v>1.0697516738706669</v>
      </c>
      <c r="J67" s="52">
        <f t="shared" si="4"/>
        <v>-0.21368903812292694</v>
      </c>
      <c r="K67" s="52">
        <f t="shared" si="5"/>
        <v>4.9550839734409546E-2</v>
      </c>
    </row>
    <row r="68" spans="1:11" x14ac:dyDescent="0.2">
      <c r="A68" s="11" t="s">
        <v>24</v>
      </c>
      <c r="C68" s="52">
        <f t="shared" si="4"/>
        <v>0.41044902145971074</v>
      </c>
      <c r="D68" s="52">
        <f t="shared" si="4"/>
        <v>7.3107350645664759E-2</v>
      </c>
      <c r="E68" s="52">
        <f t="shared" si="4"/>
        <v>0.20913260878548701</v>
      </c>
      <c r="F68" s="52">
        <f t="shared" si="4"/>
        <v>0.71045940163637478</v>
      </c>
      <c r="G68" s="52">
        <f t="shared" si="4"/>
        <v>0.2396533706843671</v>
      </c>
      <c r="H68" s="52">
        <f t="shared" si="4"/>
        <v>0.42352091654336266</v>
      </c>
      <c r="I68" s="52">
        <f t="shared" si="4"/>
        <v>0.59122396617669382</v>
      </c>
      <c r="J68" s="52">
        <f t="shared" si="4"/>
        <v>6.1810217357581854E-2</v>
      </c>
      <c r="K68" s="52">
        <f t="shared" si="5"/>
        <v>9.3193396586779942E-2</v>
      </c>
    </row>
    <row r="69" spans="1:11" x14ac:dyDescent="0.2">
      <c r="A69" s="11" t="s">
        <v>25</v>
      </c>
      <c r="C69" s="52" t="e">
        <f t="shared" si="4"/>
        <v>#DIV/0!</v>
      </c>
      <c r="D69" s="52" t="e">
        <f t="shared" si="4"/>
        <v>#DIV/0!</v>
      </c>
      <c r="E69" s="52" t="e">
        <f t="shared" si="4"/>
        <v>#DIV/0!</v>
      </c>
      <c r="F69" s="52" t="e">
        <f t="shared" si="4"/>
        <v>#DIV/0!</v>
      </c>
      <c r="G69" s="52" t="e">
        <f t="shared" si="4"/>
        <v>#DIV/0!</v>
      </c>
      <c r="H69" s="52">
        <f t="shared" si="4"/>
        <v>3.4549867203956364E-2</v>
      </c>
      <c r="I69" s="52">
        <f t="shared" si="4"/>
        <v>9.400401523893831E-2</v>
      </c>
      <c r="J69" s="52">
        <f t="shared" si="4"/>
        <v>0.2460870218595026</v>
      </c>
      <c r="K69" s="52">
        <f t="shared" si="5"/>
        <v>0.33819903938253315</v>
      </c>
    </row>
    <row r="70" spans="1:11" ht="32" x14ac:dyDescent="0.2">
      <c r="A70" s="11" t="s">
        <v>26</v>
      </c>
      <c r="C70" s="52">
        <f t="shared" si="4"/>
        <v>0.87993822547700895</v>
      </c>
      <c r="D70" s="52">
        <f t="shared" si="4"/>
        <v>-1</v>
      </c>
      <c r="E70" s="52" t="e">
        <f t="shared" si="4"/>
        <v>#DIV/0!</v>
      </c>
      <c r="F70" s="52">
        <f t="shared" si="4"/>
        <v>-0.12780724289384271</v>
      </c>
      <c r="G70" s="52">
        <f t="shared" si="4"/>
        <v>0.14553789876244094</v>
      </c>
      <c r="H70" s="52">
        <f t="shared" si="4"/>
        <v>-0.10525442707253352</v>
      </c>
      <c r="I70" s="52">
        <f t="shared" si="4"/>
        <v>-0.11763615295480878</v>
      </c>
      <c r="J70" s="52">
        <f t="shared" si="4"/>
        <v>-0.25001313232126909</v>
      </c>
      <c r="K70" s="52">
        <f t="shared" si="5"/>
        <v>-0.4444405533181579</v>
      </c>
    </row>
    <row r="71" spans="1:11" x14ac:dyDescent="0.2">
      <c r="A71" s="11" t="s">
        <v>27</v>
      </c>
      <c r="C71" s="52">
        <f t="shared" si="4"/>
        <v>1.9614643545279384</v>
      </c>
      <c r="D71" s="52">
        <f t="shared" si="4"/>
        <v>-0.32503020726833354</v>
      </c>
      <c r="E71" s="52">
        <f t="shared" si="4"/>
        <v>-0.81602864224731475</v>
      </c>
      <c r="F71" s="52">
        <f t="shared" si="4"/>
        <v>9.6654191616766472</v>
      </c>
      <c r="G71" s="52">
        <f t="shared" si="4"/>
        <v>2.0480735490209838</v>
      </c>
      <c r="H71" s="52">
        <f t="shared" si="4"/>
        <v>0.35280438386443169</v>
      </c>
      <c r="I71" s="52">
        <f t="shared" si="4"/>
        <v>-9.1958131222874662E-2</v>
      </c>
      <c r="J71" s="52">
        <f t="shared" si="4"/>
        <v>3.2463637726795724E-2</v>
      </c>
      <c r="K71" s="52">
        <f t="shared" si="5"/>
        <v>-0.46405489797400334</v>
      </c>
    </row>
    <row r="72" spans="1:11" x14ac:dyDescent="0.2">
      <c r="A72" s="11" t="s">
        <v>28</v>
      </c>
      <c r="C72" s="52">
        <f t="shared" si="4"/>
        <v>0.16695648141707831</v>
      </c>
      <c r="D72" s="52">
        <f t="shared" si="4"/>
        <v>-4.0054041166653453E-2</v>
      </c>
      <c r="E72" s="52">
        <f t="shared" si="4"/>
        <v>0.2277713386869773</v>
      </c>
      <c r="F72" s="52">
        <f t="shared" si="4"/>
        <v>0.38080949410832599</v>
      </c>
      <c r="G72" s="52">
        <f t="shared" si="4"/>
        <v>-0.93168194747958144</v>
      </c>
      <c r="H72" s="52">
        <f t="shared" si="4"/>
        <v>0.6040028591851323</v>
      </c>
      <c r="I72" s="52">
        <f t="shared" si="4"/>
        <v>0.51693404634581097</v>
      </c>
      <c r="J72" s="52">
        <f t="shared" si="4"/>
        <v>0.47179788484136309</v>
      </c>
      <c r="K72" s="52">
        <f t="shared" si="5"/>
        <v>0.45713572854291407</v>
      </c>
    </row>
    <row r="73" spans="1:11" x14ac:dyDescent="0.2">
      <c r="A73" s="11" t="s">
        <v>29</v>
      </c>
      <c r="C73" s="52">
        <f t="shared" si="4"/>
        <v>0.38689540032422753</v>
      </c>
      <c r="D73" s="52">
        <f t="shared" si="4"/>
        <v>3.828747884645578E-2</v>
      </c>
      <c r="E73" s="52">
        <f t="shared" si="4"/>
        <v>0.34934872029250452</v>
      </c>
      <c r="F73" s="52">
        <f t="shared" si="4"/>
        <v>0.5907830933719862</v>
      </c>
      <c r="G73" s="52">
        <f t="shared" si="4"/>
        <v>1.0808847473760679</v>
      </c>
      <c r="H73" s="52">
        <f t="shared" si="4"/>
        <v>0.22383939641992989</v>
      </c>
      <c r="I73" s="52">
        <f t="shared" si="4"/>
        <v>0.35396880334970859</v>
      </c>
      <c r="J73" s="52">
        <f t="shared" si="4"/>
        <v>0.11614751329439454</v>
      </c>
      <c r="K73" s="52">
        <f t="shared" si="5"/>
        <v>0.16337752350361368</v>
      </c>
    </row>
    <row r="74" spans="1:11" ht="32" x14ac:dyDescent="0.2">
      <c r="A74" s="11" t="s">
        <v>30</v>
      </c>
      <c r="C74" s="52" t="e">
        <f t="shared" si="4"/>
        <v>#DIV/0!</v>
      </c>
      <c r="D74" s="52" t="e">
        <f t="shared" si="4"/>
        <v>#DIV/0!</v>
      </c>
      <c r="E74" s="52" t="e">
        <f t="shared" si="4"/>
        <v>#DIV/0!</v>
      </c>
      <c r="F74" s="52" t="e">
        <f t="shared" si="4"/>
        <v>#VALUE!</v>
      </c>
      <c r="G74" s="52" t="e">
        <f t="shared" si="4"/>
        <v>#VALUE!</v>
      </c>
      <c r="H74" s="52" t="e">
        <f t="shared" si="4"/>
        <v>#VALUE!</v>
      </c>
      <c r="I74" s="52" t="e">
        <f t="shared" si="4"/>
        <v>#VALUE!</v>
      </c>
      <c r="J74" s="52" t="e">
        <f t="shared" si="4"/>
        <v>#VALUE!</v>
      </c>
      <c r="K74" s="52" t="e">
        <f t="shared" si="5"/>
        <v>#VALUE!</v>
      </c>
    </row>
    <row r="75" spans="1:11" x14ac:dyDescent="0.2">
      <c r="A75" s="51" t="s">
        <v>32</v>
      </c>
      <c r="C75" s="52" t="e">
        <f t="shared" si="4"/>
        <v>#DIV/0!</v>
      </c>
      <c r="D75" s="52" t="e">
        <f t="shared" si="4"/>
        <v>#DIV/0!</v>
      </c>
      <c r="E75" s="52" t="e">
        <f t="shared" si="4"/>
        <v>#DIV/0!</v>
      </c>
      <c r="F75" s="52" t="e">
        <f t="shared" si="4"/>
        <v>#DIV/0!</v>
      </c>
      <c r="G75" s="52" t="e">
        <f t="shared" si="4"/>
        <v>#DIV/0!</v>
      </c>
      <c r="H75" s="52" t="e">
        <f t="shared" si="4"/>
        <v>#DIV/0!</v>
      </c>
      <c r="I75" s="52" t="e">
        <f t="shared" si="4"/>
        <v>#DIV/0!</v>
      </c>
      <c r="J75" s="52" t="e">
        <f t="shared" si="4"/>
        <v>#VALUE!</v>
      </c>
      <c r="K75" s="52" t="e">
        <f t="shared" si="5"/>
        <v>#VALUE!</v>
      </c>
    </row>
    <row r="76" spans="1:11" ht="64" x14ac:dyDescent="0.2">
      <c r="A76" s="11" t="s">
        <v>33</v>
      </c>
      <c r="C76" s="52" t="e">
        <f t="shared" si="4"/>
        <v>#DIV/0!</v>
      </c>
      <c r="D76" s="52" t="e">
        <f t="shared" si="4"/>
        <v>#DIV/0!</v>
      </c>
      <c r="E76" s="52" t="e">
        <f t="shared" si="4"/>
        <v>#DIV/0!</v>
      </c>
      <c r="F76" s="52" t="e">
        <f t="shared" si="4"/>
        <v>#DIV/0!</v>
      </c>
      <c r="G76" s="52" t="e">
        <f t="shared" si="4"/>
        <v>#DIV/0!</v>
      </c>
      <c r="H76" s="52" t="e">
        <f t="shared" si="4"/>
        <v>#DIV/0!</v>
      </c>
      <c r="I76" s="52" t="e">
        <f t="shared" si="4"/>
        <v>#DIV/0!</v>
      </c>
      <c r="J76" s="52" t="e">
        <f t="shared" ref="D76:J84" si="6">J34/I34-1</f>
        <v>#DIV/0!</v>
      </c>
      <c r="K76" s="52" t="e">
        <f t="shared" si="5"/>
        <v>#DIV/0!</v>
      </c>
    </row>
    <row r="77" spans="1:11" ht="64" x14ac:dyDescent="0.2">
      <c r="A77" s="11" t="s">
        <v>34</v>
      </c>
      <c r="C77" s="52" t="e">
        <f t="shared" si="4"/>
        <v>#DIV/0!</v>
      </c>
      <c r="D77" s="52" t="e">
        <f t="shared" si="6"/>
        <v>#DIV/0!</v>
      </c>
      <c r="E77" s="52" t="e">
        <f t="shared" si="6"/>
        <v>#DIV/0!</v>
      </c>
      <c r="F77" s="52" t="e">
        <f t="shared" si="6"/>
        <v>#DIV/0!</v>
      </c>
      <c r="G77" s="52" t="e">
        <f t="shared" si="6"/>
        <v>#DIV/0!</v>
      </c>
      <c r="H77" s="52" t="e">
        <f t="shared" si="6"/>
        <v>#DIV/0!</v>
      </c>
      <c r="I77" s="52" t="e">
        <f t="shared" si="6"/>
        <v>#DIV/0!</v>
      </c>
      <c r="J77" s="52" t="e">
        <f t="shared" si="6"/>
        <v>#DIV/0!</v>
      </c>
      <c r="K77" s="52" t="e">
        <f t="shared" si="5"/>
        <v>#DIV/0!</v>
      </c>
    </row>
    <row r="78" spans="1:11" ht="80" x14ac:dyDescent="0.2">
      <c r="A78" s="11" t="s">
        <v>35</v>
      </c>
      <c r="C78" s="52" t="e">
        <f t="shared" si="4"/>
        <v>#DIV/0!</v>
      </c>
      <c r="D78" s="52" t="e">
        <f t="shared" si="6"/>
        <v>#DIV/0!</v>
      </c>
      <c r="E78" s="52" t="e">
        <f t="shared" si="6"/>
        <v>#DIV/0!</v>
      </c>
      <c r="F78" s="52" t="e">
        <f t="shared" si="6"/>
        <v>#DIV/0!</v>
      </c>
      <c r="G78" s="52" t="e">
        <f t="shared" si="6"/>
        <v>#DIV/0!</v>
      </c>
      <c r="H78" s="52" t="e">
        <f t="shared" si="6"/>
        <v>#DIV/0!</v>
      </c>
      <c r="I78" s="52" t="e">
        <f t="shared" si="6"/>
        <v>#DIV/0!</v>
      </c>
      <c r="J78" s="52" t="e">
        <f t="shared" si="6"/>
        <v>#DIV/0!</v>
      </c>
      <c r="K78" s="52" t="e">
        <f t="shared" si="5"/>
        <v>#DIV/0!</v>
      </c>
    </row>
    <row r="79" spans="1:11" ht="64" x14ac:dyDescent="0.2">
      <c r="A79" s="11" t="s">
        <v>36</v>
      </c>
      <c r="C79" s="52">
        <f t="shared" si="4"/>
        <v>-3.6308623298033305E-2</v>
      </c>
      <c r="D79" s="52">
        <f t="shared" si="6"/>
        <v>0</v>
      </c>
      <c r="E79" s="52">
        <f t="shared" si="6"/>
        <v>-1.4128728414442682E-2</v>
      </c>
      <c r="F79" s="52">
        <f t="shared" si="6"/>
        <v>-3.1847133757961776E-2</v>
      </c>
      <c r="G79" s="52">
        <f t="shared" si="6"/>
        <v>2.1381578947368363E-2</v>
      </c>
      <c r="H79" s="52">
        <f t="shared" si="6"/>
        <v>8.0515297906602612E-3</v>
      </c>
      <c r="I79" s="52">
        <f t="shared" si="6"/>
        <v>-1.5974440894568676E-2</v>
      </c>
      <c r="J79" s="52">
        <f t="shared" si="6"/>
        <v>-8.116883116883078E-3</v>
      </c>
      <c r="K79" s="52">
        <f t="shared" si="5"/>
        <v>-8.1833060556464332E-3</v>
      </c>
    </row>
    <row r="80" spans="1:11" x14ac:dyDescent="0.2">
      <c r="A80" s="11" t="s">
        <v>37</v>
      </c>
      <c r="C80" s="52">
        <f t="shared" si="4"/>
        <v>1.5879517573801794E-2</v>
      </c>
      <c r="D80" s="52">
        <f t="shared" si="6"/>
        <v>8.5890694937136747E-2</v>
      </c>
      <c r="E80" s="52">
        <f t="shared" si="6"/>
        <v>6.6127326327159786E-2</v>
      </c>
      <c r="F80" s="52">
        <f t="shared" si="6"/>
        <v>0.1091703517640974</v>
      </c>
      <c r="G80" s="52">
        <f t="shared" si="6"/>
        <v>0.12768130421681967</v>
      </c>
      <c r="H80" s="52">
        <f t="shared" si="6"/>
        <v>9.3170689175088084E-2</v>
      </c>
      <c r="I80" s="52">
        <f t="shared" si="6"/>
        <v>8.7066820697409453E-2</v>
      </c>
      <c r="J80" s="52">
        <f t="shared" si="6"/>
        <v>0.12340150577386888</v>
      </c>
      <c r="K80" s="52">
        <f t="shared" si="5"/>
        <v>0.21220912471426012</v>
      </c>
    </row>
    <row r="81" spans="1:11" x14ac:dyDescent="0.2">
      <c r="A81" s="11" t="s">
        <v>38</v>
      </c>
      <c r="C81" s="52">
        <f t="shared" si="4"/>
        <v>-1.0816964998692224E-3</v>
      </c>
      <c r="D81" s="52">
        <f t="shared" si="6"/>
        <v>0.26944086158614633</v>
      </c>
      <c r="E81" s="52">
        <f t="shared" si="6"/>
        <v>0.1242360227906667</v>
      </c>
      <c r="F81" s="52">
        <f t="shared" si="6"/>
        <v>-7.4303677933088785E-2</v>
      </c>
      <c r="G81" s="52">
        <f t="shared" si="6"/>
        <v>0.35173399460980481</v>
      </c>
      <c r="H81" s="52">
        <f t="shared" si="6"/>
        <v>0.28879507556970441</v>
      </c>
      <c r="I81" s="52">
        <f t="shared" si="6"/>
        <v>7.0921417575992018E-2</v>
      </c>
      <c r="J81" s="52">
        <f t="shared" si="6"/>
        <v>0.16447008166059129</v>
      </c>
      <c r="K81" s="52">
        <f t="shared" si="5"/>
        <v>0.33977848534940547</v>
      </c>
    </row>
    <row r="82" spans="1:11" ht="32" x14ac:dyDescent="0.2">
      <c r="A82" s="11" t="s">
        <v>39</v>
      </c>
      <c r="C82" s="52">
        <f t="shared" si="4"/>
        <v>0.3736642696084933</v>
      </c>
      <c r="D82" s="52">
        <f t="shared" si="6"/>
        <v>-0.15408286209661504</v>
      </c>
      <c r="E82" s="52">
        <f t="shared" si="6"/>
        <v>-0.29070471464019854</v>
      </c>
      <c r="F82" s="52">
        <f t="shared" si="6"/>
        <v>0.5169566829691512</v>
      </c>
      <c r="G82" s="52">
        <f t="shared" si="6"/>
        <v>3.5851998081251724E-2</v>
      </c>
      <c r="H82" s="52">
        <f t="shared" si="6"/>
        <v>-0.21117547788993729</v>
      </c>
      <c r="I82" s="52">
        <f t="shared" si="6"/>
        <v>0.10590725635742704</v>
      </c>
      <c r="J82" s="52">
        <f t="shared" si="6"/>
        <v>0.28923983115298824</v>
      </c>
      <c r="K82" s="52">
        <f t="shared" si="5"/>
        <v>4.6210369619611669E-2</v>
      </c>
    </row>
    <row r="83" spans="1:11" x14ac:dyDescent="0.2">
      <c r="A83" s="11" t="s">
        <v>40</v>
      </c>
      <c r="C83" s="52">
        <f t="shared" si="4"/>
        <v>-5.6982216805192554E-2</v>
      </c>
      <c r="D83" s="52">
        <f t="shared" si="6"/>
        <v>0.32359788297994507</v>
      </c>
      <c r="E83" s="52">
        <f t="shared" si="6"/>
        <v>0.17425860660468984</v>
      </c>
      <c r="F83" s="52">
        <f t="shared" si="6"/>
        <v>-9.4545260995892222E-2</v>
      </c>
      <c r="G83" s="52">
        <f t="shared" si="6"/>
        <v>0.35010494648939305</v>
      </c>
      <c r="H83" s="52">
        <f t="shared" si="6"/>
        <v>0.31059441107499275</v>
      </c>
      <c r="I83" s="52">
        <f t="shared" si="6"/>
        <v>7.0930357082834572E-2</v>
      </c>
      <c r="J83" s="52">
        <f t="shared" si="6"/>
        <v>0.14917742256881827</v>
      </c>
      <c r="K83" s="52">
        <f t="shared" si="5"/>
        <v>0.34403021596488048</v>
      </c>
    </row>
    <row r="84" spans="1:11" ht="32" x14ac:dyDescent="0.2">
      <c r="A84" s="11" t="s">
        <v>41</v>
      </c>
      <c r="C84" s="52">
        <f t="shared" si="4"/>
        <v>1.3781685571738533E-2</v>
      </c>
      <c r="D84" s="52">
        <f t="shared" si="6"/>
        <v>0.26137281148669378</v>
      </c>
      <c r="E84" s="52">
        <f t="shared" si="6"/>
        <v>0.20569144292660035</v>
      </c>
      <c r="F84" s="52">
        <f t="shared" si="6"/>
        <v>4.3146726792271828E-2</v>
      </c>
      <c r="G84" s="52">
        <f t="shared" si="6"/>
        <v>0.57400905928927326</v>
      </c>
      <c r="H84" s="52">
        <f t="shared" si="6"/>
        <v>0.27545366943036309</v>
      </c>
      <c r="I84" s="52">
        <f t="shared" si="6"/>
        <v>0.18093765792199434</v>
      </c>
      <c r="J84" s="52">
        <f t="shared" si="6"/>
        <v>0.13445886860801393</v>
      </c>
      <c r="K84" s="52">
        <f t="shared" si="5"/>
        <v>0.26482841742823937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E51C0-7DF0-F74B-BCF0-AEC32B33058B}">
  <dimension ref="A1:AX48"/>
  <sheetViews>
    <sheetView zoomScale="81" workbookViewId="0">
      <pane xSplit="1" ySplit="2" topLeftCell="AJ3" activePane="bottomRight" state="frozen"/>
      <selection pane="topRight" activeCell="B1" sqref="B1"/>
      <selection pane="bottomLeft" activeCell="A3" sqref="A3"/>
      <selection pane="bottomRight" sqref="A1:AX1048576"/>
    </sheetView>
  </sheetViews>
  <sheetFormatPr baseColWidth="10" defaultRowHeight="16" outlineLevelCol="1" x14ac:dyDescent="0.2"/>
  <cols>
    <col min="1" max="1" width="86.83203125" bestFit="1" customWidth="1"/>
    <col min="2" max="2" width="12.1640625" style="24" bestFit="1" customWidth="1"/>
    <col min="3" max="11" width="12.1640625" bestFit="1" customWidth="1"/>
    <col min="12" max="15" width="13.1640625" bestFit="1" customWidth="1"/>
    <col min="17" max="17" width="11.5" bestFit="1" customWidth="1" outlineLevel="1"/>
    <col min="18" max="18" width="11" bestFit="1" customWidth="1" outlineLevel="1"/>
    <col min="19" max="19" width="11.5" bestFit="1" customWidth="1" outlineLevel="1"/>
    <col min="20" max="20" width="12.1640625" bestFit="1" customWidth="1" outlineLevel="1"/>
    <col min="21" max="21" width="10.83203125" customWidth="1" outlineLevel="1"/>
    <col min="22" max="22" width="11.5" bestFit="1" customWidth="1" outlineLevel="1"/>
    <col min="23" max="23" width="11.6640625" bestFit="1" customWidth="1" outlineLevel="1"/>
    <col min="24" max="24" width="11.83203125" bestFit="1" customWidth="1" outlineLevel="1"/>
    <col min="25" max="25" width="12.1640625" bestFit="1" customWidth="1" outlineLevel="1"/>
    <col min="26" max="26" width="11.5" customWidth="1" outlineLevel="1"/>
    <col min="27" max="27" width="11.5" bestFit="1" customWidth="1" outlineLevel="1"/>
    <col min="28" max="28" width="10.6640625" bestFit="1" customWidth="1" outlineLevel="1"/>
    <col min="29" max="30" width="12.1640625" bestFit="1" customWidth="1" outlineLevel="1"/>
    <col min="31" max="31" width="11.5" customWidth="1" outlineLevel="1"/>
    <col min="32" max="35" width="12.1640625" bestFit="1" customWidth="1" outlineLevel="1"/>
    <col min="37" max="40" width="12.1640625" bestFit="1" customWidth="1"/>
    <col min="42" max="45" width="12.1640625" bestFit="1" customWidth="1"/>
    <col min="47" max="50" width="12.1640625" bestFit="1" customWidth="1"/>
  </cols>
  <sheetData>
    <row r="1" spans="1:50" x14ac:dyDescent="0.2">
      <c r="A1" s="125" t="s">
        <v>42</v>
      </c>
      <c r="B1" s="128" t="s">
        <v>43</v>
      </c>
      <c r="C1" s="128"/>
      <c r="D1" s="128"/>
      <c r="E1" s="128"/>
      <c r="F1" s="128"/>
      <c r="G1" s="128"/>
      <c r="H1" s="128"/>
      <c r="I1" s="128"/>
      <c r="J1" s="128"/>
      <c r="K1" s="128"/>
      <c r="L1" s="128"/>
      <c r="M1" s="128"/>
      <c r="N1" s="2"/>
      <c r="O1" s="2"/>
      <c r="Q1" s="127">
        <f>V1-1</f>
        <v>2018</v>
      </c>
      <c r="R1" s="127"/>
      <c r="S1" s="127"/>
      <c r="T1" s="127"/>
      <c r="V1" s="127">
        <f>AA1-1</f>
        <v>2019</v>
      </c>
      <c r="W1" s="127"/>
      <c r="X1" s="127"/>
      <c r="Y1" s="127"/>
      <c r="Z1" s="12"/>
      <c r="AA1" s="127">
        <f>AF1-1</f>
        <v>2020</v>
      </c>
      <c r="AB1" s="127"/>
      <c r="AC1" s="127"/>
      <c r="AD1" s="127"/>
      <c r="AE1" s="12"/>
      <c r="AF1" s="127">
        <f>AK1-1</f>
        <v>2021</v>
      </c>
      <c r="AG1" s="127"/>
      <c r="AH1" s="127"/>
      <c r="AI1" s="127"/>
      <c r="AK1" s="127">
        <f>AP1-1</f>
        <v>2022</v>
      </c>
      <c r="AL1" s="127"/>
      <c r="AM1" s="127"/>
      <c r="AN1" s="127"/>
      <c r="AO1" s="12"/>
      <c r="AP1" s="127">
        <v>2023</v>
      </c>
      <c r="AQ1" s="127"/>
      <c r="AR1" s="127"/>
      <c r="AS1" s="127"/>
      <c r="AU1" s="127" t="s">
        <v>116</v>
      </c>
      <c r="AV1" s="127"/>
      <c r="AW1" s="127"/>
      <c r="AX1" s="127"/>
    </row>
    <row r="2" spans="1:50" ht="32" x14ac:dyDescent="0.2">
      <c r="A2" s="126"/>
      <c r="B2" s="2">
        <f t="shared" ref="B2:I2" si="0">C2-1</f>
        <v>2014</v>
      </c>
      <c r="C2" s="2">
        <f t="shared" si="0"/>
        <v>2015</v>
      </c>
      <c r="D2" s="2">
        <f t="shared" si="0"/>
        <v>2016</v>
      </c>
      <c r="E2" s="2">
        <f t="shared" si="0"/>
        <v>2017</v>
      </c>
      <c r="F2" s="2">
        <f t="shared" si="0"/>
        <v>2018</v>
      </c>
      <c r="G2" s="2">
        <f t="shared" si="0"/>
        <v>2019</v>
      </c>
      <c r="H2" s="2">
        <f t="shared" si="0"/>
        <v>2020</v>
      </c>
      <c r="I2" s="2">
        <f t="shared" si="0"/>
        <v>2021</v>
      </c>
      <c r="J2" s="2">
        <f>K2-1</f>
        <v>2022</v>
      </c>
      <c r="K2" s="2">
        <v>2023</v>
      </c>
      <c r="L2" s="2" t="s">
        <v>116</v>
      </c>
      <c r="M2" s="2" t="s">
        <v>111</v>
      </c>
      <c r="N2" s="2" t="s">
        <v>126</v>
      </c>
      <c r="O2" s="2" t="s">
        <v>127</v>
      </c>
      <c r="P2" s="2"/>
      <c r="Q2" s="2" t="s">
        <v>96</v>
      </c>
      <c r="R2" s="2" t="s">
        <v>97</v>
      </c>
      <c r="S2" s="2" t="s">
        <v>98</v>
      </c>
      <c r="T2" s="2" t="s">
        <v>94</v>
      </c>
      <c r="V2" s="2" t="s">
        <v>99</v>
      </c>
      <c r="W2" s="2" t="s">
        <v>100</v>
      </c>
      <c r="X2" s="2" t="s">
        <v>101</v>
      </c>
      <c r="Y2" s="2" t="s">
        <v>93</v>
      </c>
      <c r="Z2" s="2"/>
      <c r="AA2" s="2" t="s">
        <v>123</v>
      </c>
      <c r="AB2" s="2" t="s">
        <v>120</v>
      </c>
      <c r="AC2" s="2" t="s">
        <v>118</v>
      </c>
      <c r="AD2" s="2" t="s">
        <v>125</v>
      </c>
      <c r="AE2" s="2"/>
      <c r="AF2" s="2" t="s">
        <v>121</v>
      </c>
      <c r="AG2" s="2" t="s">
        <v>119</v>
      </c>
      <c r="AH2" s="2" t="s">
        <v>117</v>
      </c>
      <c r="AI2" s="2" t="s">
        <v>44</v>
      </c>
      <c r="AJ2" s="2"/>
      <c r="AK2" s="2" t="s">
        <v>112</v>
      </c>
      <c r="AL2" s="2" t="s">
        <v>113</v>
      </c>
      <c r="AM2" s="2" t="s">
        <v>114</v>
      </c>
      <c r="AN2" s="2" t="s">
        <v>115</v>
      </c>
      <c r="AP2" s="2" t="s">
        <v>112</v>
      </c>
      <c r="AQ2" s="2" t="s">
        <v>113</v>
      </c>
      <c r="AR2" s="2" t="s">
        <v>114</v>
      </c>
      <c r="AS2" s="2" t="s">
        <v>115</v>
      </c>
      <c r="AU2" s="2" t="s">
        <v>112</v>
      </c>
      <c r="AV2" s="2" t="s">
        <v>113</v>
      </c>
      <c r="AW2" s="2" t="s">
        <v>114</v>
      </c>
      <c r="AX2" s="2" t="s">
        <v>115</v>
      </c>
    </row>
    <row r="3" spans="1:50" x14ac:dyDescent="0.2">
      <c r="A3" s="3" t="s">
        <v>45</v>
      </c>
      <c r="I3" s="4" t="s">
        <v>2</v>
      </c>
      <c r="J3" s="4" t="s">
        <v>2</v>
      </c>
      <c r="K3" s="4" t="s">
        <v>2</v>
      </c>
      <c r="L3" s="4"/>
      <c r="AK3" s="4" t="s">
        <v>2</v>
      </c>
      <c r="AL3" s="4" t="s">
        <v>2</v>
      </c>
      <c r="AM3" s="4" t="s">
        <v>2</v>
      </c>
      <c r="AP3" s="4" t="s">
        <v>2</v>
      </c>
      <c r="AQ3" s="4" t="s">
        <v>2</v>
      </c>
      <c r="AR3" s="4" t="s">
        <v>2</v>
      </c>
      <c r="AS3" s="4"/>
      <c r="AU3" s="4" t="s">
        <v>2</v>
      </c>
    </row>
    <row r="4" spans="1:50" x14ac:dyDescent="0.2">
      <c r="A4" s="4" t="s">
        <v>46</v>
      </c>
      <c r="B4" s="25">
        <v>1797213</v>
      </c>
      <c r="C4" s="5">
        <v>2060523</v>
      </c>
      <c r="D4" s="5">
        <v>2344392</v>
      </c>
      <c r="E4" s="5">
        <v>2649181</v>
      </c>
      <c r="F4" s="5">
        <v>3288319</v>
      </c>
      <c r="G4" s="5">
        <v>3979296</v>
      </c>
      <c r="H4" s="5">
        <v>4401879</v>
      </c>
      <c r="I4" s="5">
        <v>6256617</v>
      </c>
      <c r="J4" s="5">
        <v>8110518</v>
      </c>
      <c r="K4" s="5">
        <v>9619278</v>
      </c>
      <c r="L4" s="5">
        <f>SUM(AU4:AX4)</f>
        <v>10608891</v>
      </c>
      <c r="M4" s="5">
        <v>11600000</v>
      </c>
      <c r="N4" s="5">
        <v>12500000</v>
      </c>
      <c r="O4" s="5">
        <v>13250000</v>
      </c>
      <c r="Q4" s="5">
        <v>649706</v>
      </c>
      <c r="R4" s="5">
        <v>723500</v>
      </c>
      <c r="S4" s="5">
        <v>747655</v>
      </c>
      <c r="T4" s="5">
        <v>1167458</v>
      </c>
      <c r="V4" s="5">
        <v>782315</v>
      </c>
      <c r="W4" s="5">
        <v>883352</v>
      </c>
      <c r="X4" s="5">
        <v>916138</v>
      </c>
      <c r="Y4" s="5">
        <v>1397491</v>
      </c>
      <c r="Z4" s="5"/>
      <c r="AA4" s="5">
        <v>651962</v>
      </c>
      <c r="AB4" s="5">
        <v>902942</v>
      </c>
      <c r="AC4" s="5">
        <v>1117426</v>
      </c>
      <c r="AD4" s="5">
        <v>1729550</v>
      </c>
      <c r="AE4" s="5"/>
      <c r="AF4" s="5">
        <v>1226465</v>
      </c>
      <c r="AG4" s="5">
        <v>1450618</v>
      </c>
      <c r="AH4" s="5">
        <v>1450421</v>
      </c>
      <c r="AI4" s="5">
        <v>2129113</v>
      </c>
      <c r="AK4" s="5">
        <v>1613463</v>
      </c>
      <c r="AL4" s="5">
        <v>1868328</v>
      </c>
      <c r="AM4" s="5">
        <v>1856889</v>
      </c>
      <c r="AN4" s="5">
        <v>2771838</v>
      </c>
      <c r="AP4" s="5">
        <v>2000792</v>
      </c>
      <c r="AQ4" s="5">
        <v>2209165</v>
      </c>
      <c r="AR4" s="5">
        <v>2204218</v>
      </c>
      <c r="AS4" s="5">
        <v>3205103</v>
      </c>
      <c r="AU4" s="5">
        <v>2208891</v>
      </c>
      <c r="AV4" s="5">
        <v>2410000</v>
      </c>
      <c r="AW4" s="5">
        <v>2440000</v>
      </c>
      <c r="AX4" s="5">
        <v>3550000</v>
      </c>
    </row>
    <row r="5" spans="1:50" x14ac:dyDescent="0.2">
      <c r="A5" s="4" t="s">
        <v>47</v>
      </c>
      <c r="B5" s="26">
        <v>883033</v>
      </c>
      <c r="C5" s="6">
        <v>1063357</v>
      </c>
      <c r="D5" s="6">
        <v>1144775</v>
      </c>
      <c r="E5" s="6">
        <v>1250391</v>
      </c>
      <c r="F5" s="6">
        <v>1472032</v>
      </c>
      <c r="G5" s="6">
        <v>1755910</v>
      </c>
      <c r="H5" s="6">
        <v>1937888</v>
      </c>
      <c r="I5" s="6">
        <v>2648052</v>
      </c>
      <c r="J5" s="6">
        <v>3618178</v>
      </c>
      <c r="K5" s="6">
        <v>4009873</v>
      </c>
      <c r="L5" s="5">
        <f>SUM(AU5:AX5)</f>
        <v>4333823</v>
      </c>
      <c r="M5" s="6">
        <v>4670000</v>
      </c>
      <c r="N5" s="6">
        <v>4900000</v>
      </c>
      <c r="O5" s="6">
        <v>5100000</v>
      </c>
      <c r="Q5" s="6">
        <v>304973</v>
      </c>
      <c r="R5" s="6">
        <v>327306</v>
      </c>
      <c r="S5" s="6">
        <v>340878</v>
      </c>
      <c r="T5" s="6">
        <v>498875</v>
      </c>
      <c r="V5" s="6">
        <v>360595</v>
      </c>
      <c r="W5" s="6">
        <v>397556</v>
      </c>
      <c r="X5" s="6">
        <v>411094</v>
      </c>
      <c r="Y5" s="6">
        <v>586665</v>
      </c>
      <c r="Z5" s="6"/>
      <c r="AA5" s="6">
        <v>317560</v>
      </c>
      <c r="AB5" s="6">
        <v>413441</v>
      </c>
      <c r="AC5" s="6">
        <v>490072</v>
      </c>
      <c r="AD5" s="6">
        <v>716816</v>
      </c>
      <c r="AE5" s="6"/>
      <c r="AF5" s="6">
        <v>526151</v>
      </c>
      <c r="AG5" s="6">
        <v>607932</v>
      </c>
      <c r="AH5" s="6">
        <v>621028</v>
      </c>
      <c r="AI5" s="6">
        <v>892941</v>
      </c>
      <c r="AK5" s="6">
        <v>743070</v>
      </c>
      <c r="AL5" s="6">
        <v>812852</v>
      </c>
      <c r="AM5" s="6">
        <v>818037</v>
      </c>
      <c r="AN5" s="6">
        <v>1244219</v>
      </c>
      <c r="AP5" s="6">
        <v>849987</v>
      </c>
      <c r="AQ5" s="6">
        <v>910654</v>
      </c>
      <c r="AR5" s="6">
        <v>947554</v>
      </c>
      <c r="AS5" s="6">
        <v>1301678</v>
      </c>
      <c r="AU5" s="6">
        <v>933823</v>
      </c>
      <c r="AV5" s="6">
        <v>985000</v>
      </c>
      <c r="AW5" s="6">
        <v>1025000</v>
      </c>
      <c r="AX5" s="6">
        <v>1390000</v>
      </c>
    </row>
    <row r="6" spans="1:50" x14ac:dyDescent="0.2">
      <c r="A6" s="4" t="s">
        <v>48</v>
      </c>
      <c r="B6" s="6">
        <f t="shared" ref="B6:J6" si="1">B4-B5</f>
        <v>914180</v>
      </c>
      <c r="C6" s="6">
        <f t="shared" si="1"/>
        <v>997166</v>
      </c>
      <c r="D6" s="6">
        <f t="shared" si="1"/>
        <v>1199617</v>
      </c>
      <c r="E6" s="6">
        <f t="shared" si="1"/>
        <v>1398790</v>
      </c>
      <c r="F6" s="6">
        <f t="shared" si="1"/>
        <v>1816287</v>
      </c>
      <c r="G6" s="6">
        <f t="shared" si="1"/>
        <v>2223386</v>
      </c>
      <c r="H6" s="6">
        <f t="shared" si="1"/>
        <v>2463991</v>
      </c>
      <c r="I6" s="6">
        <f t="shared" si="1"/>
        <v>3608565</v>
      </c>
      <c r="J6" s="6">
        <f t="shared" si="1"/>
        <v>4492340</v>
      </c>
      <c r="K6" s="6">
        <f>K4-K5</f>
        <v>5609405</v>
      </c>
      <c r="L6" s="6">
        <f t="shared" ref="L6:O6" si="2">L4-L5</f>
        <v>6275068</v>
      </c>
      <c r="M6" s="6">
        <f t="shared" si="2"/>
        <v>6930000</v>
      </c>
      <c r="N6" s="6">
        <f t="shared" si="2"/>
        <v>7600000</v>
      </c>
      <c r="O6" s="6">
        <f t="shared" si="2"/>
        <v>8150000</v>
      </c>
      <c r="Q6" s="6">
        <v>344733</v>
      </c>
      <c r="R6" s="6">
        <v>396194</v>
      </c>
      <c r="S6" s="6">
        <v>406777</v>
      </c>
      <c r="T6" s="6">
        <v>668583</v>
      </c>
      <c r="V6" s="6">
        <v>421720</v>
      </c>
      <c r="W6" s="6">
        <v>485796</v>
      </c>
      <c r="X6" s="6">
        <v>505044</v>
      </c>
      <c r="Y6" s="6">
        <v>810826</v>
      </c>
      <c r="Z6" s="6"/>
      <c r="AA6" s="6">
        <f t="shared" ref="AA6" si="3">AA4-AA5</f>
        <v>334402</v>
      </c>
      <c r="AB6" s="6">
        <f t="shared" ref="AB6" si="4">AB4-AB5</f>
        <v>489501</v>
      </c>
      <c r="AC6" s="6">
        <f t="shared" ref="AC6" si="5">AC4-AC5</f>
        <v>627354</v>
      </c>
      <c r="AD6" s="6">
        <f>AD4-AD5</f>
        <v>1012734</v>
      </c>
      <c r="AE6" s="6"/>
      <c r="AF6" s="6">
        <f t="shared" ref="AF6" si="6">AF4-AF5</f>
        <v>700314</v>
      </c>
      <c r="AG6" s="6">
        <f t="shared" ref="AG6" si="7">AG4-AG5</f>
        <v>842686</v>
      </c>
      <c r="AH6" s="6">
        <f t="shared" ref="AH6" si="8">AH4-AH5</f>
        <v>829393</v>
      </c>
      <c r="AI6" s="6">
        <f>AI4-AI5</f>
        <v>1236172</v>
      </c>
      <c r="AK6" s="6">
        <f t="shared" ref="AK6" si="9">AK4-AK5</f>
        <v>870393</v>
      </c>
      <c r="AL6" s="6">
        <f t="shared" ref="AL6" si="10">AL4-AL5</f>
        <v>1055476</v>
      </c>
      <c r="AM6" s="6">
        <f t="shared" ref="AM6" si="11">AM4-AM5</f>
        <v>1038852</v>
      </c>
      <c r="AN6" s="6">
        <f>AN4-AN5</f>
        <v>1527619</v>
      </c>
      <c r="AP6" s="6">
        <f t="shared" ref="AP6:AR6" si="12">AP4-AP5</f>
        <v>1150805</v>
      </c>
      <c r="AQ6" s="6">
        <f t="shared" si="12"/>
        <v>1298511</v>
      </c>
      <c r="AR6" s="6">
        <f t="shared" si="12"/>
        <v>1256664</v>
      </c>
      <c r="AS6" s="6">
        <f>AS4-AS5</f>
        <v>1903425</v>
      </c>
      <c r="AU6" s="6">
        <f t="shared" ref="AU6" si="13">AU4-AU5</f>
        <v>1275068</v>
      </c>
      <c r="AV6" s="6">
        <f t="shared" ref="AV6" si="14">AV4-AV5</f>
        <v>1425000</v>
      </c>
      <c r="AW6" s="6">
        <f t="shared" ref="AW6" si="15">AW4-AW5</f>
        <v>1415000</v>
      </c>
      <c r="AX6" s="6">
        <f>AX4-AX5</f>
        <v>2160000</v>
      </c>
    </row>
    <row r="7" spans="1:50" x14ac:dyDescent="0.2">
      <c r="A7" s="4" t="s">
        <v>49</v>
      </c>
      <c r="B7" s="26">
        <v>538147</v>
      </c>
      <c r="C7" s="6">
        <v>628090</v>
      </c>
      <c r="D7" s="6">
        <v>778465</v>
      </c>
      <c r="E7" s="6">
        <v>904264</v>
      </c>
      <c r="F7" s="6">
        <v>1110451</v>
      </c>
      <c r="G7" s="6">
        <v>1334247</v>
      </c>
      <c r="H7" s="6">
        <v>1609003</v>
      </c>
      <c r="I7" s="6">
        <v>2225034</v>
      </c>
      <c r="J7" s="6">
        <v>2757447</v>
      </c>
      <c r="K7" s="6">
        <v>3397218</v>
      </c>
      <c r="L7" s="5">
        <f>SUM(AU7:AX7)</f>
        <v>3777426</v>
      </c>
      <c r="M7" s="6">
        <v>4150000</v>
      </c>
      <c r="N7" s="6">
        <v>4500000</v>
      </c>
      <c r="O7" s="6">
        <v>4800000</v>
      </c>
      <c r="Q7" s="6">
        <v>240428</v>
      </c>
      <c r="R7" s="6">
        <v>261986</v>
      </c>
      <c r="S7" s="6">
        <v>270874</v>
      </c>
      <c r="T7" s="6">
        <v>337163</v>
      </c>
      <c r="V7" s="6">
        <v>292908</v>
      </c>
      <c r="W7" s="6">
        <v>317814</v>
      </c>
      <c r="X7" s="6">
        <v>329215</v>
      </c>
      <c r="Y7" s="6">
        <v>394339</v>
      </c>
      <c r="Z7" s="6"/>
      <c r="AA7" s="6">
        <v>299583</v>
      </c>
      <c r="AB7" s="6">
        <v>352881</v>
      </c>
      <c r="AC7" s="6">
        <v>411708</v>
      </c>
      <c r="AD7" s="6">
        <v>544831</v>
      </c>
      <c r="AE7" s="6"/>
      <c r="AF7" s="6">
        <v>496634</v>
      </c>
      <c r="AG7" s="6">
        <v>541317</v>
      </c>
      <c r="AH7" s="6">
        <v>545124</v>
      </c>
      <c r="AI7" s="6">
        <v>641959</v>
      </c>
      <c r="AK7" s="6">
        <v>607851</v>
      </c>
      <c r="AL7" s="6">
        <v>662253</v>
      </c>
      <c r="AM7" s="6">
        <v>684236</v>
      </c>
      <c r="AN7" s="6">
        <v>803107</v>
      </c>
      <c r="AP7" s="6">
        <v>747513</v>
      </c>
      <c r="AQ7" s="6">
        <v>817375</v>
      </c>
      <c r="AR7" s="6">
        <v>842795</v>
      </c>
      <c r="AS7" s="6">
        <v>989535</v>
      </c>
      <c r="AU7" s="6">
        <v>842426</v>
      </c>
      <c r="AV7" s="6">
        <v>915000</v>
      </c>
      <c r="AW7" s="6">
        <v>915000</v>
      </c>
      <c r="AX7" s="6">
        <v>1105000</v>
      </c>
    </row>
    <row r="8" spans="1:50" x14ac:dyDescent="0.2">
      <c r="A8" s="4" t="s">
        <v>50</v>
      </c>
      <c r="B8" s="27">
        <v>0</v>
      </c>
      <c r="C8" s="6">
        <v>0</v>
      </c>
      <c r="D8" s="6">
        <v>0</v>
      </c>
      <c r="E8" s="6">
        <v>38525</v>
      </c>
      <c r="F8" s="6">
        <v>0</v>
      </c>
      <c r="G8" s="6">
        <v>0</v>
      </c>
      <c r="H8" s="6">
        <v>0</v>
      </c>
      <c r="I8" s="6">
        <v>0</v>
      </c>
      <c r="J8" s="6">
        <v>407913</v>
      </c>
      <c r="K8" s="6">
        <v>74501</v>
      </c>
      <c r="L8" s="5">
        <f>SUM(AU8:AX8)</f>
        <v>0</v>
      </c>
      <c r="M8" s="5">
        <v>0.1</v>
      </c>
      <c r="N8" s="5">
        <v>0.1</v>
      </c>
      <c r="O8" s="5">
        <v>0.1</v>
      </c>
      <c r="Q8" s="6">
        <v>0</v>
      </c>
      <c r="R8" s="6">
        <v>0</v>
      </c>
      <c r="S8" s="6">
        <v>0</v>
      </c>
      <c r="T8" s="6">
        <v>0</v>
      </c>
      <c r="V8" s="6">
        <v>0</v>
      </c>
      <c r="W8" s="6">
        <v>0</v>
      </c>
      <c r="X8" s="6">
        <v>0</v>
      </c>
      <c r="Y8" s="6">
        <v>0</v>
      </c>
      <c r="Z8" s="6"/>
      <c r="AA8" s="6">
        <v>0</v>
      </c>
      <c r="AB8" s="6">
        <v>747</v>
      </c>
      <c r="AC8" s="6">
        <v>0</v>
      </c>
      <c r="AD8" s="6">
        <v>0</v>
      </c>
      <c r="AE8" s="6"/>
      <c r="AF8" s="6">
        <v>0</v>
      </c>
      <c r="AG8" s="6">
        <v>0</v>
      </c>
      <c r="AH8" s="6">
        <v>0</v>
      </c>
      <c r="AI8" s="6">
        <v>0</v>
      </c>
      <c r="AK8" s="6">
        <v>0</v>
      </c>
      <c r="AL8" s="6">
        <v>0</v>
      </c>
      <c r="AM8" s="6">
        <v>0</v>
      </c>
      <c r="AN8" s="6">
        <v>407913</v>
      </c>
      <c r="AP8" s="6">
        <v>0</v>
      </c>
      <c r="AQ8" s="6">
        <v>0</v>
      </c>
      <c r="AR8" s="6">
        <v>74501</v>
      </c>
      <c r="AS8" s="6">
        <v>0</v>
      </c>
      <c r="AU8" s="6">
        <v>0</v>
      </c>
      <c r="AV8" s="6">
        <v>0</v>
      </c>
      <c r="AW8" s="6">
        <v>0</v>
      </c>
      <c r="AX8" s="6">
        <v>0</v>
      </c>
    </row>
    <row r="9" spans="1:50" x14ac:dyDescent="0.2">
      <c r="A9" s="4" t="s">
        <v>51</v>
      </c>
      <c r="B9" s="27">
        <v>0</v>
      </c>
      <c r="C9" s="6">
        <v>0</v>
      </c>
      <c r="D9" s="6">
        <v>0</v>
      </c>
      <c r="E9" s="6">
        <v>0</v>
      </c>
      <c r="F9" s="6">
        <v>0</v>
      </c>
      <c r="G9" s="6">
        <v>29</v>
      </c>
      <c r="H9" s="6">
        <v>5160</v>
      </c>
      <c r="I9" s="6">
        <v>8782</v>
      </c>
      <c r="J9" s="6">
        <v>8752</v>
      </c>
      <c r="K9" s="6">
        <v>5010</v>
      </c>
      <c r="L9" s="5">
        <f>SUM(AU9:AX9)</f>
        <v>0</v>
      </c>
      <c r="M9" s="5">
        <v>0.1</v>
      </c>
      <c r="N9" s="5">
        <v>0.1</v>
      </c>
      <c r="O9" s="5">
        <v>0.1</v>
      </c>
      <c r="Q9" s="6">
        <v>0</v>
      </c>
      <c r="R9" s="6">
        <v>0</v>
      </c>
      <c r="S9" s="6">
        <v>0</v>
      </c>
      <c r="T9" s="6">
        <v>0</v>
      </c>
      <c r="V9" s="6">
        <v>0</v>
      </c>
      <c r="W9" s="6">
        <v>0</v>
      </c>
      <c r="X9" s="6">
        <v>0</v>
      </c>
      <c r="Y9" s="6">
        <v>0</v>
      </c>
      <c r="Z9" s="6"/>
      <c r="AA9" s="6">
        <v>23</v>
      </c>
      <c r="AB9" s="6">
        <v>747</v>
      </c>
      <c r="AC9" s="6">
        <v>2195</v>
      </c>
      <c r="AD9" s="6">
        <v>2195</v>
      </c>
      <c r="AE9" s="6"/>
      <c r="AF9" s="6">
        <v>2195</v>
      </c>
      <c r="AG9" s="6">
        <v>2195</v>
      </c>
      <c r="AH9" s="6">
        <v>2195</v>
      </c>
      <c r="AI9" s="6">
        <v>2197</v>
      </c>
      <c r="AK9" s="6">
        <v>2195</v>
      </c>
      <c r="AL9" s="6">
        <v>2195</v>
      </c>
      <c r="AM9" s="6">
        <v>2189</v>
      </c>
      <c r="AN9" s="6">
        <v>2173</v>
      </c>
      <c r="AP9" s="6">
        <v>1878</v>
      </c>
      <c r="AQ9" s="6">
        <v>1879</v>
      </c>
      <c r="AR9" s="6">
        <v>1253</v>
      </c>
      <c r="AS9" s="6">
        <v>0</v>
      </c>
      <c r="AU9" s="6">
        <v>0</v>
      </c>
      <c r="AV9" s="6">
        <v>0</v>
      </c>
      <c r="AW9" s="6">
        <v>0</v>
      </c>
      <c r="AX9" s="6">
        <v>0</v>
      </c>
    </row>
    <row r="10" spans="1:50" x14ac:dyDescent="0.2">
      <c r="A10" s="4" t="s">
        <v>52</v>
      </c>
      <c r="B10" s="27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29842</v>
      </c>
      <c r="I10" s="6">
        <v>41394</v>
      </c>
      <c r="J10" s="6">
        <v>0</v>
      </c>
      <c r="K10" s="6"/>
      <c r="L10" s="5">
        <f>SUM(AU10:AX10)</f>
        <v>0</v>
      </c>
      <c r="M10" s="5">
        <v>0.1</v>
      </c>
      <c r="N10" s="5">
        <v>0.1</v>
      </c>
      <c r="O10" s="5">
        <v>0.1</v>
      </c>
      <c r="Q10" s="6">
        <v>0</v>
      </c>
      <c r="R10" s="6">
        <v>0</v>
      </c>
      <c r="S10" s="6">
        <v>0</v>
      </c>
      <c r="T10" s="6">
        <v>0</v>
      </c>
      <c r="V10" s="6">
        <v>0</v>
      </c>
      <c r="W10" s="6">
        <v>0</v>
      </c>
      <c r="X10" s="6">
        <v>0</v>
      </c>
      <c r="Y10" s="6">
        <v>0</v>
      </c>
      <c r="Z10" s="6"/>
      <c r="AA10" s="6">
        <v>2045</v>
      </c>
      <c r="AB10" s="6">
        <v>11464</v>
      </c>
      <c r="AC10" s="6">
        <v>8531</v>
      </c>
      <c r="AD10" s="6">
        <v>7802</v>
      </c>
      <c r="AE10" s="6"/>
      <c r="AF10" s="6">
        <v>7664</v>
      </c>
      <c r="AG10" s="6">
        <v>8143</v>
      </c>
      <c r="AH10" s="6">
        <v>24127</v>
      </c>
      <c r="AI10" s="6">
        <v>1460</v>
      </c>
      <c r="AK10" s="6">
        <v>0</v>
      </c>
      <c r="AL10" s="6">
        <v>0</v>
      </c>
      <c r="AM10" s="6">
        <v>0</v>
      </c>
      <c r="AN10" s="6">
        <v>0</v>
      </c>
      <c r="AP10" s="6">
        <v>0</v>
      </c>
      <c r="AQ10" s="6">
        <v>0</v>
      </c>
      <c r="AR10" s="6">
        <v>0</v>
      </c>
      <c r="AS10" s="6">
        <v>0</v>
      </c>
      <c r="AU10" s="6">
        <v>0</v>
      </c>
      <c r="AV10" s="6">
        <v>0</v>
      </c>
      <c r="AW10" s="6">
        <v>0</v>
      </c>
      <c r="AX10" s="6">
        <v>0</v>
      </c>
    </row>
    <row r="11" spans="1:50" x14ac:dyDescent="0.2">
      <c r="A11" s="4" t="s">
        <v>53</v>
      </c>
      <c r="B11" s="27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-10180</v>
      </c>
      <c r="K11" s="6">
        <v>0</v>
      </c>
      <c r="L11" s="5">
        <f>SUM(AU11:AX11)</f>
        <v>0</v>
      </c>
      <c r="M11" s="5">
        <v>0.1</v>
      </c>
      <c r="N11" s="5">
        <v>0.1</v>
      </c>
      <c r="O11" s="5">
        <v>0.1</v>
      </c>
      <c r="Q11" s="6">
        <v>0</v>
      </c>
      <c r="R11" s="6">
        <v>0</v>
      </c>
      <c r="S11" s="6">
        <v>0</v>
      </c>
      <c r="T11" s="6">
        <v>0</v>
      </c>
      <c r="V11" s="6">
        <v>0</v>
      </c>
      <c r="W11" s="6">
        <v>0</v>
      </c>
      <c r="X11" s="6">
        <v>0</v>
      </c>
      <c r="Y11" s="6">
        <v>0</v>
      </c>
      <c r="Z11" s="6"/>
      <c r="AA11" s="6">
        <v>0</v>
      </c>
      <c r="AB11" s="6">
        <v>0</v>
      </c>
      <c r="AC11" s="6">
        <v>0</v>
      </c>
      <c r="AD11" s="6">
        <v>0</v>
      </c>
      <c r="AE11" s="6"/>
      <c r="AF11" s="6">
        <v>0</v>
      </c>
      <c r="AG11" s="6">
        <v>0</v>
      </c>
      <c r="AH11" s="6">
        <v>0</v>
      </c>
      <c r="AI11" s="6">
        <v>0</v>
      </c>
      <c r="AK11" s="6">
        <v>0</v>
      </c>
      <c r="AL11" s="6">
        <v>-10180</v>
      </c>
      <c r="AM11" s="6">
        <v>0</v>
      </c>
      <c r="AN11" s="6">
        <v>0</v>
      </c>
      <c r="AP11" s="6">
        <v>0</v>
      </c>
      <c r="AQ11" s="6">
        <v>0</v>
      </c>
      <c r="AR11" s="6">
        <v>0</v>
      </c>
      <c r="AS11" s="6">
        <v>0</v>
      </c>
      <c r="AU11" s="6">
        <v>0</v>
      </c>
      <c r="AV11" s="6">
        <v>0</v>
      </c>
      <c r="AW11" s="6">
        <v>0</v>
      </c>
      <c r="AX11" s="6">
        <v>0</v>
      </c>
    </row>
    <row r="12" spans="1:50" x14ac:dyDescent="0.2">
      <c r="A12" s="4" t="s">
        <v>110</v>
      </c>
      <c r="B12" s="24">
        <f>B7+B8+B9+B10+B11</f>
        <v>538147</v>
      </c>
      <c r="C12">
        <f t="shared" ref="C12:L12" si="16">C7+C8+C9+C10+C11</f>
        <v>628090</v>
      </c>
      <c r="D12">
        <f t="shared" si="16"/>
        <v>778465</v>
      </c>
      <c r="E12">
        <f t="shared" si="16"/>
        <v>942789</v>
      </c>
      <c r="F12">
        <f t="shared" si="16"/>
        <v>1110451</v>
      </c>
      <c r="G12">
        <f t="shared" si="16"/>
        <v>1334276</v>
      </c>
      <c r="H12">
        <f t="shared" si="16"/>
        <v>1644005</v>
      </c>
      <c r="I12">
        <f t="shared" si="16"/>
        <v>2275210</v>
      </c>
      <c r="J12">
        <f t="shared" si="16"/>
        <v>3163932</v>
      </c>
      <c r="K12">
        <f t="shared" si="16"/>
        <v>3476729</v>
      </c>
      <c r="L12">
        <f t="shared" si="16"/>
        <v>3777426</v>
      </c>
      <c r="M12" s="42">
        <f t="shared" ref="M12" si="17">M7+M8+M9+M10+M11</f>
        <v>4150000.4000000004</v>
      </c>
      <c r="N12" s="42">
        <f t="shared" ref="N12:O12" si="18">N7+N8+N9+N10+N11</f>
        <v>4500000.3999999985</v>
      </c>
      <c r="O12" s="42">
        <f t="shared" si="18"/>
        <v>4800000.3999999985</v>
      </c>
      <c r="Q12">
        <f t="shared" ref="Q12" si="19">Q7+Q8+Q9+Q10+Q11</f>
        <v>240428</v>
      </c>
      <c r="R12">
        <f t="shared" ref="R12" si="20">R7+R8+R9+R10+R11</f>
        <v>261986</v>
      </c>
      <c r="S12">
        <f t="shared" ref="S12" si="21">S7+S8+S9+S10+S11</f>
        <v>270874</v>
      </c>
      <c r="T12">
        <f t="shared" ref="T12" si="22">T7+T8+T9+T10+T11</f>
        <v>337163</v>
      </c>
      <c r="V12">
        <f t="shared" ref="V12" si="23">V7+V8+V9+V10+V11</f>
        <v>292908</v>
      </c>
      <c r="W12">
        <f t="shared" ref="W12" si="24">W7+W8+W9+W10+W11</f>
        <v>317814</v>
      </c>
      <c r="X12">
        <f t="shared" ref="X12" si="25">X7+X8+X9+X10+X11</f>
        <v>329215</v>
      </c>
      <c r="Y12">
        <f t="shared" ref="Y12" si="26">Y7+Y8+Y9+Y10+Y11</f>
        <v>394339</v>
      </c>
      <c r="AA12" s="31">
        <f t="shared" ref="AA12:AB12" si="27">AA7+AA8+AA9+AA10+AA11</f>
        <v>301651</v>
      </c>
      <c r="AB12" s="31">
        <f t="shared" si="27"/>
        <v>365839</v>
      </c>
      <c r="AC12" s="31">
        <f>AC7+AC8+AC9+AC10+AC11</f>
        <v>422434</v>
      </c>
      <c r="AD12" s="31">
        <f>AD7+AD8+AD9+AD10+AD11</f>
        <v>554828</v>
      </c>
      <c r="AF12" s="31">
        <f>AF7+AF8+AF9+AF10+AF11</f>
        <v>506493</v>
      </c>
      <c r="AG12" s="31">
        <f>AG7+AG8+AG9+AG10+AG11</f>
        <v>551655</v>
      </c>
      <c r="AH12" s="31">
        <f>AH7+AH8+AH9+AH10+AH11</f>
        <v>571446</v>
      </c>
      <c r="AI12" s="31">
        <f>AI7+AI8+AI9+AI10+AI11</f>
        <v>645616</v>
      </c>
      <c r="AK12" s="31">
        <f>AK7+AK8+AK9+AK10+AK11</f>
        <v>610046</v>
      </c>
      <c r="AL12" s="31">
        <f>AL7+AL8+AL9+AL10+AL11</f>
        <v>654268</v>
      </c>
      <c r="AM12" s="31">
        <f>AM7+AM8+AM9+AM10+AM11</f>
        <v>686425</v>
      </c>
      <c r="AN12" s="31">
        <f>AN7+AN8+AN9+AN10+AN11</f>
        <v>1213193</v>
      </c>
      <c r="AP12" s="31">
        <f>AP7+AP8+AP9+AP10+AP11</f>
        <v>749391</v>
      </c>
      <c r="AQ12" s="31">
        <f>AQ7+AQ8+AQ9+AQ10+AQ11</f>
        <v>819254</v>
      </c>
      <c r="AR12" s="31">
        <f>AR7+AR8+AR9+AR10+AR11</f>
        <v>918549</v>
      </c>
      <c r="AS12" s="31">
        <f>AS7+AS8+AS9+AS10+AS11</f>
        <v>989535</v>
      </c>
      <c r="AU12" s="31">
        <f>AU7+AU8+AU9+AU10+AU11</f>
        <v>842426</v>
      </c>
      <c r="AV12" s="31">
        <f>AV7+AV8+AV9+AV10+AV11</f>
        <v>915000</v>
      </c>
      <c r="AW12" s="31">
        <f t="shared" ref="AW12:AX12" si="28">AW7+AW8+AW9+AW10+AW11</f>
        <v>915000</v>
      </c>
      <c r="AX12" s="31">
        <f t="shared" si="28"/>
        <v>1105000</v>
      </c>
    </row>
    <row r="13" spans="1:50" x14ac:dyDescent="0.2">
      <c r="A13" s="4" t="s">
        <v>54</v>
      </c>
      <c r="B13" s="28">
        <f>B6-B12</f>
        <v>376033</v>
      </c>
      <c r="C13" s="22">
        <f t="shared" ref="C13:L13" si="29">C6-C12</f>
        <v>369076</v>
      </c>
      <c r="D13" s="22">
        <f t="shared" si="29"/>
        <v>421152</v>
      </c>
      <c r="E13" s="22">
        <f t="shared" si="29"/>
        <v>456001</v>
      </c>
      <c r="F13" s="22">
        <f t="shared" si="29"/>
        <v>705836</v>
      </c>
      <c r="G13" s="22">
        <f t="shared" si="29"/>
        <v>889110</v>
      </c>
      <c r="H13" s="22">
        <f t="shared" si="29"/>
        <v>819986</v>
      </c>
      <c r="I13" s="22">
        <f t="shared" si="29"/>
        <v>1333355</v>
      </c>
      <c r="J13" s="22">
        <f t="shared" si="29"/>
        <v>1328408</v>
      </c>
      <c r="K13" s="22">
        <f t="shared" si="29"/>
        <v>2132676</v>
      </c>
      <c r="L13" s="22">
        <f t="shared" si="29"/>
        <v>2497642</v>
      </c>
      <c r="M13" s="22">
        <f t="shared" ref="M13" si="30">M6-M12</f>
        <v>2779999.5999999996</v>
      </c>
      <c r="N13" s="22">
        <f t="shared" ref="N13:O13" si="31">N6-N12</f>
        <v>3099999.6000000015</v>
      </c>
      <c r="O13" s="22">
        <f t="shared" si="31"/>
        <v>3349999.6000000015</v>
      </c>
      <c r="P13" s="35"/>
      <c r="Q13" s="22">
        <f t="shared" ref="Q13" si="32">Q6-Q12</f>
        <v>104305</v>
      </c>
      <c r="R13" s="22">
        <f t="shared" ref="R13" si="33">R6-R12</f>
        <v>134208</v>
      </c>
      <c r="S13" s="22">
        <f t="shared" ref="S13" si="34">S6-S12</f>
        <v>135903</v>
      </c>
      <c r="T13" s="22">
        <f t="shared" ref="T13" si="35">T6-T12</f>
        <v>331420</v>
      </c>
      <c r="U13" s="35"/>
      <c r="V13" s="22">
        <f t="shared" ref="V13" si="36">V6-V12</f>
        <v>128812</v>
      </c>
      <c r="W13" s="22">
        <f t="shared" ref="W13" si="37">W6-W12</f>
        <v>167982</v>
      </c>
      <c r="X13" s="22">
        <f t="shared" ref="X13" si="38">X6-X12</f>
        <v>175829</v>
      </c>
      <c r="Y13" s="22">
        <f t="shared" ref="Y13" si="39">Y6-Y12</f>
        <v>416487</v>
      </c>
      <c r="Z13" s="35"/>
      <c r="AA13" s="22">
        <f t="shared" ref="AA13" si="40">AA6-AA12</f>
        <v>32751</v>
      </c>
      <c r="AB13" s="22">
        <f t="shared" ref="AB13" si="41">AB6-AB12</f>
        <v>123662</v>
      </c>
      <c r="AC13" s="22">
        <f t="shared" ref="AC13" si="42">AC6-AC12</f>
        <v>204920</v>
      </c>
      <c r="AD13" s="22">
        <f>AD6-AD12</f>
        <v>457906</v>
      </c>
      <c r="AE13" s="35"/>
      <c r="AF13" s="22">
        <f t="shared" ref="AF13:AI13" si="43">AF6-AF12</f>
        <v>193821</v>
      </c>
      <c r="AG13" s="22">
        <f t="shared" si="43"/>
        <v>291031</v>
      </c>
      <c r="AH13" s="22">
        <f t="shared" si="43"/>
        <v>257947</v>
      </c>
      <c r="AI13" s="22">
        <f t="shared" si="43"/>
        <v>590556</v>
      </c>
      <c r="AK13" s="22">
        <f t="shared" ref="AK13:AN13" si="44">AK6-AK12</f>
        <v>260347</v>
      </c>
      <c r="AL13" s="22">
        <f t="shared" si="44"/>
        <v>401208</v>
      </c>
      <c r="AM13" s="22">
        <f t="shared" si="44"/>
        <v>352427</v>
      </c>
      <c r="AN13" s="22">
        <f t="shared" si="44"/>
        <v>314426</v>
      </c>
      <c r="AP13" s="22">
        <f t="shared" ref="AP13" si="45">AP6-AP12</f>
        <v>401414</v>
      </c>
      <c r="AQ13" s="22">
        <f>AQ6-AQ12</f>
        <v>479257</v>
      </c>
      <c r="AR13" s="22">
        <f>AR6-AR12</f>
        <v>338115</v>
      </c>
      <c r="AS13" s="22">
        <f>AS6-AS12</f>
        <v>913890</v>
      </c>
      <c r="AU13" s="22">
        <f t="shared" ref="AU13" si="46">AU6-AU12</f>
        <v>432642</v>
      </c>
      <c r="AV13" s="22">
        <f t="shared" ref="AV13" si="47">AV6-AV12</f>
        <v>510000</v>
      </c>
      <c r="AW13" s="22">
        <f t="shared" ref="AW13" si="48">AW6-AW12</f>
        <v>500000</v>
      </c>
      <c r="AX13" s="22">
        <f t="shared" ref="AX13" si="49">AX6-AX12</f>
        <v>1055000</v>
      </c>
    </row>
    <row r="14" spans="1:50" x14ac:dyDescent="0.2">
      <c r="A14" s="4" t="s">
        <v>55</v>
      </c>
      <c r="B14" s="26">
        <v>7102</v>
      </c>
      <c r="C14" s="6">
        <v>-581</v>
      </c>
      <c r="D14" s="6">
        <v>1577</v>
      </c>
      <c r="E14" s="6">
        <v>3997</v>
      </c>
      <c r="F14" s="6">
        <v>9414</v>
      </c>
      <c r="G14" s="6">
        <v>8283</v>
      </c>
      <c r="H14" s="6">
        <v>-636</v>
      </c>
      <c r="I14" s="6">
        <v>514</v>
      </c>
      <c r="J14" s="6">
        <v>4163</v>
      </c>
      <c r="K14" s="6">
        <v>43059</v>
      </c>
      <c r="L14" s="5">
        <f>SUM(AU14:AX14)</f>
        <v>99283</v>
      </c>
      <c r="M14" s="5">
        <v>200000</v>
      </c>
      <c r="N14" s="5">
        <v>200000</v>
      </c>
      <c r="O14" s="5">
        <v>200000</v>
      </c>
      <c r="Q14" s="6">
        <v>2918</v>
      </c>
      <c r="R14" s="6">
        <v>1591</v>
      </c>
      <c r="S14" s="6">
        <v>2044</v>
      </c>
      <c r="T14" s="6">
        <v>2861</v>
      </c>
      <c r="V14" s="6">
        <v>2379</v>
      </c>
      <c r="W14" s="6">
        <v>1850</v>
      </c>
      <c r="X14" s="6">
        <v>1925</v>
      </c>
      <c r="Y14" s="6">
        <v>2129</v>
      </c>
      <c r="Z14" s="6"/>
      <c r="AA14" s="6">
        <v>1174</v>
      </c>
      <c r="AB14" s="6">
        <v>-344</v>
      </c>
      <c r="AC14" s="6">
        <v>-580</v>
      </c>
      <c r="AD14" s="6">
        <v>-886</v>
      </c>
      <c r="AE14" s="6"/>
      <c r="AF14" s="10">
        <v>227</v>
      </c>
      <c r="AG14" s="6">
        <v>96</v>
      </c>
      <c r="AH14" s="6">
        <v>15</v>
      </c>
      <c r="AI14" s="6">
        <v>176</v>
      </c>
      <c r="AK14" s="6">
        <v>-22</v>
      </c>
      <c r="AL14" s="6">
        <v>145</v>
      </c>
      <c r="AM14" s="6">
        <v>331</v>
      </c>
      <c r="AN14" s="6">
        <v>3709</v>
      </c>
      <c r="AP14" s="6">
        <v>8025</v>
      </c>
      <c r="AQ14" s="6">
        <v>7362</v>
      </c>
      <c r="AR14" s="6">
        <v>9842</v>
      </c>
      <c r="AS14" s="6">
        <v>17830</v>
      </c>
      <c r="AU14" s="6">
        <v>23283</v>
      </c>
      <c r="AV14" s="6">
        <v>22000</v>
      </c>
      <c r="AW14" s="6">
        <v>22000</v>
      </c>
      <c r="AX14" s="6">
        <v>32000</v>
      </c>
    </row>
    <row r="15" spans="1:50" x14ac:dyDescent="0.2">
      <c r="A15" s="4" t="s">
        <v>56</v>
      </c>
      <c r="B15" s="26">
        <v>383135</v>
      </c>
      <c r="C15" s="6">
        <v>368495</v>
      </c>
      <c r="D15" s="6">
        <v>422729</v>
      </c>
      <c r="E15" s="6">
        <v>459998</v>
      </c>
      <c r="F15" s="6">
        <v>715250</v>
      </c>
      <c r="G15" s="6">
        <v>897393</v>
      </c>
      <c r="H15" s="6">
        <v>819350</v>
      </c>
      <c r="I15" s="6">
        <v>1333869</v>
      </c>
      <c r="J15" s="6">
        <v>1332571</v>
      </c>
      <c r="K15" s="6">
        <f>K13+K14</f>
        <v>2175735</v>
      </c>
      <c r="L15" s="6">
        <f>L13+L14</f>
        <v>2596925</v>
      </c>
      <c r="M15" s="6">
        <f>M13+M14</f>
        <v>2979999.5999999996</v>
      </c>
      <c r="N15" s="6">
        <f>N13+N14</f>
        <v>3299999.6000000015</v>
      </c>
      <c r="O15" s="6">
        <f>O13+O14</f>
        <v>3549999.6000000015</v>
      </c>
      <c r="Q15" s="6">
        <v>107223</v>
      </c>
      <c r="R15" s="6">
        <v>135799</v>
      </c>
      <c r="S15" s="6">
        <v>137947</v>
      </c>
      <c r="T15" s="6">
        <v>334281</v>
      </c>
      <c r="V15" s="6">
        <v>131191</v>
      </c>
      <c r="W15" s="6">
        <v>169832</v>
      </c>
      <c r="X15" s="6">
        <v>177754</v>
      </c>
      <c r="Y15" s="6">
        <v>418616</v>
      </c>
      <c r="Z15" s="6"/>
      <c r="AA15" s="6">
        <f t="shared" ref="AA15" si="50">AA14+AA13</f>
        <v>33925</v>
      </c>
      <c r="AB15" s="6">
        <f t="shared" ref="AB15" si="51">AB14+AB13</f>
        <v>123318</v>
      </c>
      <c r="AC15" s="6">
        <f t="shared" ref="AC15" si="52">AC14+AC13</f>
        <v>204340</v>
      </c>
      <c r="AD15" s="6">
        <f>AD14+AD13</f>
        <v>457020</v>
      </c>
      <c r="AE15" s="6"/>
      <c r="AF15" s="6">
        <f t="shared" ref="AF15" si="53">AF14+AF13</f>
        <v>194048</v>
      </c>
      <c r="AG15" s="6">
        <f t="shared" ref="AG15" si="54">AG14+AG13</f>
        <v>291127</v>
      </c>
      <c r="AH15" s="6">
        <f t="shared" ref="AH15" si="55">AH14+AH13</f>
        <v>257962</v>
      </c>
      <c r="AI15" s="6">
        <f>AI14+AI13</f>
        <v>590732</v>
      </c>
      <c r="AK15" s="6">
        <f t="shared" ref="AK15" si="56">AK14+AK13</f>
        <v>260325</v>
      </c>
      <c r="AL15" s="6">
        <f t="shared" ref="AL15" si="57">AL14+AL13</f>
        <v>401353</v>
      </c>
      <c r="AM15" s="6">
        <f t="shared" ref="AM15" si="58">AM14+AM13</f>
        <v>352758</v>
      </c>
      <c r="AN15" s="6">
        <f>AN14+AN13</f>
        <v>318135</v>
      </c>
      <c r="AP15" s="6">
        <f t="shared" ref="AP15:AR15" si="59">AP14+AP13</f>
        <v>409439</v>
      </c>
      <c r="AQ15" s="6">
        <f t="shared" si="59"/>
        <v>486619</v>
      </c>
      <c r="AR15" s="6">
        <f t="shared" si="59"/>
        <v>347957</v>
      </c>
      <c r="AS15" s="6">
        <f>AS14+AS13</f>
        <v>931720</v>
      </c>
      <c r="AU15" s="6">
        <f>AU14+AU13</f>
        <v>455925</v>
      </c>
      <c r="AV15" s="6">
        <f t="shared" ref="AV15:AX15" si="60">AV14+AV13</f>
        <v>532000</v>
      </c>
      <c r="AW15" s="6">
        <f t="shared" si="60"/>
        <v>522000</v>
      </c>
      <c r="AX15" s="6">
        <f t="shared" si="60"/>
        <v>1087000</v>
      </c>
    </row>
    <row r="16" spans="1:50" x14ac:dyDescent="0.2">
      <c r="A16" s="4" t="s">
        <v>57</v>
      </c>
      <c r="B16" s="26">
        <v>144102</v>
      </c>
      <c r="C16" s="6">
        <v>102448</v>
      </c>
      <c r="D16" s="6">
        <v>119348</v>
      </c>
      <c r="E16" s="6">
        <v>201336</v>
      </c>
      <c r="F16" s="6">
        <v>231449</v>
      </c>
      <c r="G16" s="6">
        <v>251797</v>
      </c>
      <c r="H16" s="6">
        <v>230437</v>
      </c>
      <c r="I16" s="6">
        <v>358547</v>
      </c>
      <c r="J16" s="6">
        <v>477771</v>
      </c>
      <c r="K16" s="6">
        <v>625545</v>
      </c>
      <c r="L16" s="5">
        <f>SUM(AU16:AX16)</f>
        <v>776804</v>
      </c>
      <c r="M16" s="42">
        <f>M15*0.3</f>
        <v>893999.87999999989</v>
      </c>
      <c r="N16" s="42">
        <f>N15*0.3</f>
        <v>989999.88000000035</v>
      </c>
      <c r="O16" s="42">
        <f>O15*0.3</f>
        <v>1064999.8800000004</v>
      </c>
      <c r="Q16" s="6">
        <v>32070</v>
      </c>
      <c r="R16" s="6">
        <v>40029</v>
      </c>
      <c r="S16" s="6">
        <v>43534</v>
      </c>
      <c r="T16" s="6">
        <v>115816</v>
      </c>
      <c r="V16" s="6">
        <v>34588</v>
      </c>
      <c r="W16" s="6">
        <v>44842</v>
      </c>
      <c r="X16" s="6">
        <v>51772</v>
      </c>
      <c r="Y16" s="6">
        <v>120595</v>
      </c>
      <c r="Z16" s="6"/>
      <c r="AA16" s="6">
        <v>5293</v>
      </c>
      <c r="AB16" s="6">
        <v>37264</v>
      </c>
      <c r="AC16" s="6">
        <v>60697</v>
      </c>
      <c r="AD16" s="6">
        <v>127181</v>
      </c>
      <c r="AE16" s="6"/>
      <c r="AF16" s="10">
        <v>49092</v>
      </c>
      <c r="AG16" s="6">
        <v>83053</v>
      </c>
      <c r="AH16" s="6">
        <v>70174</v>
      </c>
      <c r="AI16" s="6">
        <v>156228</v>
      </c>
      <c r="AK16" s="6">
        <v>70327</v>
      </c>
      <c r="AL16" s="6">
        <v>111832</v>
      </c>
      <c r="AM16" s="6">
        <v>97288</v>
      </c>
      <c r="AN16" s="6">
        <v>198324</v>
      </c>
      <c r="AP16" s="6">
        <v>119034</v>
      </c>
      <c r="AQ16" s="6">
        <v>145016</v>
      </c>
      <c r="AR16" s="6">
        <v>99243</v>
      </c>
      <c r="AS16" s="6">
        <v>262252</v>
      </c>
      <c r="AU16" s="6">
        <v>134504</v>
      </c>
      <c r="AV16">
        <f>AV15*0.3</f>
        <v>159600</v>
      </c>
      <c r="AW16">
        <f t="shared" ref="AW16:AX16" si="61">AW15*0.3</f>
        <v>156600</v>
      </c>
      <c r="AX16">
        <f t="shared" si="61"/>
        <v>326100</v>
      </c>
    </row>
    <row r="17" spans="1:50" x14ac:dyDescent="0.2">
      <c r="A17" s="4" t="s">
        <v>58</v>
      </c>
      <c r="B17" s="43">
        <f t="shared" ref="B17" si="62">B15-B16</f>
        <v>239033</v>
      </c>
      <c r="C17" s="43">
        <f t="shared" ref="C17" si="63">C15-C16</f>
        <v>266047</v>
      </c>
      <c r="D17" s="43">
        <f t="shared" ref="D17" si="64">D15-D16</f>
        <v>303381</v>
      </c>
      <c r="E17" s="43">
        <f t="shared" ref="E17" si="65">E15-E16</f>
        <v>258662</v>
      </c>
      <c r="F17" s="43">
        <f t="shared" ref="F17" si="66">F15-F16</f>
        <v>483801</v>
      </c>
      <c r="G17" s="43">
        <f t="shared" ref="G17" si="67">G15-G16</f>
        <v>645596</v>
      </c>
      <c r="H17" s="43">
        <f t="shared" ref="H17" si="68">H15-H16</f>
        <v>588913</v>
      </c>
      <c r="I17" s="43">
        <f t="shared" ref="I17" si="69">I15-I16</f>
        <v>975322</v>
      </c>
      <c r="J17" s="43">
        <f t="shared" ref="J17:L17" si="70">J15-J16</f>
        <v>854800</v>
      </c>
      <c r="K17" s="43">
        <f t="shared" si="70"/>
        <v>1550190</v>
      </c>
      <c r="L17" s="43">
        <f t="shared" si="70"/>
        <v>1820121</v>
      </c>
      <c r="M17" s="43">
        <f>M15-M16</f>
        <v>2085999.7199999997</v>
      </c>
      <c r="N17" s="43">
        <f>N15-N16</f>
        <v>2309999.7200000011</v>
      </c>
      <c r="O17" s="43">
        <f>O15-O16</f>
        <v>2484999.7200000011</v>
      </c>
      <c r="Q17" s="22">
        <v>75153</v>
      </c>
      <c r="R17" s="22">
        <v>95770</v>
      </c>
      <c r="S17" s="22">
        <v>94413</v>
      </c>
      <c r="T17" s="22">
        <v>218465</v>
      </c>
      <c r="U17" s="44"/>
      <c r="V17" s="22">
        <v>96603</v>
      </c>
      <c r="W17" s="22">
        <v>124990</v>
      </c>
      <c r="X17" s="22">
        <v>125982</v>
      </c>
      <c r="Y17" s="22">
        <v>298021</v>
      </c>
      <c r="Z17" s="22"/>
      <c r="AA17" s="22">
        <f>AA15-AA16</f>
        <v>28632</v>
      </c>
      <c r="AB17" s="22">
        <f t="shared" ref="AB17" si="71">AB15-AB16</f>
        <v>86054</v>
      </c>
      <c r="AC17" s="22">
        <f t="shared" ref="AC17" si="72">AC15-AC16</f>
        <v>143643</v>
      </c>
      <c r="AD17" s="22">
        <f t="shared" ref="AD17" si="73">AD15-AD16</f>
        <v>329839</v>
      </c>
      <c r="AE17" s="22"/>
      <c r="AF17" s="22">
        <f>AF15-AF16</f>
        <v>144956</v>
      </c>
      <c r="AG17" s="22">
        <f t="shared" ref="AG17" si="74">AG15-AG16</f>
        <v>208074</v>
      </c>
      <c r="AH17" s="22">
        <f t="shared" ref="AH17" si="75">AH15-AH16</f>
        <v>187788</v>
      </c>
      <c r="AI17" s="22">
        <f t="shared" ref="AI17" si="76">AI15-AI16</f>
        <v>434504</v>
      </c>
      <c r="AK17" s="22">
        <f>AK15-AK16</f>
        <v>189998</v>
      </c>
      <c r="AL17" s="22">
        <f t="shared" ref="AL17" si="77">AL15-AL16</f>
        <v>289521</v>
      </c>
      <c r="AM17" s="22">
        <f t="shared" ref="AM17" si="78">AM15-AM16</f>
        <v>255470</v>
      </c>
      <c r="AN17" s="22">
        <f t="shared" ref="AN17" si="79">AN15-AN16</f>
        <v>119811</v>
      </c>
      <c r="AP17" s="22">
        <f>AP15-AP16</f>
        <v>290405</v>
      </c>
      <c r="AQ17" s="22">
        <f t="shared" ref="AQ17" si="80">AQ15-AQ16</f>
        <v>341603</v>
      </c>
      <c r="AR17" s="22">
        <f t="shared" ref="AR17" si="81">AR15-AR16</f>
        <v>248714</v>
      </c>
      <c r="AS17" s="22">
        <f t="shared" ref="AS17" si="82">AS15-AS16</f>
        <v>669468</v>
      </c>
      <c r="AU17" s="22">
        <f>AU15-AU16</f>
        <v>321421</v>
      </c>
      <c r="AV17" s="22">
        <f t="shared" ref="AV17" si="83">AV15-AV16</f>
        <v>372400</v>
      </c>
      <c r="AW17" s="22">
        <f t="shared" ref="AW17" si="84">AW15-AW16</f>
        <v>365400</v>
      </c>
      <c r="AX17" s="22">
        <f t="shared" ref="AX17" si="85">AX15-AX16</f>
        <v>760900</v>
      </c>
    </row>
    <row r="18" spans="1:50" x14ac:dyDescent="0.2">
      <c r="A18" s="4" t="s">
        <v>60</v>
      </c>
      <c r="B18" s="29">
        <f t="shared" ref="B18:L18" si="86">B17/B20</f>
        <v>1.6607010108729634</v>
      </c>
      <c r="C18" s="7">
        <f t="shared" si="86"/>
        <v>1.8953941509635592</v>
      </c>
      <c r="D18" s="7">
        <f t="shared" si="86"/>
        <v>2.2130706271975256</v>
      </c>
      <c r="E18" s="7">
        <f t="shared" si="86"/>
        <v>1.9020943024384505</v>
      </c>
      <c r="F18" s="7">
        <f t="shared" si="86"/>
        <v>3.6263407613950664</v>
      </c>
      <c r="G18" s="7">
        <f t="shared" si="86"/>
        <v>4.9511553534315489</v>
      </c>
      <c r="H18" s="7">
        <f t="shared" si="86"/>
        <v>4.5200515776466164</v>
      </c>
      <c r="I18" s="7">
        <f t="shared" si="86"/>
        <v>7.5158898958140679</v>
      </c>
      <c r="J18" s="7">
        <f t="shared" si="86"/>
        <v>6.6955963216518102</v>
      </c>
      <c r="K18" s="7">
        <f t="shared" si="86"/>
        <v>12.232612092230481</v>
      </c>
      <c r="L18" s="7">
        <f t="shared" si="86"/>
        <v>14.462938204847543</v>
      </c>
      <c r="M18" s="7">
        <f t="shared" ref="M18:O18" si="87">M17/M20</f>
        <v>16.70135884707766</v>
      </c>
      <c r="N18" s="7">
        <f t="shared" si="87"/>
        <v>18.719608752025941</v>
      </c>
      <c r="O18" s="7">
        <f t="shared" si="87"/>
        <v>20.285712000000011</v>
      </c>
      <c r="Q18" s="7">
        <v>0.55000000000000004</v>
      </c>
      <c r="R18" s="7">
        <v>0.71</v>
      </c>
      <c r="S18" s="7">
        <v>0.71</v>
      </c>
      <c r="T18" s="7">
        <v>1.66</v>
      </c>
      <c r="V18" s="7">
        <v>0.74</v>
      </c>
      <c r="W18" s="7">
        <v>0.96</v>
      </c>
      <c r="X18" s="7">
        <v>0.97</v>
      </c>
      <c r="Y18" s="7">
        <v>2.29</v>
      </c>
      <c r="Z18" s="7"/>
      <c r="AA18" s="34" t="s">
        <v>124</v>
      </c>
      <c r="AB18" s="7">
        <v>0.67</v>
      </c>
      <c r="AC18" s="7">
        <v>1.1000000000000001</v>
      </c>
      <c r="AD18" s="36">
        <f>AD17/AD20</f>
        <v>2.5565941944735107</v>
      </c>
      <c r="AE18" s="7"/>
      <c r="AF18" s="34" t="s">
        <v>122</v>
      </c>
      <c r="AG18" s="7">
        <v>1.6</v>
      </c>
      <c r="AH18" s="7">
        <v>1.45</v>
      </c>
      <c r="AI18" s="36">
        <f>AI17/AI20</f>
        <v>3.3678564508002946</v>
      </c>
      <c r="AK18" s="7">
        <v>1.48</v>
      </c>
      <c r="AL18" s="7">
        <v>2.27</v>
      </c>
      <c r="AM18" s="5">
        <v>2</v>
      </c>
      <c r="AN18" s="36">
        <f>AN17/AN20</f>
        <v>0.94001851619382371</v>
      </c>
      <c r="AP18" s="7">
        <v>2.2799999999999998</v>
      </c>
      <c r="AQ18" s="7">
        <v>2.69</v>
      </c>
      <c r="AR18" s="7">
        <v>1.97</v>
      </c>
      <c r="AS18" s="32">
        <f>AS17/AS20</f>
        <v>5.3036410305162089</v>
      </c>
      <c r="AU18" s="7">
        <v>2.5499999999999998</v>
      </c>
      <c r="AV18" s="37">
        <f>AV17/AV20</f>
        <v>2.9590782677791023</v>
      </c>
      <c r="AW18" s="32">
        <f>AW17/AW20</f>
        <v>2.9046104928457868</v>
      </c>
      <c r="AX18" s="32">
        <f>AX17/AX20</f>
        <v>6.0508946322067594</v>
      </c>
    </row>
    <row r="19" spans="1:50" x14ac:dyDescent="0.2">
      <c r="A19" s="4" t="s">
        <v>61</v>
      </c>
      <c r="B19" s="29">
        <f t="shared" ref="B19:L19" si="88">B17/B21</f>
        <v>1.6565233059363262</v>
      </c>
      <c r="C19" s="7">
        <f t="shared" si="88"/>
        <v>1.8920916008818718</v>
      </c>
      <c r="D19" s="7">
        <f t="shared" si="88"/>
        <v>2.2095890810039185</v>
      </c>
      <c r="E19" s="7">
        <f t="shared" si="88"/>
        <v>1.8991615148533751</v>
      </c>
      <c r="F19" s="7">
        <f t="shared" si="88"/>
        <v>3.6112367601943705</v>
      </c>
      <c r="G19" s="7">
        <f t="shared" si="88"/>
        <v>4.9299072200374177</v>
      </c>
      <c r="H19" s="7">
        <f t="shared" si="88"/>
        <v>4.499950332770438</v>
      </c>
      <c r="I19" s="7">
        <f t="shared" si="88"/>
        <v>7.4854906174450289</v>
      </c>
      <c r="J19" s="7">
        <f t="shared" si="88"/>
        <v>6.677238179304311</v>
      </c>
      <c r="K19" s="7">
        <f t="shared" si="88"/>
        <v>12.200456477254841</v>
      </c>
      <c r="L19" s="7">
        <f t="shared" si="88"/>
        <v>14.410351011230617</v>
      </c>
      <c r="M19" s="7">
        <f t="shared" ref="M19:N19" si="89">M17/M21</f>
        <v>16.641401834862382</v>
      </c>
      <c r="N19" s="7">
        <f t="shared" si="89"/>
        <v>18.569129581993579</v>
      </c>
      <c r="O19" s="7">
        <f t="shared" ref="O19" si="90">O17/O21</f>
        <v>20.121455222672076</v>
      </c>
      <c r="Q19" s="7">
        <v>0.55000000000000004</v>
      </c>
      <c r="R19" s="7">
        <v>0.71</v>
      </c>
      <c r="S19" s="7">
        <v>0.71</v>
      </c>
      <c r="T19" s="7">
        <v>1.65</v>
      </c>
      <c r="V19" s="7">
        <v>0.74</v>
      </c>
      <c r="W19" s="7">
        <v>0.96</v>
      </c>
      <c r="X19" s="7">
        <v>0.96</v>
      </c>
      <c r="Y19" s="7">
        <v>2.2799999999999998</v>
      </c>
      <c r="Z19" s="7"/>
      <c r="AA19" s="34" t="s">
        <v>124</v>
      </c>
      <c r="AB19" s="7">
        <v>0.66</v>
      </c>
      <c r="AC19" s="7">
        <v>1.1000000000000001</v>
      </c>
      <c r="AD19" s="36">
        <f>AD17/AD21</f>
        <v>2.5468619699169164</v>
      </c>
      <c r="AE19" s="7"/>
      <c r="AF19" s="34" t="s">
        <v>122</v>
      </c>
      <c r="AG19" s="7">
        <v>1.59</v>
      </c>
      <c r="AH19" s="7">
        <v>1.44</v>
      </c>
      <c r="AI19" s="36">
        <f>AI17/AI21</f>
        <v>3.3550359823331379</v>
      </c>
      <c r="AK19" s="7">
        <v>1.48</v>
      </c>
      <c r="AL19" s="7">
        <v>2.2599999999999998</v>
      </c>
      <c r="AM19" s="5">
        <v>2</v>
      </c>
      <c r="AN19" s="36">
        <f>AN17/AN21</f>
        <v>0.93747359196256708</v>
      </c>
      <c r="AP19" s="7">
        <v>2.2799999999999998</v>
      </c>
      <c r="AQ19" s="7">
        <v>2.68</v>
      </c>
      <c r="AR19" s="7">
        <v>1.96</v>
      </c>
      <c r="AS19" s="32">
        <f>AS17/AS21</f>
        <v>5.2887252733362828</v>
      </c>
      <c r="AU19" s="7">
        <v>2.54</v>
      </c>
      <c r="AV19" s="37">
        <f>AV17/AV21</f>
        <v>2.9485352335708632</v>
      </c>
      <c r="AW19" s="32">
        <f>AW17/AW21</f>
        <v>2.8933407237310953</v>
      </c>
      <c r="AX19" s="32">
        <f>AX17/AX21</f>
        <v>6.0245447347585115</v>
      </c>
    </row>
    <row r="20" spans="1:50" x14ac:dyDescent="0.2">
      <c r="A20" s="4" t="s">
        <v>62</v>
      </c>
      <c r="B20" s="26">
        <v>143935</v>
      </c>
      <c r="C20" s="6">
        <v>140365</v>
      </c>
      <c r="D20" s="6">
        <v>137086</v>
      </c>
      <c r="E20" s="6">
        <v>135988</v>
      </c>
      <c r="F20" s="6">
        <v>133413</v>
      </c>
      <c r="G20" s="6">
        <v>130393</v>
      </c>
      <c r="H20" s="6">
        <v>130289</v>
      </c>
      <c r="I20" s="6">
        <v>129768</v>
      </c>
      <c r="J20" s="6">
        <v>127666</v>
      </c>
      <c r="K20" s="6">
        <v>126726</v>
      </c>
      <c r="L20" s="6">
        <f>AVERAGE(AU20:AX20)</f>
        <v>125847.25</v>
      </c>
      <c r="M20" s="6">
        <v>124900</v>
      </c>
      <c r="N20" s="6">
        <v>123400</v>
      </c>
      <c r="O20" s="6">
        <v>122500</v>
      </c>
      <c r="AA20" s="10">
        <v>130251</v>
      </c>
      <c r="AB20" s="6">
        <v>130245</v>
      </c>
      <c r="AC20" s="6">
        <v>130318</v>
      </c>
      <c r="AD20" s="6">
        <v>129015</v>
      </c>
      <c r="AF20" s="10">
        <v>130358</v>
      </c>
      <c r="AG20" s="6">
        <v>130007</v>
      </c>
      <c r="AH20" s="6">
        <v>129684</v>
      </c>
      <c r="AI20" s="6">
        <v>129015</v>
      </c>
      <c r="AK20" s="6">
        <v>128077</v>
      </c>
      <c r="AL20" s="6">
        <v>127619</v>
      </c>
      <c r="AM20" s="6">
        <v>127511</v>
      </c>
      <c r="AN20" s="6">
        <v>127456</v>
      </c>
      <c r="AP20" s="6">
        <v>127246</v>
      </c>
      <c r="AQ20" s="6">
        <v>126969</v>
      </c>
      <c r="AR20" s="6">
        <v>126460</v>
      </c>
      <c r="AS20" s="6">
        <v>126228</v>
      </c>
      <c r="AU20" s="6">
        <v>125989</v>
      </c>
      <c r="AV20" s="6">
        <v>125850</v>
      </c>
      <c r="AW20" s="6">
        <v>125800</v>
      </c>
      <c r="AX20" s="6">
        <v>125750</v>
      </c>
    </row>
    <row r="21" spans="1:50" x14ac:dyDescent="0.2">
      <c r="A21" s="4" t="s">
        <v>63</v>
      </c>
      <c r="B21" s="26">
        <v>144298</v>
      </c>
      <c r="C21" s="6">
        <v>140610</v>
      </c>
      <c r="D21" s="6">
        <v>137302</v>
      </c>
      <c r="E21" s="6">
        <v>136198</v>
      </c>
      <c r="F21" s="6">
        <v>133971</v>
      </c>
      <c r="G21" s="6">
        <v>130955</v>
      </c>
      <c r="H21" s="6">
        <v>130871</v>
      </c>
      <c r="I21" s="6">
        <v>130295</v>
      </c>
      <c r="J21" s="6">
        <v>128017</v>
      </c>
      <c r="K21" s="6">
        <v>127060</v>
      </c>
      <c r="L21" s="6">
        <f>AVERAGE(AU21:AX21)</f>
        <v>126306.5</v>
      </c>
      <c r="M21" s="6">
        <v>125350</v>
      </c>
      <c r="N21" s="6">
        <v>124400</v>
      </c>
      <c r="O21" s="6">
        <f>123500</f>
        <v>123500</v>
      </c>
      <c r="AA21" s="10">
        <v>130803</v>
      </c>
      <c r="AB21" s="6">
        <v>130799</v>
      </c>
      <c r="AC21" s="6">
        <v>130924</v>
      </c>
      <c r="AD21" s="6">
        <v>129508</v>
      </c>
      <c r="AF21" s="10">
        <v>130984</v>
      </c>
      <c r="AG21" s="6">
        <v>130490</v>
      </c>
      <c r="AH21" s="6">
        <v>130189</v>
      </c>
      <c r="AI21" s="6">
        <v>129508</v>
      </c>
      <c r="AK21" s="6">
        <v>128541</v>
      </c>
      <c r="AL21" s="6">
        <v>127906</v>
      </c>
      <c r="AM21" s="6">
        <v>127820</v>
      </c>
      <c r="AN21" s="6">
        <v>127802</v>
      </c>
      <c r="AP21" s="6">
        <v>127621</v>
      </c>
      <c r="AQ21" s="6">
        <v>127263</v>
      </c>
      <c r="AR21" s="6">
        <v>126770</v>
      </c>
      <c r="AS21" s="6">
        <v>126584</v>
      </c>
      <c r="AU21" s="6">
        <v>126336</v>
      </c>
      <c r="AV21" s="6">
        <v>126300</v>
      </c>
      <c r="AW21" s="6">
        <v>126290</v>
      </c>
      <c r="AX21" s="6">
        <v>126300</v>
      </c>
    </row>
    <row r="23" spans="1:50" x14ac:dyDescent="0.2">
      <c r="A23" s="4" t="s">
        <v>46</v>
      </c>
      <c r="C23" s="19">
        <f t="shared" ref="C23:O23" si="91">(C4-B4)/ABS(B4)</f>
        <v>0.14651017992858945</v>
      </c>
      <c r="D23" s="19">
        <f t="shared" si="91"/>
        <v>0.1377655090479456</v>
      </c>
      <c r="E23" s="19">
        <f t="shared" si="91"/>
        <v>0.13000769495886352</v>
      </c>
      <c r="F23" s="19">
        <f t="shared" si="91"/>
        <v>0.24125871354203432</v>
      </c>
      <c r="G23" s="19">
        <f t="shared" si="91"/>
        <v>0.21013076894303745</v>
      </c>
      <c r="H23" s="19">
        <f t="shared" si="91"/>
        <v>0.10619541748088104</v>
      </c>
      <c r="I23" s="19">
        <f t="shared" si="91"/>
        <v>0.42135142742451576</v>
      </c>
      <c r="J23" s="40">
        <f t="shared" si="91"/>
        <v>0.29631045020016406</v>
      </c>
      <c r="K23" s="40">
        <f t="shared" si="91"/>
        <v>0.18602510961691965</v>
      </c>
      <c r="L23" s="40">
        <f t="shared" si="91"/>
        <v>0.10287809542462542</v>
      </c>
      <c r="M23" s="40">
        <f t="shared" si="91"/>
        <v>9.342248874081184E-2</v>
      </c>
      <c r="N23" s="40">
        <f t="shared" si="91"/>
        <v>7.7586206896551727E-2</v>
      </c>
      <c r="O23" s="40">
        <f t="shared" si="91"/>
        <v>0.06</v>
      </c>
      <c r="V23" s="19">
        <f t="shared" ref="V23:V36" si="92">(V4-Q4)/ABS(Q4)</f>
        <v>0.20410616494229697</v>
      </c>
      <c r="W23" s="19">
        <f t="shared" ref="W23:W36" si="93">(W4-R4)/ABS(R4)</f>
        <v>0.22094263994471319</v>
      </c>
      <c r="X23" s="19">
        <f t="shared" ref="X23:X36" si="94">(X4-S4)/ABS(S4)</f>
        <v>0.22534858992449727</v>
      </c>
      <c r="Y23" s="19">
        <f t="shared" ref="Y23:Y36" si="95">(Y4-T4)/ABS(T4)</f>
        <v>0.19703749513901142</v>
      </c>
      <c r="AA23" s="19">
        <f t="shared" ref="AA23:AA36" si="96">(AA4-V4)/ABS(V4)</f>
        <v>-0.16662469721275958</v>
      </c>
      <c r="AB23" s="19">
        <f t="shared" ref="AB23:AB36" si="97">(AB4-W4)/ABS(W4)</f>
        <v>2.2176889846856066E-2</v>
      </c>
      <c r="AC23" s="19">
        <f t="shared" ref="AC23:AC36" si="98">(AC4-X4)/ABS(X4)</f>
        <v>0.21971362393001928</v>
      </c>
      <c r="AD23" s="19">
        <f t="shared" ref="AD23:AD36" si="99">(AD4-Y4)/ABS(Y4)</f>
        <v>0.23761083255634563</v>
      </c>
      <c r="AF23" s="19">
        <f t="shared" ref="AF23:AF36" si="100">(AF4-AA4)/ABS(AA4)</f>
        <v>0.8811909283056375</v>
      </c>
      <c r="AG23" s="19">
        <f t="shared" ref="AG23:AG36" si="101">(AG4-AB4)/ABS(AB4)</f>
        <v>0.60654615689601321</v>
      </c>
      <c r="AH23" s="19">
        <f t="shared" ref="AH23:AH36" si="102">(AH4-AC4)/ABS(AC4)</f>
        <v>0.29800183636321331</v>
      </c>
      <c r="AI23" s="19">
        <f t="shared" ref="AI23:AI36" si="103">(AI4-AD4)/ABS(AD4)</f>
        <v>0.23102136393859674</v>
      </c>
      <c r="AK23" s="19">
        <f t="shared" ref="AK23:AK36" si="104">(AK4-AF4)/ABS(AF4)</f>
        <v>0.31553937535926424</v>
      </c>
      <c r="AL23" s="19">
        <f t="shared" ref="AL23:AL36" si="105">(AL4-AG4)/ABS(AG4)</f>
        <v>0.28795313445717619</v>
      </c>
      <c r="AM23" s="19">
        <f t="shared" ref="AM23:AM36" si="106">(AM4-AH4)/ABS(AH4)</f>
        <v>0.28024139198205211</v>
      </c>
      <c r="AN23" s="19">
        <f t="shared" ref="AN23:AN36" si="107">(AN4-AI4)/ABS(AI4)</f>
        <v>0.30187453648538148</v>
      </c>
      <c r="AP23" s="19">
        <f t="shared" ref="AP23:AP36" si="108">(AP4-AK4)/ABS(AK4)</f>
        <v>0.24006066454576275</v>
      </c>
      <c r="AQ23" s="19">
        <f t="shared" ref="AQ23:AQ36" si="109">(AQ4-AL4)/ABS(AL4)</f>
        <v>0.18242888828942241</v>
      </c>
      <c r="AR23" s="19">
        <f t="shared" ref="AR23:AR36" si="110">(AR4-AM4)/ABS(AM4)</f>
        <v>0.18704887583479679</v>
      </c>
      <c r="AS23" s="19">
        <f t="shared" ref="AS23:AS36" si="111">(AS4-AN4)/ABS(AN4)</f>
        <v>0.15630964002946782</v>
      </c>
      <c r="AT23" s="33"/>
      <c r="AU23" s="19">
        <f t="shared" ref="AU23:AU36" si="112">(AU4-AP4)/ABS(AP4)</f>
        <v>0.10400831270816757</v>
      </c>
      <c r="AV23" s="19">
        <f t="shared" ref="AV23:AV36" si="113">(AV4-AQ4)/ABS(AQ4)</f>
        <v>9.0909913926755126E-2</v>
      </c>
      <c r="AW23" s="19">
        <f t="shared" ref="AW23:AW36" si="114">(AW4-AR4)/ABS(AR4)</f>
        <v>0.10696854848295405</v>
      </c>
      <c r="AX23" s="19">
        <f t="shared" ref="AX23:AX36" si="115">(AX4-AS4)/ABS(AS4)</f>
        <v>0.10760871023489729</v>
      </c>
    </row>
    <row r="24" spans="1:50" x14ac:dyDescent="0.2">
      <c r="A24" s="4" t="s">
        <v>47</v>
      </c>
      <c r="C24" s="19">
        <f t="shared" ref="C24:O24" si="116">(C5-B5)/ABS(B5)</f>
        <v>0.20420980869344635</v>
      </c>
      <c r="D24" s="19">
        <f t="shared" si="116"/>
        <v>7.6566947882978159E-2</v>
      </c>
      <c r="E24" s="19">
        <f t="shared" si="116"/>
        <v>9.225917756764429E-2</v>
      </c>
      <c r="F24" s="19">
        <f t="shared" si="116"/>
        <v>0.17725735389970018</v>
      </c>
      <c r="G24" s="19">
        <f t="shared" si="116"/>
        <v>0.19284770983239494</v>
      </c>
      <c r="H24" s="19">
        <f t="shared" si="116"/>
        <v>0.10363743016441618</v>
      </c>
      <c r="I24" s="19">
        <f t="shared" si="116"/>
        <v>0.36646287091926882</v>
      </c>
      <c r="J24" s="40">
        <f t="shared" si="116"/>
        <v>0.36635458820295069</v>
      </c>
      <c r="K24" s="40">
        <f t="shared" si="116"/>
        <v>0.10825752630191218</v>
      </c>
      <c r="L24" s="40">
        <f t="shared" si="116"/>
        <v>8.078809478504681E-2</v>
      </c>
      <c r="M24" s="40">
        <f t="shared" si="116"/>
        <v>7.7570542221036709E-2</v>
      </c>
      <c r="N24" s="40">
        <f t="shared" si="116"/>
        <v>4.9250535331905779E-2</v>
      </c>
      <c r="O24" s="40">
        <f t="shared" si="116"/>
        <v>4.0816326530612242E-2</v>
      </c>
      <c r="V24" s="19">
        <f t="shared" si="92"/>
        <v>0.18238335852682042</v>
      </c>
      <c r="W24" s="19">
        <f t="shared" si="93"/>
        <v>0.21463095696381979</v>
      </c>
      <c r="X24" s="19">
        <f t="shared" si="94"/>
        <v>0.20598571923092721</v>
      </c>
      <c r="Y24" s="19">
        <f t="shared" si="95"/>
        <v>0.17597594587822601</v>
      </c>
      <c r="AA24" s="19">
        <f t="shared" si="96"/>
        <v>-0.11934441686656776</v>
      </c>
      <c r="AB24" s="19">
        <f t="shared" si="97"/>
        <v>3.995663504009498E-2</v>
      </c>
      <c r="AC24" s="19">
        <f t="shared" si="98"/>
        <v>0.192116644854948</v>
      </c>
      <c r="AD24" s="19">
        <f t="shared" si="99"/>
        <v>0.22184892570717529</v>
      </c>
      <c r="AF24" s="19">
        <f t="shared" si="100"/>
        <v>0.65685539740521481</v>
      </c>
      <c r="AG24" s="19">
        <f t="shared" si="101"/>
        <v>0.47042020505948856</v>
      </c>
      <c r="AH24" s="19">
        <f t="shared" si="102"/>
        <v>0.2672178781893273</v>
      </c>
      <c r="AI24" s="19">
        <f t="shared" si="103"/>
        <v>0.24570461596839357</v>
      </c>
      <c r="AK24" s="19">
        <f t="shared" si="104"/>
        <v>0.41227518335990998</v>
      </c>
      <c r="AL24" s="19">
        <f t="shared" si="105"/>
        <v>0.33707717310488672</v>
      </c>
      <c r="AM24" s="19">
        <f t="shared" si="106"/>
        <v>0.31723046303870356</v>
      </c>
      <c r="AN24" s="19">
        <f t="shared" si="107"/>
        <v>0.39339441239678768</v>
      </c>
      <c r="AP24" s="19">
        <f t="shared" si="108"/>
        <v>0.14388550203883888</v>
      </c>
      <c r="AQ24" s="19">
        <f t="shared" si="109"/>
        <v>0.12031956616948719</v>
      </c>
      <c r="AR24" s="19">
        <f t="shared" si="110"/>
        <v>0.1583265793601023</v>
      </c>
      <c r="AS24" s="19">
        <f t="shared" si="111"/>
        <v>4.6180776856807361E-2</v>
      </c>
      <c r="AT24" s="33"/>
      <c r="AU24" s="19">
        <f t="shared" si="112"/>
        <v>9.8632096726185225E-2</v>
      </c>
      <c r="AV24" s="19">
        <f t="shared" si="113"/>
        <v>8.1640227792333861E-2</v>
      </c>
      <c r="AW24" s="19">
        <f t="shared" si="114"/>
        <v>8.1732545058118056E-2</v>
      </c>
      <c r="AX24" s="19">
        <f t="shared" si="115"/>
        <v>6.7852418186371749E-2</v>
      </c>
    </row>
    <row r="25" spans="1:50" x14ac:dyDescent="0.2">
      <c r="A25" s="4" t="s">
        <v>48</v>
      </c>
      <c r="C25" s="19">
        <f t="shared" ref="C25:O25" si="117">(C6-B6)/ABS(B6)</f>
        <v>9.0776433525126349E-2</v>
      </c>
      <c r="D25" s="19">
        <f t="shared" si="117"/>
        <v>0.20302637675171437</v>
      </c>
      <c r="E25" s="19">
        <f t="shared" si="117"/>
        <v>0.16603049139850468</v>
      </c>
      <c r="F25" s="19">
        <f t="shared" si="117"/>
        <v>0.29847010630616461</v>
      </c>
      <c r="G25" s="19">
        <f t="shared" si="117"/>
        <v>0.22413803545364802</v>
      </c>
      <c r="H25" s="19">
        <f t="shared" si="117"/>
        <v>0.10821557750206218</v>
      </c>
      <c r="I25" s="19">
        <f t="shared" si="117"/>
        <v>0.46452036553704945</v>
      </c>
      <c r="J25" s="40">
        <f t="shared" si="117"/>
        <v>0.24491037295988849</v>
      </c>
      <c r="K25" s="40">
        <f t="shared" si="117"/>
        <v>0.24865994114425891</v>
      </c>
      <c r="L25" s="40">
        <f t="shared" si="117"/>
        <v>0.11866909235471498</v>
      </c>
      <c r="M25" s="40">
        <f t="shared" si="117"/>
        <v>0.10437050243917675</v>
      </c>
      <c r="N25" s="40">
        <f t="shared" si="117"/>
        <v>9.6681096681096687E-2</v>
      </c>
      <c r="O25" s="40">
        <f t="shared" si="117"/>
        <v>7.2368421052631582E-2</v>
      </c>
      <c r="V25" s="19">
        <f t="shared" si="92"/>
        <v>0.2233235576518639</v>
      </c>
      <c r="W25" s="19">
        <f t="shared" si="93"/>
        <v>0.2261568827392641</v>
      </c>
      <c r="X25" s="19">
        <f t="shared" si="94"/>
        <v>0.24157462196731871</v>
      </c>
      <c r="Y25" s="19">
        <f t="shared" si="95"/>
        <v>0.21275294166917197</v>
      </c>
      <c r="AA25" s="19">
        <f t="shared" si="96"/>
        <v>-0.20705207246514276</v>
      </c>
      <c r="AB25" s="19">
        <f t="shared" si="97"/>
        <v>7.6266581034014277E-3</v>
      </c>
      <c r="AC25" s="19">
        <f t="shared" si="98"/>
        <v>0.24217691923871978</v>
      </c>
      <c r="AD25" s="19">
        <f t="shared" si="99"/>
        <v>0.24901520178188663</v>
      </c>
      <c r="AF25" s="19">
        <f t="shared" si="100"/>
        <v>1.0942279053354944</v>
      </c>
      <c r="AG25" s="19">
        <f t="shared" si="101"/>
        <v>0.72152048719001594</v>
      </c>
      <c r="AH25" s="19">
        <f t="shared" si="102"/>
        <v>0.32204943301549044</v>
      </c>
      <c r="AI25" s="19">
        <f t="shared" si="103"/>
        <v>0.22062851647125503</v>
      </c>
      <c r="AK25" s="19">
        <f t="shared" si="104"/>
        <v>0.24286105946761025</v>
      </c>
      <c r="AL25" s="19">
        <f t="shared" si="105"/>
        <v>0.25251398504306466</v>
      </c>
      <c r="AM25" s="19">
        <f t="shared" si="106"/>
        <v>0.2525449334633883</v>
      </c>
      <c r="AN25" s="19">
        <f t="shared" si="107"/>
        <v>0.23576573486537472</v>
      </c>
      <c r="AP25" s="19">
        <f t="shared" si="108"/>
        <v>0.32216711301676371</v>
      </c>
      <c r="AQ25" s="19">
        <f t="shared" si="109"/>
        <v>0.23026103862143715</v>
      </c>
      <c r="AR25" s="19">
        <f t="shared" si="110"/>
        <v>0.20966605445241479</v>
      </c>
      <c r="AS25" s="19">
        <f t="shared" si="111"/>
        <v>0.24600767599774551</v>
      </c>
      <c r="AT25" s="33"/>
      <c r="AU25" s="19">
        <f t="shared" si="112"/>
        <v>0.10797919717067618</v>
      </c>
      <c r="AV25" s="19">
        <f t="shared" si="113"/>
        <v>9.7410803605052249E-2</v>
      </c>
      <c r="AW25" s="19">
        <f t="shared" si="114"/>
        <v>0.12599708434394555</v>
      </c>
      <c r="AX25" s="19">
        <f t="shared" si="115"/>
        <v>0.13479648528310809</v>
      </c>
    </row>
    <row r="26" spans="1:50" x14ac:dyDescent="0.2">
      <c r="A26" s="4" t="s">
        <v>49</v>
      </c>
      <c r="C26" s="19">
        <f t="shared" ref="C26:O26" si="118">(C7-B7)/ABS(B7)</f>
        <v>0.16713463050058813</v>
      </c>
      <c r="D26" s="19">
        <f t="shared" si="118"/>
        <v>0.23941632568580937</v>
      </c>
      <c r="E26" s="19">
        <f t="shared" si="118"/>
        <v>0.16159878735717084</v>
      </c>
      <c r="F26" s="19">
        <f t="shared" si="118"/>
        <v>0.22801637574867517</v>
      </c>
      <c r="G26" s="19">
        <f t="shared" si="118"/>
        <v>0.20153613261638739</v>
      </c>
      <c r="H26" s="19">
        <f t="shared" si="118"/>
        <v>0.20592588928436789</v>
      </c>
      <c r="I26" s="19">
        <f t="shared" si="118"/>
        <v>0.38286504127089882</v>
      </c>
      <c r="J26" s="40">
        <f t="shared" si="118"/>
        <v>0.23928308511240728</v>
      </c>
      <c r="K26" s="40">
        <f t="shared" si="118"/>
        <v>0.23201570148039111</v>
      </c>
      <c r="L26" s="40">
        <f t="shared" si="118"/>
        <v>0.11191745716642264</v>
      </c>
      <c r="M26" s="40">
        <f t="shared" si="118"/>
        <v>9.8631713764875867E-2</v>
      </c>
      <c r="N26" s="40">
        <f t="shared" si="118"/>
        <v>8.4337349397590355E-2</v>
      </c>
      <c r="O26" s="40">
        <f t="shared" si="118"/>
        <v>6.6666666666666666E-2</v>
      </c>
      <c r="V26" s="19">
        <f t="shared" si="92"/>
        <v>0.21827740529389256</v>
      </c>
      <c r="W26" s="19">
        <f t="shared" si="93"/>
        <v>0.21309535624040979</v>
      </c>
      <c r="X26" s="19">
        <f t="shared" si="94"/>
        <v>0.2153805828540207</v>
      </c>
      <c r="Y26" s="19">
        <f t="shared" si="95"/>
        <v>0.16957969884002694</v>
      </c>
      <c r="AA26" s="19">
        <f t="shared" si="96"/>
        <v>2.2788725470113482E-2</v>
      </c>
      <c r="AB26" s="19">
        <f t="shared" si="97"/>
        <v>0.11033812229794786</v>
      </c>
      <c r="AC26" s="19">
        <f t="shared" si="98"/>
        <v>0.25057485230016857</v>
      </c>
      <c r="AD26" s="19">
        <f t="shared" si="99"/>
        <v>0.38163103319732516</v>
      </c>
      <c r="AF26" s="19">
        <f t="shared" si="100"/>
        <v>0.65775094047392546</v>
      </c>
      <c r="AG26" s="19">
        <f t="shared" si="101"/>
        <v>0.5339930458143114</v>
      </c>
      <c r="AH26" s="19">
        <f t="shared" si="102"/>
        <v>0.3240549127051211</v>
      </c>
      <c r="AI26" s="19">
        <f t="shared" si="103"/>
        <v>0.178271794372934</v>
      </c>
      <c r="AK26" s="19">
        <f t="shared" si="104"/>
        <v>0.22394157468075082</v>
      </c>
      <c r="AL26" s="19">
        <f t="shared" si="105"/>
        <v>0.22341068172623435</v>
      </c>
      <c r="AM26" s="19">
        <f t="shared" si="106"/>
        <v>0.25519331381483845</v>
      </c>
      <c r="AN26" s="19">
        <f t="shared" si="107"/>
        <v>0.25102537701005828</v>
      </c>
      <c r="AP26" s="19">
        <f t="shared" si="108"/>
        <v>0.22976354402641436</v>
      </c>
      <c r="AQ26" s="19">
        <f t="shared" si="109"/>
        <v>0.23423374450549866</v>
      </c>
      <c r="AR26" s="19">
        <f t="shared" si="110"/>
        <v>0.23173144938296145</v>
      </c>
      <c r="AS26" s="19">
        <f t="shared" si="111"/>
        <v>0.2321334517069332</v>
      </c>
      <c r="AT26" s="33"/>
      <c r="AU26" s="19">
        <f t="shared" si="112"/>
        <v>0.12697170483991582</v>
      </c>
      <c r="AV26" s="19">
        <f t="shared" si="113"/>
        <v>0.11943722281694449</v>
      </c>
      <c r="AW26" s="19">
        <f t="shared" si="114"/>
        <v>8.5673265740779186E-2</v>
      </c>
      <c r="AX26" s="19">
        <f t="shared" si="115"/>
        <v>0.1166861202483995</v>
      </c>
    </row>
    <row r="27" spans="1:50" x14ac:dyDescent="0.2">
      <c r="A27" s="4" t="s">
        <v>50</v>
      </c>
      <c r="C27" s="19" t="e">
        <f t="shared" ref="C27:O27" si="119">(C8-B8)/ABS(B8)</f>
        <v>#DIV/0!</v>
      </c>
      <c r="D27" s="19" t="e">
        <f t="shared" si="119"/>
        <v>#DIV/0!</v>
      </c>
      <c r="E27" s="19" t="e">
        <f t="shared" si="119"/>
        <v>#DIV/0!</v>
      </c>
      <c r="F27" s="19">
        <f t="shared" si="119"/>
        <v>-1</v>
      </c>
      <c r="G27" s="19" t="e">
        <f t="shared" si="119"/>
        <v>#DIV/0!</v>
      </c>
      <c r="H27" s="19" t="e">
        <f t="shared" si="119"/>
        <v>#DIV/0!</v>
      </c>
      <c r="I27" s="19" t="e">
        <f t="shared" si="119"/>
        <v>#DIV/0!</v>
      </c>
      <c r="J27" s="40" t="e">
        <f t="shared" si="119"/>
        <v>#DIV/0!</v>
      </c>
      <c r="K27" s="40">
        <f t="shared" si="119"/>
        <v>-0.81736056463020301</v>
      </c>
      <c r="L27" s="40">
        <f t="shared" si="119"/>
        <v>-1</v>
      </c>
      <c r="M27" s="40" t="e">
        <f t="shared" si="119"/>
        <v>#DIV/0!</v>
      </c>
      <c r="N27" s="40">
        <f t="shared" si="119"/>
        <v>0</v>
      </c>
      <c r="O27" s="40">
        <f t="shared" si="119"/>
        <v>0</v>
      </c>
      <c r="V27" s="19" t="e">
        <f t="shared" si="92"/>
        <v>#DIV/0!</v>
      </c>
      <c r="W27" s="19" t="e">
        <f t="shared" si="93"/>
        <v>#DIV/0!</v>
      </c>
      <c r="X27" s="19" t="e">
        <f t="shared" si="94"/>
        <v>#DIV/0!</v>
      </c>
      <c r="Y27" s="19" t="e">
        <f t="shared" si="95"/>
        <v>#DIV/0!</v>
      </c>
      <c r="AA27" s="19" t="e">
        <f t="shared" si="96"/>
        <v>#DIV/0!</v>
      </c>
      <c r="AB27" s="19" t="e">
        <f t="shared" si="97"/>
        <v>#DIV/0!</v>
      </c>
      <c r="AC27" s="19" t="e">
        <f t="shared" si="98"/>
        <v>#DIV/0!</v>
      </c>
      <c r="AD27" s="19" t="e">
        <f t="shared" si="99"/>
        <v>#DIV/0!</v>
      </c>
      <c r="AF27" s="19" t="e">
        <f t="shared" si="100"/>
        <v>#DIV/0!</v>
      </c>
      <c r="AG27" s="19">
        <f t="shared" si="101"/>
        <v>-1</v>
      </c>
      <c r="AH27" s="19" t="e">
        <f t="shared" si="102"/>
        <v>#DIV/0!</v>
      </c>
      <c r="AI27" s="19" t="e">
        <f t="shared" si="103"/>
        <v>#DIV/0!</v>
      </c>
      <c r="AK27" s="19" t="e">
        <f t="shared" si="104"/>
        <v>#DIV/0!</v>
      </c>
      <c r="AL27" s="19" t="e">
        <f t="shared" si="105"/>
        <v>#DIV/0!</v>
      </c>
      <c r="AM27" s="19" t="e">
        <f t="shared" si="106"/>
        <v>#DIV/0!</v>
      </c>
      <c r="AN27" s="19" t="e">
        <f t="shared" si="107"/>
        <v>#DIV/0!</v>
      </c>
      <c r="AP27" s="19" t="e">
        <f t="shared" si="108"/>
        <v>#DIV/0!</v>
      </c>
      <c r="AQ27" s="19" t="e">
        <f t="shared" si="109"/>
        <v>#DIV/0!</v>
      </c>
      <c r="AR27" s="19" t="e">
        <f t="shared" si="110"/>
        <v>#DIV/0!</v>
      </c>
      <c r="AS27" s="19">
        <f t="shared" si="111"/>
        <v>-1</v>
      </c>
      <c r="AT27" s="33"/>
      <c r="AU27" s="19" t="e">
        <f t="shared" si="112"/>
        <v>#DIV/0!</v>
      </c>
      <c r="AV27" s="19" t="e">
        <f t="shared" si="113"/>
        <v>#DIV/0!</v>
      </c>
      <c r="AW27" s="19">
        <f t="shared" si="114"/>
        <v>-1</v>
      </c>
      <c r="AX27" s="19" t="e">
        <f t="shared" si="115"/>
        <v>#DIV/0!</v>
      </c>
    </row>
    <row r="28" spans="1:50" x14ac:dyDescent="0.2">
      <c r="A28" s="4" t="s">
        <v>51</v>
      </c>
      <c r="C28" s="19" t="e">
        <f t="shared" ref="C28:O28" si="120">(C9-B9)/ABS(B9)</f>
        <v>#DIV/0!</v>
      </c>
      <c r="D28" s="19" t="e">
        <f t="shared" si="120"/>
        <v>#DIV/0!</v>
      </c>
      <c r="E28" s="19" t="e">
        <f t="shared" si="120"/>
        <v>#DIV/0!</v>
      </c>
      <c r="F28" s="19" t="e">
        <f t="shared" si="120"/>
        <v>#DIV/0!</v>
      </c>
      <c r="G28" s="19" t="e">
        <f t="shared" si="120"/>
        <v>#DIV/0!</v>
      </c>
      <c r="H28" s="19">
        <f t="shared" si="120"/>
        <v>176.93103448275863</v>
      </c>
      <c r="I28" s="19">
        <f t="shared" si="120"/>
        <v>0.70193798449612399</v>
      </c>
      <c r="J28" s="40">
        <f t="shared" si="120"/>
        <v>-3.4160783420633112E-3</v>
      </c>
      <c r="K28" s="40">
        <f t="shared" si="120"/>
        <v>-0.42755941499085925</v>
      </c>
      <c r="L28" s="40">
        <f t="shared" si="120"/>
        <v>-1</v>
      </c>
      <c r="M28" s="40" t="e">
        <f t="shared" si="120"/>
        <v>#DIV/0!</v>
      </c>
      <c r="N28" s="40">
        <f t="shared" si="120"/>
        <v>0</v>
      </c>
      <c r="O28" s="40">
        <f t="shared" si="120"/>
        <v>0</v>
      </c>
      <c r="V28" s="19" t="e">
        <f t="shared" si="92"/>
        <v>#DIV/0!</v>
      </c>
      <c r="W28" s="19" t="e">
        <f t="shared" si="93"/>
        <v>#DIV/0!</v>
      </c>
      <c r="X28" s="19" t="e">
        <f t="shared" si="94"/>
        <v>#DIV/0!</v>
      </c>
      <c r="Y28" s="19" t="e">
        <f t="shared" si="95"/>
        <v>#DIV/0!</v>
      </c>
      <c r="AA28" s="19" t="e">
        <f t="shared" si="96"/>
        <v>#DIV/0!</v>
      </c>
      <c r="AB28" s="19" t="e">
        <f t="shared" si="97"/>
        <v>#DIV/0!</v>
      </c>
      <c r="AC28" s="19" t="e">
        <f t="shared" si="98"/>
        <v>#DIV/0!</v>
      </c>
      <c r="AD28" s="19" t="e">
        <f t="shared" si="99"/>
        <v>#DIV/0!</v>
      </c>
      <c r="AF28" s="19">
        <f t="shared" si="100"/>
        <v>94.434782608695656</v>
      </c>
      <c r="AG28" s="19">
        <f t="shared" si="101"/>
        <v>1.9384203480589022</v>
      </c>
      <c r="AH28" s="19">
        <f t="shared" si="102"/>
        <v>0</v>
      </c>
      <c r="AI28" s="19">
        <f t="shared" si="103"/>
        <v>9.1116173120728934E-4</v>
      </c>
      <c r="AK28" s="19">
        <f t="shared" si="104"/>
        <v>0</v>
      </c>
      <c r="AL28" s="19">
        <f t="shared" si="105"/>
        <v>0</v>
      </c>
      <c r="AM28" s="19">
        <f t="shared" si="106"/>
        <v>-2.733485193621868E-3</v>
      </c>
      <c r="AN28" s="19">
        <f t="shared" si="107"/>
        <v>-1.0923987255348202E-2</v>
      </c>
      <c r="AP28" s="19">
        <f t="shared" si="108"/>
        <v>-0.14441913439635534</v>
      </c>
      <c r="AQ28" s="19">
        <f t="shared" si="109"/>
        <v>-0.14396355353075171</v>
      </c>
      <c r="AR28" s="19">
        <f t="shared" si="110"/>
        <v>-0.42759250799451803</v>
      </c>
      <c r="AS28" s="19">
        <f t="shared" si="111"/>
        <v>-1</v>
      </c>
      <c r="AT28" s="33"/>
      <c r="AU28" s="19">
        <f t="shared" si="112"/>
        <v>-1</v>
      </c>
      <c r="AV28" s="19">
        <f t="shared" si="113"/>
        <v>-1</v>
      </c>
      <c r="AW28" s="19">
        <f t="shared" si="114"/>
        <v>-1</v>
      </c>
      <c r="AX28" s="19" t="e">
        <f t="shared" si="115"/>
        <v>#DIV/0!</v>
      </c>
    </row>
    <row r="29" spans="1:50" x14ac:dyDescent="0.2">
      <c r="A29" s="4" t="s">
        <v>52</v>
      </c>
      <c r="C29" s="19" t="e">
        <f t="shared" ref="C29:O29" si="121">(C10-B10)/ABS(B10)</f>
        <v>#DIV/0!</v>
      </c>
      <c r="D29" s="19" t="e">
        <f t="shared" si="121"/>
        <v>#DIV/0!</v>
      </c>
      <c r="E29" s="19" t="e">
        <f t="shared" si="121"/>
        <v>#DIV/0!</v>
      </c>
      <c r="F29" s="19" t="e">
        <f t="shared" si="121"/>
        <v>#DIV/0!</v>
      </c>
      <c r="G29" s="19" t="e">
        <f t="shared" si="121"/>
        <v>#DIV/0!</v>
      </c>
      <c r="H29" s="19" t="e">
        <f t="shared" si="121"/>
        <v>#DIV/0!</v>
      </c>
      <c r="I29" s="19">
        <f t="shared" si="121"/>
        <v>0.38710542188861335</v>
      </c>
      <c r="J29" s="40">
        <f t="shared" si="121"/>
        <v>-1</v>
      </c>
      <c r="K29" s="40" t="e">
        <f t="shared" si="121"/>
        <v>#DIV/0!</v>
      </c>
      <c r="L29" s="40" t="e">
        <f t="shared" si="121"/>
        <v>#DIV/0!</v>
      </c>
      <c r="M29" s="40" t="e">
        <f t="shared" si="121"/>
        <v>#DIV/0!</v>
      </c>
      <c r="N29" s="40">
        <f t="shared" si="121"/>
        <v>0</v>
      </c>
      <c r="O29" s="40">
        <f t="shared" si="121"/>
        <v>0</v>
      </c>
      <c r="V29" s="19" t="e">
        <f t="shared" si="92"/>
        <v>#DIV/0!</v>
      </c>
      <c r="W29" s="19" t="e">
        <f t="shared" si="93"/>
        <v>#DIV/0!</v>
      </c>
      <c r="X29" s="19" t="e">
        <f t="shared" si="94"/>
        <v>#DIV/0!</v>
      </c>
      <c r="Y29" s="19" t="e">
        <f t="shared" si="95"/>
        <v>#DIV/0!</v>
      </c>
      <c r="AA29" s="19" t="e">
        <f t="shared" si="96"/>
        <v>#DIV/0!</v>
      </c>
      <c r="AB29" s="19" t="e">
        <f t="shared" si="97"/>
        <v>#DIV/0!</v>
      </c>
      <c r="AC29" s="19" t="e">
        <f t="shared" si="98"/>
        <v>#DIV/0!</v>
      </c>
      <c r="AD29" s="19" t="e">
        <f t="shared" si="99"/>
        <v>#DIV/0!</v>
      </c>
      <c r="AF29" s="19">
        <f t="shared" si="100"/>
        <v>2.747677261613692</v>
      </c>
      <c r="AG29" s="19">
        <f t="shared" si="101"/>
        <v>-0.2896894626657362</v>
      </c>
      <c r="AH29" s="19">
        <f t="shared" si="102"/>
        <v>1.8281561364435588</v>
      </c>
      <c r="AI29" s="19">
        <f t="shared" si="103"/>
        <v>-0.81286849525762628</v>
      </c>
      <c r="AK29" s="19">
        <f t="shared" si="104"/>
        <v>-1</v>
      </c>
      <c r="AL29" s="19">
        <f t="shared" si="105"/>
        <v>-1</v>
      </c>
      <c r="AM29" s="19">
        <f t="shared" si="106"/>
        <v>-1</v>
      </c>
      <c r="AN29" s="19">
        <f t="shared" si="107"/>
        <v>-1</v>
      </c>
      <c r="AP29" s="19" t="e">
        <f t="shared" si="108"/>
        <v>#DIV/0!</v>
      </c>
      <c r="AQ29" s="19" t="e">
        <f t="shared" si="109"/>
        <v>#DIV/0!</v>
      </c>
      <c r="AR29" s="19" t="e">
        <f t="shared" si="110"/>
        <v>#DIV/0!</v>
      </c>
      <c r="AS29" s="19" t="e">
        <f t="shared" si="111"/>
        <v>#DIV/0!</v>
      </c>
      <c r="AT29" s="33"/>
      <c r="AU29" s="19" t="e">
        <f t="shared" si="112"/>
        <v>#DIV/0!</v>
      </c>
      <c r="AV29" s="19" t="e">
        <f t="shared" si="113"/>
        <v>#DIV/0!</v>
      </c>
      <c r="AW29" s="19" t="e">
        <f t="shared" si="114"/>
        <v>#DIV/0!</v>
      </c>
      <c r="AX29" s="19" t="e">
        <f t="shared" si="115"/>
        <v>#DIV/0!</v>
      </c>
    </row>
    <row r="30" spans="1:50" x14ac:dyDescent="0.2">
      <c r="A30" s="4" t="s">
        <v>53</v>
      </c>
      <c r="C30" s="19" t="e">
        <f t="shared" ref="C30:O30" si="122">(C11-B11)/ABS(B11)</f>
        <v>#DIV/0!</v>
      </c>
      <c r="D30" s="19" t="e">
        <f t="shared" si="122"/>
        <v>#DIV/0!</v>
      </c>
      <c r="E30" s="19" t="e">
        <f t="shared" si="122"/>
        <v>#DIV/0!</v>
      </c>
      <c r="F30" s="19" t="e">
        <f t="shared" si="122"/>
        <v>#DIV/0!</v>
      </c>
      <c r="G30" s="19" t="e">
        <f t="shared" si="122"/>
        <v>#DIV/0!</v>
      </c>
      <c r="H30" s="19" t="e">
        <f t="shared" si="122"/>
        <v>#DIV/0!</v>
      </c>
      <c r="I30" s="19" t="e">
        <f t="shared" si="122"/>
        <v>#DIV/0!</v>
      </c>
      <c r="J30" s="40" t="e">
        <f t="shared" si="122"/>
        <v>#DIV/0!</v>
      </c>
      <c r="K30" s="40">
        <f t="shared" si="122"/>
        <v>1</v>
      </c>
      <c r="L30" s="40" t="e">
        <f t="shared" si="122"/>
        <v>#DIV/0!</v>
      </c>
      <c r="M30" s="40" t="e">
        <f t="shared" si="122"/>
        <v>#DIV/0!</v>
      </c>
      <c r="N30" s="40">
        <f t="shared" si="122"/>
        <v>0</v>
      </c>
      <c r="O30" s="40">
        <f t="shared" si="122"/>
        <v>0</v>
      </c>
      <c r="V30" s="19" t="e">
        <f t="shared" si="92"/>
        <v>#DIV/0!</v>
      </c>
      <c r="W30" s="19" t="e">
        <f t="shared" si="93"/>
        <v>#DIV/0!</v>
      </c>
      <c r="X30" s="19" t="e">
        <f t="shared" si="94"/>
        <v>#DIV/0!</v>
      </c>
      <c r="Y30" s="19" t="e">
        <f t="shared" si="95"/>
        <v>#DIV/0!</v>
      </c>
      <c r="AA30" s="19" t="e">
        <f t="shared" si="96"/>
        <v>#DIV/0!</v>
      </c>
      <c r="AB30" s="19" t="e">
        <f t="shared" si="97"/>
        <v>#DIV/0!</v>
      </c>
      <c r="AC30" s="19" t="e">
        <f t="shared" si="98"/>
        <v>#DIV/0!</v>
      </c>
      <c r="AD30" s="19" t="e">
        <f t="shared" si="99"/>
        <v>#DIV/0!</v>
      </c>
      <c r="AF30" s="19" t="e">
        <f t="shared" si="100"/>
        <v>#DIV/0!</v>
      </c>
      <c r="AG30" s="19" t="e">
        <f t="shared" si="101"/>
        <v>#DIV/0!</v>
      </c>
      <c r="AH30" s="19" t="e">
        <f t="shared" si="102"/>
        <v>#DIV/0!</v>
      </c>
      <c r="AI30" s="19" t="e">
        <f t="shared" si="103"/>
        <v>#DIV/0!</v>
      </c>
      <c r="AK30" s="19" t="e">
        <f t="shared" si="104"/>
        <v>#DIV/0!</v>
      </c>
      <c r="AL30" s="19" t="e">
        <f t="shared" si="105"/>
        <v>#DIV/0!</v>
      </c>
      <c r="AM30" s="19" t="e">
        <f t="shared" si="106"/>
        <v>#DIV/0!</v>
      </c>
      <c r="AN30" s="19" t="e">
        <f t="shared" si="107"/>
        <v>#DIV/0!</v>
      </c>
      <c r="AP30" s="19" t="e">
        <f t="shared" si="108"/>
        <v>#DIV/0!</v>
      </c>
      <c r="AQ30" s="19">
        <f t="shared" si="109"/>
        <v>1</v>
      </c>
      <c r="AR30" s="19" t="e">
        <f t="shared" si="110"/>
        <v>#DIV/0!</v>
      </c>
      <c r="AS30" s="19" t="e">
        <f t="shared" si="111"/>
        <v>#DIV/0!</v>
      </c>
      <c r="AT30" s="33"/>
      <c r="AU30" s="19" t="e">
        <f t="shared" si="112"/>
        <v>#DIV/0!</v>
      </c>
      <c r="AV30" s="19" t="e">
        <f t="shared" si="113"/>
        <v>#DIV/0!</v>
      </c>
      <c r="AW30" s="19" t="e">
        <f t="shared" si="114"/>
        <v>#DIV/0!</v>
      </c>
      <c r="AX30" s="19" t="e">
        <f t="shared" si="115"/>
        <v>#DIV/0!</v>
      </c>
    </row>
    <row r="31" spans="1:50" x14ac:dyDescent="0.2">
      <c r="A31" s="4" t="s">
        <v>110</v>
      </c>
      <c r="C31" s="19">
        <f t="shared" ref="C31:O31" si="123">(C12-B12)/ABS(B12)</f>
        <v>0.16713463050058813</v>
      </c>
      <c r="D31" s="19">
        <f t="shared" si="123"/>
        <v>0.23941632568580937</v>
      </c>
      <c r="E31" s="19">
        <f t="shared" si="123"/>
        <v>0.21108720366362008</v>
      </c>
      <c r="F31" s="19">
        <f t="shared" si="123"/>
        <v>0.17783618603950618</v>
      </c>
      <c r="G31" s="19">
        <f t="shared" si="123"/>
        <v>0.201562248131615</v>
      </c>
      <c r="H31" s="19">
        <f t="shared" si="123"/>
        <v>0.23213263222901409</v>
      </c>
      <c r="I31" s="19">
        <f t="shared" si="123"/>
        <v>0.38394347949063418</v>
      </c>
      <c r="J31" s="40">
        <f t="shared" si="123"/>
        <v>0.3906109765691958</v>
      </c>
      <c r="K31" s="40">
        <f t="shared" si="123"/>
        <v>9.8863376330464756E-2</v>
      </c>
      <c r="L31" s="40">
        <f t="shared" si="123"/>
        <v>8.6488478106864233E-2</v>
      </c>
      <c r="M31" s="40">
        <f t="shared" si="123"/>
        <v>9.8631819657089351E-2</v>
      </c>
      <c r="N31" s="40">
        <f t="shared" si="123"/>
        <v>8.4337341268689539E-2</v>
      </c>
      <c r="O31" s="40">
        <f t="shared" si="123"/>
        <v>6.666666074074129E-2</v>
      </c>
      <c r="V31" s="19">
        <f t="shared" si="92"/>
        <v>0.21827740529389256</v>
      </c>
      <c r="W31" s="19">
        <f t="shared" si="93"/>
        <v>0.21309535624040979</v>
      </c>
      <c r="X31" s="19">
        <f t="shared" si="94"/>
        <v>0.2153805828540207</v>
      </c>
      <c r="Y31" s="19">
        <f t="shared" si="95"/>
        <v>0.16957969884002694</v>
      </c>
      <c r="AA31" s="19">
        <f t="shared" si="96"/>
        <v>2.9848962814262497E-2</v>
      </c>
      <c r="AB31" s="19">
        <f t="shared" si="97"/>
        <v>0.15111039790569328</v>
      </c>
      <c r="AC31" s="19">
        <f t="shared" si="98"/>
        <v>0.28315538477894386</v>
      </c>
      <c r="AD31" s="19">
        <f t="shared" si="99"/>
        <v>0.40698231724480716</v>
      </c>
      <c r="AF31" s="19">
        <f t="shared" si="100"/>
        <v>0.67906952073754101</v>
      </c>
      <c r="AG31" s="19">
        <f t="shared" si="101"/>
        <v>0.50791741722451678</v>
      </c>
      <c r="AH31" s="19">
        <f t="shared" si="102"/>
        <v>0.35274622781310216</v>
      </c>
      <c r="AI31" s="19">
        <f t="shared" si="103"/>
        <v>0.16363269337524422</v>
      </c>
      <c r="AK31" s="19">
        <f t="shared" si="104"/>
        <v>0.2044509993227942</v>
      </c>
      <c r="AL31" s="19">
        <f t="shared" si="105"/>
        <v>0.18600937179940361</v>
      </c>
      <c r="AM31" s="19">
        <f t="shared" si="106"/>
        <v>0.2012071131830479</v>
      </c>
      <c r="AN31" s="19">
        <f t="shared" si="107"/>
        <v>0.87912474288121734</v>
      </c>
      <c r="AP31" s="19">
        <f t="shared" si="108"/>
        <v>0.22841720132580165</v>
      </c>
      <c r="AQ31" s="19">
        <f t="shared" si="109"/>
        <v>0.25216883601215406</v>
      </c>
      <c r="AR31" s="19">
        <f t="shared" si="110"/>
        <v>0.3381636741086062</v>
      </c>
      <c r="AS31" s="19">
        <f t="shared" si="111"/>
        <v>-0.18435483884262438</v>
      </c>
      <c r="AT31" s="33"/>
      <c r="AU31" s="19">
        <f t="shared" si="112"/>
        <v>0.12414747441589237</v>
      </c>
      <c r="AV31" s="19">
        <f t="shared" si="113"/>
        <v>0.11686973759053969</v>
      </c>
      <c r="AW31" s="19">
        <f t="shared" si="114"/>
        <v>-3.8637024263267392E-3</v>
      </c>
      <c r="AX31" s="19">
        <f t="shared" si="115"/>
        <v>0.1166861202483995</v>
      </c>
    </row>
    <row r="32" spans="1:50" x14ac:dyDescent="0.2">
      <c r="A32" s="4" t="s">
        <v>54</v>
      </c>
      <c r="C32" s="19">
        <f t="shared" ref="C32:O32" si="124">(C13-B13)/ABS(B13)</f>
        <v>-1.8501035813346171E-2</v>
      </c>
      <c r="D32" s="19">
        <f t="shared" si="124"/>
        <v>0.1410983103750989</v>
      </c>
      <c r="E32" s="19">
        <f t="shared" si="124"/>
        <v>8.2746846744168379E-2</v>
      </c>
      <c r="F32" s="19">
        <f t="shared" si="124"/>
        <v>0.54788257043295963</v>
      </c>
      <c r="G32" s="19">
        <f t="shared" si="124"/>
        <v>0.25965521735927327</v>
      </c>
      <c r="H32" s="19">
        <f t="shared" si="124"/>
        <v>-7.7745160891228307E-2</v>
      </c>
      <c r="I32" s="19">
        <f t="shared" si="124"/>
        <v>0.6260704451051603</v>
      </c>
      <c r="J32" s="40">
        <f t="shared" si="124"/>
        <v>-3.710189709417222E-3</v>
      </c>
      <c r="K32" s="40">
        <f t="shared" si="124"/>
        <v>0.60543748607355574</v>
      </c>
      <c r="L32" s="40">
        <f t="shared" si="124"/>
        <v>0.17113054209828404</v>
      </c>
      <c r="M32" s="40">
        <f t="shared" si="124"/>
        <v>0.11304966844727933</v>
      </c>
      <c r="N32" s="40">
        <f t="shared" si="124"/>
        <v>0.11510793023135756</v>
      </c>
      <c r="O32" s="40">
        <f t="shared" si="124"/>
        <v>8.0645171696151152E-2</v>
      </c>
      <c r="V32" s="19">
        <f t="shared" si="92"/>
        <v>0.23495517952159531</v>
      </c>
      <c r="W32" s="19">
        <f t="shared" si="93"/>
        <v>0.25165414878397713</v>
      </c>
      <c r="X32" s="19">
        <f t="shared" si="94"/>
        <v>0.29378306586315239</v>
      </c>
      <c r="Y32" s="19">
        <f t="shared" si="95"/>
        <v>0.25667431054251405</v>
      </c>
      <c r="AA32" s="19">
        <f t="shared" si="96"/>
        <v>-0.74574573797472288</v>
      </c>
      <c r="AB32" s="19">
        <f t="shared" si="97"/>
        <v>-0.2638377921443964</v>
      </c>
      <c r="AC32" s="19">
        <f t="shared" si="98"/>
        <v>0.16545052295127652</v>
      </c>
      <c r="AD32" s="19">
        <f t="shared" si="99"/>
        <v>9.9448482185518397E-2</v>
      </c>
      <c r="AF32" s="19">
        <f t="shared" si="100"/>
        <v>4.9180177704497572</v>
      </c>
      <c r="AG32" s="19">
        <f t="shared" si="101"/>
        <v>1.3534392133395869</v>
      </c>
      <c r="AH32" s="19">
        <f t="shared" si="102"/>
        <v>0.25876927581495218</v>
      </c>
      <c r="AI32" s="19">
        <f t="shared" si="103"/>
        <v>0.28968827663319546</v>
      </c>
      <c r="AK32" s="19">
        <f t="shared" si="104"/>
        <v>0.3432342212660135</v>
      </c>
      <c r="AL32" s="19">
        <f t="shared" si="105"/>
        <v>0.37857479100164587</v>
      </c>
      <c r="AM32" s="19">
        <f t="shared" si="106"/>
        <v>0.36627679329474661</v>
      </c>
      <c r="AN32" s="19">
        <f t="shared" si="107"/>
        <v>-0.46757631791057919</v>
      </c>
      <c r="AP32" s="19">
        <f t="shared" si="108"/>
        <v>0.54184223363434181</v>
      </c>
      <c r="AQ32" s="19">
        <f t="shared" si="109"/>
        <v>0.19453500428705309</v>
      </c>
      <c r="AR32" s="19">
        <f t="shared" si="110"/>
        <v>-4.0609828418367494E-2</v>
      </c>
      <c r="AS32" s="19">
        <f t="shared" si="111"/>
        <v>1.9065344468968852</v>
      </c>
      <c r="AT32" s="33"/>
      <c r="AU32" s="19">
        <f t="shared" si="112"/>
        <v>7.7794994693757571E-2</v>
      </c>
      <c r="AV32" s="19">
        <f t="shared" si="113"/>
        <v>6.4147211204009541E-2</v>
      </c>
      <c r="AW32" s="19">
        <f t="shared" si="114"/>
        <v>0.47878680330656731</v>
      </c>
      <c r="AX32" s="19">
        <f t="shared" si="115"/>
        <v>0.15440589129982821</v>
      </c>
    </row>
    <row r="33" spans="1:50" x14ac:dyDescent="0.2">
      <c r="A33" s="4" t="s">
        <v>55</v>
      </c>
      <c r="C33" s="19">
        <f t="shared" ref="C33:O33" si="125">(C14-B14)/ABS(B14)</f>
        <v>-1.0818079414249506</v>
      </c>
      <c r="D33" s="19">
        <f t="shared" si="125"/>
        <v>3.7142857142857144</v>
      </c>
      <c r="E33" s="19">
        <f t="shared" si="125"/>
        <v>1.5345592897907419</v>
      </c>
      <c r="F33" s="19">
        <f t="shared" si="125"/>
        <v>1.3552664498373781</v>
      </c>
      <c r="G33" s="19">
        <f t="shared" si="125"/>
        <v>-0.1201402166985341</v>
      </c>
      <c r="H33" s="19">
        <f t="shared" si="125"/>
        <v>-1.0767837739949293</v>
      </c>
      <c r="I33" s="19">
        <f t="shared" si="125"/>
        <v>1.8081761006289307</v>
      </c>
      <c r="J33" s="40">
        <f t="shared" si="125"/>
        <v>7.0992217898832681</v>
      </c>
      <c r="K33" s="40">
        <f t="shared" si="125"/>
        <v>9.3432620706221474</v>
      </c>
      <c r="L33" s="40">
        <f t="shared" si="125"/>
        <v>1.3057432824728861</v>
      </c>
      <c r="M33" s="40">
        <f t="shared" si="125"/>
        <v>1.0144435603275486</v>
      </c>
      <c r="N33" s="40">
        <f t="shared" si="125"/>
        <v>0</v>
      </c>
      <c r="O33" s="40">
        <f t="shared" si="125"/>
        <v>0</v>
      </c>
      <c r="V33" s="19">
        <f t="shared" si="92"/>
        <v>-0.18471555860178204</v>
      </c>
      <c r="W33" s="19">
        <f t="shared" si="93"/>
        <v>0.16279069767441862</v>
      </c>
      <c r="X33" s="19">
        <f t="shared" si="94"/>
        <v>-5.8219178082191778E-2</v>
      </c>
      <c r="Y33" s="19">
        <f t="shared" si="95"/>
        <v>-0.25585459629500173</v>
      </c>
      <c r="AA33" s="19">
        <f t="shared" si="96"/>
        <v>-0.50651534258091635</v>
      </c>
      <c r="AB33" s="19">
        <f t="shared" si="97"/>
        <v>-1.185945945945946</v>
      </c>
      <c r="AC33" s="19">
        <f t="shared" si="98"/>
        <v>-1.3012987012987014</v>
      </c>
      <c r="AD33" s="19">
        <f t="shared" si="99"/>
        <v>-1.416157820573039</v>
      </c>
      <c r="AF33" s="19">
        <f t="shared" si="100"/>
        <v>-0.80664395229982966</v>
      </c>
      <c r="AG33" s="19">
        <f t="shared" si="101"/>
        <v>1.2790697674418605</v>
      </c>
      <c r="AH33" s="19">
        <f t="shared" si="102"/>
        <v>1.0258620689655173</v>
      </c>
      <c r="AI33" s="19">
        <f t="shared" si="103"/>
        <v>1.1986455981941309</v>
      </c>
      <c r="AK33" s="19">
        <f t="shared" si="104"/>
        <v>-1.0969162995594715</v>
      </c>
      <c r="AL33" s="19">
        <f t="shared" si="105"/>
        <v>0.51041666666666663</v>
      </c>
      <c r="AM33" s="19">
        <f t="shared" si="106"/>
        <v>21.066666666666666</v>
      </c>
      <c r="AN33" s="19">
        <f t="shared" si="107"/>
        <v>20.073863636363637</v>
      </c>
      <c r="AP33" s="19">
        <f t="shared" si="108"/>
        <v>365.77272727272725</v>
      </c>
      <c r="AQ33" s="19">
        <f t="shared" si="109"/>
        <v>49.772413793103446</v>
      </c>
      <c r="AR33" s="19">
        <f t="shared" si="110"/>
        <v>28.734138972809667</v>
      </c>
      <c r="AS33" s="19">
        <f t="shared" si="111"/>
        <v>3.8072256672957669</v>
      </c>
      <c r="AT33" s="33"/>
      <c r="AU33" s="19">
        <f t="shared" si="112"/>
        <v>1.9013084112149532</v>
      </c>
      <c r="AV33" s="19">
        <f t="shared" si="113"/>
        <v>1.9883183917413747</v>
      </c>
      <c r="AW33" s="19">
        <f t="shared" si="114"/>
        <v>1.235318024791709</v>
      </c>
      <c r="AX33" s="19">
        <f t="shared" si="115"/>
        <v>0.79472798653954013</v>
      </c>
    </row>
    <row r="34" spans="1:50" x14ac:dyDescent="0.2">
      <c r="A34" s="4" t="s">
        <v>56</v>
      </c>
      <c r="C34" s="19">
        <f t="shared" ref="C34:O34" si="126">(C15-B15)/ABS(B15)</f>
        <v>-3.8211074425463606E-2</v>
      </c>
      <c r="D34" s="19">
        <f t="shared" si="126"/>
        <v>0.14717703089594161</v>
      </c>
      <c r="E34" s="19">
        <f t="shared" si="126"/>
        <v>8.8162865571086907E-2</v>
      </c>
      <c r="F34" s="19">
        <f t="shared" si="126"/>
        <v>0.55489806477419468</v>
      </c>
      <c r="G34" s="19">
        <f t="shared" si="126"/>
        <v>0.25465641384131421</v>
      </c>
      <c r="H34" s="19">
        <f t="shared" si="126"/>
        <v>-8.696635699186421E-2</v>
      </c>
      <c r="I34" s="19">
        <f t="shared" si="126"/>
        <v>0.62795996826752909</v>
      </c>
      <c r="J34" s="40">
        <f t="shared" si="126"/>
        <v>-9.7310905343778132E-4</v>
      </c>
      <c r="K34" s="40">
        <f t="shared" si="126"/>
        <v>0.63273476610251911</v>
      </c>
      <c r="L34" s="40">
        <f t="shared" si="126"/>
        <v>0.19358515628052131</v>
      </c>
      <c r="M34" s="40">
        <f t="shared" si="126"/>
        <v>0.1475108445565427</v>
      </c>
      <c r="N34" s="40">
        <f t="shared" si="126"/>
        <v>0.10738256474933819</v>
      </c>
      <c r="O34" s="40">
        <f t="shared" si="126"/>
        <v>7.5757584940313288E-2</v>
      </c>
      <c r="V34" s="19">
        <f t="shared" si="92"/>
        <v>0.22353412980423976</v>
      </c>
      <c r="W34" s="19">
        <f t="shared" si="93"/>
        <v>0.250613038387617</v>
      </c>
      <c r="X34" s="19">
        <f t="shared" si="94"/>
        <v>0.28856734832943087</v>
      </c>
      <c r="Y34" s="19">
        <f t="shared" si="95"/>
        <v>0.25228774593829745</v>
      </c>
      <c r="AA34" s="19">
        <f t="shared" si="96"/>
        <v>-0.74140756606779423</v>
      </c>
      <c r="AB34" s="19">
        <f t="shared" si="97"/>
        <v>-0.27388242498469073</v>
      </c>
      <c r="AC34" s="19">
        <f t="shared" si="98"/>
        <v>0.14956625448653757</v>
      </c>
      <c r="AD34" s="19">
        <f t="shared" si="99"/>
        <v>9.1740401704664895E-2</v>
      </c>
      <c r="AF34" s="19">
        <f t="shared" si="100"/>
        <v>4.7199115696389091</v>
      </c>
      <c r="AG34" s="19">
        <f t="shared" si="101"/>
        <v>1.3607826919022366</v>
      </c>
      <c r="AH34" s="19">
        <f t="shared" si="102"/>
        <v>0.26241558187334835</v>
      </c>
      <c r="AI34" s="19">
        <f t="shared" si="103"/>
        <v>0.29257362916283752</v>
      </c>
      <c r="AK34" s="19">
        <f t="shared" si="104"/>
        <v>0.34154951352242746</v>
      </c>
      <c r="AL34" s="19">
        <f t="shared" si="105"/>
        <v>0.37861826625493339</v>
      </c>
      <c r="AM34" s="19">
        <f t="shared" si="106"/>
        <v>0.36748048162132407</v>
      </c>
      <c r="AN34" s="19">
        <f t="shared" si="107"/>
        <v>-0.46145629490191831</v>
      </c>
      <c r="AP34" s="19">
        <f t="shared" si="108"/>
        <v>0.57279938538365505</v>
      </c>
      <c r="AQ34" s="19">
        <f t="shared" si="109"/>
        <v>0.21244640005182469</v>
      </c>
      <c r="AR34" s="19">
        <f t="shared" si="110"/>
        <v>-1.3609896869808765E-2</v>
      </c>
      <c r="AS34" s="19">
        <f t="shared" si="111"/>
        <v>1.9286937935153314</v>
      </c>
      <c r="AT34" s="33"/>
      <c r="AU34" s="19">
        <f t="shared" si="112"/>
        <v>0.11353583806134736</v>
      </c>
      <c r="AV34" s="19">
        <f t="shared" si="113"/>
        <v>9.3257764287872025E-2</v>
      </c>
      <c r="AW34" s="19">
        <f t="shared" si="114"/>
        <v>0.50018536773221978</v>
      </c>
      <c r="AX34" s="19">
        <f t="shared" si="115"/>
        <v>0.1666595114412055</v>
      </c>
    </row>
    <row r="35" spans="1:50" x14ac:dyDescent="0.2">
      <c r="A35" s="4" t="s">
        <v>57</v>
      </c>
      <c r="C35" s="19">
        <f t="shared" ref="C35:O35" si="127">(C16-B16)/ABS(B16)</f>
        <v>-0.28905913866566735</v>
      </c>
      <c r="D35" s="19">
        <f t="shared" si="127"/>
        <v>0.16496173668592848</v>
      </c>
      <c r="E35" s="19">
        <f t="shared" si="127"/>
        <v>0.68696584777289937</v>
      </c>
      <c r="F35" s="19">
        <f t="shared" si="127"/>
        <v>0.14956589978940676</v>
      </c>
      <c r="G35" s="19">
        <f t="shared" si="127"/>
        <v>8.7915696330509094E-2</v>
      </c>
      <c r="H35" s="19">
        <f t="shared" si="127"/>
        <v>-8.4830240233203735E-2</v>
      </c>
      <c r="I35" s="19">
        <f t="shared" si="127"/>
        <v>0.55594370695678208</v>
      </c>
      <c r="J35" s="40">
        <f t="shared" si="127"/>
        <v>0.33251986489916247</v>
      </c>
      <c r="K35" s="40">
        <f t="shared" si="127"/>
        <v>0.30929880633190376</v>
      </c>
      <c r="L35" s="40">
        <f t="shared" si="127"/>
        <v>0.24180354730674852</v>
      </c>
      <c r="M35" s="40">
        <f t="shared" si="127"/>
        <v>0.15086930551335972</v>
      </c>
      <c r="N35" s="40">
        <f t="shared" si="127"/>
        <v>0.10738256474933809</v>
      </c>
      <c r="O35" s="40">
        <f t="shared" si="127"/>
        <v>7.5757584940313302E-2</v>
      </c>
      <c r="V35" s="19">
        <f t="shared" si="92"/>
        <v>7.851574680386654E-2</v>
      </c>
      <c r="W35" s="19">
        <f t="shared" si="93"/>
        <v>0.12023782757500812</v>
      </c>
      <c r="X35" s="19">
        <f t="shared" si="94"/>
        <v>0.18923140533835622</v>
      </c>
      <c r="Y35" s="19">
        <f t="shared" si="95"/>
        <v>4.1263728673067622E-2</v>
      </c>
      <c r="AA35" s="19">
        <f t="shared" si="96"/>
        <v>-0.84697004741528858</v>
      </c>
      <c r="AB35" s="19">
        <f t="shared" si="97"/>
        <v>-0.16899335444449401</v>
      </c>
      <c r="AC35" s="19">
        <f t="shared" si="98"/>
        <v>0.17239048134126556</v>
      </c>
      <c r="AD35" s="19">
        <f t="shared" si="99"/>
        <v>5.4612546125461257E-2</v>
      </c>
      <c r="AF35" s="19">
        <f t="shared" si="100"/>
        <v>8.2748913659550354</v>
      </c>
      <c r="AG35" s="19">
        <f t="shared" si="101"/>
        <v>1.2287730785744955</v>
      </c>
      <c r="AH35" s="19">
        <f t="shared" si="102"/>
        <v>0.15613621760548296</v>
      </c>
      <c r="AI35" s="19">
        <f t="shared" si="103"/>
        <v>0.2283910332518222</v>
      </c>
      <c r="AK35" s="19">
        <f t="shared" si="104"/>
        <v>0.43255520247698198</v>
      </c>
      <c r="AL35" s="19">
        <f t="shared" si="105"/>
        <v>0.34651367199258304</v>
      </c>
      <c r="AM35" s="19">
        <f t="shared" si="106"/>
        <v>0.38638242083962721</v>
      </c>
      <c r="AN35" s="19">
        <f t="shared" si="107"/>
        <v>0.26945233888931563</v>
      </c>
      <c r="AP35" s="19">
        <f t="shared" si="108"/>
        <v>0.69257895260710678</v>
      </c>
      <c r="AQ35" s="19">
        <f t="shared" si="109"/>
        <v>0.29673081050146649</v>
      </c>
      <c r="AR35" s="19">
        <f t="shared" si="110"/>
        <v>2.0094975742126469E-2</v>
      </c>
      <c r="AS35" s="19">
        <f t="shared" si="111"/>
        <v>0.32234121941872895</v>
      </c>
      <c r="AT35" s="33"/>
      <c r="AU35" s="19">
        <f t="shared" si="112"/>
        <v>0.12996286775207083</v>
      </c>
      <c r="AV35" s="19">
        <f t="shared" si="113"/>
        <v>0.10056821316268549</v>
      </c>
      <c r="AW35" s="19">
        <f t="shared" si="114"/>
        <v>0.57794504398295099</v>
      </c>
      <c r="AX35" s="19">
        <f t="shared" si="115"/>
        <v>0.24346048838521728</v>
      </c>
    </row>
    <row r="36" spans="1:50" x14ac:dyDescent="0.2">
      <c r="A36" s="4" t="s">
        <v>58</v>
      </c>
      <c r="C36" s="19">
        <f t="shared" ref="C36:O36" si="128">(C17-B17)/ABS(B17)</f>
        <v>0.11301368430300419</v>
      </c>
      <c r="D36" s="19">
        <f t="shared" si="128"/>
        <v>0.14032858855766087</v>
      </c>
      <c r="E36" s="19">
        <f t="shared" si="128"/>
        <v>-0.14740211153631902</v>
      </c>
      <c r="F36" s="19">
        <f t="shared" si="128"/>
        <v>0.87039843502331227</v>
      </c>
      <c r="G36" s="19">
        <f t="shared" si="128"/>
        <v>0.33442469114367268</v>
      </c>
      <c r="H36" s="19">
        <f t="shared" si="128"/>
        <v>-8.7799490703164201E-2</v>
      </c>
      <c r="I36" s="19">
        <f t="shared" si="128"/>
        <v>0.65613936184122268</v>
      </c>
      <c r="J36" s="40">
        <f t="shared" si="128"/>
        <v>-0.12357149741316201</v>
      </c>
      <c r="K36" s="40">
        <f t="shared" si="128"/>
        <v>0.81351193261581656</v>
      </c>
      <c r="L36" s="40">
        <f t="shared" si="128"/>
        <v>0.17412768757378128</v>
      </c>
      <c r="M36" s="40">
        <f t="shared" si="128"/>
        <v>0.14607749704552594</v>
      </c>
      <c r="N36" s="40">
        <f t="shared" si="128"/>
        <v>0.10738256474933823</v>
      </c>
      <c r="O36" s="40">
        <f t="shared" si="128"/>
        <v>7.5757584940313288E-2</v>
      </c>
      <c r="V36" s="19">
        <f t="shared" si="92"/>
        <v>0.28541774779449924</v>
      </c>
      <c r="W36" s="19">
        <f t="shared" si="93"/>
        <v>0.30510598308447323</v>
      </c>
      <c r="X36" s="19">
        <f t="shared" si="94"/>
        <v>0.33437132598265068</v>
      </c>
      <c r="Y36" s="19">
        <f t="shared" si="95"/>
        <v>0.36415901860709954</v>
      </c>
      <c r="AA36" s="19">
        <f t="shared" si="96"/>
        <v>-0.703611689077979</v>
      </c>
      <c r="AB36" s="19">
        <f t="shared" si="97"/>
        <v>-0.31151292103368272</v>
      </c>
      <c r="AC36" s="19">
        <f t="shared" si="98"/>
        <v>0.1401866933371434</v>
      </c>
      <c r="AD36" s="19">
        <f t="shared" si="99"/>
        <v>0.10676428842262793</v>
      </c>
      <c r="AF36" s="19">
        <f t="shared" si="100"/>
        <v>4.0627270187203131</v>
      </c>
      <c r="AG36" s="19">
        <f t="shared" si="101"/>
        <v>1.4179468705696423</v>
      </c>
      <c r="AH36" s="19">
        <f t="shared" si="102"/>
        <v>0.30732440842923081</v>
      </c>
      <c r="AI36" s="19">
        <f t="shared" si="103"/>
        <v>0.31732148108622693</v>
      </c>
      <c r="AK36" s="19">
        <f t="shared" si="104"/>
        <v>0.31072877286900852</v>
      </c>
      <c r="AL36" s="19">
        <f t="shared" si="105"/>
        <v>0.39143285561867414</v>
      </c>
      <c r="AM36" s="19">
        <f t="shared" si="106"/>
        <v>0.36041706605320895</v>
      </c>
      <c r="AN36" s="19">
        <f t="shared" si="107"/>
        <v>-0.72425800452930233</v>
      </c>
      <c r="AP36" s="19">
        <f t="shared" si="108"/>
        <v>0.52846345751007906</v>
      </c>
      <c r="AQ36" s="19">
        <f t="shared" si="109"/>
        <v>0.17989023248745342</v>
      </c>
      <c r="AR36" s="19">
        <f t="shared" si="110"/>
        <v>-2.6445375190824755E-2</v>
      </c>
      <c r="AS36" s="19">
        <f t="shared" si="111"/>
        <v>4.5877006284898716</v>
      </c>
      <c r="AT36" s="33"/>
      <c r="AU36" s="19">
        <f t="shared" si="112"/>
        <v>0.10680256882629431</v>
      </c>
      <c r="AV36" s="19">
        <f t="shared" si="113"/>
        <v>9.0154360471073142E-2</v>
      </c>
      <c r="AW36" s="19">
        <f t="shared" si="114"/>
        <v>0.4691573453846587</v>
      </c>
      <c r="AX36" s="19">
        <f t="shared" si="115"/>
        <v>0.13657411556639004</v>
      </c>
    </row>
    <row r="37" spans="1:50" x14ac:dyDescent="0.2">
      <c r="A37" s="3" t="s">
        <v>59</v>
      </c>
      <c r="C37" s="19"/>
      <c r="D37" s="19"/>
      <c r="E37" s="19"/>
      <c r="F37" s="19"/>
      <c r="G37" s="19"/>
      <c r="H37" s="19"/>
      <c r="I37" s="19"/>
      <c r="J37" s="40"/>
      <c r="K37" s="40"/>
      <c r="L37" s="40"/>
      <c r="M37" s="40"/>
      <c r="N37" s="40"/>
      <c r="O37" s="40"/>
      <c r="V37" s="19"/>
      <c r="W37" s="19"/>
      <c r="X37" s="19"/>
      <c r="Y37" s="19"/>
      <c r="AA37" s="19"/>
      <c r="AB37" s="19"/>
      <c r="AC37" s="19"/>
      <c r="AD37" s="19"/>
      <c r="AF37" s="19"/>
      <c r="AG37" s="19"/>
      <c r="AH37" s="19"/>
      <c r="AI37" s="19"/>
      <c r="AK37" s="19"/>
      <c r="AL37" s="19"/>
      <c r="AM37" s="19"/>
      <c r="AN37" s="19"/>
      <c r="AP37" s="19"/>
      <c r="AQ37" s="19"/>
      <c r="AR37" s="19"/>
      <c r="AS37" s="19"/>
      <c r="AT37" s="33"/>
      <c r="AU37" s="19"/>
      <c r="AV37" s="19"/>
      <c r="AW37" s="19"/>
      <c r="AX37" s="19"/>
    </row>
    <row r="38" spans="1:50" x14ac:dyDescent="0.2">
      <c r="A38" s="4" t="s">
        <v>60</v>
      </c>
      <c r="C38" s="19">
        <f t="shared" ref="C38:J38" si="129">(C18-B18)/ABS(B18)</f>
        <v>0.14132173013324484</v>
      </c>
      <c r="D38" s="19">
        <f t="shared" si="129"/>
        <v>0.16760444051833204</v>
      </c>
      <c r="E38" s="19">
        <f t="shared" si="129"/>
        <v>-0.14051802998843888</v>
      </c>
      <c r="F38" s="19">
        <f t="shared" si="129"/>
        <v>0.90649893475111265</v>
      </c>
      <c r="G38" s="19">
        <f t="shared" si="129"/>
        <v>0.36533097113764385</v>
      </c>
      <c r="H38" s="19">
        <f t="shared" si="129"/>
        <v>-8.7071349010719876E-2</v>
      </c>
      <c r="I38" s="19">
        <f t="shared" si="129"/>
        <v>0.66278852502104568</v>
      </c>
      <c r="J38" s="40">
        <f t="shared" si="129"/>
        <v>-0.10914124415514861</v>
      </c>
      <c r="K38" s="40">
        <f t="shared" ref="K38:L38" si="130">(K18-J18)/ABS(J18)</f>
        <v>0.82696379897835348</v>
      </c>
      <c r="L38" s="40">
        <f t="shared" si="130"/>
        <v>0.18232623545985321</v>
      </c>
      <c r="M38" s="40">
        <f t="shared" ref="M38" si="131">(M18-L18)/ABS(L18)</f>
        <v>0.15476942586118955</v>
      </c>
      <c r="N38" s="40">
        <f t="shared" ref="N38:O41" si="132">(N18-M18)/ABS(M18)</f>
        <v>0.12084345492052141</v>
      </c>
      <c r="O38" s="40">
        <f t="shared" si="132"/>
        <v>8.3661110054160576E-2</v>
      </c>
      <c r="V38" s="19">
        <f t="shared" ref="V38:Y41" si="133">(V18-Q18)/ABS(Q18)</f>
        <v>0.34545454545454535</v>
      </c>
      <c r="W38" s="19">
        <f t="shared" si="133"/>
        <v>0.35211267605633806</v>
      </c>
      <c r="X38" s="19">
        <f t="shared" si="133"/>
        <v>0.36619718309859156</v>
      </c>
      <c r="Y38" s="19">
        <f t="shared" si="133"/>
        <v>0.37951807228915674</v>
      </c>
      <c r="AA38" s="19" t="e">
        <f t="shared" ref="AA38:AD41" si="134">(AA18-V18)/ABS(V18)</f>
        <v>#VALUE!</v>
      </c>
      <c r="AB38" s="19">
        <f t="shared" si="134"/>
        <v>-0.30208333333333326</v>
      </c>
      <c r="AC38" s="19">
        <f t="shared" si="134"/>
        <v>0.13402061855670117</v>
      </c>
      <c r="AD38" s="19">
        <f t="shared" si="134"/>
        <v>0.11641667880939328</v>
      </c>
      <c r="AF38" s="19" t="e">
        <f t="shared" ref="AF38:AI41" si="135">(AF18-AA18)/ABS(AA18)</f>
        <v>#VALUE!</v>
      </c>
      <c r="AG38" s="19">
        <f t="shared" si="135"/>
        <v>1.3880597014925373</v>
      </c>
      <c r="AH38" s="19">
        <f t="shared" si="135"/>
        <v>0.31818181818181801</v>
      </c>
      <c r="AI38" s="19">
        <f t="shared" si="135"/>
        <v>0.31732148108622704</v>
      </c>
      <c r="AK38" s="19" t="e">
        <f t="shared" ref="AK38:AN41" si="136">(AK18-AF18)/ABS(AF18)</f>
        <v>#VALUE!</v>
      </c>
      <c r="AL38" s="19">
        <f t="shared" si="136"/>
        <v>0.41874999999999996</v>
      </c>
      <c r="AM38" s="19">
        <f t="shared" si="136"/>
        <v>0.37931034482758624</v>
      </c>
      <c r="AN38" s="19">
        <f t="shared" si="136"/>
        <v>-0.7208852188547259</v>
      </c>
      <c r="AP38" s="19">
        <f t="shared" ref="AP38:AS41" si="137">(AP18-AK18)/ABS(AK18)</f>
        <v>0.54054054054054046</v>
      </c>
      <c r="AQ38" s="19">
        <f t="shared" si="137"/>
        <v>0.18502202643171803</v>
      </c>
      <c r="AR38" s="19">
        <f t="shared" si="137"/>
        <v>-1.5000000000000013E-2</v>
      </c>
      <c r="AS38" s="19">
        <f t="shared" si="137"/>
        <v>4.6420601713154381</v>
      </c>
      <c r="AT38" s="33"/>
      <c r="AU38" s="19">
        <f t="shared" ref="AU38:AX41" si="138">(AU18-AP18)/ABS(AP18)</f>
        <v>0.11842105263157897</v>
      </c>
      <c r="AV38" s="19">
        <f t="shared" si="138"/>
        <v>0.1000290958286626</v>
      </c>
      <c r="AW38" s="19">
        <f t="shared" si="138"/>
        <v>0.47442156997248058</v>
      </c>
      <c r="AX38" s="19">
        <f t="shared" si="138"/>
        <v>0.14089445295995448</v>
      </c>
    </row>
    <row r="39" spans="1:50" x14ac:dyDescent="0.2">
      <c r="A39" s="4" t="s">
        <v>61</v>
      </c>
      <c r="C39" s="19">
        <f t="shared" ref="C39:J39" si="139">(C19-B19)/ABS(B19)</f>
        <v>0.14220644774592767</v>
      </c>
      <c r="D39" s="19">
        <f t="shared" si="139"/>
        <v>0.16780238333813571</v>
      </c>
      <c r="E39" s="19">
        <f t="shared" si="139"/>
        <v>-0.14049108443706726</v>
      </c>
      <c r="F39" s="19">
        <f t="shared" si="139"/>
        <v>0.90149006914410656</v>
      </c>
      <c r="G39" s="19">
        <f t="shared" si="139"/>
        <v>0.36515757548172262</v>
      </c>
      <c r="H39" s="19">
        <f t="shared" si="139"/>
        <v>-8.7213991679079977E-2</v>
      </c>
      <c r="I39" s="19">
        <f t="shared" si="139"/>
        <v>0.66346071931787609</v>
      </c>
      <c r="J39" s="40">
        <f t="shared" si="139"/>
        <v>-0.10797588019909818</v>
      </c>
      <c r="K39" s="40">
        <f t="shared" ref="K39:L39" si="140">(K19-J19)/ABS(J19)</f>
        <v>0.8271710772680545</v>
      </c>
      <c r="L39" s="40">
        <f t="shared" si="140"/>
        <v>0.18113211895765169</v>
      </c>
      <c r="M39" s="40">
        <f t="shared" ref="M39" si="141">(M19-L19)/ABS(L19)</f>
        <v>0.15482279521803527</v>
      </c>
      <c r="N39" s="40">
        <f t="shared" si="132"/>
        <v>0.11583926439975532</v>
      </c>
      <c r="O39" s="40">
        <f t="shared" si="132"/>
        <v>8.3597113899392547E-2</v>
      </c>
      <c r="V39" s="19">
        <f t="shared" si="133"/>
        <v>0.34545454545454535</v>
      </c>
      <c r="W39" s="19">
        <f t="shared" si="133"/>
        <v>0.35211267605633806</v>
      </c>
      <c r="X39" s="19">
        <f t="shared" si="133"/>
        <v>0.35211267605633806</v>
      </c>
      <c r="Y39" s="19">
        <f t="shared" si="133"/>
        <v>0.38181818181818178</v>
      </c>
      <c r="AA39" s="19" t="e">
        <f t="shared" si="134"/>
        <v>#VALUE!</v>
      </c>
      <c r="AB39" s="19">
        <f t="shared" si="134"/>
        <v>-0.31249999999999994</v>
      </c>
      <c r="AC39" s="19">
        <f t="shared" si="134"/>
        <v>0.14583333333333348</v>
      </c>
      <c r="AD39" s="19">
        <f t="shared" si="134"/>
        <v>0.11704472364777044</v>
      </c>
      <c r="AF39" s="19" t="e">
        <f t="shared" si="135"/>
        <v>#VALUE!</v>
      </c>
      <c r="AG39" s="19">
        <f t="shared" si="135"/>
        <v>1.4090909090909092</v>
      </c>
      <c r="AH39" s="19">
        <f t="shared" si="135"/>
        <v>0.30909090909090892</v>
      </c>
      <c r="AI39" s="19">
        <f t="shared" si="135"/>
        <v>0.31732148108622699</v>
      </c>
      <c r="AK39" s="19" t="e">
        <f t="shared" si="136"/>
        <v>#VALUE!</v>
      </c>
      <c r="AL39" s="19">
        <f t="shared" si="136"/>
        <v>0.42138364779874193</v>
      </c>
      <c r="AM39" s="19">
        <f t="shared" si="136"/>
        <v>0.38888888888888895</v>
      </c>
      <c r="AN39" s="19">
        <f t="shared" si="136"/>
        <v>-0.72057718698127482</v>
      </c>
      <c r="AP39" s="19">
        <f t="shared" si="137"/>
        <v>0.54054054054054046</v>
      </c>
      <c r="AQ39" s="19">
        <f t="shared" si="137"/>
        <v>0.18584070796460195</v>
      </c>
      <c r="AR39" s="19">
        <f t="shared" si="137"/>
        <v>-2.0000000000000018E-2</v>
      </c>
      <c r="AS39" s="19">
        <f t="shared" si="137"/>
        <v>4.6414658702700393</v>
      </c>
      <c r="AT39" s="33"/>
      <c r="AU39" s="19">
        <f t="shared" si="138"/>
        <v>0.11403508771929835</v>
      </c>
      <c r="AV39" s="19">
        <f t="shared" si="138"/>
        <v>0.10019971401897874</v>
      </c>
      <c r="AW39" s="19">
        <f t="shared" si="138"/>
        <v>0.47619424680157924</v>
      </c>
      <c r="AX39" s="19">
        <f t="shared" si="138"/>
        <v>0.13912983250083855</v>
      </c>
    </row>
    <row r="40" spans="1:50" x14ac:dyDescent="0.2">
      <c r="A40" s="4" t="s">
        <v>62</v>
      </c>
      <c r="C40" s="19">
        <f t="shared" ref="C40:J40" si="142">(C20-B20)/ABS(B20)</f>
        <v>-2.4802862403168098E-2</v>
      </c>
      <c r="D40" s="19">
        <f t="shared" si="142"/>
        <v>-2.3360524347237559E-2</v>
      </c>
      <c r="E40" s="19">
        <f t="shared" si="142"/>
        <v>-8.0095706344922163E-3</v>
      </c>
      <c r="F40" s="19">
        <f t="shared" si="142"/>
        <v>-1.8935494308321324E-2</v>
      </c>
      <c r="G40" s="19">
        <f t="shared" si="142"/>
        <v>-2.2636474706362947E-2</v>
      </c>
      <c r="H40" s="19">
        <f t="shared" si="142"/>
        <v>-7.9758882762111466E-4</v>
      </c>
      <c r="I40" s="19">
        <f t="shared" si="142"/>
        <v>-3.9988026617749769E-3</v>
      </c>
      <c r="J40" s="40">
        <f t="shared" si="142"/>
        <v>-1.6198138215892978E-2</v>
      </c>
      <c r="K40" s="40">
        <f t="shared" ref="K40:L40" si="143">(K20-J20)/ABS(J20)</f>
        <v>-7.3629627308758796E-3</v>
      </c>
      <c r="L40" s="40">
        <f t="shared" si="143"/>
        <v>-6.9342518504490001E-3</v>
      </c>
      <c r="M40" s="40">
        <f t="shared" ref="M40" si="144">(M20-L20)/ABS(L20)</f>
        <v>-7.5269821152230184E-3</v>
      </c>
      <c r="N40" s="40">
        <f t="shared" si="132"/>
        <v>-1.2009607686148919E-2</v>
      </c>
      <c r="O40" s="40">
        <f t="shared" si="132"/>
        <v>-7.2933549432739062E-3</v>
      </c>
      <c r="V40" s="19" t="e">
        <f t="shared" si="133"/>
        <v>#DIV/0!</v>
      </c>
      <c r="W40" s="19" t="e">
        <f t="shared" si="133"/>
        <v>#DIV/0!</v>
      </c>
      <c r="X40" s="19" t="e">
        <f t="shared" si="133"/>
        <v>#DIV/0!</v>
      </c>
      <c r="Y40" s="19" t="e">
        <f t="shared" si="133"/>
        <v>#DIV/0!</v>
      </c>
      <c r="AA40" s="19" t="e">
        <f t="shared" si="134"/>
        <v>#DIV/0!</v>
      </c>
      <c r="AB40" s="19" t="e">
        <f t="shared" si="134"/>
        <v>#DIV/0!</v>
      </c>
      <c r="AC40" s="19" t="e">
        <f t="shared" si="134"/>
        <v>#DIV/0!</v>
      </c>
      <c r="AD40" s="19" t="e">
        <f t="shared" si="134"/>
        <v>#DIV/0!</v>
      </c>
      <c r="AF40" s="19">
        <f t="shared" si="135"/>
        <v>8.2149081389010453E-4</v>
      </c>
      <c r="AG40" s="19">
        <f t="shared" si="135"/>
        <v>-1.8273254251602749E-3</v>
      </c>
      <c r="AH40" s="19">
        <f t="shared" si="135"/>
        <v>-4.865022483463528E-3</v>
      </c>
      <c r="AI40" s="19">
        <f t="shared" si="135"/>
        <v>0</v>
      </c>
      <c r="AK40" s="19">
        <f t="shared" si="136"/>
        <v>-1.7497967136654444E-2</v>
      </c>
      <c r="AL40" s="19">
        <f t="shared" si="136"/>
        <v>-1.8368241710061767E-2</v>
      </c>
      <c r="AM40" s="19">
        <f t="shared" si="136"/>
        <v>-1.6756114863822832E-2</v>
      </c>
      <c r="AN40" s="19">
        <f t="shared" si="136"/>
        <v>-1.2083866217106538E-2</v>
      </c>
      <c r="AP40" s="19">
        <f t="shared" si="137"/>
        <v>-6.488284391420786E-3</v>
      </c>
      <c r="AQ40" s="19">
        <f t="shared" si="137"/>
        <v>-5.0932854825692098E-3</v>
      </c>
      <c r="AR40" s="19">
        <f t="shared" si="137"/>
        <v>-8.2424261436268246E-3</v>
      </c>
      <c r="AS40" s="19">
        <f t="shared" si="137"/>
        <v>-9.6346974642229476E-3</v>
      </c>
      <c r="AT40" s="33"/>
      <c r="AU40" s="19">
        <f t="shared" si="138"/>
        <v>-9.8785030570705569E-3</v>
      </c>
      <c r="AV40" s="19">
        <f t="shared" si="138"/>
        <v>-8.8131748694563247E-3</v>
      </c>
      <c r="AW40" s="19">
        <f t="shared" si="138"/>
        <v>-5.2190415941799776E-3</v>
      </c>
      <c r="AX40" s="19">
        <f t="shared" si="138"/>
        <v>-3.7867984916183416E-3</v>
      </c>
    </row>
    <row r="41" spans="1:50" x14ac:dyDescent="0.2">
      <c r="A41" s="4" t="s">
        <v>63</v>
      </c>
      <c r="C41" s="19">
        <f t="shared" ref="C41:J41" si="145">(C21-B21)/ABS(B21)</f>
        <v>-2.5558219795146157E-2</v>
      </c>
      <c r="D41" s="19">
        <f t="shared" si="145"/>
        <v>-2.3526065002489153E-2</v>
      </c>
      <c r="E41" s="19">
        <f t="shared" si="145"/>
        <v>-8.0406694731322195E-3</v>
      </c>
      <c r="F41" s="19">
        <f t="shared" si="145"/>
        <v>-1.635119458435513E-2</v>
      </c>
      <c r="G41" s="19">
        <f t="shared" si="145"/>
        <v>-2.2512334759015009E-2</v>
      </c>
      <c r="H41" s="19">
        <f t="shared" si="145"/>
        <v>-6.4144171662021301E-4</v>
      </c>
      <c r="I41" s="19">
        <f t="shared" si="145"/>
        <v>-4.4012806504114743E-3</v>
      </c>
      <c r="J41" s="40">
        <f t="shared" si="145"/>
        <v>-1.7483403046931963E-2</v>
      </c>
      <c r="K41" s="40">
        <f t="shared" ref="K41:L41" si="146">(K21-J21)/ABS(J21)</f>
        <v>-7.4755696509057395E-3</v>
      </c>
      <c r="L41" s="40">
        <f t="shared" si="146"/>
        <v>-5.930269164174406E-3</v>
      </c>
      <c r="M41" s="40">
        <f t="shared" ref="M41" si="147">(M21-L21)/ABS(L21)</f>
        <v>-7.5728485865731374E-3</v>
      </c>
      <c r="N41" s="40">
        <f t="shared" si="132"/>
        <v>-7.578779417630634E-3</v>
      </c>
      <c r="O41" s="40">
        <f t="shared" si="132"/>
        <v>-7.2347266881028936E-3</v>
      </c>
      <c r="V41" s="19" t="e">
        <f t="shared" si="133"/>
        <v>#DIV/0!</v>
      </c>
      <c r="W41" s="19" t="e">
        <f t="shared" si="133"/>
        <v>#DIV/0!</v>
      </c>
      <c r="X41" s="19" t="e">
        <f t="shared" si="133"/>
        <v>#DIV/0!</v>
      </c>
      <c r="Y41" s="19" t="e">
        <f t="shared" si="133"/>
        <v>#DIV/0!</v>
      </c>
      <c r="AA41" s="19" t="e">
        <f t="shared" si="134"/>
        <v>#DIV/0!</v>
      </c>
      <c r="AB41" s="19" t="e">
        <f t="shared" si="134"/>
        <v>#DIV/0!</v>
      </c>
      <c r="AC41" s="19" t="e">
        <f t="shared" si="134"/>
        <v>#DIV/0!</v>
      </c>
      <c r="AD41" s="19" t="e">
        <f t="shared" si="134"/>
        <v>#DIV/0!</v>
      </c>
      <c r="AF41" s="19">
        <f t="shared" si="135"/>
        <v>1.3837603113078447E-3</v>
      </c>
      <c r="AG41" s="19">
        <f t="shared" si="135"/>
        <v>-2.3624033822888554E-3</v>
      </c>
      <c r="AH41" s="19">
        <f t="shared" si="135"/>
        <v>-5.613943967492591E-3</v>
      </c>
      <c r="AI41" s="19">
        <f t="shared" si="135"/>
        <v>0</v>
      </c>
      <c r="AK41" s="19">
        <f t="shared" si="136"/>
        <v>-1.8651132962804618E-2</v>
      </c>
      <c r="AL41" s="19">
        <f t="shared" si="136"/>
        <v>-1.9802283699900374E-2</v>
      </c>
      <c r="AM41" s="19">
        <f t="shared" si="136"/>
        <v>-1.8196621834409975E-2</v>
      </c>
      <c r="AN41" s="19">
        <f t="shared" si="136"/>
        <v>-1.3172931401921117E-2</v>
      </c>
      <c r="AP41" s="19">
        <f t="shared" si="137"/>
        <v>-7.1572494379225308E-3</v>
      </c>
      <c r="AQ41" s="19">
        <f t="shared" si="137"/>
        <v>-5.0271292980782764E-3</v>
      </c>
      <c r="AR41" s="19">
        <f t="shared" si="137"/>
        <v>-8.2146768893756848E-3</v>
      </c>
      <c r="AS41" s="19">
        <f t="shared" si="137"/>
        <v>-9.5303672868969191E-3</v>
      </c>
      <c r="AT41" s="33"/>
      <c r="AU41" s="19">
        <f t="shared" si="138"/>
        <v>-1.0068875811974519E-2</v>
      </c>
      <c r="AV41" s="19">
        <f t="shared" si="138"/>
        <v>-7.5670069069564598E-3</v>
      </c>
      <c r="AW41" s="19">
        <f t="shared" si="138"/>
        <v>-3.7863847913544215E-3</v>
      </c>
      <c r="AX41" s="19">
        <f t="shared" si="138"/>
        <v>-2.2435694874549704E-3</v>
      </c>
    </row>
    <row r="42" spans="1:50" x14ac:dyDescent="0.2">
      <c r="V42" s="33"/>
      <c r="W42" s="33"/>
      <c r="X42" s="33"/>
      <c r="Y42" s="33"/>
      <c r="AA42" s="33"/>
      <c r="AB42" s="33"/>
      <c r="AC42" s="33"/>
      <c r="AD42" s="33"/>
      <c r="AF42" s="33"/>
      <c r="AG42" s="33"/>
      <c r="AH42" s="33"/>
      <c r="AI42" s="33"/>
      <c r="AK42" s="33"/>
      <c r="AL42" s="33"/>
      <c r="AM42" s="33"/>
      <c r="AN42" s="33"/>
      <c r="AP42" s="33"/>
      <c r="AQ42" s="33"/>
      <c r="AR42" s="33"/>
      <c r="AS42" s="33"/>
      <c r="AT42" s="33"/>
      <c r="AU42" s="33"/>
      <c r="AV42" s="33"/>
      <c r="AW42" s="33"/>
      <c r="AX42" s="33"/>
    </row>
    <row r="43" spans="1:50" x14ac:dyDescent="0.2">
      <c r="A43" s="20" t="s">
        <v>104</v>
      </c>
    </row>
    <row r="44" spans="1:50" x14ac:dyDescent="0.2">
      <c r="A44" s="4" t="s">
        <v>105</v>
      </c>
      <c r="B44" s="30">
        <f t="shared" ref="B44:O44" si="148">B6/B4</f>
        <v>0.50866536131220952</v>
      </c>
      <c r="C44" s="21">
        <f t="shared" si="148"/>
        <v>0.48393830110122527</v>
      </c>
      <c r="D44" s="21">
        <f t="shared" si="148"/>
        <v>0.51169642278253802</v>
      </c>
      <c r="E44" s="21">
        <f t="shared" si="148"/>
        <v>0.52800846752260411</v>
      </c>
      <c r="F44" s="21">
        <f t="shared" si="148"/>
        <v>0.55234513439845712</v>
      </c>
      <c r="G44" s="38">
        <f t="shared" si="148"/>
        <v>0.55873853063456447</v>
      </c>
      <c r="H44" s="38">
        <f t="shared" si="148"/>
        <v>0.55975891204642381</v>
      </c>
      <c r="I44" s="38">
        <f t="shared" si="148"/>
        <v>0.57675977289324243</v>
      </c>
      <c r="J44" s="38">
        <f t="shared" si="148"/>
        <v>0.55389063929085669</v>
      </c>
      <c r="K44" s="38">
        <f t="shared" si="148"/>
        <v>0.58314199880697903</v>
      </c>
      <c r="L44" s="38">
        <f t="shared" si="148"/>
        <v>0.59149141979119213</v>
      </c>
      <c r="M44" s="38">
        <f t="shared" si="148"/>
        <v>0.59741379310344822</v>
      </c>
      <c r="N44" s="38">
        <f t="shared" si="148"/>
        <v>0.60799999999999998</v>
      </c>
      <c r="O44" s="38">
        <f t="shared" si="148"/>
        <v>0.61509433962264148</v>
      </c>
      <c r="V44" s="21">
        <f>V6/V4</f>
        <v>0.53906674421428713</v>
      </c>
      <c r="W44" s="21">
        <f>W6/W4</f>
        <v>0.54994611434626284</v>
      </c>
      <c r="X44" s="21">
        <f>X6/X4</f>
        <v>0.5512750262515036</v>
      </c>
      <c r="Y44" s="21">
        <f>Y6/Y4</f>
        <v>0.58020123206517971</v>
      </c>
      <c r="AA44" s="21">
        <f>AA6/AA4</f>
        <v>0.51291639696792146</v>
      </c>
      <c r="AB44" s="21">
        <f>AB6/AB4</f>
        <v>0.54211787689574742</v>
      </c>
      <c r="AC44" s="21">
        <f>AC6/AC4</f>
        <v>0.56142778134748972</v>
      </c>
      <c r="AD44" s="21">
        <f>AD6/AD4</f>
        <v>0.58554768581422911</v>
      </c>
      <c r="AF44" s="21">
        <f>AF6/AF4</f>
        <v>0.57100202614832063</v>
      </c>
      <c r="AG44" s="21">
        <f>AG6/AG4</f>
        <v>0.58091516856953385</v>
      </c>
      <c r="AH44" s="21">
        <f>AH6/AH4</f>
        <v>0.57182914477934332</v>
      </c>
      <c r="AI44" s="21">
        <f>AI6/AI4</f>
        <v>0.58060422344891982</v>
      </c>
      <c r="AK44" s="38">
        <f>AK6/AK4</f>
        <v>0.53945643624923534</v>
      </c>
      <c r="AL44" s="38">
        <f>AL6/AL4</f>
        <v>0.56493078303167321</v>
      </c>
      <c r="AM44" s="38">
        <f>AM6/AM4</f>
        <v>0.5594583198026376</v>
      </c>
      <c r="AN44" s="38">
        <f>AN6/AN4</f>
        <v>0.55112131372756989</v>
      </c>
      <c r="AO44" s="39"/>
      <c r="AP44" s="38">
        <f>AP6/AP4</f>
        <v>0.57517473080660053</v>
      </c>
      <c r="AQ44" s="38">
        <f>AQ6/AQ4</f>
        <v>0.58778361960288161</v>
      </c>
      <c r="AR44" s="38">
        <f>AR6/AR4</f>
        <v>0.57011783770933733</v>
      </c>
      <c r="AS44" s="38">
        <f>AS6/AS4</f>
        <v>0.59387327021939695</v>
      </c>
      <c r="AT44" s="39"/>
      <c r="AU44" s="38">
        <f>AU6/AU4</f>
        <v>0.57724351269483198</v>
      </c>
      <c r="AV44" s="38">
        <f>AV6/AV4</f>
        <v>0.59128630705394192</v>
      </c>
      <c r="AW44" s="21">
        <f>AW6/AW4</f>
        <v>0.57991803278688525</v>
      </c>
      <c r="AX44" s="21">
        <f>AX6/AX4</f>
        <v>0.60845070422535208</v>
      </c>
    </row>
    <row r="45" spans="1:50" x14ac:dyDescent="0.2">
      <c r="A45" s="4" t="s">
        <v>106</v>
      </c>
      <c r="B45" s="30">
        <f t="shared" ref="B45:O45" si="149">B5/B4</f>
        <v>0.49133463868779048</v>
      </c>
      <c r="C45" s="21">
        <f t="shared" si="149"/>
        <v>0.51606169889877473</v>
      </c>
      <c r="D45" s="21">
        <f t="shared" si="149"/>
        <v>0.48830357721746193</v>
      </c>
      <c r="E45" s="21">
        <f t="shared" si="149"/>
        <v>0.47199153247739584</v>
      </c>
      <c r="F45" s="21">
        <f t="shared" si="149"/>
        <v>0.44765486560154294</v>
      </c>
      <c r="G45" s="38">
        <f t="shared" si="149"/>
        <v>0.44126146936543548</v>
      </c>
      <c r="H45" s="38">
        <f t="shared" si="149"/>
        <v>0.44024108795357619</v>
      </c>
      <c r="I45" s="38">
        <f t="shared" si="149"/>
        <v>0.42324022710675752</v>
      </c>
      <c r="J45" s="38">
        <f t="shared" si="149"/>
        <v>0.44610936070914337</v>
      </c>
      <c r="K45" s="38">
        <f t="shared" si="149"/>
        <v>0.41685800119302091</v>
      </c>
      <c r="L45" s="38">
        <f t="shared" si="149"/>
        <v>0.40850858020880787</v>
      </c>
      <c r="M45" s="38">
        <f t="shared" si="149"/>
        <v>0.40258620689655172</v>
      </c>
      <c r="N45" s="38">
        <f t="shared" si="149"/>
        <v>0.39200000000000002</v>
      </c>
      <c r="O45" s="38">
        <f t="shared" si="149"/>
        <v>0.38490566037735852</v>
      </c>
      <c r="V45" s="21">
        <f>V5/V4</f>
        <v>0.46093325578571293</v>
      </c>
      <c r="W45" s="21">
        <f>W5/W4</f>
        <v>0.45005388565373711</v>
      </c>
      <c r="X45" s="21">
        <f>X5/X4</f>
        <v>0.4487249737484964</v>
      </c>
      <c r="Y45" s="21">
        <f>Y5/Y4</f>
        <v>0.41979876793482035</v>
      </c>
      <c r="AA45" s="21">
        <f>AA5/AA4</f>
        <v>0.48708360303207854</v>
      </c>
      <c r="AB45" s="21">
        <f>AB5/AB4</f>
        <v>0.45788212310425253</v>
      </c>
      <c r="AC45" s="21">
        <f>AC5/AC4</f>
        <v>0.43857221865251034</v>
      </c>
      <c r="AD45" s="21">
        <f>AD5/AD4</f>
        <v>0.41445231418577089</v>
      </c>
      <c r="AF45" s="21">
        <f>AF5/AF4</f>
        <v>0.42899797385167943</v>
      </c>
      <c r="AG45" s="21">
        <f>AG5/AG4</f>
        <v>0.41908483143046621</v>
      </c>
      <c r="AH45" s="21">
        <f>AH5/AH4</f>
        <v>0.42817085522065662</v>
      </c>
      <c r="AI45" s="21">
        <f>AI5/AI4</f>
        <v>0.41939577655108018</v>
      </c>
      <c r="AK45" s="38">
        <f>AK5/AK4</f>
        <v>0.46054356375076466</v>
      </c>
      <c r="AL45" s="38">
        <f>AL5/AL4</f>
        <v>0.43506921696832673</v>
      </c>
      <c r="AM45" s="38">
        <f>AM5/AM4</f>
        <v>0.44054168019736234</v>
      </c>
      <c r="AN45" s="38">
        <f>AN5/AN4</f>
        <v>0.44887868627243005</v>
      </c>
      <c r="AO45" s="39"/>
      <c r="AP45" s="38">
        <f>AP5/AP4</f>
        <v>0.42482526919339941</v>
      </c>
      <c r="AQ45" s="38">
        <f>AQ5/AQ4</f>
        <v>0.41221638039711839</v>
      </c>
      <c r="AR45" s="38">
        <f>AR5/AR4</f>
        <v>0.42988216229066273</v>
      </c>
      <c r="AS45" s="38">
        <f>AS5/AS4</f>
        <v>0.40612672978060299</v>
      </c>
      <c r="AT45" s="39"/>
      <c r="AU45" s="38">
        <f>AU5/AU4</f>
        <v>0.42275648730516807</v>
      </c>
      <c r="AV45" s="38">
        <f>AV5/AV4</f>
        <v>0.40871369294605808</v>
      </c>
      <c r="AW45" s="21">
        <f>AW5/AW4</f>
        <v>0.42008196721311475</v>
      </c>
      <c r="AX45" s="21">
        <f>AX5/AX4</f>
        <v>0.39154929577464787</v>
      </c>
    </row>
    <row r="46" spans="1:50" x14ac:dyDescent="0.2">
      <c r="A46" s="4" t="s">
        <v>107</v>
      </c>
      <c r="B46" s="30">
        <f t="shared" ref="B46:O46" si="150">(B6-B13)/B4</f>
        <v>0.29943417947677875</v>
      </c>
      <c r="C46" s="21">
        <f t="shared" si="150"/>
        <v>0.30482066931550872</v>
      </c>
      <c r="D46" s="21">
        <f t="shared" si="150"/>
        <v>0.33205411040474458</v>
      </c>
      <c r="E46" s="21">
        <f t="shared" si="150"/>
        <v>0.35587942084742419</v>
      </c>
      <c r="F46" s="21">
        <f t="shared" si="150"/>
        <v>0.33769564327548512</v>
      </c>
      <c r="G46" s="38">
        <f t="shared" si="150"/>
        <v>0.33530453627978418</v>
      </c>
      <c r="H46" s="38">
        <f t="shared" si="150"/>
        <v>0.37347800791434749</v>
      </c>
      <c r="I46" s="38">
        <f t="shared" si="150"/>
        <v>0.36364859795637161</v>
      </c>
      <c r="J46" s="38">
        <f t="shared" si="150"/>
        <v>0.39010233378435261</v>
      </c>
      <c r="K46" s="38">
        <f t="shared" si="150"/>
        <v>0.36143346725190811</v>
      </c>
      <c r="L46" s="38">
        <f t="shared" si="150"/>
        <v>0.35606228775467669</v>
      </c>
      <c r="M46" s="38">
        <f t="shared" si="150"/>
        <v>0.35775865517241384</v>
      </c>
      <c r="N46" s="38">
        <f t="shared" si="150"/>
        <v>0.36000003199999986</v>
      </c>
      <c r="O46" s="38">
        <f t="shared" si="150"/>
        <v>0.36226418113207537</v>
      </c>
      <c r="V46" s="21">
        <f>(V6-V13)/V4</f>
        <v>0.3744118417772892</v>
      </c>
      <c r="W46" s="21">
        <f>(W6-W13)/W4</f>
        <v>0.35978183102545758</v>
      </c>
      <c r="X46" s="21">
        <f>(X6-X13)/X4</f>
        <v>0.3593508838188133</v>
      </c>
      <c r="Y46" s="21">
        <f>(Y6-Y13)/Y4</f>
        <v>0.28217641473183014</v>
      </c>
      <c r="AA46" s="21">
        <f>(AA6-AA13)/AA4</f>
        <v>0.46268187409695655</v>
      </c>
      <c r="AB46" s="21">
        <f>(AB6-AB13)/AB4</f>
        <v>0.40516334382496327</v>
      </c>
      <c r="AC46" s="21">
        <f>(AC6-AC13)/AC4</f>
        <v>0.37804203589320456</v>
      </c>
      <c r="AD46" s="21">
        <f>(AD6-AD13)/AD4</f>
        <v>0.32079326992570323</v>
      </c>
      <c r="AF46" s="21">
        <f>(AF6-AF13)/AF4</f>
        <v>0.41296979530602179</v>
      </c>
      <c r="AG46" s="21">
        <f>(AG6-AG13)/AG4</f>
        <v>0.38028964206979371</v>
      </c>
      <c r="AH46" s="21">
        <f>(AH6-AH13)/AH4</f>
        <v>0.39398629777147465</v>
      </c>
      <c r="AI46" s="21">
        <f>(AI6-AI13)/AI4</f>
        <v>0.3032323789296294</v>
      </c>
      <c r="AK46" s="38">
        <f>(AK6-AK13)/AK4</f>
        <v>0.37809729755191163</v>
      </c>
      <c r="AL46" s="38">
        <f>(AL6-AL13)/AL4</f>
        <v>0.35018904603474338</v>
      </c>
      <c r="AM46" s="38">
        <f>(AM6-AM13)/AM4</f>
        <v>0.36966399176256631</v>
      </c>
      <c r="AN46" s="38">
        <f>(AN6-AN13)/AN4</f>
        <v>0.43768539142619445</v>
      </c>
      <c r="AO46" s="39"/>
      <c r="AP46" s="38">
        <f>(AP6-AP13)/AP4</f>
        <v>0.3745471793169905</v>
      </c>
      <c r="AQ46" s="38">
        <f>(AQ6-AQ13)/AQ4</f>
        <v>0.3708432824166597</v>
      </c>
      <c r="AR46" s="38">
        <f>(AR6-AR13)/AR4</f>
        <v>0.41672330050838891</v>
      </c>
      <c r="AS46" s="38">
        <f>(AS6-AS13)/AS4</f>
        <v>0.30873734791050395</v>
      </c>
      <c r="AT46" s="39"/>
      <c r="AU46" s="38">
        <f>(AU6-AU13)/AU4</f>
        <v>0.38137961538165532</v>
      </c>
      <c r="AV46" s="38">
        <f>(AV6-AV13)/AV4</f>
        <v>0.3796680497925311</v>
      </c>
      <c r="AW46" s="21">
        <f>(AW6-AW13)/AW4</f>
        <v>0.375</v>
      </c>
      <c r="AX46" s="21">
        <f>(AX6-AX13)/AX4</f>
        <v>0.31126760563380279</v>
      </c>
    </row>
    <row r="47" spans="1:50" x14ac:dyDescent="0.2">
      <c r="A47" s="4" t="s">
        <v>108</v>
      </c>
      <c r="B47" s="30">
        <f t="shared" ref="B47:O47" si="151">B13/B4</f>
        <v>0.20923118183543074</v>
      </c>
      <c r="C47" s="21">
        <f t="shared" si="151"/>
        <v>0.17911763178571655</v>
      </c>
      <c r="D47" s="21">
        <f t="shared" si="151"/>
        <v>0.17964231237779346</v>
      </c>
      <c r="E47" s="21">
        <f t="shared" si="151"/>
        <v>0.17212904667518</v>
      </c>
      <c r="F47" s="21">
        <f t="shared" si="151"/>
        <v>0.21464949112297196</v>
      </c>
      <c r="G47" s="38">
        <f t="shared" si="151"/>
        <v>0.22343399435478034</v>
      </c>
      <c r="H47" s="38">
        <f t="shared" si="151"/>
        <v>0.18628090413207632</v>
      </c>
      <c r="I47" s="38">
        <f t="shared" si="151"/>
        <v>0.21311117493687085</v>
      </c>
      <c r="J47" s="38">
        <f t="shared" si="151"/>
        <v>0.16378830550650403</v>
      </c>
      <c r="K47" s="38">
        <f t="shared" si="151"/>
        <v>0.22170853155507098</v>
      </c>
      <c r="L47" s="38">
        <f t="shared" si="151"/>
        <v>0.23542913203651541</v>
      </c>
      <c r="M47" s="38">
        <f t="shared" si="151"/>
        <v>0.23965513793103446</v>
      </c>
      <c r="N47" s="38">
        <f t="shared" si="151"/>
        <v>0.24799996800000013</v>
      </c>
      <c r="O47" s="38">
        <f t="shared" si="151"/>
        <v>0.25283015849056617</v>
      </c>
      <c r="V47" s="21">
        <f>V13/V4</f>
        <v>0.16465490243699787</v>
      </c>
      <c r="W47" s="21">
        <f>W13/W4</f>
        <v>0.19016428332080529</v>
      </c>
      <c r="X47" s="21">
        <f>X13/X4</f>
        <v>0.19192414243269026</v>
      </c>
      <c r="Y47" s="21">
        <f>Y13/Y4</f>
        <v>0.29802481733334957</v>
      </c>
      <c r="AA47" s="21">
        <f>AA13/AA4</f>
        <v>5.0234522870964873E-2</v>
      </c>
      <c r="AB47" s="21">
        <f>AB13/AB4</f>
        <v>0.13695453307078417</v>
      </c>
      <c r="AC47" s="21">
        <f>AC13/AC4</f>
        <v>0.18338574545428513</v>
      </c>
      <c r="AD47" s="21">
        <f>AD13/AD4</f>
        <v>0.26475441588852594</v>
      </c>
      <c r="AF47" s="21">
        <f>AF13/AF4</f>
        <v>0.15803223084229881</v>
      </c>
      <c r="AG47" s="21">
        <f>AG13/AG4</f>
        <v>0.20062552649974011</v>
      </c>
      <c r="AH47" s="21">
        <f>AH13/AH4</f>
        <v>0.17784284700786876</v>
      </c>
      <c r="AI47" s="21">
        <f>AI13/AI4</f>
        <v>0.27737184451929042</v>
      </c>
      <c r="AK47" s="38">
        <f>AK13/AK4</f>
        <v>0.16135913869732371</v>
      </c>
      <c r="AL47" s="38">
        <f>AL13/AL4</f>
        <v>0.21474173699692989</v>
      </c>
      <c r="AM47" s="38">
        <f>AM13/AM4</f>
        <v>0.18979432804007132</v>
      </c>
      <c r="AN47" s="38">
        <f>AN13/AN4</f>
        <v>0.11343592230137547</v>
      </c>
      <c r="AO47" s="39"/>
      <c r="AP47" s="38">
        <f>AP13/AP4</f>
        <v>0.20062755148961012</v>
      </c>
      <c r="AQ47" s="38">
        <f>AQ13/AQ4</f>
        <v>0.21694033718622194</v>
      </c>
      <c r="AR47" s="38">
        <f>AR13/AR4</f>
        <v>0.15339453720094837</v>
      </c>
      <c r="AS47" s="38">
        <f>AS13/AS4</f>
        <v>0.28513592230889306</v>
      </c>
      <c r="AT47" s="39"/>
      <c r="AU47" s="38">
        <f>AU13/AU4</f>
        <v>0.1958638973131766</v>
      </c>
      <c r="AV47" s="38">
        <f>AV13/AV4</f>
        <v>0.21161825726141079</v>
      </c>
      <c r="AW47" s="21">
        <f>AW13/AW4</f>
        <v>0.20491803278688525</v>
      </c>
      <c r="AX47" s="21">
        <f>AX13/AX4</f>
        <v>0.29718309859154929</v>
      </c>
    </row>
    <row r="48" spans="1:50" x14ac:dyDescent="0.2">
      <c r="A48" s="4" t="s">
        <v>109</v>
      </c>
      <c r="B48" s="30">
        <f t="shared" ref="B48:O48" si="152">B17/B4</f>
        <v>0.13300204260708107</v>
      </c>
      <c r="C48" s="21">
        <f t="shared" si="152"/>
        <v>0.12911624864172833</v>
      </c>
      <c r="D48" s="21">
        <f t="shared" si="152"/>
        <v>0.12940711280366082</v>
      </c>
      <c r="E48" s="21">
        <f t="shared" si="152"/>
        <v>9.7638477703109003E-2</v>
      </c>
      <c r="F48" s="21">
        <f t="shared" si="152"/>
        <v>0.14712714916040689</v>
      </c>
      <c r="G48" s="38">
        <f t="shared" si="152"/>
        <v>0.16223874775839747</v>
      </c>
      <c r="H48" s="38">
        <f t="shared" si="152"/>
        <v>0.13378673062117336</v>
      </c>
      <c r="I48" s="38">
        <f t="shared" si="152"/>
        <v>0.15588647986603624</v>
      </c>
      <c r="J48" s="38">
        <f t="shared" si="152"/>
        <v>0.10539400812623806</v>
      </c>
      <c r="K48" s="38">
        <f t="shared" si="152"/>
        <v>0.16115450660642097</v>
      </c>
      <c r="L48" s="38">
        <f t="shared" si="152"/>
        <v>0.17156562358874269</v>
      </c>
      <c r="M48" s="38">
        <f t="shared" si="152"/>
        <v>0.1798275620689655</v>
      </c>
      <c r="N48" s="38">
        <f t="shared" si="152"/>
        <v>0.18479997760000008</v>
      </c>
      <c r="O48" s="38">
        <f t="shared" si="152"/>
        <v>0.18754714867924538</v>
      </c>
      <c r="V48" s="21">
        <f>V17/V4</f>
        <v>0.12348350728287198</v>
      </c>
      <c r="W48" s="21">
        <f>W17/W4</f>
        <v>0.14149512312192647</v>
      </c>
      <c r="X48" s="21">
        <f>X17/X4</f>
        <v>0.13751421729040822</v>
      </c>
      <c r="Y48" s="21">
        <f>Y17/Y4</f>
        <v>0.21325432507257649</v>
      </c>
      <c r="AA48" s="21">
        <f>AA17/AA4</f>
        <v>4.3916669989968737E-2</v>
      </c>
      <c r="AB48" s="21">
        <f>AB17/AB4</f>
        <v>9.5304017312296915E-2</v>
      </c>
      <c r="AC48" s="21">
        <f>AC17/AC4</f>
        <v>0.12854810967348174</v>
      </c>
      <c r="AD48" s="21">
        <f>AD17/AD4</f>
        <v>0.19070798762683935</v>
      </c>
      <c r="AF48" s="21">
        <f>AF17/AF4</f>
        <v>0.11819008288047356</v>
      </c>
      <c r="AG48" s="21">
        <f>AG17/AG4</f>
        <v>0.14343817600498546</v>
      </c>
      <c r="AH48" s="21">
        <f>AH17/AH4</f>
        <v>0.12947137417342963</v>
      </c>
      <c r="AI48" s="21">
        <f>AI17/AI4</f>
        <v>0.20407747263766648</v>
      </c>
      <c r="AK48" s="38">
        <f>AK17/AK4</f>
        <v>0.11775789094636815</v>
      </c>
      <c r="AL48" s="38">
        <f>AL17/AL4</f>
        <v>0.1549626189833905</v>
      </c>
      <c r="AM48" s="38">
        <f>AM17/AM4</f>
        <v>0.13757957530040837</v>
      </c>
      <c r="AN48" s="38">
        <f>AN17/AN4</f>
        <v>4.3224387572433888E-2</v>
      </c>
      <c r="AO48" s="39"/>
      <c r="AP48" s="38">
        <f>AP17/AP4</f>
        <v>0.14514502257106185</v>
      </c>
      <c r="AQ48" s="38">
        <f>AQ17/AQ4</f>
        <v>0.15462991673324536</v>
      </c>
      <c r="AR48" s="38">
        <f>AR17/AR4</f>
        <v>0.11283548178991371</v>
      </c>
      <c r="AS48" s="38">
        <f>AS17/AS4</f>
        <v>0.20887565859817922</v>
      </c>
      <c r="AT48" s="39"/>
      <c r="AU48" s="38">
        <f>AU17/AU4</f>
        <v>0.14551238607971148</v>
      </c>
      <c r="AV48" s="38">
        <f>AV17/AV4</f>
        <v>0.15452282157676347</v>
      </c>
      <c r="AW48" s="21">
        <f>AW17/AW4</f>
        <v>0.14975409836065573</v>
      </c>
      <c r="AX48" s="21">
        <f>AX17/AX4</f>
        <v>0.21433802816901409</v>
      </c>
    </row>
  </sheetData>
  <mergeCells count="9">
    <mergeCell ref="A1:A2"/>
    <mergeCell ref="Q1:T1"/>
    <mergeCell ref="V1:Y1"/>
    <mergeCell ref="AP1:AS1"/>
    <mergeCell ref="AU1:AX1"/>
    <mergeCell ref="AK1:AN1"/>
    <mergeCell ref="AF1:AI1"/>
    <mergeCell ref="AA1:AD1"/>
    <mergeCell ref="B1:M1"/>
  </mergeCells>
  <phoneticPr fontId="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BE5AD-9C3B-164C-9CF6-64C208ED2B63}">
  <dimension ref="A1:O88"/>
  <sheetViews>
    <sheetView workbookViewId="0">
      <pane xSplit="1" ySplit="2" topLeftCell="C40" activePane="bottomRight" state="frozen"/>
      <selection pane="topRight" activeCell="B1" sqref="B1"/>
      <selection pane="bottomLeft" activeCell="A3" sqref="A3"/>
      <selection pane="bottomRight" activeCell="L63" sqref="L63"/>
    </sheetView>
  </sheetViews>
  <sheetFormatPr baseColWidth="10" defaultColWidth="39.6640625" defaultRowHeight="16" x14ac:dyDescent="0.2"/>
  <cols>
    <col min="1" max="1" width="55.1640625" style="14" bestFit="1" customWidth="1"/>
    <col min="2" max="2" width="10.5" bestFit="1" customWidth="1"/>
    <col min="3" max="3" width="10.6640625" bestFit="1" customWidth="1"/>
    <col min="4" max="5" width="10" bestFit="1" customWidth="1"/>
    <col min="6" max="6" width="10.6640625" style="14" bestFit="1" customWidth="1"/>
    <col min="7" max="11" width="11.5" style="14" bestFit="1" customWidth="1"/>
    <col min="12" max="15" width="17" style="14" bestFit="1" customWidth="1"/>
    <col min="16" max="16384" width="39.6640625" style="14"/>
  </cols>
  <sheetData>
    <row r="1" spans="1:15" x14ac:dyDescent="0.2">
      <c r="A1" s="129" t="s">
        <v>64</v>
      </c>
      <c r="B1" s="13"/>
      <c r="C1" s="131" t="s">
        <v>43</v>
      </c>
      <c r="D1" s="131"/>
      <c r="E1" s="131"/>
      <c r="F1" s="131"/>
      <c r="G1" s="131"/>
      <c r="H1" s="131"/>
      <c r="I1" s="131"/>
      <c r="J1" s="131"/>
      <c r="K1" s="131"/>
    </row>
    <row r="2" spans="1:15" x14ac:dyDescent="0.2">
      <c r="A2" s="130"/>
      <c r="B2" s="2">
        <f t="shared" ref="B2:I2" si="0">C2-1</f>
        <v>2014</v>
      </c>
      <c r="C2" s="2">
        <f t="shared" si="0"/>
        <v>2015</v>
      </c>
      <c r="D2" s="2">
        <f t="shared" si="0"/>
        <v>2016</v>
      </c>
      <c r="E2" s="2">
        <f t="shared" si="0"/>
        <v>2017</v>
      </c>
      <c r="F2" s="2">
        <f t="shared" si="0"/>
        <v>2018</v>
      </c>
      <c r="G2" s="2">
        <f t="shared" si="0"/>
        <v>2019</v>
      </c>
      <c r="H2" s="2">
        <f t="shared" si="0"/>
        <v>2020</v>
      </c>
      <c r="I2" s="2">
        <f t="shared" si="0"/>
        <v>2021</v>
      </c>
      <c r="J2" s="2">
        <f>K2-1</f>
        <v>2022</v>
      </c>
      <c r="K2" s="2">
        <v>2023</v>
      </c>
      <c r="L2" s="2" t="s">
        <v>116</v>
      </c>
      <c r="M2" s="2" t="s">
        <v>111</v>
      </c>
      <c r="N2" s="2" t="s">
        <v>126</v>
      </c>
      <c r="O2" s="2" t="s">
        <v>127</v>
      </c>
    </row>
    <row r="3" spans="1:15" x14ac:dyDescent="0.2">
      <c r="A3" s="15" t="s">
        <v>65</v>
      </c>
      <c r="I3" s="16" t="s">
        <v>2</v>
      </c>
      <c r="J3" s="16" t="s">
        <v>2</v>
      </c>
      <c r="K3" s="16" t="s">
        <v>2</v>
      </c>
    </row>
    <row r="4" spans="1:15" x14ac:dyDescent="0.2">
      <c r="A4" s="16" t="s">
        <v>58</v>
      </c>
      <c r="B4" s="8">
        <v>239033</v>
      </c>
      <c r="C4" s="5">
        <v>266047</v>
      </c>
      <c r="D4" s="5">
        <v>303381</v>
      </c>
      <c r="E4" s="5">
        <v>258662</v>
      </c>
      <c r="F4" s="17">
        <v>483801</v>
      </c>
      <c r="G4" s="17">
        <v>645596</v>
      </c>
      <c r="H4" s="17">
        <v>588913</v>
      </c>
      <c r="I4" s="17">
        <v>975322</v>
      </c>
      <c r="J4" s="17">
        <v>854800</v>
      </c>
      <c r="K4" s="17">
        <v>1550190</v>
      </c>
    </row>
    <row r="5" spans="1:15" ht="32" x14ac:dyDescent="0.2">
      <c r="A5" s="15" t="s">
        <v>66</v>
      </c>
      <c r="I5" s="16" t="s">
        <v>2</v>
      </c>
      <c r="J5" s="16" t="s">
        <v>2</v>
      </c>
      <c r="K5" s="16" t="s">
        <v>2</v>
      </c>
    </row>
    <row r="6" spans="1:15" x14ac:dyDescent="0.2">
      <c r="A6" s="49" t="s">
        <v>67</v>
      </c>
      <c r="B6" s="9">
        <v>58364</v>
      </c>
      <c r="C6" s="6">
        <v>73383</v>
      </c>
      <c r="D6" s="6">
        <v>87697</v>
      </c>
      <c r="E6" s="6">
        <v>108235</v>
      </c>
      <c r="F6" s="18">
        <v>122484</v>
      </c>
      <c r="G6" s="18">
        <v>161933</v>
      </c>
      <c r="H6" s="18">
        <v>185478</v>
      </c>
      <c r="I6" s="18">
        <v>224206</v>
      </c>
      <c r="J6" s="18">
        <v>291791</v>
      </c>
      <c r="K6" s="18">
        <v>379384</v>
      </c>
    </row>
    <row r="7" spans="1:15" x14ac:dyDescent="0.2">
      <c r="A7" s="49" t="s">
        <v>68</v>
      </c>
      <c r="B7" s="6">
        <v>0</v>
      </c>
      <c r="C7" s="6">
        <v>0</v>
      </c>
      <c r="D7" s="6">
        <v>0</v>
      </c>
      <c r="E7" s="6">
        <v>0</v>
      </c>
      <c r="F7" s="18">
        <v>0</v>
      </c>
      <c r="G7" s="18">
        <v>0</v>
      </c>
      <c r="H7" s="18">
        <v>0</v>
      </c>
      <c r="I7" s="18">
        <v>0</v>
      </c>
      <c r="J7" s="18">
        <v>62928</v>
      </c>
      <c r="K7" s="18">
        <v>23709</v>
      </c>
    </row>
    <row r="8" spans="1:15" x14ac:dyDescent="0.2">
      <c r="A8" s="49" t="s">
        <v>50</v>
      </c>
      <c r="B8" s="6">
        <v>0</v>
      </c>
      <c r="C8" s="6">
        <v>0</v>
      </c>
      <c r="D8" s="6">
        <v>0</v>
      </c>
      <c r="E8" s="6">
        <v>11593</v>
      </c>
      <c r="F8" s="18">
        <v>0</v>
      </c>
      <c r="G8" s="18">
        <v>0</v>
      </c>
      <c r="H8" s="18">
        <v>0</v>
      </c>
      <c r="I8" s="18">
        <v>0</v>
      </c>
      <c r="J8" s="18">
        <v>407913</v>
      </c>
      <c r="K8" s="18">
        <v>74501</v>
      </c>
    </row>
    <row r="9" spans="1:15" x14ac:dyDescent="0.2">
      <c r="A9" s="49" t="s">
        <v>53</v>
      </c>
      <c r="B9" s="6">
        <v>0</v>
      </c>
      <c r="C9" s="6">
        <v>0</v>
      </c>
      <c r="D9" s="6">
        <v>0</v>
      </c>
      <c r="E9" s="6">
        <v>0</v>
      </c>
      <c r="F9" s="18">
        <v>0</v>
      </c>
      <c r="G9" s="18">
        <v>0</v>
      </c>
      <c r="H9" s="18">
        <v>0</v>
      </c>
      <c r="I9" s="18">
        <v>0</v>
      </c>
      <c r="J9" s="18">
        <v>-10180</v>
      </c>
      <c r="K9" s="18">
        <v>0</v>
      </c>
    </row>
    <row r="10" spans="1:15" x14ac:dyDescent="0.2">
      <c r="A10" s="49" t="s">
        <v>69</v>
      </c>
      <c r="B10" s="9">
        <v>8269</v>
      </c>
      <c r="C10" s="6">
        <v>10356</v>
      </c>
      <c r="D10" s="6">
        <v>16822</v>
      </c>
      <c r="E10" s="6">
        <v>17610</v>
      </c>
      <c r="F10" s="18">
        <v>28568</v>
      </c>
      <c r="G10" s="18">
        <v>45593</v>
      </c>
      <c r="H10" s="18">
        <v>50797</v>
      </c>
      <c r="I10" s="18">
        <v>69137</v>
      </c>
      <c r="J10" s="18">
        <v>78075</v>
      </c>
      <c r="K10" s="18">
        <v>93560</v>
      </c>
    </row>
    <row r="11" spans="1:15" x14ac:dyDescent="0.2">
      <c r="A11" s="49" t="s">
        <v>70</v>
      </c>
      <c r="B11" s="9">
        <v>-1468</v>
      </c>
      <c r="C11" s="6">
        <v>-3647</v>
      </c>
      <c r="D11" s="6">
        <v>-4548</v>
      </c>
      <c r="E11" s="6">
        <v>-6202</v>
      </c>
      <c r="F11" s="18">
        <v>-6859</v>
      </c>
      <c r="G11" s="18">
        <v>-11939</v>
      </c>
      <c r="H11" s="18">
        <v>-13696</v>
      </c>
      <c r="I11" s="18">
        <v>-18699</v>
      </c>
      <c r="J11" s="18">
        <v>-23337</v>
      </c>
      <c r="K11" s="18">
        <v>-28547</v>
      </c>
    </row>
    <row r="12" spans="1:15" x14ac:dyDescent="0.2">
      <c r="A12" s="49" t="s">
        <v>71</v>
      </c>
      <c r="B12" s="9">
        <v>2087</v>
      </c>
      <c r="C12" s="6">
        <v>0</v>
      </c>
      <c r="D12" s="6">
        <v>0</v>
      </c>
      <c r="E12" s="6">
        <v>6227</v>
      </c>
      <c r="F12" s="18">
        <v>-14876</v>
      </c>
      <c r="G12" s="18">
        <v>-1925</v>
      </c>
      <c r="H12" s="18">
        <v>4485</v>
      </c>
      <c r="I12" s="18">
        <v>15191</v>
      </c>
      <c r="J12" s="18">
        <v>-38649</v>
      </c>
      <c r="K12" s="18">
        <v>32527</v>
      </c>
    </row>
    <row r="13" spans="1:15" x14ac:dyDescent="0.2">
      <c r="A13" s="49" t="s">
        <v>72</v>
      </c>
      <c r="B13" s="9">
        <v>-413</v>
      </c>
      <c r="C13" s="6">
        <v>11142</v>
      </c>
      <c r="D13" s="6">
        <v>-17563</v>
      </c>
      <c r="E13" s="6">
        <v>-11416</v>
      </c>
      <c r="F13" s="18">
        <v>16786</v>
      </c>
      <c r="G13" s="18">
        <v>24129</v>
      </c>
      <c r="H13" s="18">
        <v>34908</v>
      </c>
      <c r="I13" s="18">
        <v>-5180</v>
      </c>
      <c r="J13" s="18">
        <v>3042</v>
      </c>
      <c r="K13" s="18">
        <v>-28383</v>
      </c>
    </row>
    <row r="14" spans="1:15" x14ac:dyDescent="0.2">
      <c r="A14" s="15" t="s">
        <v>73</v>
      </c>
      <c r="C14" s="6"/>
      <c r="D14" s="6"/>
      <c r="I14" s="16" t="s">
        <v>2</v>
      </c>
      <c r="J14" s="16" t="s">
        <v>2</v>
      </c>
      <c r="K14" s="16" t="s">
        <v>2</v>
      </c>
    </row>
    <row r="15" spans="1:15" x14ac:dyDescent="0.2">
      <c r="A15" s="49" t="s">
        <v>5</v>
      </c>
      <c r="B15" s="9">
        <v>-26806</v>
      </c>
      <c r="C15" s="6">
        <v>-83286</v>
      </c>
      <c r="D15" s="6">
        <v>-5403</v>
      </c>
      <c r="E15" s="6">
        <v>-21178</v>
      </c>
      <c r="F15" s="18">
        <v>-85942</v>
      </c>
      <c r="G15" s="18">
        <v>-117591</v>
      </c>
      <c r="H15" s="18">
        <v>-96548</v>
      </c>
      <c r="I15" s="18">
        <v>-323609</v>
      </c>
      <c r="J15" s="18">
        <v>-573438</v>
      </c>
      <c r="K15" s="18">
        <v>66584</v>
      </c>
      <c r="L15" s="53">
        <f>-('Balance Sheet'!L5-'Balance Sheet'!K5)</f>
        <v>-264720.39999999991</v>
      </c>
      <c r="M15" s="53">
        <f>-('Balance Sheet'!M5-'Balance Sheet'!L5)</f>
        <v>-317664.48</v>
      </c>
      <c r="N15" s="53">
        <f>-('Balance Sheet'!N5-'Balance Sheet'!M5)</f>
        <v>-285898.03199999966</v>
      </c>
      <c r="O15" s="53">
        <f>-('Balance Sheet'!O5-'Balance Sheet'!N5)</f>
        <v>-328782.73679999961</v>
      </c>
    </row>
    <row r="16" spans="1:15" x14ac:dyDescent="0.2">
      <c r="A16" s="49" t="s">
        <v>6</v>
      </c>
      <c r="B16" s="9">
        <v>-15234</v>
      </c>
      <c r="C16" s="6">
        <v>-52110</v>
      </c>
      <c r="D16" s="6">
        <v>11537</v>
      </c>
      <c r="E16" s="6">
        <v>32242</v>
      </c>
      <c r="F16" s="18">
        <v>-437</v>
      </c>
      <c r="G16" s="18">
        <v>-35775</v>
      </c>
      <c r="H16" s="18">
        <v>-53966</v>
      </c>
      <c r="I16" s="18">
        <v>20108</v>
      </c>
      <c r="J16" s="18">
        <v>-66714</v>
      </c>
      <c r="K16" s="18">
        <v>1908</v>
      </c>
      <c r="L16" s="53">
        <v>0</v>
      </c>
      <c r="M16" s="53">
        <v>0</v>
      </c>
      <c r="N16" s="53">
        <v>0</v>
      </c>
      <c r="O16" s="53">
        <v>0</v>
      </c>
    </row>
    <row r="17" spans="1:15" x14ac:dyDescent="0.2">
      <c r="A17" s="49" t="s">
        <v>7</v>
      </c>
      <c r="B17" s="9">
        <v>-6444</v>
      </c>
      <c r="C17" s="6">
        <v>-3816</v>
      </c>
      <c r="D17" s="6">
        <v>-6730</v>
      </c>
      <c r="E17" s="6">
        <v>-16949</v>
      </c>
      <c r="F17" s="18">
        <v>-30653</v>
      </c>
      <c r="G17" s="18">
        <v>-53754</v>
      </c>
      <c r="H17" s="18">
        <v>-70999</v>
      </c>
      <c r="I17" s="18">
        <v>-82404</v>
      </c>
      <c r="J17" s="18">
        <v>-113820</v>
      </c>
      <c r="K17" s="18">
        <v>47167</v>
      </c>
      <c r="L17" s="53">
        <v>-130000</v>
      </c>
      <c r="M17" s="53">
        <v>-140000</v>
      </c>
      <c r="N17" s="53">
        <v>-150000</v>
      </c>
      <c r="O17" s="53">
        <v>-160000</v>
      </c>
    </row>
    <row r="18" spans="1:15" x14ac:dyDescent="0.2">
      <c r="A18" s="49" t="s">
        <v>14</v>
      </c>
      <c r="B18" s="9">
        <v>0</v>
      </c>
      <c r="C18" s="6">
        <v>-4835</v>
      </c>
      <c r="D18" s="6">
        <v>-8958</v>
      </c>
      <c r="E18" s="6">
        <v>9194</v>
      </c>
      <c r="F18" s="18">
        <v>71962</v>
      </c>
      <c r="G18" s="18">
        <v>-27852</v>
      </c>
      <c r="H18" s="18">
        <v>-49056</v>
      </c>
      <c r="I18" s="18">
        <v>-17556</v>
      </c>
      <c r="J18" s="18">
        <v>-36518</v>
      </c>
      <c r="K18" s="18">
        <v>-53280</v>
      </c>
      <c r="L18" s="53">
        <v>-40000</v>
      </c>
      <c r="M18" s="53">
        <v>-40000</v>
      </c>
      <c r="N18" s="53">
        <v>-40000</v>
      </c>
      <c r="O18" s="53">
        <v>-40000</v>
      </c>
    </row>
    <row r="19" spans="1:15" x14ac:dyDescent="0.2">
      <c r="A19" s="49" t="s">
        <v>17</v>
      </c>
      <c r="B19" s="9">
        <v>-2198</v>
      </c>
      <c r="C19" s="6">
        <v>1247</v>
      </c>
      <c r="D19" s="6">
        <v>14080</v>
      </c>
      <c r="E19" s="6">
        <v>-1551</v>
      </c>
      <c r="F19" s="18">
        <v>4312</v>
      </c>
      <c r="G19" s="18">
        <v>-14810</v>
      </c>
      <c r="H19" s="18">
        <v>82663</v>
      </c>
      <c r="I19" s="18">
        <v>117655</v>
      </c>
      <c r="J19" s="18">
        <v>-107280</v>
      </c>
      <c r="K19" s="18">
        <v>177367</v>
      </c>
      <c r="L19" s="53">
        <v>200000</v>
      </c>
      <c r="M19" s="53">
        <v>220000</v>
      </c>
      <c r="N19" s="53">
        <v>250000</v>
      </c>
      <c r="O19" s="53">
        <v>270000</v>
      </c>
    </row>
    <row r="20" spans="1:15" x14ac:dyDescent="0.2">
      <c r="A20" s="49" t="s">
        <v>18</v>
      </c>
      <c r="B20" s="9">
        <v>8276</v>
      </c>
      <c r="C20" s="6">
        <v>5198</v>
      </c>
      <c r="D20" s="6">
        <v>-18900</v>
      </c>
      <c r="E20" s="6">
        <v>3680</v>
      </c>
      <c r="F20" s="18">
        <v>41600</v>
      </c>
      <c r="G20" s="18">
        <v>4678</v>
      </c>
      <c r="H20" s="18">
        <v>99161</v>
      </c>
      <c r="I20" s="18">
        <v>103878</v>
      </c>
      <c r="J20" s="18">
        <v>65364</v>
      </c>
      <c r="K20" s="18">
        <v>-71734</v>
      </c>
      <c r="L20" s="53">
        <v>60000</v>
      </c>
      <c r="M20" s="53">
        <v>60000</v>
      </c>
      <c r="N20" s="53">
        <v>60000</v>
      </c>
      <c r="O20" s="53">
        <v>60000</v>
      </c>
    </row>
    <row r="21" spans="1:15" x14ac:dyDescent="0.2">
      <c r="A21" s="49" t="s">
        <v>19</v>
      </c>
      <c r="B21" s="9">
        <v>11561</v>
      </c>
      <c r="C21" s="6">
        <v>14937</v>
      </c>
      <c r="D21" s="6">
        <v>9943</v>
      </c>
      <c r="E21" s="6">
        <v>12873</v>
      </c>
      <c r="F21" s="18">
        <v>52597</v>
      </c>
      <c r="G21" s="18">
        <v>25326</v>
      </c>
      <c r="H21" s="18">
        <v>-6692</v>
      </c>
      <c r="I21" s="18">
        <v>75273</v>
      </c>
      <c r="J21" s="18">
        <v>47254</v>
      </c>
      <c r="K21" s="18">
        <v>70327</v>
      </c>
      <c r="L21" s="53">
        <v>73000</v>
      </c>
      <c r="M21" s="53">
        <v>75000</v>
      </c>
      <c r="N21" s="53">
        <v>77000</v>
      </c>
      <c r="O21" s="53">
        <v>80000</v>
      </c>
    </row>
    <row r="22" spans="1:15" x14ac:dyDescent="0.2">
      <c r="A22" s="49" t="s">
        <v>74</v>
      </c>
      <c r="B22" s="9">
        <v>19304</v>
      </c>
      <c r="C22" s="6">
        <v>19470</v>
      </c>
      <c r="D22" s="6">
        <v>-10020</v>
      </c>
      <c r="E22" s="6">
        <f>-16470+48268</f>
        <v>31798</v>
      </c>
      <c r="F22" s="18">
        <v>24885</v>
      </c>
      <c r="G22" s="18">
        <v>-34137</v>
      </c>
      <c r="H22" s="18">
        <v>-24125</v>
      </c>
      <c r="I22" s="18">
        <v>120778</v>
      </c>
      <c r="J22" s="18">
        <v>35986</v>
      </c>
      <c r="K22" s="18">
        <v>-173196</v>
      </c>
      <c r="L22" s="53">
        <v>30000</v>
      </c>
      <c r="M22" s="53">
        <v>-160000</v>
      </c>
      <c r="N22" s="53">
        <v>50000</v>
      </c>
      <c r="O22" s="53">
        <v>-200000</v>
      </c>
    </row>
    <row r="23" spans="1:15" x14ac:dyDescent="0.2">
      <c r="A23" s="49" t="s">
        <v>22</v>
      </c>
      <c r="B23" s="9">
        <v>11326</v>
      </c>
      <c r="C23" s="6">
        <v>16574</v>
      </c>
      <c r="D23" s="6">
        <v>16010</v>
      </c>
      <c r="E23" s="6">
        <v>17282</v>
      </c>
      <c r="F23" s="18">
        <v>-6169</v>
      </c>
      <c r="G23" s="18">
        <v>33289</v>
      </c>
      <c r="H23" s="18">
        <v>47962</v>
      </c>
      <c r="I23" s="18">
        <v>71441</v>
      </c>
      <c r="J23" s="18">
        <v>68266</v>
      </c>
      <c r="K23" s="18">
        <v>84315</v>
      </c>
      <c r="L23" s="53">
        <v>90000</v>
      </c>
      <c r="M23" s="53">
        <v>95000</v>
      </c>
      <c r="N23" s="53">
        <v>100000</v>
      </c>
      <c r="O23" s="53">
        <v>105000</v>
      </c>
    </row>
    <row r="24" spans="1:15" x14ac:dyDescent="0.2">
      <c r="A24" s="49" t="s">
        <v>75</v>
      </c>
      <c r="B24" s="9">
        <v>3788</v>
      </c>
      <c r="C24" s="6">
        <v>0</v>
      </c>
      <c r="D24" s="6">
        <v>0</v>
      </c>
      <c r="E24" s="6">
        <v>6427</v>
      </c>
      <c r="F24" s="18">
        <v>0</v>
      </c>
      <c r="G24" s="18">
        <v>17422</v>
      </c>
      <c r="H24" s="18">
        <v>13267</v>
      </c>
      <c r="I24" s="18">
        <v>13494</v>
      </c>
      <c r="J24" s="18">
        <v>23905</v>
      </c>
      <c r="K24" s="18">
        <v>37535</v>
      </c>
      <c r="L24" s="53">
        <v>40000</v>
      </c>
      <c r="M24" s="53">
        <v>41000</v>
      </c>
      <c r="N24" s="53">
        <v>405000</v>
      </c>
      <c r="O24" s="53">
        <v>402000</v>
      </c>
    </row>
    <row r="25" spans="1:15" x14ac:dyDescent="0.2">
      <c r="A25" s="49" t="s">
        <v>76</v>
      </c>
      <c r="B25" s="9">
        <v>5004</v>
      </c>
      <c r="C25" s="6">
        <v>26878</v>
      </c>
      <c r="D25" s="6">
        <v>-956</v>
      </c>
      <c r="E25" s="6">
        <v>30810</v>
      </c>
      <c r="F25" s="18">
        <v>40720</v>
      </c>
      <c r="G25" s="18">
        <v>9133</v>
      </c>
      <c r="H25" s="18">
        <v>10784</v>
      </c>
      <c r="I25" s="18">
        <v>30073</v>
      </c>
      <c r="J25" s="18">
        <v>-2925</v>
      </c>
      <c r="K25" s="18">
        <v>12230</v>
      </c>
      <c r="L25" s="53">
        <v>30000</v>
      </c>
      <c r="M25" s="53">
        <v>30000</v>
      </c>
      <c r="N25" s="53">
        <v>30000</v>
      </c>
      <c r="O25" s="53">
        <v>30000</v>
      </c>
    </row>
    <row r="26" spans="1:15" x14ac:dyDescent="0.2">
      <c r="A26" s="49" t="s">
        <v>77</v>
      </c>
      <c r="B26" s="9">
        <v>314449</v>
      </c>
      <c r="C26" s="6">
        <v>297538</v>
      </c>
      <c r="D26" s="6">
        <v>386392</v>
      </c>
      <c r="E26" s="6">
        <v>489337</v>
      </c>
      <c r="F26" s="18">
        <v>742779</v>
      </c>
      <c r="G26" s="18">
        <v>669316</v>
      </c>
      <c r="H26" s="18">
        <v>803336</v>
      </c>
      <c r="I26" s="18">
        <v>1389108</v>
      </c>
      <c r="J26" s="18">
        <v>966463</v>
      </c>
      <c r="K26" s="18">
        <v>2296164</v>
      </c>
    </row>
    <row r="27" spans="1:15" x14ac:dyDescent="0.2">
      <c r="A27" s="48" t="s">
        <v>5</v>
      </c>
      <c r="B27" s="9"/>
      <c r="C27" s="50">
        <f>(C15-B15)/ABS(B15)</f>
        <v>-2.1069909721704096</v>
      </c>
      <c r="D27" s="50">
        <f t="shared" ref="D27:K27" si="1">(D15-C15)/ABS(C15)</f>
        <v>0.93512715222246234</v>
      </c>
      <c r="E27" s="50">
        <f t="shared" si="1"/>
        <v>-2.9196742550434944</v>
      </c>
      <c r="F27" s="50">
        <f t="shared" si="1"/>
        <v>-3.0580791387288695</v>
      </c>
      <c r="G27" s="50">
        <f t="shared" si="1"/>
        <v>-0.368259989295106</v>
      </c>
      <c r="H27" s="50">
        <f t="shared" si="1"/>
        <v>0.17895077004192497</v>
      </c>
      <c r="I27" s="50">
        <f t="shared" si="1"/>
        <v>-2.3517939263371588</v>
      </c>
      <c r="J27" s="50">
        <f t="shared" si="1"/>
        <v>-0.77200881310470348</v>
      </c>
      <c r="K27" s="50">
        <f t="shared" si="1"/>
        <v>1.116113686222399</v>
      </c>
    </row>
    <row r="28" spans="1:15" x14ac:dyDescent="0.2">
      <c r="A28" s="48" t="s">
        <v>6</v>
      </c>
      <c r="B28" s="9"/>
      <c r="C28" s="50">
        <f t="shared" ref="C28:K28" si="2">(C16-B16)/ABS(B16)</f>
        <v>-2.4206380464749904</v>
      </c>
      <c r="D28" s="50">
        <f t="shared" si="2"/>
        <v>1.2213970447131068</v>
      </c>
      <c r="E28" s="50">
        <f t="shared" si="2"/>
        <v>1.7946606570165555</v>
      </c>
      <c r="F28" s="50">
        <f t="shared" si="2"/>
        <v>-1.0135537497673841</v>
      </c>
      <c r="G28" s="50">
        <f t="shared" si="2"/>
        <v>-80.864988558352408</v>
      </c>
      <c r="H28" s="50">
        <f t="shared" si="2"/>
        <v>-0.50848357791754017</v>
      </c>
      <c r="I28" s="50">
        <f t="shared" si="2"/>
        <v>1.3726049735018344</v>
      </c>
      <c r="J28" s="50">
        <f t="shared" si="2"/>
        <v>-4.3177839665804658</v>
      </c>
      <c r="K28" s="50">
        <f t="shared" si="2"/>
        <v>1.0285996942171058</v>
      </c>
    </row>
    <row r="29" spans="1:15" x14ac:dyDescent="0.2">
      <c r="A29" s="48" t="s">
        <v>7</v>
      </c>
      <c r="B29" s="9"/>
      <c r="C29" s="50">
        <f t="shared" ref="C29:K29" si="3">(C17-B17)/ABS(B17)</f>
        <v>0.40782122905027934</v>
      </c>
      <c r="D29" s="50">
        <f t="shared" si="3"/>
        <v>-0.76362683438155132</v>
      </c>
      <c r="E29" s="50">
        <f t="shared" si="3"/>
        <v>-1.5184249628528974</v>
      </c>
      <c r="F29" s="50">
        <f t="shared" si="3"/>
        <v>-0.80854327688949201</v>
      </c>
      <c r="G29" s="50">
        <f t="shared" si="3"/>
        <v>-0.75362933481225325</v>
      </c>
      <c r="H29" s="50">
        <f t="shared" si="3"/>
        <v>-0.32081333482159469</v>
      </c>
      <c r="I29" s="50">
        <f t="shared" si="3"/>
        <v>-0.16063606529669433</v>
      </c>
      <c r="J29" s="50">
        <f t="shared" si="3"/>
        <v>-0.38124362895005098</v>
      </c>
      <c r="K29" s="50">
        <f t="shared" si="3"/>
        <v>1.4143999297135827</v>
      </c>
    </row>
    <row r="30" spans="1:15" x14ac:dyDescent="0.2">
      <c r="A30" s="48" t="s">
        <v>14</v>
      </c>
      <c r="B30" s="9"/>
      <c r="C30" s="50" t="e">
        <f t="shared" ref="C30:K30" si="4">(C18-B18)/ABS(B18)</f>
        <v>#DIV/0!</v>
      </c>
      <c r="D30" s="50">
        <f t="shared" si="4"/>
        <v>-0.85274043433298863</v>
      </c>
      <c r="E30" s="50">
        <f t="shared" si="4"/>
        <v>2.0263451663317706</v>
      </c>
      <c r="F30" s="50">
        <f t="shared" si="4"/>
        <v>6.8270611268218406</v>
      </c>
      <c r="G30" s="50">
        <f t="shared" si="4"/>
        <v>-1.3870376031794558</v>
      </c>
      <c r="H30" s="50">
        <f t="shared" si="4"/>
        <v>-0.76130978026712626</v>
      </c>
      <c r="I30" s="50">
        <f t="shared" si="4"/>
        <v>0.64212328767123283</v>
      </c>
      <c r="J30" s="50">
        <f t="shared" si="4"/>
        <v>-1.08008658008658</v>
      </c>
      <c r="K30" s="50">
        <f t="shared" si="4"/>
        <v>-0.45900651733391751</v>
      </c>
    </row>
    <row r="31" spans="1:15" x14ac:dyDescent="0.2">
      <c r="A31" s="48" t="s">
        <v>17</v>
      </c>
      <c r="B31" s="9"/>
      <c r="C31" s="50">
        <f t="shared" ref="C31:K31" si="5">(C19-B19)/ABS(B19)</f>
        <v>1.5673339399454049</v>
      </c>
      <c r="D31" s="50">
        <f t="shared" si="5"/>
        <v>10.291098636728147</v>
      </c>
      <c r="E31" s="50">
        <f t="shared" si="5"/>
        <v>-1.11015625</v>
      </c>
      <c r="F31" s="50">
        <f t="shared" si="5"/>
        <v>3.7801418439716312</v>
      </c>
      <c r="G31" s="50">
        <f t="shared" si="5"/>
        <v>-4.4346011131725414</v>
      </c>
      <c r="H31" s="50">
        <f t="shared" si="5"/>
        <v>6.5815665091154623</v>
      </c>
      <c r="I31" s="50">
        <f t="shared" si="5"/>
        <v>0.42330909838742847</v>
      </c>
      <c r="J31" s="50">
        <f t="shared" si="5"/>
        <v>-1.9118184522544728</v>
      </c>
      <c r="K31" s="50">
        <f t="shared" si="5"/>
        <v>2.6533090976882923</v>
      </c>
    </row>
    <row r="32" spans="1:15" x14ac:dyDescent="0.2">
      <c r="A32" s="48" t="s">
        <v>18</v>
      </c>
      <c r="B32" s="9"/>
      <c r="C32" s="50">
        <f t="shared" ref="C32:K32" si="6">(C20-B20)/ABS(B20)</f>
        <v>-0.37191880135331079</v>
      </c>
      <c r="D32" s="50">
        <f t="shared" si="6"/>
        <v>-4.6360138514813389</v>
      </c>
      <c r="E32" s="50">
        <f t="shared" si="6"/>
        <v>1.1947089947089946</v>
      </c>
      <c r="F32" s="50">
        <f t="shared" si="6"/>
        <v>10.304347826086957</v>
      </c>
      <c r="G32" s="50">
        <f t="shared" si="6"/>
        <v>-0.88754807692307691</v>
      </c>
      <c r="H32" s="50">
        <f t="shared" si="6"/>
        <v>20.197306541256946</v>
      </c>
      <c r="I32" s="50">
        <f t="shared" si="6"/>
        <v>4.7569104789181228E-2</v>
      </c>
      <c r="J32" s="50">
        <f t="shared" si="6"/>
        <v>-0.37076185525327787</v>
      </c>
      <c r="K32" s="50">
        <f t="shared" si="6"/>
        <v>-2.0974542561654732</v>
      </c>
    </row>
    <row r="33" spans="1:11" x14ac:dyDescent="0.2">
      <c r="A33" s="48" t="s">
        <v>19</v>
      </c>
      <c r="B33" s="9"/>
      <c r="C33" s="50">
        <f t="shared" ref="C33:K33" si="7">(C21-B21)/ABS(B21)</f>
        <v>0.2920162615690684</v>
      </c>
      <c r="D33" s="50">
        <f t="shared" si="7"/>
        <v>-0.33433755104773383</v>
      </c>
      <c r="E33" s="50">
        <f t="shared" si="7"/>
        <v>0.29467967414261287</v>
      </c>
      <c r="F33" s="50">
        <f t="shared" si="7"/>
        <v>3.0858385768663092</v>
      </c>
      <c r="G33" s="50">
        <f t="shared" si="7"/>
        <v>-0.51848964769853789</v>
      </c>
      <c r="H33" s="50">
        <f t="shared" si="7"/>
        <v>-1.2642343836373686</v>
      </c>
      <c r="I33" s="50">
        <f t="shared" si="7"/>
        <v>12.248206814106396</v>
      </c>
      <c r="J33" s="50">
        <f t="shared" si="7"/>
        <v>-0.37223174312170365</v>
      </c>
      <c r="K33" s="50">
        <f t="shared" si="7"/>
        <v>0.48827612477250604</v>
      </c>
    </row>
    <row r="34" spans="1:11" x14ac:dyDescent="0.2">
      <c r="A34" s="48" t="s">
        <v>74</v>
      </c>
      <c r="B34" s="9"/>
      <c r="C34" s="50">
        <f t="shared" ref="C34:K34" si="8">(C22-B22)/ABS(B22)</f>
        <v>8.5992540406133449E-3</v>
      </c>
      <c r="D34" s="50">
        <f t="shared" si="8"/>
        <v>-1.5146379044684128</v>
      </c>
      <c r="E34" s="50">
        <f t="shared" si="8"/>
        <v>4.1734530938123751</v>
      </c>
      <c r="F34" s="50">
        <f t="shared" si="8"/>
        <v>-0.21740361028995533</v>
      </c>
      <c r="G34" s="50">
        <f t="shared" si="8"/>
        <v>-2.3717902350813742</v>
      </c>
      <c r="H34" s="50">
        <f t="shared" si="8"/>
        <v>0.29328880686644987</v>
      </c>
      <c r="I34" s="50">
        <f t="shared" si="8"/>
        <v>6.0063419689119169</v>
      </c>
      <c r="J34" s="50">
        <f t="shared" si="8"/>
        <v>-0.70204838629551736</v>
      </c>
      <c r="K34" s="50">
        <f t="shared" si="8"/>
        <v>-5.8128716723170122</v>
      </c>
    </row>
    <row r="35" spans="1:11" x14ac:dyDescent="0.2">
      <c r="A35" s="48" t="s">
        <v>22</v>
      </c>
      <c r="B35" s="9"/>
      <c r="C35" s="50">
        <f t="shared" ref="C35:K35" si="9">(C23-B23)/ABS(B23)</f>
        <v>0.46335864382835951</v>
      </c>
      <c r="D35" s="50">
        <f t="shared" si="9"/>
        <v>-3.4029202365150238E-2</v>
      </c>
      <c r="E35" s="50">
        <f t="shared" si="9"/>
        <v>7.9450343535290444E-2</v>
      </c>
      <c r="F35" s="50">
        <f t="shared" si="9"/>
        <v>-1.3569609998842727</v>
      </c>
      <c r="G35" s="50">
        <f t="shared" si="9"/>
        <v>6.3961744204895448</v>
      </c>
      <c r="H35" s="50">
        <f t="shared" si="9"/>
        <v>0.44077623238907748</v>
      </c>
      <c r="I35" s="50">
        <f t="shared" si="9"/>
        <v>0.48953338059296941</v>
      </c>
      <c r="J35" s="50">
        <f t="shared" si="9"/>
        <v>-4.4442267045534077E-2</v>
      </c>
      <c r="K35" s="50">
        <f t="shared" si="9"/>
        <v>0.23509506928778601</v>
      </c>
    </row>
    <row r="36" spans="1:11" x14ac:dyDescent="0.2">
      <c r="A36" s="48" t="s">
        <v>75</v>
      </c>
      <c r="B36" s="9"/>
      <c r="C36" s="50">
        <f t="shared" ref="C36:K36" si="10">(C24-B24)/ABS(B24)</f>
        <v>-1</v>
      </c>
      <c r="D36" s="50" t="e">
        <f t="shared" si="10"/>
        <v>#DIV/0!</v>
      </c>
      <c r="E36" s="50" t="e">
        <f t="shared" si="10"/>
        <v>#DIV/0!</v>
      </c>
      <c r="F36" s="50">
        <f t="shared" si="10"/>
        <v>-1</v>
      </c>
      <c r="G36" s="50" t="e">
        <f t="shared" si="10"/>
        <v>#DIV/0!</v>
      </c>
      <c r="H36" s="50">
        <f t="shared" si="10"/>
        <v>-0.23849156239237745</v>
      </c>
      <c r="I36" s="50">
        <f t="shared" si="10"/>
        <v>1.7110122861234641E-2</v>
      </c>
      <c r="J36" s="50">
        <f t="shared" si="10"/>
        <v>0.77152808655698835</v>
      </c>
      <c r="K36" s="50">
        <f t="shared" si="10"/>
        <v>0.5701736038485673</v>
      </c>
    </row>
    <row r="37" spans="1:11" x14ac:dyDescent="0.2">
      <c r="A37" s="48" t="s">
        <v>76</v>
      </c>
      <c r="B37" s="9"/>
      <c r="C37" s="50">
        <f t="shared" ref="C37:K37" si="11">(C25-B25)/ABS(B25)</f>
        <v>4.3713029576338931</v>
      </c>
      <c r="D37" s="50">
        <f t="shared" si="11"/>
        <v>-1.0355681226281717</v>
      </c>
      <c r="E37" s="50">
        <f t="shared" si="11"/>
        <v>33.228033472803347</v>
      </c>
      <c r="F37" s="50">
        <f t="shared" si="11"/>
        <v>0.32164881531970141</v>
      </c>
      <c r="G37" s="50">
        <f t="shared" si="11"/>
        <v>-0.7757121807465619</v>
      </c>
      <c r="H37" s="50">
        <f t="shared" si="11"/>
        <v>0.18077302091317202</v>
      </c>
      <c r="I37" s="50">
        <f t="shared" si="11"/>
        <v>1.7886683976261128</v>
      </c>
      <c r="J37" s="50">
        <f t="shared" si="11"/>
        <v>-1.0972633259069597</v>
      </c>
      <c r="K37" s="50">
        <f t="shared" si="11"/>
        <v>5.1811965811965814</v>
      </c>
    </row>
    <row r="38" spans="1:11" x14ac:dyDescent="0.2">
      <c r="A38" s="48" t="s">
        <v>77</v>
      </c>
      <c r="B38" s="9"/>
      <c r="C38" s="50">
        <f t="shared" ref="C38:K38" si="12">(C26-B26)/ABS(B26)</f>
        <v>-5.3779786229245445E-2</v>
      </c>
      <c r="D38" s="50">
        <f t="shared" si="12"/>
        <v>0.29863076312941539</v>
      </c>
      <c r="E38" s="50">
        <f t="shared" si="12"/>
        <v>0.26642632352636703</v>
      </c>
      <c r="F38" s="50">
        <f t="shared" si="12"/>
        <v>0.51792936156472946</v>
      </c>
      <c r="G38" s="50">
        <f t="shared" si="12"/>
        <v>-9.8902903824690788E-2</v>
      </c>
      <c r="H38" s="50">
        <f t="shared" si="12"/>
        <v>0.20023426901493466</v>
      </c>
      <c r="I38" s="50">
        <f t="shared" si="12"/>
        <v>0.72917434298973283</v>
      </c>
      <c r="J38" s="50">
        <f t="shared" si="12"/>
        <v>-0.30425640051025549</v>
      </c>
      <c r="K38" s="50">
        <f t="shared" si="12"/>
        <v>1.3758426344309094</v>
      </c>
    </row>
    <row r="39" spans="1:11" x14ac:dyDescent="0.2">
      <c r="A39" s="15" t="s">
        <v>78</v>
      </c>
      <c r="I39" s="16" t="s">
        <v>2</v>
      </c>
      <c r="J39" s="16" t="s">
        <v>2</v>
      </c>
      <c r="K39" s="16" t="s">
        <v>2</v>
      </c>
    </row>
    <row r="40" spans="1:11" x14ac:dyDescent="0.2">
      <c r="A40" s="49" t="s">
        <v>79</v>
      </c>
      <c r="B40" s="9">
        <v>-119733</v>
      </c>
      <c r="C40" s="6">
        <v>-143487</v>
      </c>
      <c r="D40" s="6">
        <v>-149511</v>
      </c>
      <c r="E40" s="6">
        <v>-157864</v>
      </c>
      <c r="F40" s="18">
        <v>-225807</v>
      </c>
      <c r="G40" s="18">
        <v>-283048</v>
      </c>
      <c r="H40" s="18">
        <v>-229226</v>
      </c>
      <c r="I40" s="18">
        <v>-394502</v>
      </c>
      <c r="J40" s="18">
        <v>-638657</v>
      </c>
      <c r="K40" s="18">
        <v>-651865</v>
      </c>
    </row>
    <row r="41" spans="1:11" x14ac:dyDescent="0.2">
      <c r="A41" s="49" t="s">
        <v>80</v>
      </c>
      <c r="B41" s="6">
        <v>0</v>
      </c>
      <c r="C41" s="6">
        <v>0</v>
      </c>
      <c r="D41" s="6">
        <v>0</v>
      </c>
      <c r="E41" s="6">
        <v>-7203</v>
      </c>
      <c r="F41" s="18">
        <v>-16216</v>
      </c>
      <c r="G41" s="18">
        <v>347</v>
      </c>
      <c r="H41" s="18">
        <v>-14607</v>
      </c>
      <c r="I41" s="18">
        <v>-23389</v>
      </c>
      <c r="J41" s="18">
        <v>47804</v>
      </c>
      <c r="K41" s="18">
        <v>-1609</v>
      </c>
    </row>
    <row r="42" spans="1:11" x14ac:dyDescent="0.2">
      <c r="A42" s="49" t="s">
        <v>102</v>
      </c>
      <c r="B42" s="18">
        <v>0</v>
      </c>
      <c r="C42" s="18">
        <v>0</v>
      </c>
      <c r="D42" s="18">
        <v>0</v>
      </c>
      <c r="E42" s="18">
        <v>0</v>
      </c>
      <c r="F42" s="18">
        <v>0</v>
      </c>
      <c r="G42" s="18">
        <v>0</v>
      </c>
      <c r="H42" s="18">
        <v>-452581</v>
      </c>
      <c r="I42" s="18">
        <v>0</v>
      </c>
      <c r="J42" s="18">
        <v>0</v>
      </c>
      <c r="K42" s="18">
        <v>0</v>
      </c>
    </row>
    <row r="43" spans="1:11" x14ac:dyDescent="0.2">
      <c r="A43" s="49" t="s">
        <v>81</v>
      </c>
      <c r="B43" s="6">
        <v>0</v>
      </c>
      <c r="C43" s="6">
        <v>0</v>
      </c>
      <c r="D43" s="6">
        <v>0</v>
      </c>
      <c r="E43" s="6">
        <v>-8325</v>
      </c>
      <c r="F43" s="18">
        <v>-771</v>
      </c>
      <c r="G43" s="18">
        <v>4293</v>
      </c>
      <c r="H43" s="18">
        <v>882</v>
      </c>
      <c r="I43" s="18">
        <v>-10000</v>
      </c>
      <c r="J43" s="18">
        <v>20916</v>
      </c>
      <c r="K43" s="18">
        <v>-658</v>
      </c>
    </row>
    <row r="44" spans="1:11" x14ac:dyDescent="0.2">
      <c r="A44" s="49" t="s">
        <v>82</v>
      </c>
      <c r="B44" s="9">
        <v>-119733</v>
      </c>
      <c r="C44" s="6">
        <v>-143487</v>
      </c>
      <c r="D44" s="6">
        <v>-149511</v>
      </c>
      <c r="E44" s="6">
        <v>-173392</v>
      </c>
      <c r="F44" s="18">
        <v>-242794</v>
      </c>
      <c r="G44" s="18">
        <v>-278408</v>
      </c>
      <c r="H44" s="18">
        <v>-695532</v>
      </c>
      <c r="I44" s="18">
        <v>-427891</v>
      </c>
      <c r="J44" s="18">
        <v>-569937</v>
      </c>
      <c r="K44" s="18">
        <v>-654132</v>
      </c>
    </row>
    <row r="45" spans="1:11" x14ac:dyDescent="0.2">
      <c r="A45" s="15" t="s">
        <v>83</v>
      </c>
      <c r="G45" s="18"/>
      <c r="H45" s="18"/>
      <c r="I45" s="16" t="s">
        <v>2</v>
      </c>
      <c r="J45" s="16" t="s">
        <v>2</v>
      </c>
      <c r="K45" s="16" t="s">
        <v>2</v>
      </c>
    </row>
    <row r="46" spans="1:11" x14ac:dyDescent="0.2">
      <c r="A46" s="49" t="s">
        <v>84</v>
      </c>
      <c r="B46" s="9">
        <v>2913</v>
      </c>
      <c r="C46" s="6">
        <v>4704</v>
      </c>
      <c r="D46" s="6">
        <v>6907</v>
      </c>
      <c r="E46" s="6">
        <v>5628</v>
      </c>
      <c r="F46" s="18">
        <v>17650</v>
      </c>
      <c r="G46" s="18">
        <v>18170</v>
      </c>
      <c r="H46" s="18">
        <v>15263</v>
      </c>
      <c r="I46" s="18">
        <v>18194</v>
      </c>
      <c r="J46" s="18">
        <v>11704</v>
      </c>
      <c r="K46" s="18">
        <v>42430</v>
      </c>
    </row>
    <row r="47" spans="1:11" ht="32" x14ac:dyDescent="0.2">
      <c r="A47" s="49" t="s">
        <v>85</v>
      </c>
      <c r="B47" s="9">
        <f>413-4972</f>
        <v>-4559</v>
      </c>
      <c r="C47" s="6">
        <v>-2857</v>
      </c>
      <c r="D47" s="6">
        <v>-3268</v>
      </c>
      <c r="E47" s="6">
        <v>-3229</v>
      </c>
      <c r="F47" s="18">
        <v>-8779</v>
      </c>
      <c r="G47" s="18">
        <v>-21944</v>
      </c>
      <c r="H47" s="18">
        <v>-32388</v>
      </c>
      <c r="I47" s="18">
        <v>-49809</v>
      </c>
      <c r="J47" s="18">
        <v>-35158</v>
      </c>
      <c r="K47" s="18">
        <v>-32574</v>
      </c>
    </row>
    <row r="48" spans="1:11" x14ac:dyDescent="0.2">
      <c r="A48" s="49" t="s">
        <v>86</v>
      </c>
      <c r="B48" s="9">
        <v>-147431</v>
      </c>
      <c r="C48" s="6">
        <v>-274193</v>
      </c>
      <c r="D48" s="6">
        <v>-29327</v>
      </c>
      <c r="E48" s="6">
        <v>-100261</v>
      </c>
      <c r="F48" s="18">
        <v>-598340</v>
      </c>
      <c r="G48" s="18">
        <v>-173399</v>
      </c>
      <c r="H48" s="18">
        <v>-63663</v>
      </c>
      <c r="I48" s="18">
        <v>-812602</v>
      </c>
      <c r="J48" s="18">
        <v>-444001</v>
      </c>
      <c r="K48" s="18">
        <v>-558652</v>
      </c>
    </row>
    <row r="49" spans="1:15" x14ac:dyDescent="0.2">
      <c r="A49" s="49" t="s">
        <v>87</v>
      </c>
      <c r="B49" s="9">
        <v>0</v>
      </c>
      <c r="C49" s="6">
        <v>-145</v>
      </c>
      <c r="D49" s="6">
        <f>-923</f>
        <v>-923</v>
      </c>
      <c r="E49" s="6">
        <v>0</v>
      </c>
      <c r="F49" s="18">
        <v>-745</v>
      </c>
      <c r="G49" s="18">
        <v>0</v>
      </c>
      <c r="H49" s="18">
        <v>0</v>
      </c>
      <c r="I49" s="18">
        <v>-770</v>
      </c>
      <c r="J49" s="18">
        <v>-32</v>
      </c>
      <c r="K49" s="18">
        <v>-32</v>
      </c>
    </row>
    <row r="50" spans="1:15" x14ac:dyDescent="0.2">
      <c r="A50" s="49" t="s">
        <v>88</v>
      </c>
      <c r="B50" s="9">
        <v>-149077</v>
      </c>
      <c r="C50" s="6">
        <v>-272491</v>
      </c>
      <c r="D50" s="6">
        <v>-26611</v>
      </c>
      <c r="E50" s="6">
        <v>-97862</v>
      </c>
      <c r="F50" s="18">
        <v>-590214</v>
      </c>
      <c r="G50" s="18">
        <v>-177173</v>
      </c>
      <c r="H50" s="18">
        <v>-80788</v>
      </c>
      <c r="I50" s="18">
        <v>-844987</v>
      </c>
      <c r="J50" s="18">
        <v>-467487</v>
      </c>
      <c r="K50" s="18">
        <v>-548828</v>
      </c>
    </row>
    <row r="51" spans="1:15" ht="32" x14ac:dyDescent="0.2">
      <c r="A51" s="16" t="s">
        <v>89</v>
      </c>
      <c r="B51" s="9">
        <v>-79809</v>
      </c>
      <c r="C51" s="6">
        <v>-44557</v>
      </c>
      <c r="D51" s="6">
        <v>23094</v>
      </c>
      <c r="E51" s="6">
        <v>37572</v>
      </c>
      <c r="F51" s="18">
        <v>-18952</v>
      </c>
      <c r="G51" s="18">
        <v>-1550</v>
      </c>
      <c r="H51" s="18">
        <v>29996</v>
      </c>
      <c r="I51" s="18">
        <v>-6876</v>
      </c>
      <c r="J51" s="18">
        <v>-34043</v>
      </c>
      <c r="K51" s="18">
        <v>-4100</v>
      </c>
    </row>
    <row r="52" spans="1:15" x14ac:dyDescent="0.2">
      <c r="A52" s="16" t="s">
        <v>90</v>
      </c>
      <c r="B52" s="9">
        <v>-34170</v>
      </c>
      <c r="C52" s="6">
        <v>-162997</v>
      </c>
      <c r="D52" s="6">
        <v>233364</v>
      </c>
      <c r="E52" s="6">
        <v>255655</v>
      </c>
      <c r="F52" s="18">
        <v>-109181</v>
      </c>
      <c r="G52" s="18">
        <v>212185</v>
      </c>
      <c r="H52" s="18">
        <v>57012</v>
      </c>
      <c r="I52" s="18">
        <v>109354</v>
      </c>
      <c r="J52" s="18">
        <v>-105004</v>
      </c>
      <c r="K52" s="18">
        <v>1089104</v>
      </c>
    </row>
    <row r="53" spans="1:15" x14ac:dyDescent="0.2">
      <c r="A53" s="16" t="s">
        <v>91</v>
      </c>
      <c r="B53" s="9">
        <v>698649</v>
      </c>
      <c r="C53" s="6">
        <v>664479</v>
      </c>
      <c r="D53" s="6">
        <v>501482</v>
      </c>
      <c r="E53" s="6">
        <v>734846</v>
      </c>
      <c r="F53" s="18">
        <v>990501</v>
      </c>
      <c r="G53" s="18">
        <v>881320</v>
      </c>
      <c r="H53" s="18">
        <v>1093505</v>
      </c>
      <c r="I53" s="18">
        <v>1150517</v>
      </c>
      <c r="J53" s="18">
        <v>1259871</v>
      </c>
      <c r="K53" s="18">
        <v>1154867</v>
      </c>
    </row>
    <row r="54" spans="1:15" x14ac:dyDescent="0.2">
      <c r="A54" s="16" t="s">
        <v>92</v>
      </c>
      <c r="B54" s="8">
        <v>664479</v>
      </c>
      <c r="C54" s="5">
        <v>501482</v>
      </c>
      <c r="D54" s="5">
        <v>734846</v>
      </c>
      <c r="E54" s="5">
        <v>990501</v>
      </c>
      <c r="F54" s="17">
        <v>881320</v>
      </c>
      <c r="G54" s="17">
        <v>1093505</v>
      </c>
      <c r="H54" s="17">
        <v>1150517</v>
      </c>
      <c r="I54" s="17">
        <v>1259871</v>
      </c>
      <c r="J54" s="17">
        <v>1154867</v>
      </c>
      <c r="K54" s="17">
        <v>2243971</v>
      </c>
    </row>
    <row r="55" spans="1:15" x14ac:dyDescent="0.2">
      <c r="B55" s="8"/>
      <c r="C55" s="5"/>
      <c r="D55" s="5"/>
      <c r="E55" s="5"/>
      <c r="F55" s="17"/>
      <c r="G55" s="17"/>
      <c r="H55" s="17"/>
    </row>
    <row r="56" spans="1:15" x14ac:dyDescent="0.2">
      <c r="A56" s="45" t="s">
        <v>58</v>
      </c>
      <c r="B56" s="42">
        <f>'Statement of Operations'!B17</f>
        <v>239033</v>
      </c>
      <c r="C56" s="42">
        <f>'Statement of Operations'!C17</f>
        <v>266047</v>
      </c>
      <c r="D56" s="42">
        <f>'Statement of Operations'!D17</f>
        <v>303381</v>
      </c>
      <c r="E56" s="42">
        <f>'Statement of Operations'!E17</f>
        <v>258662</v>
      </c>
      <c r="F56" s="42">
        <f>'Statement of Operations'!F17</f>
        <v>483801</v>
      </c>
      <c r="G56" s="42">
        <f>'Statement of Operations'!G17</f>
        <v>645596</v>
      </c>
      <c r="H56" s="42">
        <f>'Statement of Operations'!H17</f>
        <v>588913</v>
      </c>
      <c r="I56" s="42">
        <f>'Statement of Operations'!I17</f>
        <v>975322</v>
      </c>
      <c r="J56" s="42">
        <f>'Statement of Operations'!J17</f>
        <v>854800</v>
      </c>
      <c r="K56" s="42">
        <f>'Statement of Operations'!K17</f>
        <v>1550190</v>
      </c>
      <c r="L56" s="42">
        <f>'Statement of Operations'!L17</f>
        <v>1820121</v>
      </c>
      <c r="M56" s="42">
        <f>'Statement of Operations'!M17</f>
        <v>2085999.7199999997</v>
      </c>
      <c r="N56" s="42">
        <f>'Statement of Operations'!N17</f>
        <v>2309999.7200000011</v>
      </c>
      <c r="O56" s="42">
        <f>'Statement of Operations'!O17</f>
        <v>2484999.7200000011</v>
      </c>
    </row>
    <row r="57" spans="1:15" x14ac:dyDescent="0.2">
      <c r="A57" s="46" t="s">
        <v>128</v>
      </c>
      <c r="B57" s="31">
        <f t="shared" ref="B57:K57" si="13">B6</f>
        <v>58364</v>
      </c>
      <c r="C57" s="31">
        <f t="shared" si="13"/>
        <v>73383</v>
      </c>
      <c r="D57" s="31">
        <f t="shared" si="13"/>
        <v>87697</v>
      </c>
      <c r="E57" s="31">
        <f t="shared" si="13"/>
        <v>108235</v>
      </c>
      <c r="F57" s="31">
        <f t="shared" si="13"/>
        <v>122484</v>
      </c>
      <c r="G57" s="31">
        <f t="shared" si="13"/>
        <v>161933</v>
      </c>
      <c r="H57" s="31">
        <f t="shared" si="13"/>
        <v>185478</v>
      </c>
      <c r="I57" s="31">
        <f t="shared" si="13"/>
        <v>224206</v>
      </c>
      <c r="J57" s="31">
        <f t="shared" si="13"/>
        <v>291791</v>
      </c>
      <c r="K57" s="31">
        <f t="shared" si="13"/>
        <v>379384</v>
      </c>
      <c r="L57" s="31">
        <v>490000</v>
      </c>
      <c r="M57" s="31">
        <v>620000</v>
      </c>
      <c r="N57" s="31">
        <v>750000</v>
      </c>
      <c r="O57" s="31">
        <v>880000</v>
      </c>
    </row>
    <row r="58" spans="1:15" x14ac:dyDescent="0.2">
      <c r="A58" s="46" t="s">
        <v>129</v>
      </c>
      <c r="B58" s="31">
        <f t="shared" ref="B58:K58" si="14">B10</f>
        <v>8269</v>
      </c>
      <c r="C58" s="31">
        <f t="shared" si="14"/>
        <v>10356</v>
      </c>
      <c r="D58" s="31">
        <f t="shared" si="14"/>
        <v>16822</v>
      </c>
      <c r="E58" s="31">
        <f t="shared" si="14"/>
        <v>17610</v>
      </c>
      <c r="F58" s="31">
        <f t="shared" si="14"/>
        <v>28568</v>
      </c>
      <c r="G58" s="31">
        <f t="shared" si="14"/>
        <v>45593</v>
      </c>
      <c r="H58" s="31">
        <f t="shared" si="14"/>
        <v>50797</v>
      </c>
      <c r="I58" s="31">
        <f t="shared" si="14"/>
        <v>69137</v>
      </c>
      <c r="J58" s="31">
        <f t="shared" si="14"/>
        <v>78075</v>
      </c>
      <c r="K58" s="31">
        <f t="shared" si="14"/>
        <v>93560</v>
      </c>
      <c r="L58" s="31">
        <v>110000</v>
      </c>
      <c r="M58" s="31">
        <v>125000</v>
      </c>
      <c r="N58" s="31">
        <v>135000</v>
      </c>
      <c r="O58" s="31">
        <v>145000</v>
      </c>
    </row>
    <row r="59" spans="1:15" x14ac:dyDescent="0.2">
      <c r="A59" s="46" t="s">
        <v>130</v>
      </c>
      <c r="B59" s="31">
        <f t="shared" ref="B59:K59" si="15">B13</f>
        <v>-413</v>
      </c>
      <c r="C59" s="31">
        <f t="shared" si="15"/>
        <v>11142</v>
      </c>
      <c r="D59" s="31">
        <f t="shared" si="15"/>
        <v>-17563</v>
      </c>
      <c r="E59" s="31">
        <f t="shared" si="15"/>
        <v>-11416</v>
      </c>
      <c r="F59" s="31">
        <f t="shared" si="15"/>
        <v>16786</v>
      </c>
      <c r="G59" s="31">
        <f t="shared" si="15"/>
        <v>24129</v>
      </c>
      <c r="H59" s="31">
        <f t="shared" si="15"/>
        <v>34908</v>
      </c>
      <c r="I59" s="31">
        <f t="shared" si="15"/>
        <v>-5180</v>
      </c>
      <c r="J59" s="31">
        <f t="shared" si="15"/>
        <v>3042</v>
      </c>
      <c r="K59" s="31">
        <f t="shared" si="15"/>
        <v>-28383</v>
      </c>
      <c r="L59" s="31">
        <v>0</v>
      </c>
      <c r="M59" s="31">
        <v>0</v>
      </c>
      <c r="N59" s="31">
        <v>0</v>
      </c>
      <c r="O59" s="31">
        <v>0</v>
      </c>
    </row>
    <row r="60" spans="1:15" x14ac:dyDescent="0.2">
      <c r="A60" s="46" t="s">
        <v>131</v>
      </c>
      <c r="B60" s="31">
        <f t="shared" ref="B60:J60" si="16">B7+B8+B9+B11+B12</f>
        <v>619</v>
      </c>
      <c r="C60" s="31">
        <f t="shared" si="16"/>
        <v>-3647</v>
      </c>
      <c r="D60" s="31">
        <f t="shared" si="16"/>
        <v>-4548</v>
      </c>
      <c r="E60" s="31">
        <f t="shared" si="16"/>
        <v>11618</v>
      </c>
      <c r="F60" s="31">
        <f t="shared" si="16"/>
        <v>-21735</v>
      </c>
      <c r="G60" s="31">
        <f t="shared" si="16"/>
        <v>-13864</v>
      </c>
      <c r="H60" s="31">
        <f t="shared" si="16"/>
        <v>-9211</v>
      </c>
      <c r="I60" s="31">
        <f t="shared" si="16"/>
        <v>-3508</v>
      </c>
      <c r="J60" s="31">
        <f t="shared" si="16"/>
        <v>398675</v>
      </c>
      <c r="K60" s="31">
        <f>K7+K8+K9+K11+K12+K10</f>
        <v>195750</v>
      </c>
      <c r="L60" s="31">
        <v>150000</v>
      </c>
      <c r="M60" s="31">
        <f>M7+M8+M9+M11+M12</f>
        <v>0</v>
      </c>
      <c r="N60" s="31">
        <f>N7+N8+N9+N11+N12</f>
        <v>0</v>
      </c>
      <c r="O60" s="31">
        <f>O7+O8+O9+O11+O12</f>
        <v>0</v>
      </c>
    </row>
    <row r="61" spans="1:15" x14ac:dyDescent="0.2">
      <c r="A61" s="46" t="s">
        <v>132</v>
      </c>
      <c r="B61" s="31">
        <f t="shared" ref="B61:O61" si="17">B15+B19+B20+B16+B17+B21+B22+B23+B25+B24+B18</f>
        <v>8577</v>
      </c>
      <c r="C61" s="31">
        <f t="shared" si="17"/>
        <v>-59743</v>
      </c>
      <c r="D61" s="31">
        <f t="shared" si="17"/>
        <v>603</v>
      </c>
      <c r="E61" s="31">
        <f t="shared" si="17"/>
        <v>104628</v>
      </c>
      <c r="F61" s="31">
        <f t="shared" si="17"/>
        <v>112875</v>
      </c>
      <c r="G61" s="31">
        <f t="shared" si="17"/>
        <v>-194071</v>
      </c>
      <c r="H61" s="31">
        <f t="shared" si="17"/>
        <v>-47549</v>
      </c>
      <c r="I61" s="31">
        <f t="shared" si="17"/>
        <v>129131</v>
      </c>
      <c r="J61" s="31">
        <f t="shared" si="17"/>
        <v>-659920</v>
      </c>
      <c r="K61" s="31">
        <f t="shared" si="17"/>
        <v>199223</v>
      </c>
      <c r="L61" s="31">
        <f t="shared" si="17"/>
        <v>88279.600000000093</v>
      </c>
      <c r="M61" s="31">
        <f t="shared" si="17"/>
        <v>-136664.47999999998</v>
      </c>
      <c r="N61" s="31">
        <f t="shared" si="17"/>
        <v>496101.96800000034</v>
      </c>
      <c r="O61" s="31">
        <f t="shared" si="17"/>
        <v>218217.26320000039</v>
      </c>
    </row>
    <row r="62" spans="1:15" x14ac:dyDescent="0.2">
      <c r="A62" s="45" t="s">
        <v>133</v>
      </c>
      <c r="B62" s="42">
        <f>B56+B57+B59+B58+B60+B61</f>
        <v>314449</v>
      </c>
      <c r="C62" s="42">
        <f t="shared" ref="C62:O62" si="18">C56+C57+C59+C58+C60+C61</f>
        <v>297538</v>
      </c>
      <c r="D62" s="42">
        <f t="shared" si="18"/>
        <v>386392</v>
      </c>
      <c r="E62" s="42">
        <f t="shared" si="18"/>
        <v>489337</v>
      </c>
      <c r="F62" s="42">
        <f t="shared" si="18"/>
        <v>742779</v>
      </c>
      <c r="G62" s="42">
        <f t="shared" si="18"/>
        <v>669316</v>
      </c>
      <c r="H62" s="42">
        <f t="shared" si="18"/>
        <v>803336</v>
      </c>
      <c r="I62" s="42">
        <f t="shared" si="18"/>
        <v>1389108</v>
      </c>
      <c r="J62" s="42">
        <f t="shared" si="18"/>
        <v>966463</v>
      </c>
      <c r="K62" s="42">
        <f t="shared" si="18"/>
        <v>2389724</v>
      </c>
      <c r="L62" s="42">
        <f t="shared" si="18"/>
        <v>2658400.6</v>
      </c>
      <c r="M62" s="42">
        <f t="shared" si="18"/>
        <v>2694335.2399999998</v>
      </c>
      <c r="N62" s="42">
        <f t="shared" si="18"/>
        <v>3691101.6880000015</v>
      </c>
      <c r="O62" s="42">
        <f t="shared" si="18"/>
        <v>3728216.9832000015</v>
      </c>
    </row>
    <row r="63" spans="1:15" x14ac:dyDescent="0.2">
      <c r="A63" s="46" t="s">
        <v>134</v>
      </c>
      <c r="B63" s="31">
        <f>B40</f>
        <v>-119733</v>
      </c>
      <c r="C63" s="31">
        <f t="shared" ref="C63:K63" si="19">C40</f>
        <v>-143487</v>
      </c>
      <c r="D63" s="31">
        <f t="shared" si="19"/>
        <v>-149511</v>
      </c>
      <c r="E63" s="31">
        <f t="shared" si="19"/>
        <v>-157864</v>
      </c>
      <c r="F63" s="31">
        <f t="shared" si="19"/>
        <v>-225807</v>
      </c>
      <c r="G63" s="31">
        <f t="shared" si="19"/>
        <v>-283048</v>
      </c>
      <c r="H63" s="31">
        <f t="shared" si="19"/>
        <v>-229226</v>
      </c>
      <c r="I63" s="31">
        <f t="shared" si="19"/>
        <v>-394502</v>
      </c>
      <c r="J63" s="31">
        <f t="shared" si="19"/>
        <v>-638657</v>
      </c>
      <c r="K63" s="31">
        <f t="shared" si="19"/>
        <v>-651865</v>
      </c>
      <c r="L63" s="31">
        <v>-700000</v>
      </c>
      <c r="M63" s="31">
        <v>-750000</v>
      </c>
      <c r="N63" s="31">
        <v>-800000</v>
      </c>
      <c r="O63" s="31">
        <v>-830000</v>
      </c>
    </row>
    <row r="64" spans="1:15" x14ac:dyDescent="0.2">
      <c r="A64" s="45" t="s">
        <v>135</v>
      </c>
      <c r="B64" s="42">
        <f>B62+B63</f>
        <v>194716</v>
      </c>
      <c r="C64" s="42">
        <f t="shared" ref="C64:O64" si="20">C62+C63</f>
        <v>154051</v>
      </c>
      <c r="D64" s="42">
        <f t="shared" si="20"/>
        <v>236881</v>
      </c>
      <c r="E64" s="42">
        <f t="shared" si="20"/>
        <v>331473</v>
      </c>
      <c r="F64" s="42">
        <f t="shared" si="20"/>
        <v>516972</v>
      </c>
      <c r="G64" s="42">
        <f t="shared" si="20"/>
        <v>386268</v>
      </c>
      <c r="H64" s="42">
        <f t="shared" si="20"/>
        <v>574110</v>
      </c>
      <c r="I64" s="42">
        <f t="shared" si="20"/>
        <v>994606</v>
      </c>
      <c r="J64" s="42">
        <f t="shared" si="20"/>
        <v>327806</v>
      </c>
      <c r="K64" s="42">
        <f t="shared" si="20"/>
        <v>1737859</v>
      </c>
      <c r="L64" s="42">
        <f t="shared" si="20"/>
        <v>1958400.6</v>
      </c>
      <c r="M64" s="42">
        <f t="shared" si="20"/>
        <v>1944335.2399999998</v>
      </c>
      <c r="N64" s="42">
        <f t="shared" si="20"/>
        <v>2891101.6880000015</v>
      </c>
      <c r="O64" s="42">
        <f t="shared" si="20"/>
        <v>2898216.9832000015</v>
      </c>
    </row>
    <row r="65" spans="1:15" x14ac:dyDescent="0.2">
      <c r="A65" s="47" t="s">
        <v>136</v>
      </c>
      <c r="B65" s="41">
        <f>B64/'Statement of Operations'!B21</f>
        <v>1.3494019321127111</v>
      </c>
      <c r="C65" s="41">
        <f>C64/'Statement of Operations'!C21</f>
        <v>1.0955906407794609</v>
      </c>
      <c r="D65" s="41">
        <f>D64/'Statement of Operations'!D21</f>
        <v>1.7252552766893416</v>
      </c>
      <c r="E65" s="41">
        <f>E64/'Statement of Operations'!E21</f>
        <v>2.4337582049662991</v>
      </c>
      <c r="F65" s="41">
        <f>F64/'Statement of Operations'!F21</f>
        <v>3.8588351210336564</v>
      </c>
      <c r="G65" s="41">
        <f>G64/'Statement of Operations'!G21</f>
        <v>2.9496239166125768</v>
      </c>
      <c r="H65" s="41">
        <f>H64/'Statement of Operations'!H21</f>
        <v>4.3868389482773109</v>
      </c>
      <c r="I65" s="41">
        <f>I64/'Statement of Operations'!I21</f>
        <v>7.6334932269081701</v>
      </c>
      <c r="J65" s="41">
        <f>J64/'Statement of Operations'!J21</f>
        <v>2.5606442894303099</v>
      </c>
      <c r="K65" s="41">
        <f>K64/'Statement of Operations'!K21</f>
        <v>13.677467338265387</v>
      </c>
      <c r="L65" s="41">
        <f>L64/'Statement of Operations'!L21</f>
        <v>15.505145024206989</v>
      </c>
      <c r="M65" s="41">
        <f>M64/'Statement of Operations'!M21</f>
        <v>15.511250418827281</v>
      </c>
      <c r="N65" s="41">
        <f>N64/'Statement of Operations'!N21</f>
        <v>23.240367266881041</v>
      </c>
      <c r="O65" s="41">
        <f>O64/'Statement of Operations'!O21</f>
        <v>23.467343993522281</v>
      </c>
    </row>
    <row r="66" spans="1:15" x14ac:dyDescent="0.2">
      <c r="A66" s="46" t="s">
        <v>137</v>
      </c>
      <c r="B66" s="31">
        <f>B42</f>
        <v>0</v>
      </c>
      <c r="C66" s="31">
        <f t="shared" ref="C66:O66" si="21">C42</f>
        <v>0</v>
      </c>
      <c r="D66" s="31">
        <f t="shared" si="21"/>
        <v>0</v>
      </c>
      <c r="E66" s="31">
        <f t="shared" si="21"/>
        <v>0</v>
      </c>
      <c r="F66" s="31">
        <f t="shared" si="21"/>
        <v>0</v>
      </c>
      <c r="G66" s="31">
        <f t="shared" si="21"/>
        <v>0</v>
      </c>
      <c r="H66" s="31">
        <f t="shared" si="21"/>
        <v>-452581</v>
      </c>
      <c r="I66" s="31">
        <f t="shared" si="21"/>
        <v>0</v>
      </c>
      <c r="J66" s="31">
        <f t="shared" si="21"/>
        <v>0</v>
      </c>
      <c r="K66" s="31">
        <f t="shared" si="21"/>
        <v>0</v>
      </c>
      <c r="L66" s="31">
        <f t="shared" si="21"/>
        <v>0</v>
      </c>
      <c r="M66" s="31">
        <f t="shared" si="21"/>
        <v>0</v>
      </c>
      <c r="N66" s="31">
        <f t="shared" si="21"/>
        <v>0</v>
      </c>
      <c r="O66" s="31">
        <f t="shared" si="21"/>
        <v>0</v>
      </c>
    </row>
    <row r="67" spans="1:15" x14ac:dyDescent="0.2">
      <c r="A67" s="46" t="s">
        <v>138</v>
      </c>
      <c r="B67">
        <v>0</v>
      </c>
      <c r="C67">
        <v>0</v>
      </c>
      <c r="D67">
        <v>0</v>
      </c>
      <c r="E67">
        <v>0</v>
      </c>
      <c r="F67" s="14">
        <v>0</v>
      </c>
      <c r="G67" s="14">
        <v>0</v>
      </c>
      <c r="H67" s="14">
        <v>0</v>
      </c>
      <c r="I67" s="14">
        <v>0</v>
      </c>
      <c r="J67" s="14">
        <v>0</v>
      </c>
      <c r="K67" s="14">
        <v>0</v>
      </c>
      <c r="L67" s="14">
        <v>0</v>
      </c>
      <c r="M67" s="14">
        <v>0</v>
      </c>
      <c r="N67" s="14">
        <v>0</v>
      </c>
      <c r="O67" s="14">
        <v>0</v>
      </c>
    </row>
    <row r="68" spans="1:15" x14ac:dyDescent="0.2">
      <c r="A68" s="46" t="s">
        <v>139</v>
      </c>
      <c r="B68" s="31">
        <f>B41</f>
        <v>0</v>
      </c>
      <c r="C68" s="31">
        <f t="shared" ref="C68:O68" si="22">C41</f>
        <v>0</v>
      </c>
      <c r="D68" s="31">
        <f t="shared" si="22"/>
        <v>0</v>
      </c>
      <c r="E68" s="31">
        <f t="shared" si="22"/>
        <v>-7203</v>
      </c>
      <c r="F68" s="31">
        <f t="shared" si="22"/>
        <v>-16216</v>
      </c>
      <c r="G68" s="31">
        <f t="shared" si="22"/>
        <v>347</v>
      </c>
      <c r="H68" s="31">
        <f t="shared" si="22"/>
        <v>-14607</v>
      </c>
      <c r="I68" s="31">
        <f t="shared" si="22"/>
        <v>-23389</v>
      </c>
      <c r="J68" s="31">
        <f t="shared" si="22"/>
        <v>47804</v>
      </c>
      <c r="K68" s="31">
        <f t="shared" si="22"/>
        <v>-1609</v>
      </c>
      <c r="L68" s="31">
        <f t="shared" si="22"/>
        <v>0</v>
      </c>
      <c r="M68" s="31">
        <f t="shared" si="22"/>
        <v>0</v>
      </c>
      <c r="N68" s="31">
        <f t="shared" si="22"/>
        <v>0</v>
      </c>
      <c r="O68" s="31">
        <f t="shared" si="22"/>
        <v>0</v>
      </c>
    </row>
    <row r="69" spans="1:15" x14ac:dyDescent="0.2">
      <c r="A69" s="46" t="s">
        <v>140</v>
      </c>
      <c r="B69" s="31">
        <f>B48+B47+B46</f>
        <v>-149077</v>
      </c>
      <c r="C69" s="31">
        <f t="shared" ref="C69:O69" si="23">C48+C47+C46</f>
        <v>-272346</v>
      </c>
      <c r="D69" s="31">
        <f t="shared" si="23"/>
        <v>-25688</v>
      </c>
      <c r="E69" s="31">
        <f t="shared" si="23"/>
        <v>-97862</v>
      </c>
      <c r="F69" s="31">
        <f t="shared" si="23"/>
        <v>-589469</v>
      </c>
      <c r="G69" s="31">
        <f t="shared" si="23"/>
        <v>-177173</v>
      </c>
      <c r="H69" s="31">
        <f t="shared" si="23"/>
        <v>-80788</v>
      </c>
      <c r="I69" s="31">
        <f t="shared" si="23"/>
        <v>-844217</v>
      </c>
      <c r="J69" s="31">
        <f t="shared" si="23"/>
        <v>-467455</v>
      </c>
      <c r="K69" s="31">
        <f t="shared" si="23"/>
        <v>-548796</v>
      </c>
      <c r="L69" s="31">
        <f t="shared" si="23"/>
        <v>0</v>
      </c>
      <c r="M69" s="31">
        <f t="shared" si="23"/>
        <v>0</v>
      </c>
      <c r="N69" s="31">
        <f t="shared" si="23"/>
        <v>0</v>
      </c>
      <c r="O69" s="31">
        <f t="shared" si="23"/>
        <v>0</v>
      </c>
    </row>
    <row r="70" spans="1:15" x14ac:dyDescent="0.2">
      <c r="A70" s="46" t="s">
        <v>131</v>
      </c>
      <c r="B70" s="31">
        <f>B51+B49+B43</f>
        <v>-79809</v>
      </c>
      <c r="C70" s="31">
        <f t="shared" ref="C70:O70" si="24">C51+C49+C43</f>
        <v>-44702</v>
      </c>
      <c r="D70" s="31">
        <f t="shared" si="24"/>
        <v>22171</v>
      </c>
      <c r="E70" s="31">
        <f t="shared" si="24"/>
        <v>29247</v>
      </c>
      <c r="F70" s="31">
        <f t="shared" si="24"/>
        <v>-20468</v>
      </c>
      <c r="G70" s="31">
        <f t="shared" si="24"/>
        <v>2743</v>
      </c>
      <c r="H70" s="31">
        <f t="shared" si="24"/>
        <v>30878</v>
      </c>
      <c r="I70" s="31">
        <f t="shared" si="24"/>
        <v>-17646</v>
      </c>
      <c r="J70" s="31">
        <f t="shared" si="24"/>
        <v>-13159</v>
      </c>
      <c r="K70" s="31">
        <f t="shared" si="24"/>
        <v>-4790</v>
      </c>
      <c r="L70" s="31">
        <f t="shared" si="24"/>
        <v>0</v>
      </c>
      <c r="M70" s="31">
        <f t="shared" si="24"/>
        <v>0</v>
      </c>
      <c r="N70" s="31">
        <f t="shared" si="24"/>
        <v>0</v>
      </c>
      <c r="O70" s="31">
        <f t="shared" si="24"/>
        <v>0</v>
      </c>
    </row>
    <row r="71" spans="1:15" x14ac:dyDescent="0.2">
      <c r="A71" s="45" t="s">
        <v>141</v>
      </c>
      <c r="B71" s="32">
        <f>B64+B66+B67+B68+B69+B70</f>
        <v>-34170</v>
      </c>
      <c r="C71" s="32">
        <f t="shared" ref="C71:O71" si="25">C64+C66+C67+C68+C69+C70</f>
        <v>-162997</v>
      </c>
      <c r="D71" s="32">
        <f t="shared" si="25"/>
        <v>233364</v>
      </c>
      <c r="E71" s="32">
        <f t="shared" si="25"/>
        <v>255655</v>
      </c>
      <c r="F71" s="32">
        <f t="shared" si="25"/>
        <v>-109181</v>
      </c>
      <c r="G71" s="32">
        <f t="shared" si="25"/>
        <v>212185</v>
      </c>
      <c r="H71" s="32">
        <f t="shared" si="25"/>
        <v>57012</v>
      </c>
      <c r="I71" s="32">
        <f t="shared" si="25"/>
        <v>109354</v>
      </c>
      <c r="J71" s="32">
        <f t="shared" si="25"/>
        <v>-105004</v>
      </c>
      <c r="K71" s="32">
        <f t="shared" si="25"/>
        <v>1182664</v>
      </c>
      <c r="L71" s="32">
        <f t="shared" si="25"/>
        <v>1958400.6</v>
      </c>
      <c r="M71" s="32">
        <f t="shared" si="25"/>
        <v>1944335.2399999998</v>
      </c>
      <c r="N71" s="32">
        <f t="shared" si="25"/>
        <v>2891101.6880000015</v>
      </c>
      <c r="O71" s="32">
        <f t="shared" si="25"/>
        <v>2898216.9832000015</v>
      </c>
    </row>
    <row r="73" spans="1:15" x14ac:dyDescent="0.2">
      <c r="A73" s="45" t="s">
        <v>58</v>
      </c>
      <c r="C73" s="40">
        <f>(C56-B56)/ABS(B56)</f>
        <v>0.11301368430300419</v>
      </c>
      <c r="D73" s="40">
        <f t="shared" ref="D73:O73" si="26">(D56-C56)/ABS(C56)</f>
        <v>0.14032858855766087</v>
      </c>
      <c r="E73" s="40">
        <f t="shared" si="26"/>
        <v>-0.14740211153631902</v>
      </c>
      <c r="F73" s="40">
        <f t="shared" si="26"/>
        <v>0.87039843502331227</v>
      </c>
      <c r="G73" s="40">
        <f t="shared" si="26"/>
        <v>0.33442469114367268</v>
      </c>
      <c r="H73" s="40">
        <f t="shared" si="26"/>
        <v>-8.7799490703164201E-2</v>
      </c>
      <c r="I73" s="40">
        <f t="shared" si="26"/>
        <v>0.65613936184122268</v>
      </c>
      <c r="J73" s="40">
        <f t="shared" si="26"/>
        <v>-0.12357149741316201</v>
      </c>
      <c r="K73" s="40">
        <f t="shared" si="26"/>
        <v>0.81351193261581656</v>
      </c>
      <c r="L73" s="40">
        <f t="shared" ref="L73:L88" si="27">(L56-K56)/ABS(K56)</f>
        <v>0.17412768757378128</v>
      </c>
      <c r="M73" s="40">
        <f t="shared" si="26"/>
        <v>0.14607749704552594</v>
      </c>
      <c r="N73" s="40">
        <f t="shared" si="26"/>
        <v>0.10738256474933823</v>
      </c>
      <c r="O73" s="40">
        <f t="shared" si="26"/>
        <v>7.5757584940313288E-2</v>
      </c>
    </row>
    <row r="74" spans="1:15" x14ac:dyDescent="0.2">
      <c r="A74" s="46" t="s">
        <v>128</v>
      </c>
      <c r="C74" s="40">
        <f t="shared" ref="C74:O88" si="28">(C57-B57)/ABS(B57)</f>
        <v>0.25733328764306762</v>
      </c>
      <c r="D74" s="40">
        <f t="shared" si="28"/>
        <v>0.1950588010847199</v>
      </c>
      <c r="E74" s="40">
        <f t="shared" si="28"/>
        <v>0.23419273179242164</v>
      </c>
      <c r="F74" s="40">
        <f t="shared" si="28"/>
        <v>0.13164872730632421</v>
      </c>
      <c r="G74" s="40">
        <f t="shared" si="28"/>
        <v>0.32207471996342379</v>
      </c>
      <c r="H74" s="40">
        <f t="shared" si="28"/>
        <v>0.14539964059209673</v>
      </c>
      <c r="I74" s="40">
        <f t="shared" si="28"/>
        <v>0.20880104378955994</v>
      </c>
      <c r="J74" s="40">
        <f t="shared" si="28"/>
        <v>0.30144153144875696</v>
      </c>
      <c r="K74" s="40">
        <f t="shared" si="28"/>
        <v>0.30019089005486804</v>
      </c>
      <c r="L74" s="40">
        <f t="shared" si="27"/>
        <v>0.29156738291546297</v>
      </c>
      <c r="M74" s="40">
        <f t="shared" si="28"/>
        <v>0.26530612244897961</v>
      </c>
      <c r="N74" s="40">
        <f t="shared" si="28"/>
        <v>0.20967741935483872</v>
      </c>
      <c r="O74" s="40">
        <f t="shared" si="28"/>
        <v>0.17333333333333334</v>
      </c>
    </row>
    <row r="75" spans="1:15" x14ac:dyDescent="0.2">
      <c r="A75" s="46" t="s">
        <v>129</v>
      </c>
      <c r="C75" s="40">
        <f t="shared" si="28"/>
        <v>0.25238843874712785</v>
      </c>
      <c r="D75" s="40">
        <f t="shared" si="28"/>
        <v>0.62437234453456936</v>
      </c>
      <c r="E75" s="40">
        <f t="shared" si="28"/>
        <v>4.6843419331827368E-2</v>
      </c>
      <c r="F75" s="40">
        <f t="shared" si="28"/>
        <v>0.62226007950028395</v>
      </c>
      <c r="G75" s="40">
        <f t="shared" si="28"/>
        <v>0.59594651358162976</v>
      </c>
      <c r="H75" s="40">
        <f t="shared" si="28"/>
        <v>0.11414032855920865</v>
      </c>
      <c r="I75" s="40">
        <f t="shared" si="28"/>
        <v>0.36104494359903144</v>
      </c>
      <c r="J75" s="40">
        <f t="shared" si="28"/>
        <v>0.12927954640785685</v>
      </c>
      <c r="K75" s="40">
        <f t="shared" si="28"/>
        <v>0.1983349343579891</v>
      </c>
      <c r="L75" s="40">
        <f t="shared" si="27"/>
        <v>0.17571611799914494</v>
      </c>
      <c r="M75" s="40">
        <f t="shared" si="28"/>
        <v>0.13636363636363635</v>
      </c>
      <c r="N75" s="40">
        <f t="shared" si="28"/>
        <v>0.08</v>
      </c>
      <c r="O75" s="40">
        <f t="shared" si="28"/>
        <v>7.407407407407407E-2</v>
      </c>
    </row>
    <row r="76" spans="1:15" x14ac:dyDescent="0.2">
      <c r="A76" s="46" t="s">
        <v>130</v>
      </c>
      <c r="C76" s="40">
        <f t="shared" si="28"/>
        <v>27.978208232445521</v>
      </c>
      <c r="D76" s="40">
        <f t="shared" si="28"/>
        <v>-2.5762879195835575</v>
      </c>
      <c r="E76" s="40">
        <f t="shared" si="28"/>
        <v>0.34999715310596141</v>
      </c>
      <c r="F76" s="40">
        <f t="shared" si="28"/>
        <v>2.4703924316748425</v>
      </c>
      <c r="G76" s="40">
        <f t="shared" si="28"/>
        <v>0.43744787322768974</v>
      </c>
      <c r="H76" s="40">
        <f t="shared" si="28"/>
        <v>0.44672385925649633</v>
      </c>
      <c r="I76" s="40">
        <f t="shared" si="28"/>
        <v>-1.1483900538558496</v>
      </c>
      <c r="J76" s="40">
        <f t="shared" si="28"/>
        <v>1.5872586872586874</v>
      </c>
      <c r="K76" s="40">
        <f t="shared" si="28"/>
        <v>-10.330374753451677</v>
      </c>
      <c r="L76" s="40">
        <f t="shared" si="27"/>
        <v>1</v>
      </c>
      <c r="M76" s="40" t="e">
        <f t="shared" si="28"/>
        <v>#DIV/0!</v>
      </c>
      <c r="N76" s="40" t="e">
        <f t="shared" si="28"/>
        <v>#DIV/0!</v>
      </c>
      <c r="O76" s="40" t="e">
        <f t="shared" si="28"/>
        <v>#DIV/0!</v>
      </c>
    </row>
    <row r="77" spans="1:15" x14ac:dyDescent="0.2">
      <c r="A77" s="46" t="s">
        <v>131</v>
      </c>
      <c r="C77" s="40">
        <f t="shared" si="28"/>
        <v>-6.8917609046849755</v>
      </c>
      <c r="D77" s="40">
        <f t="shared" si="28"/>
        <v>-0.2470523718124486</v>
      </c>
      <c r="E77" s="40">
        <f t="shared" si="28"/>
        <v>3.5545294635004399</v>
      </c>
      <c r="F77" s="40">
        <f t="shared" si="28"/>
        <v>-2.8708039249440525</v>
      </c>
      <c r="G77" s="40">
        <f t="shared" si="28"/>
        <v>0.36213480561306649</v>
      </c>
      <c r="H77" s="40">
        <f t="shared" si="28"/>
        <v>0.33561742642815928</v>
      </c>
      <c r="I77" s="40">
        <f t="shared" si="28"/>
        <v>0.61915101509065251</v>
      </c>
      <c r="J77" s="40">
        <f t="shared" si="28"/>
        <v>114.64737742303306</v>
      </c>
      <c r="K77" s="40">
        <f t="shared" si="28"/>
        <v>-0.50899855772245561</v>
      </c>
      <c r="L77" s="40">
        <f t="shared" si="27"/>
        <v>-0.23371647509578544</v>
      </c>
      <c r="M77" s="40">
        <f t="shared" si="28"/>
        <v>-1</v>
      </c>
      <c r="N77" s="40" t="e">
        <f t="shared" si="28"/>
        <v>#DIV/0!</v>
      </c>
      <c r="O77" s="40" t="e">
        <f t="shared" si="28"/>
        <v>#DIV/0!</v>
      </c>
    </row>
    <row r="78" spans="1:15" x14ac:dyDescent="0.2">
      <c r="A78" s="46" t="s">
        <v>132</v>
      </c>
      <c r="C78" s="40">
        <f t="shared" si="28"/>
        <v>-7.9654890987524771</v>
      </c>
      <c r="D78" s="40">
        <f t="shared" si="28"/>
        <v>1.0100932326799792</v>
      </c>
      <c r="E78" s="40">
        <f t="shared" si="28"/>
        <v>172.51243781094527</v>
      </c>
      <c r="F78" s="40">
        <f t="shared" si="28"/>
        <v>7.8822112627594906E-2</v>
      </c>
      <c r="G78" s="40">
        <f t="shared" si="28"/>
        <v>-2.7193444075304543</v>
      </c>
      <c r="H78" s="40">
        <f t="shared" si="28"/>
        <v>0.75499172983083507</v>
      </c>
      <c r="I78" s="40">
        <f t="shared" si="28"/>
        <v>3.7157458621632422</v>
      </c>
      <c r="J78" s="40">
        <f t="shared" si="28"/>
        <v>-6.1104692134344196</v>
      </c>
      <c r="K78" s="40">
        <f t="shared" si="28"/>
        <v>1.3018896229846042</v>
      </c>
      <c r="L78" s="40">
        <f t="shared" si="27"/>
        <v>-0.55688048066739237</v>
      </c>
      <c r="M78" s="40">
        <f t="shared" si="28"/>
        <v>-2.5480867607012248</v>
      </c>
      <c r="N78" s="40">
        <f t="shared" si="28"/>
        <v>4.6300724811597016</v>
      </c>
      <c r="O78" s="40">
        <f t="shared" si="28"/>
        <v>-0.56013626779243042</v>
      </c>
    </row>
    <row r="79" spans="1:15" x14ac:dyDescent="0.2">
      <c r="A79" s="45" t="s">
        <v>133</v>
      </c>
      <c r="C79" s="40">
        <f t="shared" si="28"/>
        <v>-5.3779786229245445E-2</v>
      </c>
      <c r="D79" s="40">
        <f t="shared" si="28"/>
        <v>0.29863076312941539</v>
      </c>
      <c r="E79" s="40">
        <f t="shared" si="28"/>
        <v>0.26642632352636703</v>
      </c>
      <c r="F79" s="40">
        <f t="shared" si="28"/>
        <v>0.51792936156472946</v>
      </c>
      <c r="G79" s="40">
        <f t="shared" si="28"/>
        <v>-9.8902903824690788E-2</v>
      </c>
      <c r="H79" s="40">
        <f t="shared" si="28"/>
        <v>0.20023426901493466</v>
      </c>
      <c r="I79" s="40">
        <f t="shared" si="28"/>
        <v>0.72917434298973283</v>
      </c>
      <c r="J79" s="40">
        <f t="shared" si="28"/>
        <v>-0.30425640051025549</v>
      </c>
      <c r="K79" s="40">
        <f t="shared" si="28"/>
        <v>1.4726492374772753</v>
      </c>
      <c r="L79" s="40">
        <f t="shared" si="27"/>
        <v>0.11242997099246611</v>
      </c>
      <c r="M79" s="40">
        <f t="shared" si="28"/>
        <v>1.351739087028481E-2</v>
      </c>
      <c r="N79" s="40">
        <f t="shared" si="28"/>
        <v>0.36994893330348966</v>
      </c>
      <c r="O79" s="40">
        <f t="shared" si="28"/>
        <v>1.0055343454953885E-2</v>
      </c>
    </row>
    <row r="80" spans="1:15" x14ac:dyDescent="0.2">
      <c r="A80" s="46" t="s">
        <v>134</v>
      </c>
      <c r="C80" s="40">
        <f t="shared" si="28"/>
        <v>-0.19839142091152814</v>
      </c>
      <c r="D80" s="40">
        <f t="shared" si="28"/>
        <v>-4.1982897405339857E-2</v>
      </c>
      <c r="E80" s="40">
        <f t="shared" si="28"/>
        <v>-5.5868798951247738E-2</v>
      </c>
      <c r="F80" s="40">
        <f t="shared" si="28"/>
        <v>-0.43038944914610044</v>
      </c>
      <c r="G80" s="40">
        <f t="shared" si="28"/>
        <v>-0.25349524151155634</v>
      </c>
      <c r="H80" s="40">
        <f t="shared" si="28"/>
        <v>0.19015149373957774</v>
      </c>
      <c r="I80" s="40">
        <f t="shared" si="28"/>
        <v>-0.72101768560285484</v>
      </c>
      <c r="J80" s="40">
        <f t="shared" si="28"/>
        <v>-0.61889420078985657</v>
      </c>
      <c r="K80" s="40">
        <f t="shared" si="28"/>
        <v>-2.0680897570996639E-2</v>
      </c>
      <c r="L80" s="40">
        <f t="shared" si="27"/>
        <v>-7.3841976482860713E-2</v>
      </c>
      <c r="M80" s="40">
        <f t="shared" si="28"/>
        <v>-7.1428571428571425E-2</v>
      </c>
      <c r="N80" s="40">
        <f t="shared" si="28"/>
        <v>-6.6666666666666666E-2</v>
      </c>
      <c r="O80" s="40">
        <f t="shared" si="28"/>
        <v>-3.7499999999999999E-2</v>
      </c>
    </row>
    <row r="81" spans="1:15" x14ac:dyDescent="0.2">
      <c r="A81" s="45" t="s">
        <v>135</v>
      </c>
      <c r="C81" s="40">
        <f t="shared" si="28"/>
        <v>-0.20884262207522752</v>
      </c>
      <c r="D81" s="40">
        <f t="shared" si="28"/>
        <v>0.53767908030457445</v>
      </c>
      <c r="E81" s="40">
        <f t="shared" si="28"/>
        <v>0.39932286675588163</v>
      </c>
      <c r="F81" s="40">
        <f t="shared" si="28"/>
        <v>0.55962024056257975</v>
      </c>
      <c r="G81" s="40">
        <f t="shared" si="28"/>
        <v>-0.25282607181820294</v>
      </c>
      <c r="H81" s="40">
        <f t="shared" si="28"/>
        <v>0.48629966758830656</v>
      </c>
      <c r="I81" s="40">
        <f t="shared" si="28"/>
        <v>0.73243106721708384</v>
      </c>
      <c r="J81" s="40">
        <f t="shared" si="28"/>
        <v>-0.67041622511828802</v>
      </c>
      <c r="K81" s="40">
        <f t="shared" si="28"/>
        <v>4.3014862449131499</v>
      </c>
      <c r="L81" s="40">
        <f t="shared" si="27"/>
        <v>0.12690419648544565</v>
      </c>
      <c r="M81" s="40">
        <f t="shared" si="28"/>
        <v>-7.1820647930767251E-3</v>
      </c>
      <c r="N81" s="40">
        <f t="shared" si="28"/>
        <v>0.48693580639931305</v>
      </c>
      <c r="O81" s="40">
        <f t="shared" si="28"/>
        <v>2.4611016726022706E-3</v>
      </c>
    </row>
    <row r="82" spans="1:15" x14ac:dyDescent="0.2">
      <c r="A82" s="47" t="s">
        <v>136</v>
      </c>
      <c r="C82" s="40">
        <f t="shared" si="28"/>
        <v>-0.18809169106188162</v>
      </c>
      <c r="D82" s="40">
        <f t="shared" si="28"/>
        <v>0.57472619103600975</v>
      </c>
      <c r="E82" s="40">
        <f t="shared" si="28"/>
        <v>0.41066556227929985</v>
      </c>
      <c r="F82" s="40">
        <f t="shared" si="28"/>
        <v>0.58554580860143035</v>
      </c>
      <c r="G82" s="40">
        <f t="shared" si="28"/>
        <v>-0.23561804946398734</v>
      </c>
      <c r="H82" s="40">
        <f t="shared" si="28"/>
        <v>0.48725365412525823</v>
      </c>
      <c r="I82" s="40">
        <f t="shared" si="28"/>
        <v>0.74008969030098626</v>
      </c>
      <c r="J82" s="40">
        <f t="shared" si="28"/>
        <v>-0.66455144279109291</v>
      </c>
      <c r="K82" s="40">
        <f t="shared" si="28"/>
        <v>4.3414163750593948</v>
      </c>
      <c r="L82" s="40">
        <f t="shared" si="27"/>
        <v>0.13362690918868556</v>
      </c>
      <c r="M82" s="40">
        <f t="shared" si="28"/>
        <v>3.9376572168528068E-4</v>
      </c>
      <c r="N82" s="40">
        <f t="shared" si="28"/>
        <v>0.49829102357036897</v>
      </c>
      <c r="O82" s="40">
        <f t="shared" si="28"/>
        <v>9.7664862192042897E-3</v>
      </c>
    </row>
    <row r="83" spans="1:15" x14ac:dyDescent="0.2">
      <c r="A83" s="46" t="s">
        <v>137</v>
      </c>
      <c r="C83" s="40" t="e">
        <f t="shared" si="28"/>
        <v>#DIV/0!</v>
      </c>
      <c r="D83" s="40" t="e">
        <f t="shared" si="28"/>
        <v>#DIV/0!</v>
      </c>
      <c r="E83" s="40" t="e">
        <f t="shared" si="28"/>
        <v>#DIV/0!</v>
      </c>
      <c r="F83" s="40" t="e">
        <f t="shared" si="28"/>
        <v>#DIV/0!</v>
      </c>
      <c r="G83" s="40" t="e">
        <f t="shared" si="28"/>
        <v>#DIV/0!</v>
      </c>
      <c r="H83" s="40" t="e">
        <f t="shared" si="28"/>
        <v>#DIV/0!</v>
      </c>
      <c r="I83" s="40">
        <f t="shared" si="28"/>
        <v>1</v>
      </c>
      <c r="J83" s="40" t="e">
        <f t="shared" si="28"/>
        <v>#DIV/0!</v>
      </c>
      <c r="K83" s="40" t="e">
        <f t="shared" si="28"/>
        <v>#DIV/0!</v>
      </c>
      <c r="L83" s="40" t="e">
        <f t="shared" si="27"/>
        <v>#DIV/0!</v>
      </c>
      <c r="M83" s="40" t="e">
        <f t="shared" si="28"/>
        <v>#DIV/0!</v>
      </c>
      <c r="N83" s="40" t="e">
        <f t="shared" si="28"/>
        <v>#DIV/0!</v>
      </c>
      <c r="O83" s="40" t="e">
        <f t="shared" si="28"/>
        <v>#DIV/0!</v>
      </c>
    </row>
    <row r="84" spans="1:15" x14ac:dyDescent="0.2">
      <c r="A84" s="46" t="s">
        <v>138</v>
      </c>
      <c r="C84" s="40" t="e">
        <f t="shared" si="28"/>
        <v>#DIV/0!</v>
      </c>
      <c r="D84" s="40" t="e">
        <f t="shared" si="28"/>
        <v>#DIV/0!</v>
      </c>
      <c r="E84" s="40" t="e">
        <f t="shared" si="28"/>
        <v>#DIV/0!</v>
      </c>
      <c r="F84" s="40" t="e">
        <f t="shared" si="28"/>
        <v>#DIV/0!</v>
      </c>
      <c r="G84" s="40" t="e">
        <f t="shared" si="28"/>
        <v>#DIV/0!</v>
      </c>
      <c r="H84" s="40" t="e">
        <f t="shared" si="28"/>
        <v>#DIV/0!</v>
      </c>
      <c r="I84" s="40" t="e">
        <f t="shared" si="28"/>
        <v>#DIV/0!</v>
      </c>
      <c r="J84" s="40" t="e">
        <f t="shared" si="28"/>
        <v>#DIV/0!</v>
      </c>
      <c r="K84" s="40" t="e">
        <f t="shared" si="28"/>
        <v>#DIV/0!</v>
      </c>
      <c r="L84" s="40" t="e">
        <f t="shared" si="27"/>
        <v>#DIV/0!</v>
      </c>
      <c r="M84" s="40" t="e">
        <f t="shared" si="28"/>
        <v>#DIV/0!</v>
      </c>
      <c r="N84" s="40" t="e">
        <f t="shared" si="28"/>
        <v>#DIV/0!</v>
      </c>
      <c r="O84" s="40" t="e">
        <f t="shared" si="28"/>
        <v>#DIV/0!</v>
      </c>
    </row>
    <row r="85" spans="1:15" x14ac:dyDescent="0.2">
      <c r="A85" s="46" t="s">
        <v>139</v>
      </c>
      <c r="C85" s="40" t="e">
        <f t="shared" si="28"/>
        <v>#DIV/0!</v>
      </c>
      <c r="D85" s="40" t="e">
        <f t="shared" si="28"/>
        <v>#DIV/0!</v>
      </c>
      <c r="E85" s="40" t="e">
        <f t="shared" si="28"/>
        <v>#DIV/0!</v>
      </c>
      <c r="F85" s="40">
        <f t="shared" si="28"/>
        <v>-1.2512841871442455</v>
      </c>
      <c r="G85" s="40">
        <f t="shared" si="28"/>
        <v>1.0213986186482487</v>
      </c>
      <c r="H85" s="40">
        <f t="shared" si="28"/>
        <v>-43.095100864553316</v>
      </c>
      <c r="I85" s="40">
        <f t="shared" si="28"/>
        <v>-0.60121859382487852</v>
      </c>
      <c r="J85" s="40">
        <f t="shared" si="28"/>
        <v>3.0438667749796915</v>
      </c>
      <c r="K85" s="40">
        <f t="shared" si="28"/>
        <v>-1.0336582712743703</v>
      </c>
      <c r="L85" s="40">
        <f t="shared" si="27"/>
        <v>1</v>
      </c>
      <c r="M85" s="40" t="e">
        <f t="shared" si="28"/>
        <v>#DIV/0!</v>
      </c>
      <c r="N85" s="40" t="e">
        <f t="shared" si="28"/>
        <v>#DIV/0!</v>
      </c>
      <c r="O85" s="40" t="e">
        <f t="shared" si="28"/>
        <v>#DIV/0!</v>
      </c>
    </row>
    <row r="86" spans="1:15" x14ac:dyDescent="0.2">
      <c r="A86" s="46" t="s">
        <v>140</v>
      </c>
      <c r="C86" s="40">
        <f t="shared" si="28"/>
        <v>-0.82688141027791007</v>
      </c>
      <c r="D86" s="40">
        <f t="shared" si="28"/>
        <v>0.90567880563694714</v>
      </c>
      <c r="E86" s="40">
        <f t="shared" si="28"/>
        <v>-2.8096387418249766</v>
      </c>
      <c r="F86" s="40">
        <f t="shared" si="28"/>
        <v>-5.0234718276757064</v>
      </c>
      <c r="G86" s="40">
        <f t="shared" si="28"/>
        <v>0.6994362723060924</v>
      </c>
      <c r="H86" s="40">
        <f t="shared" si="28"/>
        <v>0.54401630045210048</v>
      </c>
      <c r="I86" s="40">
        <f t="shared" si="28"/>
        <v>-9.4497821458632476</v>
      </c>
      <c r="J86" s="40">
        <f t="shared" si="28"/>
        <v>0.4462857298538172</v>
      </c>
      <c r="K86" s="40">
        <f t="shared" si="28"/>
        <v>-0.17400819330202907</v>
      </c>
      <c r="L86" s="40">
        <f t="shared" si="27"/>
        <v>1</v>
      </c>
      <c r="M86" s="40" t="e">
        <f t="shared" si="28"/>
        <v>#DIV/0!</v>
      </c>
      <c r="N86" s="40" t="e">
        <f t="shared" si="28"/>
        <v>#DIV/0!</v>
      </c>
      <c r="O86" s="40" t="e">
        <f t="shared" si="28"/>
        <v>#DIV/0!</v>
      </c>
    </row>
    <row r="87" spans="1:15" x14ac:dyDescent="0.2">
      <c r="A87" s="46" t="s">
        <v>131</v>
      </c>
      <c r="C87" s="40">
        <f t="shared" si="28"/>
        <v>0.43988773196005465</v>
      </c>
      <c r="D87" s="40">
        <f t="shared" si="28"/>
        <v>1.4959733345264195</v>
      </c>
      <c r="E87" s="40">
        <f t="shared" si="28"/>
        <v>0.31915565378196742</v>
      </c>
      <c r="F87" s="40">
        <f t="shared" si="28"/>
        <v>-1.6998324614490374</v>
      </c>
      <c r="G87" s="40">
        <f t="shared" si="28"/>
        <v>1.1340140707445769</v>
      </c>
      <c r="H87" s="40">
        <f t="shared" si="28"/>
        <v>10.257017863652935</v>
      </c>
      <c r="I87" s="40">
        <f t="shared" si="28"/>
        <v>-1.5714748364531381</v>
      </c>
      <c r="J87" s="40">
        <f t="shared" si="28"/>
        <v>0.25427859004873626</v>
      </c>
      <c r="K87" s="40">
        <f t="shared" si="28"/>
        <v>0.63599057679154947</v>
      </c>
      <c r="L87" s="40">
        <f t="shared" si="27"/>
        <v>1</v>
      </c>
      <c r="M87" s="40" t="e">
        <f t="shared" si="28"/>
        <v>#DIV/0!</v>
      </c>
      <c r="N87" s="40" t="e">
        <f t="shared" si="28"/>
        <v>#DIV/0!</v>
      </c>
      <c r="O87" s="40" t="e">
        <f t="shared" si="28"/>
        <v>#DIV/0!</v>
      </c>
    </row>
    <row r="88" spans="1:15" x14ac:dyDescent="0.2">
      <c r="A88" s="45" t="s">
        <v>141</v>
      </c>
      <c r="C88" s="40">
        <f t="shared" si="28"/>
        <v>-3.7701785191688617</v>
      </c>
      <c r="D88" s="40">
        <f t="shared" si="28"/>
        <v>2.4317073320367859</v>
      </c>
      <c r="E88" s="40">
        <f t="shared" si="28"/>
        <v>9.5520303045885394E-2</v>
      </c>
      <c r="F88" s="40">
        <f t="shared" si="28"/>
        <v>-1.4270638164714167</v>
      </c>
      <c r="G88" s="40">
        <f t="shared" si="28"/>
        <v>2.943424222163197</v>
      </c>
      <c r="H88" s="40">
        <f t="shared" si="28"/>
        <v>-0.73130994179607423</v>
      </c>
      <c r="I88" s="40">
        <f t="shared" si="28"/>
        <v>0.91808742019224021</v>
      </c>
      <c r="J88" s="40">
        <f t="shared" si="28"/>
        <v>-1.9602209338478702</v>
      </c>
      <c r="K88" s="40">
        <f t="shared" si="28"/>
        <v>12.263037598567674</v>
      </c>
      <c r="L88" s="40">
        <f t="shared" si="27"/>
        <v>0.65592306859767446</v>
      </c>
      <c r="M88" s="40">
        <f t="shared" si="28"/>
        <v>-7.1820647930767251E-3</v>
      </c>
      <c r="N88" s="40">
        <f t="shared" si="28"/>
        <v>0.48693580639931305</v>
      </c>
      <c r="O88" s="40">
        <f t="shared" si="28"/>
        <v>2.4611016726022706E-3</v>
      </c>
    </row>
  </sheetData>
  <mergeCells count="2">
    <mergeCell ref="A1:A2"/>
    <mergeCell ref="C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Forecast &amp; Valuations</vt:lpstr>
      <vt:lpstr>Balance Sheet</vt:lpstr>
      <vt:lpstr>Statement of Operations</vt:lpstr>
      <vt:lpstr>Statement of Cashflow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Kong, Nam</dc:creator>
  <cp:lastModifiedBy>Janc, Maja</cp:lastModifiedBy>
  <dcterms:created xsi:type="dcterms:W3CDTF">2024-06-05T15:38:04Z</dcterms:created>
  <dcterms:modified xsi:type="dcterms:W3CDTF">2024-08-13T18:29:44Z</dcterms:modified>
</cp:coreProperties>
</file>