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"/>
    </mc:Choice>
  </mc:AlternateContent>
  <xr:revisionPtr revIDLastSave="0" documentId="13_ncr:1_{5CF9189C-00C4-A746-A417-7F1A98178A09}" xr6:coauthVersionLast="47" xr6:coauthVersionMax="47" xr10:uidLastSave="{00000000-0000-0000-0000-000000000000}"/>
  <bookViews>
    <workbookView xWindow="-340" yWindow="500" windowWidth="22660" windowHeight="15980" xr2:uid="{90A512BF-40F5-EB48-BF35-0052745AF1C5}"/>
  </bookViews>
  <sheets>
    <sheet name="Valuations &amp; Forecasting" sheetId="4" r:id="rId1"/>
    <sheet name="Balance Sheet" sheetId="1" r:id="rId2"/>
    <sheet name="Statement of Operations" sheetId="2" r:id="rId3"/>
    <sheet name="Statement of Cashflow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8" i="4" l="1"/>
  <c r="P210" i="4"/>
  <c r="E216" i="4"/>
  <c r="E218" i="4"/>
  <c r="E220" i="4"/>
  <c r="N231" i="4"/>
  <c r="F231" i="4"/>
  <c r="G231" i="4"/>
  <c r="H231" i="4"/>
  <c r="I231" i="4"/>
  <c r="J231" i="4"/>
  <c r="K231" i="4"/>
  <c r="E231" i="4"/>
  <c r="E234" i="4"/>
  <c r="E224" i="4"/>
  <c r="E193" i="4"/>
  <c r="E192" i="4"/>
  <c r="B68" i="3"/>
  <c r="B64" i="3"/>
  <c r="L223" i="4"/>
  <c r="L224" i="4"/>
  <c r="L225" i="4" s="1"/>
  <c r="L231" i="4" s="1"/>
  <c r="L234" i="4"/>
  <c r="L204" i="4"/>
  <c r="L205" i="4"/>
  <c r="L185" i="4"/>
  <c r="L192" i="4"/>
  <c r="L193" i="4"/>
  <c r="N179" i="4"/>
  <c r="M156" i="4"/>
  <c r="M157" i="4"/>
  <c r="M158" i="4"/>
  <c r="M161" i="4"/>
  <c r="M163" i="4"/>
  <c r="M164" i="4"/>
  <c r="M165" i="4"/>
  <c r="M148" i="4"/>
  <c r="M149" i="4"/>
  <c r="M150" i="4"/>
  <c r="M151" i="4"/>
  <c r="M152" i="4"/>
  <c r="M153" i="4"/>
  <c r="M154" i="4"/>
  <c r="L155" i="4"/>
  <c r="L159" i="4" s="1"/>
  <c r="M137" i="4"/>
  <c r="M138" i="4"/>
  <c r="M139" i="4"/>
  <c r="M140" i="4"/>
  <c r="M142" i="4"/>
  <c r="M143" i="4"/>
  <c r="M144" i="4"/>
  <c r="M145" i="4"/>
  <c r="M146" i="4"/>
  <c r="L141" i="4"/>
  <c r="L191" i="4" s="1"/>
  <c r="L194" i="4" s="1"/>
  <c r="L226" i="4" s="1"/>
  <c r="O38" i="4"/>
  <c r="K50" i="4"/>
  <c r="M50" i="4" s="1"/>
  <c r="L6" i="4"/>
  <c r="L7" i="4"/>
  <c r="L10" i="4"/>
  <c r="M10" i="4" s="1"/>
  <c r="L11" i="4"/>
  <c r="L12" i="4"/>
  <c r="L15" i="4"/>
  <c r="L16" i="4"/>
  <c r="M16" i="4" s="1"/>
  <c r="L17" i="4"/>
  <c r="L20" i="4"/>
  <c r="M20" i="4" s="1"/>
  <c r="L21" i="4"/>
  <c r="L22" i="4"/>
  <c r="M22" i="4" s="1"/>
  <c r="L24" i="4"/>
  <c r="L26" i="4"/>
  <c r="L27" i="4"/>
  <c r="L33" i="4"/>
  <c r="L83" i="4" s="1"/>
  <c r="L35" i="4"/>
  <c r="L36" i="4"/>
  <c r="L37" i="4"/>
  <c r="L40" i="4"/>
  <c r="L41" i="4"/>
  <c r="L43" i="4"/>
  <c r="L5" i="4"/>
  <c r="K5" i="4"/>
  <c r="K7" i="4"/>
  <c r="K10" i="4"/>
  <c r="K11" i="4"/>
  <c r="K12" i="4"/>
  <c r="M12" i="4" s="1"/>
  <c r="K15" i="4"/>
  <c r="M15" i="4" s="1"/>
  <c r="K16" i="4"/>
  <c r="K17" i="4"/>
  <c r="K20" i="4"/>
  <c r="K21" i="4"/>
  <c r="K22" i="4"/>
  <c r="K24" i="4"/>
  <c r="K26" i="4"/>
  <c r="M26" i="4" s="1"/>
  <c r="K27" i="4"/>
  <c r="M27" i="4" s="1"/>
  <c r="K33" i="4"/>
  <c r="AJ23" i="4"/>
  <c r="AJ29" i="4"/>
  <c r="AJ30" i="4"/>
  <c r="AJ31" i="4"/>
  <c r="AJ18" i="4"/>
  <c r="AJ13" i="4"/>
  <c r="AJ8" i="4"/>
  <c r="AJ45" i="4"/>
  <c r="AJ47" i="4" s="1"/>
  <c r="AJ44" i="4"/>
  <c r="AJ38" i="4"/>
  <c r="AJ34" i="4"/>
  <c r="AJ39" i="4" s="1"/>
  <c r="AJ110" i="4" s="1"/>
  <c r="AJ100" i="4"/>
  <c r="AJ90" i="4"/>
  <c r="AJ91" i="4"/>
  <c r="AJ92" i="4"/>
  <c r="AJ93" i="4"/>
  <c r="AJ87" i="4"/>
  <c r="AJ83" i="4"/>
  <c r="AJ85" i="4"/>
  <c r="AJ86" i="4"/>
  <c r="AJ71" i="4"/>
  <c r="AJ72" i="4"/>
  <c r="AJ74" i="4"/>
  <c r="AJ76" i="4"/>
  <c r="AJ77" i="4"/>
  <c r="AJ70" i="4"/>
  <c r="AJ66" i="4"/>
  <c r="AJ67" i="4"/>
  <c r="AJ65" i="4"/>
  <c r="AJ61" i="4"/>
  <c r="AJ62" i="4"/>
  <c r="AJ60" i="4"/>
  <c r="AJ56" i="4"/>
  <c r="AJ57" i="4"/>
  <c r="AJ55" i="4"/>
  <c r="AK5" i="4"/>
  <c r="AK6" i="4"/>
  <c r="AK7" i="4"/>
  <c r="AK10" i="4"/>
  <c r="AK11" i="4"/>
  <c r="AK12" i="4"/>
  <c r="AK15" i="4"/>
  <c r="AK16" i="4"/>
  <c r="AK17" i="4"/>
  <c r="AK20" i="4"/>
  <c r="AK21" i="4"/>
  <c r="AK22" i="4"/>
  <c r="AJ109" i="4"/>
  <c r="AK24" i="4"/>
  <c r="AK26" i="4"/>
  <c r="AK27" i="4"/>
  <c r="AK35" i="4"/>
  <c r="AK36" i="4"/>
  <c r="AK37" i="4"/>
  <c r="AK40" i="4"/>
  <c r="AK41" i="4"/>
  <c r="AK43" i="4"/>
  <c r="AK51" i="4"/>
  <c r="AI23" i="4"/>
  <c r="L167" i="4" l="1"/>
  <c r="M24" i="4"/>
  <c r="M17" i="4"/>
  <c r="M11" i="4"/>
  <c r="L175" i="4"/>
  <c r="M5" i="4"/>
  <c r="M21" i="4"/>
  <c r="M7" i="4"/>
  <c r="M33" i="4"/>
  <c r="L147" i="4"/>
  <c r="AJ107" i="4"/>
  <c r="L23" i="4"/>
  <c r="AJ25" i="4"/>
  <c r="K13" i="4"/>
  <c r="K18" i="4"/>
  <c r="L38" i="4"/>
  <c r="K29" i="4"/>
  <c r="L18" i="4"/>
  <c r="L13" i="4"/>
  <c r="M13" i="4" s="1"/>
  <c r="L8" i="4"/>
  <c r="K23" i="4"/>
  <c r="AK23" i="4"/>
  <c r="AJ106" i="4"/>
  <c r="AJ105" i="4"/>
  <c r="AJ104" i="4"/>
  <c r="AJ48" i="4"/>
  <c r="AK50" i="4"/>
  <c r="AJ99" i="4"/>
  <c r="AJ111" i="4"/>
  <c r="AK33" i="4"/>
  <c r="AP104" i="4"/>
  <c r="AO104" i="4"/>
  <c r="AN104" i="4"/>
  <c r="AM104" i="4"/>
  <c r="Y104" i="4"/>
  <c r="X104" i="4"/>
  <c r="W104" i="4"/>
  <c r="V104" i="4"/>
  <c r="E29" i="4"/>
  <c r="M23" i="4" l="1"/>
  <c r="M18" i="4"/>
  <c r="L25" i="4"/>
  <c r="H192" i="4"/>
  <c r="B67" i="3"/>
  <c r="B66" i="3"/>
  <c r="B65" i="3"/>
  <c r="N33" i="4"/>
  <c r="B38" i="4"/>
  <c r="C38" i="4"/>
  <c r="D38" i="4"/>
  <c r="X89" i="4"/>
  <c r="W89" i="4"/>
  <c r="V89" i="4"/>
  <c r="AD38" i="4"/>
  <c r="AJ88" i="4" s="1"/>
  <c r="Q38" i="4"/>
  <c r="R38" i="4"/>
  <c r="S38" i="4"/>
  <c r="T38" i="4"/>
  <c r="V38" i="4"/>
  <c r="V88" i="4" s="1"/>
  <c r="W38" i="4"/>
  <c r="W88" i="4" s="1"/>
  <c r="X38" i="4"/>
  <c r="X88" i="4" s="1"/>
  <c r="Y38" i="4"/>
  <c r="AA38" i="4"/>
  <c r="AA88" i="4" s="1"/>
  <c r="AB38" i="4"/>
  <c r="AB88" i="4" s="1"/>
  <c r="AC38" i="4"/>
  <c r="AC88" i="4" s="1"/>
  <c r="AF38" i="4"/>
  <c r="AG38" i="4"/>
  <c r="AH38" i="4"/>
  <c r="AI38" i="4"/>
  <c r="AK38" i="4" s="1"/>
  <c r="AM38" i="4"/>
  <c r="AM88" i="4" s="1"/>
  <c r="AN38" i="4"/>
  <c r="AN88" i="4" s="1"/>
  <c r="AO38" i="4"/>
  <c r="AO88" i="4" s="1"/>
  <c r="AP38" i="4"/>
  <c r="AP88" i="4" s="1"/>
  <c r="F38" i="4"/>
  <c r="G38" i="4"/>
  <c r="H38" i="4"/>
  <c r="I38" i="4"/>
  <c r="E38" i="4"/>
  <c r="O23" i="4"/>
  <c r="O18" i="4"/>
  <c r="O13" i="4"/>
  <c r="O8" i="4"/>
  <c r="F29" i="4"/>
  <c r="G29" i="4"/>
  <c r="H29" i="4"/>
  <c r="I29" i="4"/>
  <c r="O29" i="4"/>
  <c r="Q29" i="4"/>
  <c r="R29" i="4"/>
  <c r="S29" i="4"/>
  <c r="T29" i="4"/>
  <c r="V29" i="4"/>
  <c r="V79" i="4" s="1"/>
  <c r="W29" i="4"/>
  <c r="X29" i="4"/>
  <c r="X79" i="4" s="1"/>
  <c r="Y29" i="4"/>
  <c r="AA29" i="4"/>
  <c r="AB29" i="4"/>
  <c r="AC29" i="4"/>
  <c r="AD29" i="4"/>
  <c r="AF29" i="4"/>
  <c r="AG29" i="4"/>
  <c r="AH29" i="4"/>
  <c r="AI29" i="4"/>
  <c r="AM29" i="4"/>
  <c r="AM79" i="4" s="1"/>
  <c r="AN29" i="4"/>
  <c r="AN79" i="4" s="1"/>
  <c r="AO29" i="4"/>
  <c r="AO79" i="4" s="1"/>
  <c r="AP29" i="4"/>
  <c r="AP79" i="4" s="1"/>
  <c r="F30" i="4"/>
  <c r="G30" i="4"/>
  <c r="H30" i="4"/>
  <c r="I30" i="4"/>
  <c r="O30" i="4"/>
  <c r="Q30" i="4"/>
  <c r="R30" i="4"/>
  <c r="S30" i="4"/>
  <c r="T30" i="4"/>
  <c r="V30" i="4"/>
  <c r="V80" i="4" s="1"/>
  <c r="W30" i="4"/>
  <c r="X30" i="4"/>
  <c r="X80" i="4" s="1"/>
  <c r="Y30" i="4"/>
  <c r="AA30" i="4"/>
  <c r="AB30" i="4"/>
  <c r="AC30" i="4"/>
  <c r="AD30" i="4"/>
  <c r="AF30" i="4"/>
  <c r="AG30" i="4"/>
  <c r="AH30" i="4"/>
  <c r="AI30" i="4"/>
  <c r="AM30" i="4"/>
  <c r="AM80" i="4" s="1"/>
  <c r="AN30" i="4"/>
  <c r="AN80" i="4" s="1"/>
  <c r="AO30" i="4"/>
  <c r="AO80" i="4" s="1"/>
  <c r="AP30" i="4"/>
  <c r="AP80" i="4" s="1"/>
  <c r="F31" i="4"/>
  <c r="G31" i="4"/>
  <c r="H31" i="4"/>
  <c r="I31" i="4"/>
  <c r="O31" i="4"/>
  <c r="Q31" i="4"/>
  <c r="R31" i="4"/>
  <c r="S31" i="4"/>
  <c r="T31" i="4"/>
  <c r="V31" i="4"/>
  <c r="W31" i="4"/>
  <c r="X31" i="4"/>
  <c r="X81" i="4" s="1"/>
  <c r="Y31" i="4"/>
  <c r="Y81" i="4" s="1"/>
  <c r="AA31" i="4"/>
  <c r="AB31" i="4"/>
  <c r="AB106" i="4" s="1"/>
  <c r="AC31" i="4"/>
  <c r="AD31" i="4"/>
  <c r="AF31" i="4"/>
  <c r="AG31" i="4"/>
  <c r="AH31" i="4"/>
  <c r="AI31" i="4"/>
  <c r="AM31" i="4"/>
  <c r="AM81" i="4" s="1"/>
  <c r="AN31" i="4"/>
  <c r="AN81" i="4" s="1"/>
  <c r="AO31" i="4"/>
  <c r="AO81" i="4" s="1"/>
  <c r="AP31" i="4"/>
  <c r="AP81" i="4" s="1"/>
  <c r="E30" i="4"/>
  <c r="E31" i="4"/>
  <c r="E79" i="4"/>
  <c r="Q23" i="4"/>
  <c r="R23" i="4"/>
  <c r="S23" i="4"/>
  <c r="T23" i="4"/>
  <c r="V23" i="4"/>
  <c r="W23" i="4"/>
  <c r="X23" i="4"/>
  <c r="Q18" i="4"/>
  <c r="R18" i="4"/>
  <c r="S18" i="4"/>
  <c r="T18" i="4"/>
  <c r="V18" i="4"/>
  <c r="V68" i="4" s="1"/>
  <c r="W18" i="4"/>
  <c r="X18" i="4"/>
  <c r="Q13" i="4"/>
  <c r="R13" i="4"/>
  <c r="S13" i="4"/>
  <c r="V13" i="4"/>
  <c r="W13" i="4"/>
  <c r="X13" i="4"/>
  <c r="Q8" i="4"/>
  <c r="R8" i="4"/>
  <c r="S8" i="4"/>
  <c r="T8" i="4"/>
  <c r="V8" i="4"/>
  <c r="W8" i="4"/>
  <c r="X8" i="4"/>
  <c r="AC55" i="4"/>
  <c r="E56" i="4"/>
  <c r="F56" i="4"/>
  <c r="G56" i="4"/>
  <c r="H56" i="4"/>
  <c r="I56" i="4"/>
  <c r="V56" i="4"/>
  <c r="V106" i="4" s="1"/>
  <c r="W56" i="4"/>
  <c r="W106" i="4" s="1"/>
  <c r="X56" i="4"/>
  <c r="X106" i="4" s="1"/>
  <c r="Y56" i="4"/>
  <c r="Y106" i="4" s="1"/>
  <c r="AA56" i="4"/>
  <c r="AB56" i="4"/>
  <c r="AC56" i="4"/>
  <c r="AD56" i="4"/>
  <c r="AF56" i="4"/>
  <c r="AG56" i="4"/>
  <c r="AH56" i="4"/>
  <c r="AI56" i="4"/>
  <c r="AM56" i="4"/>
  <c r="AM106" i="4" s="1"/>
  <c r="AN56" i="4"/>
  <c r="AN106" i="4" s="1"/>
  <c r="AO56" i="4"/>
  <c r="AO106" i="4" s="1"/>
  <c r="AP56" i="4"/>
  <c r="AP106" i="4" s="1"/>
  <c r="E57" i="4"/>
  <c r="F57" i="4"/>
  <c r="G57" i="4"/>
  <c r="H57" i="4"/>
  <c r="I57" i="4"/>
  <c r="V57" i="4"/>
  <c r="W57" i="4"/>
  <c r="X57" i="4"/>
  <c r="Y57" i="4"/>
  <c r="AA57" i="4"/>
  <c r="AB57" i="4"/>
  <c r="AC57" i="4"/>
  <c r="AD57" i="4"/>
  <c r="AF57" i="4"/>
  <c r="AG57" i="4"/>
  <c r="AH57" i="4"/>
  <c r="AI57" i="4"/>
  <c r="AK57" i="4" s="1"/>
  <c r="AM57" i="4"/>
  <c r="AN57" i="4"/>
  <c r="AO57" i="4"/>
  <c r="AP57" i="4"/>
  <c r="E60" i="4"/>
  <c r="F60" i="4"/>
  <c r="G60" i="4"/>
  <c r="H60" i="4"/>
  <c r="I60" i="4"/>
  <c r="V60" i="4"/>
  <c r="W60" i="4"/>
  <c r="X60" i="4"/>
  <c r="Y60" i="4"/>
  <c r="AA60" i="4"/>
  <c r="AB60" i="4"/>
  <c r="AC60" i="4"/>
  <c r="AD60" i="4"/>
  <c r="AF60" i="4"/>
  <c r="AG60" i="4"/>
  <c r="AH60" i="4"/>
  <c r="AI60" i="4"/>
  <c r="AK60" i="4" s="1"/>
  <c r="AM60" i="4"/>
  <c r="AN60" i="4"/>
  <c r="AO60" i="4"/>
  <c r="AP60" i="4"/>
  <c r="E61" i="4"/>
  <c r="F61" i="4"/>
  <c r="G61" i="4"/>
  <c r="H61" i="4"/>
  <c r="I61" i="4"/>
  <c r="V61" i="4"/>
  <c r="W61" i="4"/>
  <c r="X61" i="4"/>
  <c r="Y61" i="4"/>
  <c r="AA61" i="4"/>
  <c r="AB61" i="4"/>
  <c r="AC61" i="4"/>
  <c r="AD61" i="4"/>
  <c r="AF61" i="4"/>
  <c r="AG61" i="4"/>
  <c r="AH61" i="4"/>
  <c r="AI61" i="4"/>
  <c r="AK61" i="4" s="1"/>
  <c r="AM61" i="4"/>
  <c r="AN61" i="4"/>
  <c r="AO61" i="4"/>
  <c r="AP61" i="4"/>
  <c r="E62" i="4"/>
  <c r="F62" i="4"/>
  <c r="G62" i="4"/>
  <c r="H62" i="4"/>
  <c r="I62" i="4"/>
  <c r="V62" i="4"/>
  <c r="W62" i="4"/>
  <c r="X62" i="4"/>
  <c r="Y62" i="4"/>
  <c r="AA62" i="4"/>
  <c r="AB62" i="4"/>
  <c r="AC62" i="4"/>
  <c r="AD62" i="4"/>
  <c r="AF62" i="4"/>
  <c r="AG62" i="4"/>
  <c r="AH62" i="4"/>
  <c r="AI62" i="4"/>
  <c r="AK62" i="4" s="1"/>
  <c r="AM62" i="4"/>
  <c r="AN62" i="4"/>
  <c r="AO62" i="4"/>
  <c r="AP62" i="4"/>
  <c r="AM64" i="4"/>
  <c r="AN64" i="4"/>
  <c r="AO64" i="4"/>
  <c r="AP64" i="4"/>
  <c r="E65" i="4"/>
  <c r="F65" i="4"/>
  <c r="G65" i="4"/>
  <c r="H65" i="4"/>
  <c r="I65" i="4"/>
  <c r="V65" i="4"/>
  <c r="W65" i="4"/>
  <c r="X65" i="4"/>
  <c r="Y65" i="4"/>
  <c r="AA65" i="4"/>
  <c r="AB65" i="4"/>
  <c r="AC65" i="4"/>
  <c r="AD65" i="4"/>
  <c r="AF65" i="4"/>
  <c r="AG65" i="4"/>
  <c r="AH65" i="4"/>
  <c r="AI65" i="4"/>
  <c r="AK65" i="4" s="1"/>
  <c r="AM65" i="4"/>
  <c r="AN65" i="4"/>
  <c r="AO65" i="4"/>
  <c r="AP65" i="4"/>
  <c r="E66" i="4"/>
  <c r="F66" i="4"/>
  <c r="G66" i="4"/>
  <c r="H66" i="4"/>
  <c r="I66" i="4"/>
  <c r="V66" i="4"/>
  <c r="W66" i="4"/>
  <c r="X66" i="4"/>
  <c r="Y66" i="4"/>
  <c r="AA66" i="4"/>
  <c r="AB66" i="4"/>
  <c r="AC66" i="4"/>
  <c r="AD66" i="4"/>
  <c r="AF66" i="4"/>
  <c r="AG66" i="4"/>
  <c r="AH66" i="4"/>
  <c r="AI66" i="4"/>
  <c r="AK66" i="4" s="1"/>
  <c r="AM66" i="4"/>
  <c r="AN66" i="4"/>
  <c r="AO66" i="4"/>
  <c r="AP66" i="4"/>
  <c r="E67" i="4"/>
  <c r="F67" i="4"/>
  <c r="G67" i="4"/>
  <c r="H67" i="4"/>
  <c r="I67" i="4"/>
  <c r="V67" i="4"/>
  <c r="W67" i="4"/>
  <c r="X67" i="4"/>
  <c r="Y67" i="4"/>
  <c r="AA67" i="4"/>
  <c r="AB67" i="4"/>
  <c r="AC67" i="4"/>
  <c r="AD67" i="4"/>
  <c r="AF67" i="4"/>
  <c r="AG67" i="4"/>
  <c r="AH67" i="4"/>
  <c r="AI67" i="4"/>
  <c r="AK67" i="4" s="1"/>
  <c r="AM67" i="4"/>
  <c r="AN67" i="4"/>
  <c r="AO67" i="4"/>
  <c r="AP67" i="4"/>
  <c r="AM69" i="4"/>
  <c r="AN69" i="4"/>
  <c r="AO69" i="4"/>
  <c r="AP69" i="4"/>
  <c r="E70" i="4"/>
  <c r="F70" i="4"/>
  <c r="G70" i="4"/>
  <c r="H70" i="4"/>
  <c r="I70" i="4"/>
  <c r="V70" i="4"/>
  <c r="W70" i="4"/>
  <c r="X70" i="4"/>
  <c r="Y70" i="4"/>
  <c r="AA70" i="4"/>
  <c r="AB70" i="4"/>
  <c r="AC70" i="4"/>
  <c r="AD70" i="4"/>
  <c r="AF70" i="4"/>
  <c r="AG70" i="4"/>
  <c r="AH70" i="4"/>
  <c r="AI70" i="4"/>
  <c r="AK70" i="4" s="1"/>
  <c r="AM70" i="4"/>
  <c r="AN70" i="4"/>
  <c r="AO70" i="4"/>
  <c r="AP70" i="4"/>
  <c r="E71" i="4"/>
  <c r="F71" i="4"/>
  <c r="G71" i="4"/>
  <c r="H71" i="4"/>
  <c r="I71" i="4"/>
  <c r="V71" i="4"/>
  <c r="W71" i="4"/>
  <c r="X71" i="4"/>
  <c r="Y71" i="4"/>
  <c r="AA71" i="4"/>
  <c r="AB71" i="4"/>
  <c r="AC71" i="4"/>
  <c r="AD71" i="4"/>
  <c r="AF71" i="4"/>
  <c r="AG71" i="4"/>
  <c r="AH71" i="4"/>
  <c r="AI71" i="4"/>
  <c r="AK71" i="4" s="1"/>
  <c r="AM71" i="4"/>
  <c r="AN71" i="4"/>
  <c r="AO71" i="4"/>
  <c r="AP71" i="4"/>
  <c r="E72" i="4"/>
  <c r="F72" i="4"/>
  <c r="G72" i="4"/>
  <c r="H72" i="4"/>
  <c r="I72" i="4"/>
  <c r="V72" i="4"/>
  <c r="W72" i="4"/>
  <c r="X72" i="4"/>
  <c r="Y72" i="4"/>
  <c r="AA72" i="4"/>
  <c r="AB72" i="4"/>
  <c r="AC72" i="4"/>
  <c r="AD72" i="4"/>
  <c r="AF72" i="4"/>
  <c r="AG72" i="4"/>
  <c r="AH72" i="4"/>
  <c r="AI72" i="4"/>
  <c r="AK72" i="4" s="1"/>
  <c r="AM72" i="4"/>
  <c r="AN72" i="4"/>
  <c r="AO72" i="4"/>
  <c r="AP72" i="4"/>
  <c r="E74" i="4"/>
  <c r="F74" i="4"/>
  <c r="G74" i="4"/>
  <c r="H74" i="4"/>
  <c r="I74" i="4"/>
  <c r="V74" i="4"/>
  <c r="W74" i="4"/>
  <c r="X74" i="4"/>
  <c r="Y74" i="4"/>
  <c r="AA74" i="4"/>
  <c r="AB74" i="4"/>
  <c r="AC74" i="4"/>
  <c r="AD74" i="4"/>
  <c r="AF74" i="4"/>
  <c r="AG74" i="4"/>
  <c r="AH74" i="4"/>
  <c r="AI74" i="4"/>
  <c r="AK74" i="4" s="1"/>
  <c r="AM74" i="4"/>
  <c r="AN74" i="4"/>
  <c r="AO74" i="4"/>
  <c r="AP74" i="4"/>
  <c r="E76" i="4"/>
  <c r="F76" i="4"/>
  <c r="G76" i="4"/>
  <c r="H76" i="4"/>
  <c r="I76" i="4"/>
  <c r="V76" i="4"/>
  <c r="W76" i="4"/>
  <c r="X76" i="4"/>
  <c r="Y76" i="4"/>
  <c r="AA76" i="4"/>
  <c r="AB76" i="4"/>
  <c r="AC76" i="4"/>
  <c r="AD76" i="4"/>
  <c r="AF76" i="4"/>
  <c r="AG76" i="4"/>
  <c r="AH76" i="4"/>
  <c r="AI76" i="4"/>
  <c r="AK76" i="4" s="1"/>
  <c r="AM76" i="4"/>
  <c r="AN76" i="4"/>
  <c r="AO76" i="4"/>
  <c r="AP76" i="4"/>
  <c r="E77" i="4"/>
  <c r="F77" i="4"/>
  <c r="G77" i="4"/>
  <c r="H77" i="4"/>
  <c r="I77" i="4"/>
  <c r="V77" i="4"/>
  <c r="W77" i="4"/>
  <c r="X77" i="4"/>
  <c r="Y77" i="4"/>
  <c r="AA77" i="4"/>
  <c r="AB77" i="4"/>
  <c r="AC77" i="4"/>
  <c r="AD77" i="4"/>
  <c r="AF77" i="4"/>
  <c r="AG77" i="4"/>
  <c r="AH77" i="4"/>
  <c r="AI77" i="4"/>
  <c r="AK77" i="4" s="1"/>
  <c r="AM77" i="4"/>
  <c r="AN77" i="4"/>
  <c r="AO77" i="4"/>
  <c r="AP77" i="4"/>
  <c r="AP55" i="4"/>
  <c r="AO55" i="4"/>
  <c r="AN55" i="4"/>
  <c r="AM55" i="4"/>
  <c r="AI55" i="4"/>
  <c r="AK55" i="4" s="1"/>
  <c r="AH55" i="4"/>
  <c r="AG55" i="4"/>
  <c r="AF55" i="4"/>
  <c r="AD55" i="4"/>
  <c r="AB55" i="4"/>
  <c r="AA55" i="4"/>
  <c r="Y55" i="4"/>
  <c r="Y105" i="4" s="1"/>
  <c r="X55" i="4"/>
  <c r="X105" i="4" s="1"/>
  <c r="W55" i="4"/>
  <c r="W105" i="4" s="1"/>
  <c r="V55" i="4"/>
  <c r="V105" i="4" s="1"/>
  <c r="I55" i="4"/>
  <c r="H55" i="4"/>
  <c r="G55" i="4"/>
  <c r="F55" i="4"/>
  <c r="E55" i="4"/>
  <c r="F193" i="4"/>
  <c r="G193" i="4"/>
  <c r="H193" i="4"/>
  <c r="I193" i="4"/>
  <c r="J193" i="4"/>
  <c r="K193" i="4"/>
  <c r="N193" i="4"/>
  <c r="O193" i="4"/>
  <c r="L29" i="4" l="1"/>
  <c r="M29" i="4" s="1"/>
  <c r="AA104" i="4"/>
  <c r="L31" i="4"/>
  <c r="L30" i="4"/>
  <c r="AH81" i="4"/>
  <c r="AH106" i="4"/>
  <c r="AC81" i="4"/>
  <c r="AC106" i="4"/>
  <c r="AK30" i="4"/>
  <c r="AI105" i="4"/>
  <c r="AK105" i="4" s="1"/>
  <c r="AD80" i="4"/>
  <c r="AD105" i="4"/>
  <c r="AJ80" i="4"/>
  <c r="AF79" i="4"/>
  <c r="AF104" i="4"/>
  <c r="AG81" i="4"/>
  <c r="AG106" i="4"/>
  <c r="AH80" i="4"/>
  <c r="AH105" i="4"/>
  <c r="AC105" i="4"/>
  <c r="AI104" i="4"/>
  <c r="AK104" i="4" s="1"/>
  <c r="AD104" i="4"/>
  <c r="AJ79" i="4"/>
  <c r="AF81" i="4"/>
  <c r="AF106" i="4"/>
  <c r="AA106" i="4"/>
  <c r="AG105" i="4"/>
  <c r="AB105" i="4"/>
  <c r="AH79" i="4"/>
  <c r="AH104" i="4"/>
  <c r="AC79" i="4"/>
  <c r="AC104" i="4"/>
  <c r="AI106" i="4"/>
  <c r="AJ81" i="4"/>
  <c r="AD106" i="4"/>
  <c r="AF80" i="4"/>
  <c r="AF105" i="4"/>
  <c r="AA105" i="4"/>
  <c r="AG104" i="4"/>
  <c r="AB104" i="4"/>
  <c r="O105" i="4"/>
  <c r="F105" i="4"/>
  <c r="O106" i="4"/>
  <c r="F106" i="4"/>
  <c r="AK106" i="4"/>
  <c r="AK56" i="4"/>
  <c r="AI81" i="4"/>
  <c r="AK31" i="4"/>
  <c r="AI79" i="4"/>
  <c r="AK29" i="4"/>
  <c r="G106" i="4"/>
  <c r="I106" i="4"/>
  <c r="E106" i="4"/>
  <c r="H106" i="4"/>
  <c r="G104" i="4"/>
  <c r="I105" i="4"/>
  <c r="O104" i="4"/>
  <c r="F104" i="4"/>
  <c r="E80" i="4"/>
  <c r="E105" i="4"/>
  <c r="H105" i="4"/>
  <c r="I104" i="4"/>
  <c r="G105" i="4"/>
  <c r="H104" i="4"/>
  <c r="E104" i="4"/>
  <c r="AN105" i="4"/>
  <c r="AO105" i="4"/>
  <c r="AP105" i="4"/>
  <c r="AM105" i="4"/>
  <c r="AA79" i="4"/>
  <c r="AI80" i="4"/>
  <c r="AG88" i="4"/>
  <c r="I88" i="4"/>
  <c r="Y88" i="4"/>
  <c r="W63" i="4"/>
  <c r="AH88" i="4"/>
  <c r="E88" i="4"/>
  <c r="G88" i="4"/>
  <c r="AC80" i="4"/>
  <c r="AD79" i="4"/>
  <c r="H88" i="4"/>
  <c r="F88" i="4"/>
  <c r="AF88" i="4"/>
  <c r="AI88" i="4"/>
  <c r="AK88" i="4" s="1"/>
  <c r="E81" i="4"/>
  <c r="I79" i="4"/>
  <c r="AD88" i="4"/>
  <c r="Y80" i="4"/>
  <c r="V63" i="4"/>
  <c r="V81" i="4"/>
  <c r="V58" i="4"/>
  <c r="AA81" i="4"/>
  <c r="AA80" i="4"/>
  <c r="W73" i="4"/>
  <c r="W68" i="4"/>
  <c r="W58" i="4"/>
  <c r="W81" i="4"/>
  <c r="W80" i="4"/>
  <c r="W79" i="4"/>
  <c r="AB79" i="4"/>
  <c r="AB80" i="4"/>
  <c r="AB81" i="4"/>
  <c r="AD81" i="4"/>
  <c r="G81" i="4"/>
  <c r="H79" i="4"/>
  <c r="H80" i="4"/>
  <c r="G80" i="4"/>
  <c r="Y79" i="4"/>
  <c r="AG80" i="4"/>
  <c r="AG79" i="4"/>
  <c r="H81" i="4"/>
  <c r="I80" i="4"/>
  <c r="F79" i="4"/>
  <c r="F81" i="4"/>
  <c r="I81" i="4"/>
  <c r="F80" i="4"/>
  <c r="G79" i="4"/>
  <c r="O25" i="4"/>
  <c r="O32" i="4" s="1"/>
  <c r="R25" i="4"/>
  <c r="T25" i="4"/>
  <c r="W25" i="4"/>
  <c r="V25" i="4"/>
  <c r="V73" i="4"/>
  <c r="X25" i="4"/>
  <c r="Q25" i="4"/>
  <c r="X73" i="4"/>
  <c r="X68" i="4"/>
  <c r="X63" i="4"/>
  <c r="S25" i="4"/>
  <c r="X58" i="4"/>
  <c r="L106" i="4" l="1"/>
  <c r="L105" i="4"/>
  <c r="L104" i="4"/>
  <c r="AK80" i="4"/>
  <c r="AK81" i="4"/>
  <c r="AK79" i="4"/>
  <c r="W75" i="4"/>
  <c r="V75" i="4"/>
  <c r="X75" i="4"/>
  <c r="O192" i="4"/>
  <c r="O204" i="4"/>
  <c r="O205" i="4"/>
  <c r="O224" i="4"/>
  <c r="O166" i="4"/>
  <c r="O155" i="4"/>
  <c r="O109" i="4"/>
  <c r="N36" i="4"/>
  <c r="O86" i="4" s="1"/>
  <c r="O34" i="4"/>
  <c r="O39" i="4" s="1"/>
  <c r="N192" i="4"/>
  <c r="N204" i="4"/>
  <c r="N205" i="4"/>
  <c r="N234" i="4"/>
  <c r="F159" i="4"/>
  <c r="F167" i="4" s="1"/>
  <c r="G159" i="4"/>
  <c r="G167" i="4" s="1"/>
  <c r="H159" i="4"/>
  <c r="H167" i="4" s="1"/>
  <c r="I159" i="4"/>
  <c r="I167" i="4" s="1"/>
  <c r="J159" i="4"/>
  <c r="E159" i="4"/>
  <c r="E167" i="4" s="1"/>
  <c r="N155" i="4"/>
  <c r="N166" i="4"/>
  <c r="N50" i="4"/>
  <c r="O99" i="4" s="1"/>
  <c r="N51" i="4"/>
  <c r="N224" i="4" s="1"/>
  <c r="AP91" i="4"/>
  <c r="AM83" i="4"/>
  <c r="AN83" i="4"/>
  <c r="AO83" i="4"/>
  <c r="AP83" i="4"/>
  <c r="AM85" i="4"/>
  <c r="AN85" i="4"/>
  <c r="AO85" i="4"/>
  <c r="AP85" i="4"/>
  <c r="AM86" i="4"/>
  <c r="AN86" i="4"/>
  <c r="AO86" i="4"/>
  <c r="AP86" i="4"/>
  <c r="AM87" i="4"/>
  <c r="AN87" i="4"/>
  <c r="AO87" i="4"/>
  <c r="AP87" i="4"/>
  <c r="AM90" i="4"/>
  <c r="AN90" i="4"/>
  <c r="AO90" i="4"/>
  <c r="AP90" i="4"/>
  <c r="AM91" i="4"/>
  <c r="AN91" i="4"/>
  <c r="AO91" i="4"/>
  <c r="AM99" i="4"/>
  <c r="AN99" i="4"/>
  <c r="AO99" i="4"/>
  <c r="AP99" i="4"/>
  <c r="AM100" i="4"/>
  <c r="AN100" i="4"/>
  <c r="AO100" i="4"/>
  <c r="AP100" i="4"/>
  <c r="AM23" i="4"/>
  <c r="AN23" i="4"/>
  <c r="AO23" i="4"/>
  <c r="AP23" i="4"/>
  <c r="AM18" i="4"/>
  <c r="AN18" i="4"/>
  <c r="AO18" i="4"/>
  <c r="AP18" i="4"/>
  <c r="AM13" i="4"/>
  <c r="AN13" i="4"/>
  <c r="AO13" i="4"/>
  <c r="AP13" i="4"/>
  <c r="AM8" i="4"/>
  <c r="AN8" i="4"/>
  <c r="AO8" i="4"/>
  <c r="AP8" i="4"/>
  <c r="O83" i="4"/>
  <c r="N35" i="4"/>
  <c r="N37" i="4"/>
  <c r="O87" i="4" s="1"/>
  <c r="N40" i="4"/>
  <c r="O90" i="4" s="1"/>
  <c r="N41" i="4"/>
  <c r="O91" i="4" s="1"/>
  <c r="N24" i="4"/>
  <c r="N26" i="4"/>
  <c r="N27" i="4"/>
  <c r="N21" i="4"/>
  <c r="N22" i="4"/>
  <c r="N20" i="4"/>
  <c r="N16" i="4"/>
  <c r="N17" i="4"/>
  <c r="N15" i="4"/>
  <c r="N11" i="4"/>
  <c r="N12" i="4"/>
  <c r="N10" i="4"/>
  <c r="O60" i="4" s="1"/>
  <c r="N7" i="4"/>
  <c r="N6" i="4"/>
  <c r="N5" i="4"/>
  <c r="O55" i="4" s="1"/>
  <c r="B8" i="4"/>
  <c r="C8" i="4"/>
  <c r="D8" i="4"/>
  <c r="E8" i="4"/>
  <c r="F8" i="4"/>
  <c r="G8" i="4"/>
  <c r="H8" i="4"/>
  <c r="I8" i="4"/>
  <c r="Y8" i="4"/>
  <c r="Y58" i="4" s="1"/>
  <c r="AA8" i="4"/>
  <c r="AA58" i="4" s="1"/>
  <c r="AB8" i="4"/>
  <c r="AB58" i="4" s="1"/>
  <c r="AC8" i="4"/>
  <c r="AC58" i="4" s="1"/>
  <c r="AD8" i="4"/>
  <c r="AJ58" i="4" s="1"/>
  <c r="AF8" i="4"/>
  <c r="AG8" i="4"/>
  <c r="AG58" i="4" s="1"/>
  <c r="AH8" i="4"/>
  <c r="AH58" i="4" s="1"/>
  <c r="AI8" i="4"/>
  <c r="AK8" i="4" s="1"/>
  <c r="J12" i="4"/>
  <c r="J16" i="4"/>
  <c r="B18" i="4"/>
  <c r="C18" i="4"/>
  <c r="D18" i="4"/>
  <c r="E18" i="4"/>
  <c r="F18" i="4"/>
  <c r="G18" i="4"/>
  <c r="H18" i="4"/>
  <c r="I18" i="4"/>
  <c r="Y18" i="4"/>
  <c r="Y68" i="4" s="1"/>
  <c r="AA18" i="4"/>
  <c r="AA68" i="4" s="1"/>
  <c r="AB18" i="4"/>
  <c r="AB68" i="4" s="1"/>
  <c r="AC18" i="4"/>
  <c r="AC68" i="4" s="1"/>
  <c r="AD18" i="4"/>
  <c r="AF18" i="4"/>
  <c r="AG18" i="4"/>
  <c r="AG68" i="4" s="1"/>
  <c r="AH18" i="4"/>
  <c r="AH68" i="4" s="1"/>
  <c r="AI18" i="4"/>
  <c r="AK18" i="4" s="1"/>
  <c r="J15" i="4"/>
  <c r="J17" i="4"/>
  <c r="J20" i="4"/>
  <c r="L70" i="4" s="1"/>
  <c r="J21" i="4"/>
  <c r="L71" i="4" s="1"/>
  <c r="C249" i="4"/>
  <c r="C247" i="4"/>
  <c r="C245" i="4"/>
  <c r="C243" i="4"/>
  <c r="J62" i="4" l="1"/>
  <c r="L62" i="4"/>
  <c r="J65" i="4"/>
  <c r="L65" i="4"/>
  <c r="J67" i="4"/>
  <c r="L67" i="4"/>
  <c r="J66" i="4"/>
  <c r="L66" i="4"/>
  <c r="AD68" i="4"/>
  <c r="AJ68" i="4"/>
  <c r="AI68" i="4"/>
  <c r="AI58" i="4"/>
  <c r="AK58" i="4" s="1"/>
  <c r="J71" i="4"/>
  <c r="J70" i="4"/>
  <c r="O70" i="4"/>
  <c r="AF68" i="4"/>
  <c r="O85" i="4"/>
  <c r="N38" i="4"/>
  <c r="N30" i="4"/>
  <c r="I68" i="4"/>
  <c r="E68" i="4"/>
  <c r="K66" i="4"/>
  <c r="G68" i="4"/>
  <c r="K62" i="4"/>
  <c r="H58" i="4"/>
  <c r="AF58" i="4"/>
  <c r="N31" i="4"/>
  <c r="N29" i="4"/>
  <c r="F58" i="4"/>
  <c r="AD58" i="4"/>
  <c r="AO58" i="4"/>
  <c r="AO68" i="4"/>
  <c r="K71" i="4"/>
  <c r="M71" i="4" s="1"/>
  <c r="K67" i="4"/>
  <c r="F68" i="4"/>
  <c r="G58" i="4"/>
  <c r="AN68" i="4"/>
  <c r="O61" i="4"/>
  <c r="O76" i="4"/>
  <c r="N65" i="4"/>
  <c r="O65" i="4"/>
  <c r="K70" i="4"/>
  <c r="M70" i="4" s="1"/>
  <c r="K65" i="4"/>
  <c r="H68" i="4"/>
  <c r="I58" i="4"/>
  <c r="E58" i="4"/>
  <c r="N62" i="4"/>
  <c r="O62" i="4"/>
  <c r="O66" i="4"/>
  <c r="N66" i="4"/>
  <c r="O77" i="4"/>
  <c r="AP58" i="4"/>
  <c r="AP68" i="4"/>
  <c r="O56" i="4"/>
  <c r="N70" i="4"/>
  <c r="O57" i="4"/>
  <c r="O72" i="4"/>
  <c r="O74" i="4"/>
  <c r="AN58" i="4"/>
  <c r="N67" i="4"/>
  <c r="O67" i="4"/>
  <c r="N71" i="4"/>
  <c r="O71" i="4"/>
  <c r="AM58" i="4"/>
  <c r="AM68" i="4"/>
  <c r="O107" i="4"/>
  <c r="O108" i="4" s="1"/>
  <c r="O110" i="4"/>
  <c r="O181" i="4"/>
  <c r="O227" i="4"/>
  <c r="O42" i="4"/>
  <c r="O186" i="4" s="1"/>
  <c r="O200" i="4"/>
  <c r="O159" i="4"/>
  <c r="O100" i="4"/>
  <c r="N159" i="4"/>
  <c r="AN25" i="4"/>
  <c r="AM25" i="4"/>
  <c r="AP25" i="4"/>
  <c r="N23" i="4"/>
  <c r="AO25" i="4"/>
  <c r="N18" i="4"/>
  <c r="N13" i="4"/>
  <c r="N8" i="4"/>
  <c r="J18" i="4"/>
  <c r="F234" i="4"/>
  <c r="G234" i="4"/>
  <c r="H234" i="4"/>
  <c r="I234" i="4"/>
  <c r="J234" i="4"/>
  <c r="K234" i="4"/>
  <c r="F224" i="4"/>
  <c r="G224" i="4"/>
  <c r="H224" i="4"/>
  <c r="I224" i="4"/>
  <c r="I206" i="4"/>
  <c r="I204" i="4"/>
  <c r="J204" i="4"/>
  <c r="K204" i="4"/>
  <c r="I205" i="4"/>
  <c r="J205" i="4"/>
  <c r="K205" i="4"/>
  <c r="F192" i="4"/>
  <c r="G192" i="4"/>
  <c r="I192" i="4"/>
  <c r="J192" i="4"/>
  <c r="K192" i="4"/>
  <c r="F186" i="4"/>
  <c r="G186" i="4"/>
  <c r="H186" i="4"/>
  <c r="E186" i="4"/>
  <c r="F185" i="4"/>
  <c r="G185" i="4"/>
  <c r="H185" i="4"/>
  <c r="H187" i="4" s="1"/>
  <c r="I185" i="4"/>
  <c r="E185" i="4"/>
  <c r="F179" i="4"/>
  <c r="G179" i="4" s="1"/>
  <c r="H179" i="4" s="1"/>
  <c r="I179" i="4" s="1"/>
  <c r="J179" i="4" s="1"/>
  <c r="O179" i="4" s="1"/>
  <c r="E240" i="4" l="1"/>
  <c r="E242" i="4" s="1"/>
  <c r="L232" i="4"/>
  <c r="M66" i="4"/>
  <c r="M67" i="4"/>
  <c r="M62" i="4"/>
  <c r="M65" i="4"/>
  <c r="J68" i="4"/>
  <c r="L68" i="4"/>
  <c r="AK68" i="4"/>
  <c r="N104" i="4"/>
  <c r="N106" i="4"/>
  <c r="O80" i="4"/>
  <c r="N105" i="4"/>
  <c r="O88" i="4"/>
  <c r="F187" i="4"/>
  <c r="O79" i="4"/>
  <c r="O81" i="4"/>
  <c r="O63" i="4"/>
  <c r="AM32" i="4"/>
  <c r="K68" i="4"/>
  <c r="AO32" i="4"/>
  <c r="AO34" i="4" s="1"/>
  <c r="AN32" i="4"/>
  <c r="AN34" i="4" s="1"/>
  <c r="AP32" i="4"/>
  <c r="AP109" i="4" s="1"/>
  <c r="N68" i="4"/>
  <c r="O68" i="4"/>
  <c r="O58" i="4"/>
  <c r="O73" i="4"/>
  <c r="O43" i="4"/>
  <c r="O185" i="4" s="1"/>
  <c r="O187" i="4" s="1"/>
  <c r="O182" i="4" s="1"/>
  <c r="O202" i="4" s="1"/>
  <c r="O228" i="4"/>
  <c r="O167" i="4"/>
  <c r="N167" i="4"/>
  <c r="N25" i="4"/>
  <c r="G187" i="4"/>
  <c r="E187" i="4"/>
  <c r="K166" i="4"/>
  <c r="M166" i="4" s="1"/>
  <c r="E122" i="4"/>
  <c r="E131" i="4" s="1"/>
  <c r="F122" i="4"/>
  <c r="F131" i="4" s="1"/>
  <c r="G122" i="4"/>
  <c r="G131" i="4" s="1"/>
  <c r="K155" i="4"/>
  <c r="M155" i="4" s="1"/>
  <c r="J166" i="4"/>
  <c r="J167" i="4" s="1"/>
  <c r="J65" i="3"/>
  <c r="J22" i="3"/>
  <c r="I22" i="3"/>
  <c r="H22" i="3"/>
  <c r="G22" i="3"/>
  <c r="F22" i="3"/>
  <c r="E22" i="3"/>
  <c r="D22" i="3"/>
  <c r="C22" i="3"/>
  <c r="J20" i="3"/>
  <c r="I20" i="3"/>
  <c r="H20" i="3"/>
  <c r="G20" i="3"/>
  <c r="F20" i="3"/>
  <c r="E20" i="3"/>
  <c r="D20" i="3"/>
  <c r="C20" i="3"/>
  <c r="J18" i="3"/>
  <c r="I18" i="3"/>
  <c r="H18" i="3"/>
  <c r="G18" i="3"/>
  <c r="F18" i="3"/>
  <c r="E18" i="3"/>
  <c r="D18" i="3"/>
  <c r="C18" i="3"/>
  <c r="J16" i="3"/>
  <c r="I16" i="3"/>
  <c r="H16" i="3"/>
  <c r="G16" i="3"/>
  <c r="F16" i="3"/>
  <c r="E16" i="3"/>
  <c r="D16" i="3"/>
  <c r="C16" i="3"/>
  <c r="D14" i="3"/>
  <c r="E14" i="3"/>
  <c r="F14" i="3"/>
  <c r="G14" i="3"/>
  <c r="H14" i="3"/>
  <c r="I14" i="3"/>
  <c r="J14" i="3"/>
  <c r="C14" i="3"/>
  <c r="K56" i="3"/>
  <c r="K62" i="3"/>
  <c r="K64" i="3"/>
  <c r="K66" i="3"/>
  <c r="K67" i="3"/>
  <c r="E114" i="4"/>
  <c r="E126" i="4" s="1"/>
  <c r="F114" i="4"/>
  <c r="F126" i="4" s="1"/>
  <c r="G114" i="4"/>
  <c r="G126" i="4" s="1"/>
  <c r="H114" i="4"/>
  <c r="I114" i="4"/>
  <c r="AI87" i="4"/>
  <c r="AK87" i="4" s="1"/>
  <c r="X94" i="4"/>
  <c r="V82" i="4"/>
  <c r="W82" i="4"/>
  <c r="X82" i="4"/>
  <c r="V83" i="4"/>
  <c r="W83" i="4"/>
  <c r="X83" i="4"/>
  <c r="Y83" i="4"/>
  <c r="V84" i="4"/>
  <c r="W84" i="4"/>
  <c r="X84" i="4"/>
  <c r="V85" i="4"/>
  <c r="W85" i="4"/>
  <c r="X85" i="4"/>
  <c r="Y85" i="4"/>
  <c r="V86" i="4"/>
  <c r="W86" i="4"/>
  <c r="X86" i="4"/>
  <c r="Y86" i="4"/>
  <c r="V87" i="4"/>
  <c r="W87" i="4"/>
  <c r="X87" i="4"/>
  <c r="Y87" i="4"/>
  <c r="V90" i="4"/>
  <c r="W90" i="4"/>
  <c r="X90" i="4"/>
  <c r="Y90" i="4"/>
  <c r="V91" i="4"/>
  <c r="W91" i="4"/>
  <c r="X91" i="4"/>
  <c r="Y91" i="4"/>
  <c r="V92" i="4"/>
  <c r="W92" i="4"/>
  <c r="X92" i="4"/>
  <c r="Y92" i="4"/>
  <c r="V93" i="4"/>
  <c r="W93" i="4"/>
  <c r="X93" i="4"/>
  <c r="Y93" i="4"/>
  <c r="V94" i="4"/>
  <c r="W94" i="4"/>
  <c r="Y94" i="4"/>
  <c r="V96" i="4"/>
  <c r="W96" i="4"/>
  <c r="X96" i="4"/>
  <c r="V97" i="4"/>
  <c r="W97" i="4"/>
  <c r="X97" i="4"/>
  <c r="V99" i="4"/>
  <c r="W99" i="4"/>
  <c r="X99" i="4"/>
  <c r="Y99" i="4"/>
  <c r="V100" i="4"/>
  <c r="W100" i="4"/>
  <c r="X100" i="4"/>
  <c r="Y100" i="4"/>
  <c r="V107" i="4"/>
  <c r="W107" i="4"/>
  <c r="X107" i="4"/>
  <c r="V109" i="4"/>
  <c r="W109" i="4"/>
  <c r="X109" i="4"/>
  <c r="V110" i="4"/>
  <c r="W110" i="4"/>
  <c r="X110" i="4"/>
  <c r="V111" i="4"/>
  <c r="W111" i="4"/>
  <c r="X111" i="4"/>
  <c r="AA97" i="4"/>
  <c r="AB97" i="4"/>
  <c r="AC97" i="4"/>
  <c r="AC96" i="4"/>
  <c r="AA83" i="4"/>
  <c r="AB83" i="4"/>
  <c r="AC83" i="4"/>
  <c r="AA85" i="4"/>
  <c r="AB85" i="4"/>
  <c r="AC85" i="4"/>
  <c r="AA86" i="4"/>
  <c r="AB86" i="4"/>
  <c r="AC86" i="4"/>
  <c r="AA87" i="4"/>
  <c r="AB87" i="4"/>
  <c r="AC87" i="4"/>
  <c r="AA90" i="4"/>
  <c r="AB90" i="4"/>
  <c r="AC90" i="4"/>
  <c r="AA91" i="4"/>
  <c r="AB91" i="4"/>
  <c r="AC91" i="4"/>
  <c r="AA92" i="4"/>
  <c r="AB92" i="4"/>
  <c r="AC92" i="4"/>
  <c r="AA93" i="4"/>
  <c r="AB93" i="4"/>
  <c r="AC93" i="4"/>
  <c r="AA96" i="4"/>
  <c r="AB96" i="4"/>
  <c r="AA99" i="4"/>
  <c r="AB99" i="4"/>
  <c r="AC99" i="4"/>
  <c r="AA100" i="4"/>
  <c r="AB100" i="4"/>
  <c r="AC100" i="4"/>
  <c r="V44" i="4"/>
  <c r="W44" i="4"/>
  <c r="X44" i="4"/>
  <c r="Q44" i="4"/>
  <c r="R44" i="4"/>
  <c r="S44" i="4"/>
  <c r="T44" i="4"/>
  <c r="Q44" i="2"/>
  <c r="R44" i="2"/>
  <c r="S44" i="2"/>
  <c r="Q46" i="2"/>
  <c r="Q24" i="2"/>
  <c r="R24" i="2"/>
  <c r="S24" i="2"/>
  <c r="T24" i="2"/>
  <c r="Q25" i="2"/>
  <c r="R25" i="2"/>
  <c r="S25" i="2"/>
  <c r="T25" i="2"/>
  <c r="R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3" i="2"/>
  <c r="R33" i="2"/>
  <c r="S33" i="2"/>
  <c r="T33" i="2"/>
  <c r="Q36" i="2"/>
  <c r="R36" i="2"/>
  <c r="S36" i="2"/>
  <c r="Q37" i="2"/>
  <c r="R37" i="2"/>
  <c r="S37" i="2"/>
  <c r="Q39" i="2"/>
  <c r="R39" i="2"/>
  <c r="S39" i="2"/>
  <c r="T39" i="2"/>
  <c r="Q40" i="2"/>
  <c r="R40" i="2"/>
  <c r="S40" i="2"/>
  <c r="T40" i="2"/>
  <c r="V24" i="2"/>
  <c r="W24" i="2"/>
  <c r="X24" i="2"/>
  <c r="V25" i="2"/>
  <c r="W25" i="2"/>
  <c r="X25" i="2"/>
  <c r="V26" i="2"/>
  <c r="V27" i="2"/>
  <c r="W27" i="2"/>
  <c r="X27" i="2"/>
  <c r="V28" i="2"/>
  <c r="W28" i="2"/>
  <c r="X28" i="2"/>
  <c r="V29" i="2"/>
  <c r="W29" i="2"/>
  <c r="X29" i="2"/>
  <c r="V30" i="2"/>
  <c r="W30" i="2"/>
  <c r="X30" i="2"/>
  <c r="V31" i="2"/>
  <c r="W31" i="2"/>
  <c r="X31" i="2"/>
  <c r="V33" i="2"/>
  <c r="W33" i="2"/>
  <c r="X33" i="2"/>
  <c r="V34" i="2"/>
  <c r="V36" i="2"/>
  <c r="W36" i="2"/>
  <c r="X36" i="2"/>
  <c r="V37" i="2"/>
  <c r="W37" i="2"/>
  <c r="X37" i="2"/>
  <c r="V39" i="2"/>
  <c r="W39" i="2"/>
  <c r="X39" i="2"/>
  <c r="V40" i="2"/>
  <c r="W40" i="2"/>
  <c r="X40" i="2"/>
  <c r="B6" i="2"/>
  <c r="C6" i="2"/>
  <c r="D6" i="2"/>
  <c r="E6" i="2"/>
  <c r="F6" i="2"/>
  <c r="G6" i="2"/>
  <c r="H6" i="2"/>
  <c r="I6" i="2"/>
  <c r="J6" i="2"/>
  <c r="L6" i="2"/>
  <c r="L10" i="2" s="1"/>
  <c r="M6" i="2"/>
  <c r="M10" i="2" s="1"/>
  <c r="N6" i="2"/>
  <c r="N10" i="2" s="1"/>
  <c r="O6" i="2"/>
  <c r="O10" i="2" s="1"/>
  <c r="O13" i="2" s="1"/>
  <c r="O15" i="2" s="1"/>
  <c r="Q6" i="2"/>
  <c r="Q10" i="2" s="1"/>
  <c r="Q13" i="2" s="1"/>
  <c r="Q15" i="2" s="1"/>
  <c r="Q34" i="2" s="1"/>
  <c r="R6" i="2"/>
  <c r="R43" i="2" s="1"/>
  <c r="S6" i="2"/>
  <c r="S10" i="2" s="1"/>
  <c r="S45" i="2" s="1"/>
  <c r="T6" i="2"/>
  <c r="T26" i="2" s="1"/>
  <c r="V6" i="2"/>
  <c r="W6" i="2"/>
  <c r="W26" i="2" s="1"/>
  <c r="X6" i="2"/>
  <c r="X26" i="2" s="1"/>
  <c r="Y6" i="2"/>
  <c r="AA6" i="2"/>
  <c r="AB6" i="2"/>
  <c r="AC6" i="2"/>
  <c r="R10" i="2"/>
  <c r="R13" i="2" s="1"/>
  <c r="R15" i="2" s="1"/>
  <c r="W34" i="2" s="1"/>
  <c r="K6" i="4"/>
  <c r="N83" i="4"/>
  <c r="K35" i="4"/>
  <c r="M35" i="4" s="1"/>
  <c r="K36" i="4"/>
  <c r="K37" i="4"/>
  <c r="K40" i="4"/>
  <c r="K41" i="4"/>
  <c r="K43" i="4"/>
  <c r="N99" i="4"/>
  <c r="K51" i="4"/>
  <c r="M51" i="4" s="1"/>
  <c r="J43" i="4"/>
  <c r="L93" i="4" s="1"/>
  <c r="J41" i="4"/>
  <c r="J40" i="4"/>
  <c r="J37" i="4"/>
  <c r="L87" i="4" s="1"/>
  <c r="J36" i="4"/>
  <c r="L86" i="4" s="1"/>
  <c r="J35" i="4"/>
  <c r="L85" i="4" s="1"/>
  <c r="J27" i="4"/>
  <c r="J24" i="4"/>
  <c r="J22" i="4"/>
  <c r="L72" i="4" s="1"/>
  <c r="J51" i="4"/>
  <c r="L100" i="4" s="1"/>
  <c r="J50" i="4"/>
  <c r="AI83" i="4"/>
  <c r="AK83" i="4" s="1"/>
  <c r="AI85" i="4"/>
  <c r="AK85" i="4" s="1"/>
  <c r="AI86" i="4"/>
  <c r="AK86" i="4" s="1"/>
  <c r="AI90" i="4"/>
  <c r="AK90" i="4" s="1"/>
  <c r="AI91" i="4"/>
  <c r="AK91" i="4" s="1"/>
  <c r="AI93" i="4"/>
  <c r="AK93" i="4" s="1"/>
  <c r="AI99" i="4"/>
  <c r="AK99" i="4" s="1"/>
  <c r="AI100" i="4"/>
  <c r="AK100" i="4" s="1"/>
  <c r="AA45" i="4"/>
  <c r="AA94" i="4" s="1"/>
  <c r="AB45" i="4"/>
  <c r="AB94" i="4" s="1"/>
  <c r="AC45" i="4"/>
  <c r="AC94" i="4" s="1"/>
  <c r="AD45" i="4"/>
  <c r="AD48" i="4" s="1"/>
  <c r="AJ97" i="4" s="1"/>
  <c r="E44" i="4"/>
  <c r="F44" i="4"/>
  <c r="G44" i="4"/>
  <c r="H44" i="4"/>
  <c r="Y44" i="4"/>
  <c r="AA44" i="4"/>
  <c r="AB44" i="4"/>
  <c r="AC44" i="4"/>
  <c r="AD44" i="4"/>
  <c r="AJ94" i="4" s="1"/>
  <c r="G34" i="4"/>
  <c r="AI13" i="4"/>
  <c r="AK13" i="4" s="1"/>
  <c r="J26" i="4"/>
  <c r="J11" i="4"/>
  <c r="J10" i="4"/>
  <c r="J6" i="4"/>
  <c r="L56" i="4" s="1"/>
  <c r="J7" i="4"/>
  <c r="L57" i="4" s="1"/>
  <c r="J5" i="4"/>
  <c r="L55" i="4" s="1"/>
  <c r="B13" i="4"/>
  <c r="C13" i="4"/>
  <c r="D13" i="4"/>
  <c r="E13" i="4"/>
  <c r="F13" i="4"/>
  <c r="G13" i="4"/>
  <c r="H13" i="4"/>
  <c r="I13" i="4"/>
  <c r="Y13" i="4"/>
  <c r="Y63" i="4" s="1"/>
  <c r="AA13" i="4"/>
  <c r="AA63" i="4" s="1"/>
  <c r="AB13" i="4"/>
  <c r="AB63" i="4" s="1"/>
  <c r="AC13" i="4"/>
  <c r="AC63" i="4" s="1"/>
  <c r="AD13" i="4"/>
  <c r="AJ63" i="4" s="1"/>
  <c r="AF13" i="4"/>
  <c r="AG13" i="4"/>
  <c r="B23" i="4"/>
  <c r="C23" i="4"/>
  <c r="D23" i="4"/>
  <c r="E23" i="4"/>
  <c r="F23" i="4"/>
  <c r="G23" i="4"/>
  <c r="H23" i="4"/>
  <c r="I23" i="4"/>
  <c r="Y23" i="4"/>
  <c r="Y73" i="4" s="1"/>
  <c r="AA23" i="4"/>
  <c r="AA73" i="4" s="1"/>
  <c r="AB23" i="4"/>
  <c r="AB73" i="4" s="1"/>
  <c r="AC23" i="4"/>
  <c r="AC73" i="4" s="1"/>
  <c r="AD23" i="4"/>
  <c r="AF23" i="4"/>
  <c r="AG23" i="4"/>
  <c r="AH23" i="4"/>
  <c r="AH13" i="4"/>
  <c r="C136" i="4"/>
  <c r="D136" i="4" s="1"/>
  <c r="G111" i="4"/>
  <c r="F111" i="4"/>
  <c r="E111" i="4"/>
  <c r="D111" i="4"/>
  <c r="C111" i="4"/>
  <c r="B111" i="4"/>
  <c r="G109" i="4"/>
  <c r="F109" i="4"/>
  <c r="E109" i="4"/>
  <c r="D109" i="4"/>
  <c r="C109" i="4"/>
  <c r="B109" i="4"/>
  <c r="F107" i="4"/>
  <c r="F108" i="4" s="1"/>
  <c r="E107" i="4"/>
  <c r="E108" i="4" s="1"/>
  <c r="D107" i="4"/>
  <c r="C107" i="4"/>
  <c r="B107" i="4"/>
  <c r="AH100" i="4"/>
  <c r="AG100" i="4"/>
  <c r="AF100" i="4"/>
  <c r="AD100" i="4"/>
  <c r="I100" i="4"/>
  <c r="H100" i="4"/>
  <c r="G100" i="4"/>
  <c r="F100" i="4"/>
  <c r="AH99" i="4"/>
  <c r="AG99" i="4"/>
  <c r="AF99" i="4"/>
  <c r="AD99" i="4"/>
  <c r="I99" i="4"/>
  <c r="H99" i="4"/>
  <c r="G99" i="4"/>
  <c r="F99" i="4"/>
  <c r="AG97" i="4"/>
  <c r="AF97" i="4"/>
  <c r="G97" i="4"/>
  <c r="F97" i="4"/>
  <c r="E97" i="4"/>
  <c r="D97" i="4"/>
  <c r="C97" i="4"/>
  <c r="AG96" i="4"/>
  <c r="AF96" i="4"/>
  <c r="G96" i="4"/>
  <c r="F96" i="4"/>
  <c r="E96" i="4"/>
  <c r="D96" i="4"/>
  <c r="C96" i="4"/>
  <c r="I94" i="4"/>
  <c r="H94" i="4"/>
  <c r="G94" i="4"/>
  <c r="F94" i="4"/>
  <c r="E94" i="4"/>
  <c r="D94" i="4"/>
  <c r="C94" i="4"/>
  <c r="AH93" i="4"/>
  <c r="AG93" i="4"/>
  <c r="AF93" i="4"/>
  <c r="AD93" i="4"/>
  <c r="I93" i="4"/>
  <c r="H93" i="4"/>
  <c r="G93" i="4"/>
  <c r="F93" i="4"/>
  <c r="E93" i="4"/>
  <c r="D93" i="4"/>
  <c r="C93" i="4"/>
  <c r="AD92" i="4"/>
  <c r="H92" i="4"/>
  <c r="G92" i="4"/>
  <c r="F92" i="4"/>
  <c r="E92" i="4"/>
  <c r="D92" i="4"/>
  <c r="C92" i="4"/>
  <c r="AH91" i="4"/>
  <c r="AG91" i="4"/>
  <c r="AF91" i="4"/>
  <c r="AD91" i="4"/>
  <c r="I91" i="4"/>
  <c r="H91" i="4"/>
  <c r="G91" i="4"/>
  <c r="F91" i="4"/>
  <c r="E91" i="4"/>
  <c r="D91" i="4"/>
  <c r="C91" i="4"/>
  <c r="AH90" i="4"/>
  <c r="AG90" i="4"/>
  <c r="AF90" i="4"/>
  <c r="AD90" i="4"/>
  <c r="I90" i="4"/>
  <c r="H90" i="4"/>
  <c r="G90" i="4"/>
  <c r="F90" i="4"/>
  <c r="E90" i="4"/>
  <c r="D90" i="4"/>
  <c r="C90" i="4"/>
  <c r="AH87" i="4"/>
  <c r="AG87" i="4"/>
  <c r="AF87" i="4"/>
  <c r="AD87" i="4"/>
  <c r="I87" i="4"/>
  <c r="H87" i="4"/>
  <c r="G87" i="4"/>
  <c r="F87" i="4"/>
  <c r="E87" i="4"/>
  <c r="D87" i="4"/>
  <c r="C87" i="4"/>
  <c r="AH86" i="4"/>
  <c r="AG86" i="4"/>
  <c r="AF86" i="4"/>
  <c r="AD86" i="4"/>
  <c r="I86" i="4"/>
  <c r="H86" i="4"/>
  <c r="G86" i="4"/>
  <c r="F86" i="4"/>
  <c r="E86" i="4"/>
  <c r="D86" i="4"/>
  <c r="C86" i="4"/>
  <c r="AH85" i="4"/>
  <c r="AG85" i="4"/>
  <c r="AF85" i="4"/>
  <c r="AD85" i="4"/>
  <c r="I85" i="4"/>
  <c r="H85" i="4"/>
  <c r="G85" i="4"/>
  <c r="F85" i="4"/>
  <c r="E85" i="4"/>
  <c r="D85" i="4"/>
  <c r="C85" i="4"/>
  <c r="F84" i="4"/>
  <c r="E84" i="4"/>
  <c r="D84" i="4"/>
  <c r="C84" i="4"/>
  <c r="AH83" i="4"/>
  <c r="AG83" i="4"/>
  <c r="AF83" i="4"/>
  <c r="AD83" i="4"/>
  <c r="J83" i="4"/>
  <c r="I83" i="4"/>
  <c r="H83" i="4"/>
  <c r="G83" i="4"/>
  <c r="F83" i="4"/>
  <c r="E83" i="4"/>
  <c r="D83" i="4"/>
  <c r="C83" i="4"/>
  <c r="G82" i="4"/>
  <c r="F82" i="4"/>
  <c r="E82" i="4"/>
  <c r="D82" i="4"/>
  <c r="C82" i="4"/>
  <c r="D51" i="4"/>
  <c r="E100" i="4" s="1"/>
  <c r="C51" i="4"/>
  <c r="B51" i="4"/>
  <c r="D50" i="4"/>
  <c r="E99" i="4" s="1"/>
  <c r="C50" i="4"/>
  <c r="B50" i="4"/>
  <c r="Y48" i="4"/>
  <c r="Y97" i="4" s="1"/>
  <c r="I48" i="4"/>
  <c r="H48" i="4"/>
  <c r="H97" i="4" s="1"/>
  <c r="Y47" i="4"/>
  <c r="Y96" i="4" s="1"/>
  <c r="I47" i="4"/>
  <c r="H47" i="4"/>
  <c r="H96" i="4" s="1"/>
  <c r="F39" i="4"/>
  <c r="E39" i="4"/>
  <c r="E227" i="4" s="1"/>
  <c r="D39" i="4"/>
  <c r="D110" i="4" s="1"/>
  <c r="C39" i="4"/>
  <c r="C110" i="4" s="1"/>
  <c r="B39" i="4"/>
  <c r="B110" i="4" s="1"/>
  <c r="C67" i="3"/>
  <c r="D67" i="3"/>
  <c r="E67" i="3"/>
  <c r="F67" i="3"/>
  <c r="G67" i="3"/>
  <c r="H67" i="3"/>
  <c r="I67" i="3"/>
  <c r="J67" i="3"/>
  <c r="C62" i="3"/>
  <c r="D62" i="3"/>
  <c r="E62" i="3"/>
  <c r="F62" i="3"/>
  <c r="G62" i="3"/>
  <c r="H62" i="3"/>
  <c r="I62" i="3"/>
  <c r="J62" i="3"/>
  <c r="B62" i="3"/>
  <c r="C66" i="3"/>
  <c r="D66" i="3"/>
  <c r="E66" i="3"/>
  <c r="F66" i="3"/>
  <c r="G66" i="3"/>
  <c r="H66" i="3"/>
  <c r="I66" i="3"/>
  <c r="J66" i="3"/>
  <c r="C65" i="3"/>
  <c r="D65" i="3"/>
  <c r="E65" i="3"/>
  <c r="F65" i="3"/>
  <c r="G65" i="3"/>
  <c r="H65" i="3"/>
  <c r="I65" i="3"/>
  <c r="C64" i="3"/>
  <c r="D64" i="3"/>
  <c r="E64" i="3"/>
  <c r="F64" i="3"/>
  <c r="G64" i="3"/>
  <c r="H64" i="3"/>
  <c r="I64" i="3"/>
  <c r="J64" i="3"/>
  <c r="C63" i="3"/>
  <c r="D63" i="3"/>
  <c r="E63" i="3"/>
  <c r="F63" i="3"/>
  <c r="G63" i="3"/>
  <c r="H63" i="3"/>
  <c r="I63" i="3"/>
  <c r="J63" i="3"/>
  <c r="B63" i="3"/>
  <c r="C59" i="3"/>
  <c r="D59" i="3"/>
  <c r="E59" i="3"/>
  <c r="F59" i="3"/>
  <c r="G59" i="3"/>
  <c r="H59" i="3"/>
  <c r="I59" i="3"/>
  <c r="J59" i="3"/>
  <c r="B59" i="3"/>
  <c r="N90" i="4" l="1"/>
  <c r="M40" i="4"/>
  <c r="K185" i="4"/>
  <c r="M43" i="4"/>
  <c r="N87" i="4"/>
  <c r="M37" i="4"/>
  <c r="K8" i="4"/>
  <c r="M6" i="4"/>
  <c r="N86" i="4"/>
  <c r="M36" i="4"/>
  <c r="N91" i="4"/>
  <c r="M41" i="4"/>
  <c r="M68" i="4"/>
  <c r="J91" i="4"/>
  <c r="L91" i="4"/>
  <c r="J61" i="4"/>
  <c r="L61" i="4"/>
  <c r="J74" i="4"/>
  <c r="L74" i="4"/>
  <c r="J60" i="4"/>
  <c r="L60" i="4"/>
  <c r="J76" i="4"/>
  <c r="L76" i="4"/>
  <c r="J99" i="4"/>
  <c r="L99" i="4"/>
  <c r="J77" i="4"/>
  <c r="L77" i="4"/>
  <c r="J90" i="4"/>
  <c r="L90" i="4"/>
  <c r="AD73" i="4"/>
  <c r="AJ73" i="4"/>
  <c r="AD63" i="4"/>
  <c r="J72" i="4"/>
  <c r="N100" i="4"/>
  <c r="E247" i="4"/>
  <c r="E219" i="4"/>
  <c r="F89" i="4"/>
  <c r="E89" i="4"/>
  <c r="N85" i="4"/>
  <c r="K38" i="4"/>
  <c r="M38" i="4" s="1"/>
  <c r="J38" i="4"/>
  <c r="AP34" i="4"/>
  <c r="AP39" i="4" s="1"/>
  <c r="AO109" i="4"/>
  <c r="H73" i="4"/>
  <c r="G63" i="4"/>
  <c r="J57" i="4"/>
  <c r="J31" i="4"/>
  <c r="L81" i="4" s="1"/>
  <c r="K30" i="4"/>
  <c r="M30" i="4" s="1"/>
  <c r="J56" i="4"/>
  <c r="J30" i="4"/>
  <c r="L80" i="4" s="1"/>
  <c r="J55" i="4"/>
  <c r="J29" i="4"/>
  <c r="L79" i="4" s="1"/>
  <c r="K31" i="4"/>
  <c r="M31" i="4" s="1"/>
  <c r="I73" i="4"/>
  <c r="E73" i="4"/>
  <c r="H63" i="4"/>
  <c r="AM34" i="4"/>
  <c r="G73" i="4"/>
  <c r="AM109" i="4"/>
  <c r="AG73" i="4"/>
  <c r="AN73" i="4"/>
  <c r="K61" i="4"/>
  <c r="N61" i="4"/>
  <c r="AF73" i="4"/>
  <c r="AM73" i="4"/>
  <c r="F63" i="4"/>
  <c r="AI73" i="4"/>
  <c r="AP73" i="4"/>
  <c r="K76" i="4"/>
  <c r="N76" i="4"/>
  <c r="K60" i="4"/>
  <c r="N60" i="4"/>
  <c r="AN109" i="4"/>
  <c r="AH73" i="4"/>
  <c r="AO73" i="4"/>
  <c r="AG63" i="4"/>
  <c r="AN63" i="4"/>
  <c r="K72" i="4"/>
  <c r="M72" i="4" s="1"/>
  <c r="N72" i="4"/>
  <c r="K56" i="4"/>
  <c r="M56" i="4" s="1"/>
  <c r="N56" i="4"/>
  <c r="O75" i="4"/>
  <c r="AF63" i="4"/>
  <c r="AM63" i="4"/>
  <c r="AI63" i="4"/>
  <c r="AK63" i="4" s="1"/>
  <c r="AP63" i="4"/>
  <c r="K77" i="4"/>
  <c r="N77" i="4"/>
  <c r="K55" i="4"/>
  <c r="M55" i="4" s="1"/>
  <c r="N55" i="4"/>
  <c r="AH63" i="4"/>
  <c r="AO63" i="4"/>
  <c r="F73" i="4"/>
  <c r="I63" i="4"/>
  <c r="E63" i="4"/>
  <c r="K74" i="4"/>
  <c r="N74" i="4"/>
  <c r="K57" i="4"/>
  <c r="M57" i="4" s="1"/>
  <c r="N57" i="4"/>
  <c r="N32" i="4"/>
  <c r="O82" i="4" s="1"/>
  <c r="O201" i="4"/>
  <c r="O45" i="4"/>
  <c r="O111" i="4" s="1"/>
  <c r="O183" i="4"/>
  <c r="K159" i="4"/>
  <c r="M159" i="4" s="1"/>
  <c r="I120" i="4"/>
  <c r="I122" i="4" s="1"/>
  <c r="I131" i="4" s="1"/>
  <c r="I126" i="4"/>
  <c r="H120" i="4"/>
  <c r="H122" i="4" s="1"/>
  <c r="H131" i="4" s="1"/>
  <c r="H126" i="4"/>
  <c r="AN39" i="4"/>
  <c r="AN107" i="4"/>
  <c r="AO107" i="4"/>
  <c r="AO39" i="4"/>
  <c r="J86" i="4"/>
  <c r="J8" i="4"/>
  <c r="E110" i="4"/>
  <c r="E228" i="4"/>
  <c r="E181" i="4"/>
  <c r="K224" i="4"/>
  <c r="F110" i="4"/>
  <c r="F181" i="4"/>
  <c r="F227" i="4"/>
  <c r="F228" i="4" s="1"/>
  <c r="E136" i="4"/>
  <c r="J100" i="4"/>
  <c r="J224" i="4"/>
  <c r="J93" i="4"/>
  <c r="J185" i="4"/>
  <c r="S26" i="2"/>
  <c r="R46" i="2"/>
  <c r="Q45" i="2"/>
  <c r="S43" i="2"/>
  <c r="S13" i="2"/>
  <c r="W32" i="2"/>
  <c r="R34" i="2"/>
  <c r="R32" i="2"/>
  <c r="V32" i="2"/>
  <c r="Q32" i="2"/>
  <c r="Q26" i="2"/>
  <c r="Q43" i="2"/>
  <c r="R45" i="2"/>
  <c r="O18" i="2"/>
  <c r="O17" i="2"/>
  <c r="G39" i="4"/>
  <c r="G89" i="4" s="1"/>
  <c r="G84" i="4"/>
  <c r="J85" i="4"/>
  <c r="G107" i="4"/>
  <c r="G108" i="4" s="1"/>
  <c r="J87" i="4"/>
  <c r="AI25" i="4"/>
  <c r="K100" i="4"/>
  <c r="M100" i="4" s="1"/>
  <c r="K93" i="4"/>
  <c r="M93" i="4" s="1"/>
  <c r="AA25" i="4"/>
  <c r="AA75" i="4" s="1"/>
  <c r="AD25" i="4"/>
  <c r="AJ75" i="4" s="1"/>
  <c r="Y25" i="4"/>
  <c r="AC25" i="4"/>
  <c r="AC75" i="4" s="1"/>
  <c r="K90" i="4"/>
  <c r="K83" i="4"/>
  <c r="M83" i="4" s="1"/>
  <c r="AB25" i="4"/>
  <c r="AB75" i="4" s="1"/>
  <c r="K91" i="4"/>
  <c r="K99" i="4"/>
  <c r="AH25" i="4"/>
  <c r="AG25" i="4"/>
  <c r="AF25" i="4"/>
  <c r="K86" i="4"/>
  <c r="M86" i="4" s="1"/>
  <c r="K87" i="4"/>
  <c r="M87" i="4" s="1"/>
  <c r="K85" i="4"/>
  <c r="M85" i="4" s="1"/>
  <c r="AD94" i="4"/>
  <c r="AD47" i="4"/>
  <c r="J23" i="4"/>
  <c r="J13" i="4"/>
  <c r="D25" i="4"/>
  <c r="H25" i="4"/>
  <c r="E25" i="4"/>
  <c r="I25" i="4"/>
  <c r="G25" i="4"/>
  <c r="C25" i="4"/>
  <c r="F25" i="4"/>
  <c r="B25" i="4"/>
  <c r="I96" i="4"/>
  <c r="AD97" i="4"/>
  <c r="D100" i="4"/>
  <c r="I97" i="4"/>
  <c r="C99" i="4"/>
  <c r="D99" i="4"/>
  <c r="C100" i="4"/>
  <c r="E223" i="4" l="1"/>
  <c r="E225" i="4" s="1"/>
  <c r="E191" i="4"/>
  <c r="E182" i="4"/>
  <c r="E183" i="4"/>
  <c r="M60" i="4"/>
  <c r="M61" i="4"/>
  <c r="M77" i="4"/>
  <c r="M76" i="4"/>
  <c r="M74" i="4"/>
  <c r="M91" i="4"/>
  <c r="K25" i="4"/>
  <c r="M25" i="4" s="1"/>
  <c r="M8" i="4"/>
  <c r="M90" i="4"/>
  <c r="M99" i="4"/>
  <c r="J88" i="4"/>
  <c r="L88" i="4"/>
  <c r="M88" i="4" s="1"/>
  <c r="J63" i="4"/>
  <c r="L63" i="4"/>
  <c r="J73" i="4"/>
  <c r="L73" i="4"/>
  <c r="J58" i="4"/>
  <c r="L58" i="4"/>
  <c r="AK73" i="4"/>
  <c r="AD96" i="4"/>
  <c r="AJ96" i="4"/>
  <c r="AI32" i="4"/>
  <c r="AK32" i="4" s="1"/>
  <c r="AK25" i="4"/>
  <c r="K105" i="4"/>
  <c r="M105" i="4" s="1"/>
  <c r="J81" i="4"/>
  <c r="J106" i="4"/>
  <c r="J80" i="4"/>
  <c r="J105" i="4"/>
  <c r="J79" i="4"/>
  <c r="J104" i="4"/>
  <c r="K106" i="4"/>
  <c r="M106" i="4" s="1"/>
  <c r="K104" i="4"/>
  <c r="M104" i="4" s="1"/>
  <c r="E194" i="4"/>
  <c r="E226" i="4" s="1"/>
  <c r="K88" i="4"/>
  <c r="N88" i="4"/>
  <c r="F75" i="4"/>
  <c r="AP107" i="4"/>
  <c r="N34" i="4"/>
  <c r="N39" i="4" s="1"/>
  <c r="K81" i="4"/>
  <c r="M81" i="4" s="1"/>
  <c r="N81" i="4"/>
  <c r="K79" i="4"/>
  <c r="M79" i="4" s="1"/>
  <c r="N79" i="4"/>
  <c r="K80" i="4"/>
  <c r="M80" i="4" s="1"/>
  <c r="N80" i="4"/>
  <c r="G75" i="4"/>
  <c r="AM39" i="4"/>
  <c r="H75" i="4"/>
  <c r="AM107" i="4"/>
  <c r="K73" i="4"/>
  <c r="N73" i="4"/>
  <c r="I75" i="4"/>
  <c r="AF75" i="4"/>
  <c r="AM75" i="4"/>
  <c r="E75" i="4"/>
  <c r="K63" i="4"/>
  <c r="N63" i="4"/>
  <c r="AG75" i="4"/>
  <c r="AN75" i="4"/>
  <c r="K58" i="4"/>
  <c r="N58" i="4"/>
  <c r="N109" i="4"/>
  <c r="AH75" i="4"/>
  <c r="AO75" i="4"/>
  <c r="Y32" i="4"/>
  <c r="Y111" i="4" s="1"/>
  <c r="Y75" i="4"/>
  <c r="AD75" i="4"/>
  <c r="AI75" i="4"/>
  <c r="AK75" i="4" s="1"/>
  <c r="AP75" i="4"/>
  <c r="O114" i="4"/>
  <c r="O126" i="4" s="1"/>
  <c r="O47" i="4"/>
  <c r="O48" i="4"/>
  <c r="O203" i="4"/>
  <c r="K167" i="4"/>
  <c r="M167" i="4" s="1"/>
  <c r="AO110" i="4"/>
  <c r="AO42" i="4"/>
  <c r="AP110" i="4"/>
  <c r="AP42" i="4"/>
  <c r="AN42" i="4"/>
  <c r="AN110" i="4"/>
  <c r="F229" i="4"/>
  <c r="F182" i="4"/>
  <c r="F183" i="4" s="1"/>
  <c r="G110" i="4"/>
  <c r="G227" i="4"/>
  <c r="G228" i="4" s="1"/>
  <c r="G229" i="4" s="1"/>
  <c r="G181" i="4"/>
  <c r="F136" i="4"/>
  <c r="F191" i="4" s="1"/>
  <c r="F194" i="4" s="1"/>
  <c r="F226" i="4" s="1"/>
  <c r="S15" i="2"/>
  <c r="S32" i="2"/>
  <c r="X32" i="2"/>
  <c r="J25" i="4"/>
  <c r="L75" i="4" s="1"/>
  <c r="AF32" i="4"/>
  <c r="AA32" i="4"/>
  <c r="H32" i="4"/>
  <c r="AG32" i="4"/>
  <c r="AD32" i="4"/>
  <c r="AJ82" i="4" s="1"/>
  <c r="AH32" i="4"/>
  <c r="AB32" i="4"/>
  <c r="I32" i="4"/>
  <c r="AC32" i="4"/>
  <c r="C57" i="3"/>
  <c r="D57" i="3"/>
  <c r="E57" i="3"/>
  <c r="F57" i="3"/>
  <c r="G57" i="3"/>
  <c r="H57" i="3"/>
  <c r="I57" i="3"/>
  <c r="J57" i="3"/>
  <c r="B57" i="3"/>
  <c r="B55" i="3"/>
  <c r="C56" i="3"/>
  <c r="D56" i="3"/>
  <c r="E56" i="3"/>
  <c r="F56" i="3"/>
  <c r="G56" i="3"/>
  <c r="H56" i="3"/>
  <c r="I56" i="3"/>
  <c r="J56" i="3"/>
  <c r="B56" i="3"/>
  <c r="C55" i="3"/>
  <c r="D55" i="3"/>
  <c r="E55" i="3"/>
  <c r="F55" i="3"/>
  <c r="G55" i="3"/>
  <c r="H55" i="3"/>
  <c r="I55" i="3"/>
  <c r="J55" i="3"/>
  <c r="C54" i="3"/>
  <c r="D54" i="3"/>
  <c r="E54" i="3"/>
  <c r="F54" i="3"/>
  <c r="G54" i="3"/>
  <c r="H54" i="3"/>
  <c r="I54" i="3"/>
  <c r="J54" i="3"/>
  <c r="B54" i="3"/>
  <c r="C53" i="3"/>
  <c r="D53" i="3"/>
  <c r="E53" i="3"/>
  <c r="F53" i="3"/>
  <c r="G53" i="3"/>
  <c r="H53" i="3"/>
  <c r="I53" i="3"/>
  <c r="J53" i="3"/>
  <c r="B53" i="3"/>
  <c r="C52" i="3"/>
  <c r="D52" i="3"/>
  <c r="E52" i="3"/>
  <c r="F52" i="3"/>
  <c r="G52" i="3"/>
  <c r="H52" i="3"/>
  <c r="I52" i="3"/>
  <c r="J52" i="3"/>
  <c r="B52" i="3"/>
  <c r="E196" i="4" l="1"/>
  <c r="E230" i="4" s="1"/>
  <c r="M73" i="4"/>
  <c r="M58" i="4"/>
  <c r="M63" i="4"/>
  <c r="L32" i="4"/>
  <c r="N107" i="4"/>
  <c r="N108" i="4" s="1"/>
  <c r="F196" i="4"/>
  <c r="F230" i="4" s="1"/>
  <c r="AM110" i="4"/>
  <c r="N42" i="4"/>
  <c r="O92" i="4" s="1"/>
  <c r="O89" i="4"/>
  <c r="O84" i="4"/>
  <c r="Y109" i="4"/>
  <c r="Y82" i="4"/>
  <c r="AM42" i="4"/>
  <c r="O120" i="4"/>
  <c r="O122" i="4" s="1"/>
  <c r="O131" i="4" s="1"/>
  <c r="J32" i="4"/>
  <c r="J75" i="4"/>
  <c r="K75" i="4"/>
  <c r="M75" i="4" s="1"/>
  <c r="N75" i="4"/>
  <c r="E233" i="4"/>
  <c r="E232" i="4"/>
  <c r="N110" i="4"/>
  <c r="N181" i="4"/>
  <c r="N227" i="4"/>
  <c r="N228" i="4" s="1"/>
  <c r="O229" i="4" s="1"/>
  <c r="N200" i="4"/>
  <c r="AO82" i="4"/>
  <c r="AA82" i="4"/>
  <c r="AC82" i="4"/>
  <c r="AM82" i="4"/>
  <c r="AN82" i="4"/>
  <c r="AP82" i="4"/>
  <c r="AB82" i="4"/>
  <c r="G136" i="4"/>
  <c r="G191" i="4" s="1"/>
  <c r="G194" i="4" s="1"/>
  <c r="G226" i="4" s="1"/>
  <c r="F223" i="4"/>
  <c r="F225" i="4" s="1"/>
  <c r="G182" i="4"/>
  <c r="G183" i="4" s="1"/>
  <c r="S46" i="2"/>
  <c r="X34" i="2"/>
  <c r="S34" i="2"/>
  <c r="K32" i="4"/>
  <c r="AI82" i="4"/>
  <c r="AK82" i="4" s="1"/>
  <c r="AI109" i="4"/>
  <c r="AK109" i="4" s="1"/>
  <c r="I109" i="4"/>
  <c r="I34" i="4"/>
  <c r="Y34" i="4"/>
  <c r="AI34" i="4"/>
  <c r="AG109" i="4"/>
  <c r="AG34" i="4"/>
  <c r="AN84" i="4" s="1"/>
  <c r="AB34" i="4"/>
  <c r="H111" i="4"/>
  <c r="H34" i="4"/>
  <c r="AF34" i="4"/>
  <c r="AM84" i="4" s="1"/>
  <c r="AA111" i="4"/>
  <c r="AA34" i="4"/>
  <c r="AC111" i="4"/>
  <c r="AC34" i="4"/>
  <c r="AH34" i="4"/>
  <c r="AO84" i="4" s="1"/>
  <c r="AD34" i="4"/>
  <c r="AJ84" i="4" s="1"/>
  <c r="H109" i="4"/>
  <c r="AD109" i="4"/>
  <c r="AG82" i="4"/>
  <c r="I111" i="4"/>
  <c r="AD111" i="4"/>
  <c r="AF82" i="4"/>
  <c r="AB109" i="4"/>
  <c r="H82" i="4"/>
  <c r="I82" i="4"/>
  <c r="AA109" i="4"/>
  <c r="AD82" i="4"/>
  <c r="AB111" i="4"/>
  <c r="AF109" i="4"/>
  <c r="AH109" i="4"/>
  <c r="AC109" i="4"/>
  <c r="AH82" i="4"/>
  <c r="J58" i="3"/>
  <c r="J60" i="3" s="1"/>
  <c r="I58" i="3"/>
  <c r="I60" i="3" s="1"/>
  <c r="E58" i="3"/>
  <c r="E60" i="3" s="1"/>
  <c r="H58" i="3"/>
  <c r="H60" i="3" s="1"/>
  <c r="D58" i="3"/>
  <c r="D60" i="3" s="1"/>
  <c r="D68" i="3" s="1"/>
  <c r="B58" i="3"/>
  <c r="B60" i="3" s="1"/>
  <c r="G58" i="3"/>
  <c r="G60" i="3" s="1"/>
  <c r="F58" i="3"/>
  <c r="F60" i="3" s="1"/>
  <c r="C58" i="3"/>
  <c r="C60" i="3" s="1"/>
  <c r="C68" i="3" s="1"/>
  <c r="M32" i="4" l="1"/>
  <c r="L82" i="4"/>
  <c r="L34" i="4"/>
  <c r="L109" i="4"/>
  <c r="AP84" i="4"/>
  <c r="AK34" i="4"/>
  <c r="G196" i="4"/>
  <c r="G230" i="4" s="1"/>
  <c r="N186" i="4"/>
  <c r="F233" i="4"/>
  <c r="F232" i="4"/>
  <c r="N82" i="4"/>
  <c r="AH107" i="4"/>
  <c r="AC84" i="4"/>
  <c r="I107" i="4"/>
  <c r="I108" i="4" s="1"/>
  <c r="H107" i="4"/>
  <c r="H108" i="4" s="1"/>
  <c r="AA84" i="4"/>
  <c r="G223" i="4"/>
  <c r="G225" i="4" s="1"/>
  <c r="H136" i="4"/>
  <c r="H191" i="4" s="1"/>
  <c r="H194" i="4" s="1"/>
  <c r="H226" i="4" s="1"/>
  <c r="AB107" i="4"/>
  <c r="AB84" i="4"/>
  <c r="Y84" i="4"/>
  <c r="Y107" i="4"/>
  <c r="J61" i="3"/>
  <c r="J68" i="3"/>
  <c r="H61" i="3"/>
  <c r="H68" i="3"/>
  <c r="E61" i="3"/>
  <c r="E68" i="3"/>
  <c r="F61" i="3"/>
  <c r="F68" i="3"/>
  <c r="G61" i="3"/>
  <c r="G68" i="3"/>
  <c r="I61" i="3"/>
  <c r="I68" i="3"/>
  <c r="K34" i="4"/>
  <c r="N84" i="4" s="1"/>
  <c r="K82" i="4"/>
  <c r="K109" i="4"/>
  <c r="AI39" i="4"/>
  <c r="AK39" i="4" s="1"/>
  <c r="AI84" i="4"/>
  <c r="AK84" i="4" s="1"/>
  <c r="AI107" i="4"/>
  <c r="AK107" i="4" s="1"/>
  <c r="AF39" i="4"/>
  <c r="AD107" i="4"/>
  <c r="AC39" i="4"/>
  <c r="AC89" i="4" s="1"/>
  <c r="AB39" i="4"/>
  <c r="AB89" i="4" s="1"/>
  <c r="AG107" i="4"/>
  <c r="Y39" i="4"/>
  <c r="AF107" i="4"/>
  <c r="AC107" i="4"/>
  <c r="AH84" i="4"/>
  <c r="AH39" i="4"/>
  <c r="AF84" i="4"/>
  <c r="AA39" i="4"/>
  <c r="AA89" i="4" s="1"/>
  <c r="AA107" i="4"/>
  <c r="AD84" i="4"/>
  <c r="AD39" i="4"/>
  <c r="AJ89" i="4" s="1"/>
  <c r="H39" i="4"/>
  <c r="H89" i="4" s="1"/>
  <c r="H84" i="4"/>
  <c r="I39" i="4"/>
  <c r="I84" i="4"/>
  <c r="AG39" i="4"/>
  <c r="AG84" i="4"/>
  <c r="J34" i="4"/>
  <c r="J109" i="4"/>
  <c r="J82" i="4"/>
  <c r="T10" i="2"/>
  <c r="V10" i="2"/>
  <c r="V45" i="2" s="1"/>
  <c r="W10" i="2"/>
  <c r="W45" i="2" s="1"/>
  <c r="X10" i="2"/>
  <c r="X45" i="2" s="1"/>
  <c r="Y10" i="2"/>
  <c r="Y45" i="2" s="1"/>
  <c r="AA10" i="2"/>
  <c r="AA45" i="2" s="1"/>
  <c r="AB10" i="2"/>
  <c r="AB45" i="2" s="1"/>
  <c r="AC10" i="2"/>
  <c r="AC45" i="2" s="1"/>
  <c r="C10" i="2"/>
  <c r="C45" i="2" s="1"/>
  <c r="D10" i="2"/>
  <c r="D45" i="2" s="1"/>
  <c r="E10" i="2"/>
  <c r="E45" i="2" s="1"/>
  <c r="F10" i="2"/>
  <c r="F45" i="2" s="1"/>
  <c r="G10" i="2"/>
  <c r="G45" i="2" s="1"/>
  <c r="H10" i="2"/>
  <c r="H45" i="2" s="1"/>
  <c r="I10" i="2"/>
  <c r="I45" i="2" s="1"/>
  <c r="J10" i="2"/>
  <c r="J45" i="2" s="1"/>
  <c r="B10" i="2"/>
  <c r="B45" i="2" s="1"/>
  <c r="B46" i="2"/>
  <c r="C46" i="2"/>
  <c r="D46" i="2"/>
  <c r="E46" i="2"/>
  <c r="F46" i="2"/>
  <c r="G46" i="2"/>
  <c r="H46" i="2"/>
  <c r="I46" i="2"/>
  <c r="J46" i="2"/>
  <c r="V46" i="2"/>
  <c r="W46" i="2"/>
  <c r="X46" i="2"/>
  <c r="Y46" i="2"/>
  <c r="AA46" i="2"/>
  <c r="AB46" i="2"/>
  <c r="AC46" i="2"/>
  <c r="C44" i="2"/>
  <c r="D44" i="2"/>
  <c r="E44" i="2"/>
  <c r="F44" i="2"/>
  <c r="G44" i="2"/>
  <c r="H44" i="2"/>
  <c r="I44" i="2"/>
  <c r="J44" i="2"/>
  <c r="T44" i="2"/>
  <c r="V44" i="2"/>
  <c r="W44" i="2"/>
  <c r="X44" i="2"/>
  <c r="Y44" i="2"/>
  <c r="AA44" i="2"/>
  <c r="AB44" i="2"/>
  <c r="AC44" i="2"/>
  <c r="B44" i="2"/>
  <c r="C43" i="2"/>
  <c r="D43" i="2"/>
  <c r="E43" i="2"/>
  <c r="F43" i="2"/>
  <c r="G43" i="2"/>
  <c r="H43" i="2"/>
  <c r="I43" i="2"/>
  <c r="J43" i="2"/>
  <c r="T43" i="2"/>
  <c r="V43" i="2"/>
  <c r="W43" i="2"/>
  <c r="X43" i="2"/>
  <c r="Y43" i="2"/>
  <c r="AA43" i="2"/>
  <c r="AB43" i="2"/>
  <c r="AC43" i="2"/>
  <c r="B43" i="2"/>
  <c r="Y25" i="2"/>
  <c r="AA25" i="2"/>
  <c r="AB25" i="2"/>
  <c r="AC25" i="2"/>
  <c r="Y26" i="2"/>
  <c r="AA26" i="2"/>
  <c r="AB26" i="2"/>
  <c r="AC26" i="2"/>
  <c r="Y27" i="2"/>
  <c r="AA27" i="2"/>
  <c r="AB27" i="2"/>
  <c r="AC27" i="2"/>
  <c r="Y28" i="2"/>
  <c r="AA28" i="2"/>
  <c r="AB28" i="2"/>
  <c r="AC28" i="2"/>
  <c r="Y29" i="2"/>
  <c r="AA29" i="2"/>
  <c r="AB29" i="2"/>
  <c r="AC29" i="2"/>
  <c r="Y30" i="2"/>
  <c r="AA30" i="2"/>
  <c r="AB30" i="2"/>
  <c r="AC30" i="2"/>
  <c r="Y31" i="2"/>
  <c r="AA31" i="2"/>
  <c r="AB31" i="2"/>
  <c r="AC31" i="2"/>
  <c r="AA32" i="2"/>
  <c r="AB32" i="2"/>
  <c r="AC32" i="2"/>
  <c r="Y33" i="2"/>
  <c r="AA33" i="2"/>
  <c r="AB33" i="2"/>
  <c r="AC33" i="2"/>
  <c r="AA34" i="2"/>
  <c r="AB34" i="2"/>
  <c r="AC34" i="2"/>
  <c r="AA36" i="2"/>
  <c r="AB36" i="2"/>
  <c r="AC36" i="2"/>
  <c r="AA37" i="2"/>
  <c r="AB37" i="2"/>
  <c r="AC37" i="2"/>
  <c r="Y39" i="2"/>
  <c r="AA39" i="2"/>
  <c r="AB39" i="2"/>
  <c r="AC39" i="2"/>
  <c r="Y40" i="2"/>
  <c r="AA40" i="2"/>
  <c r="AB40" i="2"/>
  <c r="AC40" i="2"/>
  <c r="AA24" i="2"/>
  <c r="AB24" i="2"/>
  <c r="AC24" i="2"/>
  <c r="Y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C34" i="2"/>
  <c r="D34" i="2"/>
  <c r="E34" i="2"/>
  <c r="F34" i="2"/>
  <c r="G34" i="2"/>
  <c r="H34" i="2"/>
  <c r="I34" i="2"/>
  <c r="J34" i="2"/>
  <c r="C36" i="2"/>
  <c r="D36" i="2"/>
  <c r="E36" i="2"/>
  <c r="F36" i="2"/>
  <c r="G36" i="2"/>
  <c r="C37" i="2"/>
  <c r="D37" i="2"/>
  <c r="E37" i="2"/>
  <c r="F37" i="2"/>
  <c r="G37" i="2"/>
  <c r="F39" i="2"/>
  <c r="G39" i="2"/>
  <c r="H39" i="2"/>
  <c r="I39" i="2"/>
  <c r="J39" i="2"/>
  <c r="F40" i="2"/>
  <c r="G40" i="2"/>
  <c r="H40" i="2"/>
  <c r="I40" i="2"/>
  <c r="J40" i="2"/>
  <c r="D24" i="2"/>
  <c r="E24" i="2"/>
  <c r="F24" i="2"/>
  <c r="G24" i="2"/>
  <c r="H24" i="2"/>
  <c r="I24" i="2"/>
  <c r="J24" i="2"/>
  <c r="C24" i="2"/>
  <c r="Y18" i="2"/>
  <c r="Y17" i="2"/>
  <c r="B21" i="2"/>
  <c r="B61" i="3" s="1"/>
  <c r="J17" i="2"/>
  <c r="H17" i="2"/>
  <c r="H36" i="2" s="1"/>
  <c r="I17" i="2"/>
  <c r="C21" i="2"/>
  <c r="C40" i="2" s="1"/>
  <c r="D21" i="2"/>
  <c r="D61" i="3" s="1"/>
  <c r="M109" i="4" l="1"/>
  <c r="M34" i="4"/>
  <c r="M82" i="4"/>
  <c r="L39" i="4"/>
  <c r="L84" i="4"/>
  <c r="L107" i="4"/>
  <c r="AG42" i="4"/>
  <c r="AN92" i="4" s="1"/>
  <c r="AG89" i="4"/>
  <c r="AN89" i="4"/>
  <c r="I89" i="4"/>
  <c r="AH42" i="4"/>
  <c r="AO92" i="4" s="1"/>
  <c r="AH89" i="4"/>
  <c r="AO89" i="4"/>
  <c r="Y110" i="4"/>
  <c r="Y89" i="4"/>
  <c r="AI89" i="4"/>
  <c r="AK89" i="4" s="1"/>
  <c r="AP89" i="4"/>
  <c r="AF42" i="4"/>
  <c r="AF89" i="4"/>
  <c r="AM89" i="4"/>
  <c r="AD89" i="4"/>
  <c r="G233" i="4"/>
  <c r="I136" i="4"/>
  <c r="H223" i="4"/>
  <c r="H225" i="4" s="1"/>
  <c r="H227" i="4"/>
  <c r="H228" i="4" s="1"/>
  <c r="H229" i="4" s="1"/>
  <c r="H181" i="4"/>
  <c r="I42" i="4"/>
  <c r="I186" i="4" s="1"/>
  <c r="I187" i="4" s="1"/>
  <c r="I201" i="4" s="1"/>
  <c r="I181" i="4"/>
  <c r="I200" i="4"/>
  <c r="I227" i="4"/>
  <c r="I228" i="4" s="1"/>
  <c r="T45" i="2"/>
  <c r="T13" i="2"/>
  <c r="T32" i="2" s="1"/>
  <c r="C61" i="3"/>
  <c r="K39" i="4"/>
  <c r="K181" i="4" s="1"/>
  <c r="K107" i="4"/>
  <c r="K108" i="4" s="1"/>
  <c r="K84" i="4"/>
  <c r="AI42" i="4"/>
  <c r="AK42" i="4" s="1"/>
  <c r="AI110" i="4"/>
  <c r="AK110" i="4" s="1"/>
  <c r="AH92" i="4"/>
  <c r="AD110" i="4"/>
  <c r="AB110" i="4"/>
  <c r="AF110" i="4"/>
  <c r="I110" i="4"/>
  <c r="AH110" i="4"/>
  <c r="AC110" i="4"/>
  <c r="AG110" i="4"/>
  <c r="H110" i="4"/>
  <c r="AA110" i="4"/>
  <c r="J107" i="4"/>
  <c r="J108" i="4" s="1"/>
  <c r="J39" i="4"/>
  <c r="J89" i="4" s="1"/>
  <c r="J84" i="4"/>
  <c r="D40" i="2"/>
  <c r="I36" i="2"/>
  <c r="E40" i="2"/>
  <c r="J36" i="2"/>
  <c r="J18" i="2"/>
  <c r="I18" i="2"/>
  <c r="H18" i="2"/>
  <c r="H37" i="2" s="1"/>
  <c r="B20" i="2"/>
  <c r="D20" i="2"/>
  <c r="C20" i="2"/>
  <c r="M39" i="4" l="1"/>
  <c r="L227" i="4"/>
  <c r="L228" i="4" s="1"/>
  <c r="L181" i="4"/>
  <c r="L182" i="4" s="1"/>
  <c r="L200" i="4"/>
  <c r="M84" i="4"/>
  <c r="L108" i="4"/>
  <c r="M108" i="4" s="1"/>
  <c r="M107" i="4"/>
  <c r="AM92" i="4"/>
  <c r="L42" i="4"/>
  <c r="L186" i="4" s="1"/>
  <c r="L187" i="4" s="1"/>
  <c r="L201" i="4" s="1"/>
  <c r="L110" i="4"/>
  <c r="L89" i="4"/>
  <c r="AP92" i="4"/>
  <c r="AI45" i="4"/>
  <c r="AK45" i="4" s="1"/>
  <c r="AG45" i="4"/>
  <c r="AG111" i="4" s="1"/>
  <c r="I175" i="4"/>
  <c r="I191" i="4"/>
  <c r="I194" i="4" s="1"/>
  <c r="I226" i="4" s="1"/>
  <c r="H233" i="4" s="1"/>
  <c r="AG44" i="4"/>
  <c r="AG92" i="4"/>
  <c r="AH44" i="4"/>
  <c r="AF92" i="4"/>
  <c r="AF44" i="4"/>
  <c r="AF45" i="4"/>
  <c r="AF94" i="4" s="1"/>
  <c r="AH45" i="4"/>
  <c r="AH94" i="4" s="1"/>
  <c r="K89" i="4"/>
  <c r="N89" i="4"/>
  <c r="G232" i="4"/>
  <c r="H232" i="4"/>
  <c r="I229" i="4"/>
  <c r="I92" i="4"/>
  <c r="I44" i="4"/>
  <c r="H182" i="4"/>
  <c r="H183" i="4" s="1"/>
  <c r="H196" i="4" s="1"/>
  <c r="H230" i="4" s="1"/>
  <c r="J42" i="4"/>
  <c r="J186" i="4" s="1"/>
  <c r="J187" i="4" s="1"/>
  <c r="J201" i="4" s="1"/>
  <c r="J181" i="4"/>
  <c r="J200" i="4"/>
  <c r="J227" i="4"/>
  <c r="J228" i="4" s="1"/>
  <c r="J229" i="4" s="1"/>
  <c r="I182" i="4"/>
  <c r="I202" i="4" s="1"/>
  <c r="K42" i="4"/>
  <c r="K227" i="4"/>
  <c r="K228" i="4" s="1"/>
  <c r="N229" i="4" s="1"/>
  <c r="K200" i="4"/>
  <c r="I223" i="4"/>
  <c r="I225" i="4" s="1"/>
  <c r="I37" i="2"/>
  <c r="T15" i="2"/>
  <c r="T34" i="2" s="1"/>
  <c r="Y32" i="2"/>
  <c r="C39" i="2"/>
  <c r="K110" i="4"/>
  <c r="AI92" i="4"/>
  <c r="AK92" i="4" s="1"/>
  <c r="AI44" i="4"/>
  <c r="AK44" i="4" s="1"/>
  <c r="J110" i="4"/>
  <c r="J37" i="2"/>
  <c r="D39" i="2"/>
  <c r="E39" i="2"/>
  <c r="L183" i="4" l="1"/>
  <c r="L202" i="4"/>
  <c r="L229" i="4"/>
  <c r="M110" i="4"/>
  <c r="M42" i="4"/>
  <c r="M89" i="4"/>
  <c r="L92" i="4"/>
  <c r="L45" i="4"/>
  <c r="L44" i="4"/>
  <c r="AG94" i="4"/>
  <c r="AH47" i="4"/>
  <c r="AH96" i="4" s="1"/>
  <c r="AH111" i="4"/>
  <c r="AM44" i="4"/>
  <c r="AM43" i="4" s="1"/>
  <c r="AM93" i="4" s="1"/>
  <c r="AF111" i="4"/>
  <c r="AH48" i="4"/>
  <c r="AH97" i="4" s="1"/>
  <c r="I232" i="4"/>
  <c r="K186" i="4"/>
  <c r="K187" i="4" s="1"/>
  <c r="K201" i="4" s="1"/>
  <c r="N92" i="4"/>
  <c r="AN44" i="4"/>
  <c r="AO44" i="4"/>
  <c r="AO43" i="4" s="1"/>
  <c r="J44" i="4"/>
  <c r="J92" i="4"/>
  <c r="J45" i="4"/>
  <c r="J114" i="4" s="1"/>
  <c r="K229" i="4"/>
  <c r="I183" i="4"/>
  <c r="J182" i="4"/>
  <c r="J202" i="4" s="1"/>
  <c r="T46" i="2"/>
  <c r="T18" i="2"/>
  <c r="T17" i="2"/>
  <c r="Y34" i="2"/>
  <c r="K45" i="4"/>
  <c r="K92" i="4"/>
  <c r="K44" i="4"/>
  <c r="AI94" i="4"/>
  <c r="AK94" i="4" s="1"/>
  <c r="AI111" i="4"/>
  <c r="AK111" i="4" s="1"/>
  <c r="AI48" i="4"/>
  <c r="AK48" i="4" s="1"/>
  <c r="AI47" i="4"/>
  <c r="AK47" i="4" s="1"/>
  <c r="L203" i="4" l="1"/>
  <c r="K94" i="4"/>
  <c r="K114" i="4"/>
  <c r="M92" i="4"/>
  <c r="M44" i="4"/>
  <c r="L114" i="4"/>
  <c r="M45" i="4"/>
  <c r="L94" i="4"/>
  <c r="L47" i="4"/>
  <c r="L48" i="4"/>
  <c r="L111" i="4"/>
  <c r="AM45" i="4"/>
  <c r="AM48" i="4" s="1"/>
  <c r="AM97" i="4" s="1"/>
  <c r="AP44" i="4"/>
  <c r="AP43" i="4" s="1"/>
  <c r="AP45" i="4" s="1"/>
  <c r="AO93" i="4"/>
  <c r="AO45" i="4"/>
  <c r="J120" i="4"/>
  <c r="J122" i="4" s="1"/>
  <c r="J131" i="4" s="1"/>
  <c r="J136" i="4" s="1"/>
  <c r="J126" i="4"/>
  <c r="K182" i="4"/>
  <c r="K202" i="4" s="1"/>
  <c r="AI96" i="4"/>
  <c r="AK96" i="4" s="1"/>
  <c r="AI97" i="4"/>
  <c r="AK97" i="4" s="1"/>
  <c r="AN43" i="4"/>
  <c r="AN45" i="4" s="1"/>
  <c r="J94" i="4"/>
  <c r="J48" i="4"/>
  <c r="J97" i="4" s="1"/>
  <c r="J111" i="4"/>
  <c r="J47" i="4"/>
  <c r="J96" i="4" s="1"/>
  <c r="J183" i="4"/>
  <c r="I203" i="4"/>
  <c r="I207" i="4" s="1"/>
  <c r="I196" i="4"/>
  <c r="I230" i="4" s="1"/>
  <c r="Y36" i="2"/>
  <c r="T36" i="2"/>
  <c r="Y37" i="2"/>
  <c r="T37" i="2"/>
  <c r="K48" i="4"/>
  <c r="K4" i="3"/>
  <c r="K52" i="3" s="1"/>
  <c r="K58" i="3" s="1"/>
  <c r="K60" i="3" s="1"/>
  <c r="K111" i="4"/>
  <c r="K47" i="4"/>
  <c r="M48" i="4" l="1"/>
  <c r="L120" i="4"/>
  <c r="L122" i="4" s="1"/>
  <c r="L131" i="4" s="1"/>
  <c r="L126" i="4"/>
  <c r="M47" i="4"/>
  <c r="M94" i="4"/>
  <c r="M111" i="4"/>
  <c r="L97" i="4"/>
  <c r="L96" i="4"/>
  <c r="AM94" i="4"/>
  <c r="AM111" i="4"/>
  <c r="AM47" i="4"/>
  <c r="AM96" i="4" s="1"/>
  <c r="AP93" i="4"/>
  <c r="J175" i="4"/>
  <c r="J191" i="4"/>
  <c r="J194" i="4" s="1"/>
  <c r="J226" i="4" s="1"/>
  <c r="AN47" i="4"/>
  <c r="AN96" i="4" s="1"/>
  <c r="AN48" i="4"/>
  <c r="AN97" i="4" s="1"/>
  <c r="AN111" i="4"/>
  <c r="AN94" i="4"/>
  <c r="AO48" i="4"/>
  <c r="AO97" i="4" s="1"/>
  <c r="AO47" i="4"/>
  <c r="AO96" i="4" s="1"/>
  <c r="AO111" i="4"/>
  <c r="AO94" i="4"/>
  <c r="AP48" i="4"/>
  <c r="AP97" i="4" s="1"/>
  <c r="AP47" i="4"/>
  <c r="AP96" i="4" s="1"/>
  <c r="AP111" i="4"/>
  <c r="AP94" i="4"/>
  <c r="K183" i="4"/>
  <c r="J223" i="4"/>
  <c r="J225" i="4" s="1"/>
  <c r="K120" i="4"/>
  <c r="K122" i="4" s="1"/>
  <c r="K131" i="4" s="1"/>
  <c r="K136" i="4" s="1"/>
  <c r="K126" i="4"/>
  <c r="AN93" i="4"/>
  <c r="N43" i="4"/>
  <c r="K97" i="4"/>
  <c r="K96" i="4"/>
  <c r="J203" i="4"/>
  <c r="K61" i="3"/>
  <c r="K68" i="3"/>
  <c r="M136" i="4" l="1"/>
  <c r="K223" i="4"/>
  <c r="M96" i="4"/>
  <c r="M97" i="4"/>
  <c r="C240" i="4"/>
  <c r="C242" i="4" s="1"/>
  <c r="C246" i="4" s="1"/>
  <c r="C248" i="4" s="1"/>
  <c r="C250" i="4" s="1"/>
  <c r="I233" i="4"/>
  <c r="J176" i="4"/>
  <c r="J206" i="4" s="1"/>
  <c r="J207" i="4" s="1"/>
  <c r="J196" i="4"/>
  <c r="J230" i="4" s="1"/>
  <c r="K203" i="4"/>
  <c r="J232" i="4"/>
  <c r="N185" i="4"/>
  <c r="N187" i="4" s="1"/>
  <c r="N182" i="4" s="1"/>
  <c r="O93" i="4"/>
  <c r="K141" i="4"/>
  <c r="N44" i="4"/>
  <c r="N93" i="4"/>
  <c r="N45" i="4"/>
  <c r="K175" i="4" l="1"/>
  <c r="M141" i="4"/>
  <c r="K225" i="4"/>
  <c r="K232" i="4" s="1"/>
  <c r="E217" i="4"/>
  <c r="K147" i="4"/>
  <c r="M147" i="4" s="1"/>
  <c r="K191" i="4"/>
  <c r="K194" i="4" s="1"/>
  <c r="L196" i="4" s="1"/>
  <c r="L230" i="4" s="1"/>
  <c r="N201" i="4"/>
  <c r="N114" i="4"/>
  <c r="N120" i="4" s="1"/>
  <c r="N122" i="4" s="1"/>
  <c r="N131" i="4" s="1"/>
  <c r="N136" i="4" s="1"/>
  <c r="O136" i="4" s="1"/>
  <c r="O94" i="4"/>
  <c r="N202" i="4"/>
  <c r="N183" i="4"/>
  <c r="N48" i="4"/>
  <c r="N94" i="4"/>
  <c r="N111" i="4"/>
  <c r="N47" i="4"/>
  <c r="L176" i="4" l="1"/>
  <c r="L206" i="4" s="1"/>
  <c r="L207" i="4" s="1"/>
  <c r="K176" i="4"/>
  <c r="K206" i="4" s="1"/>
  <c r="K207" i="4" s="1"/>
  <c r="K226" i="4"/>
  <c r="J233" i="4" s="1"/>
  <c r="K196" i="4"/>
  <c r="K230" i="4" s="1"/>
  <c r="O141" i="4"/>
  <c r="O223" i="4"/>
  <c r="E243" i="4" s="1"/>
  <c r="E246" i="4" s="1"/>
  <c r="N126" i="4"/>
  <c r="N96" i="4"/>
  <c r="O96" i="4"/>
  <c r="N97" i="4"/>
  <c r="O97" i="4"/>
  <c r="N223" i="4"/>
  <c r="N225" i="4" s="1"/>
  <c r="N232" i="4" s="1"/>
  <c r="N203" i="4"/>
  <c r="N141" i="4"/>
  <c r="N175" i="4" l="1"/>
  <c r="N191" i="4"/>
  <c r="N194" i="4" s="1"/>
  <c r="O175" i="4"/>
  <c r="O191" i="4"/>
  <c r="O194" i="4" s="1"/>
  <c r="O226" i="4" s="1"/>
  <c r="O147" i="4"/>
  <c r="E248" i="4"/>
  <c r="E250" i="4" s="1"/>
  <c r="O225" i="4"/>
  <c r="N147" i="4"/>
  <c r="N233" i="4" l="1"/>
  <c r="L233" i="4"/>
  <c r="N226" i="4"/>
  <c r="K233" i="4" s="1"/>
  <c r="O196" i="4"/>
  <c r="O230" i="4" s="1"/>
  <c r="N196" i="4"/>
  <c r="N230" i="4" s="1"/>
  <c r="O176" i="4"/>
  <c r="O206" i="4" s="1"/>
  <c r="O207" i="4" s="1"/>
  <c r="N176" i="4"/>
  <c r="N206" i="4" s="1"/>
  <c r="N207" i="4" s="1"/>
  <c r="P207" i="4" l="1"/>
  <c r="P209" i="4" s="1"/>
  <c r="O209" i="4"/>
  <c r="O210" i="4" s="1"/>
  <c r="N210" i="4"/>
  <c r="N20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tc={B6807AF8-44E8-2C49-82A3-CEA28AA5F407}</author>
  </authors>
  <commentList>
    <comment ref="L115" authorId="0" shapeId="0" xr:uid="{B6807AF8-44E8-2C49-82A3-CEA28AA5F407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Estimation</t>
      </text>
    </comment>
  </commentList>
</comments>
</file>

<file path=xl/sharedStrings.xml><?xml version="1.0" encoding="utf-8"?>
<sst xmlns="http://schemas.openxmlformats.org/spreadsheetml/2006/main" count="658" uniqueCount="231">
  <si>
    <t>Consolidated Balance Sheets - USD ($) $ in Millions</t>
  </si>
  <si>
    <t>May 31, 2023</t>
  </si>
  <si>
    <t>May 31, 2022</t>
  </si>
  <si>
    <t>Current assets:</t>
  </si>
  <si>
    <t> </t>
  </si>
  <si>
    <t>Cash and equivalents</t>
  </si>
  <si>
    <t>Short-term investments</t>
  </si>
  <si>
    <t>Accounts receivable, net</t>
  </si>
  <si>
    <t>Inventories</t>
  </si>
  <si>
    <t>Prepaid expenses and other current assets</t>
  </si>
  <si>
    <t>Total current assets</t>
  </si>
  <si>
    <t>Property, plant and equipment, net</t>
  </si>
  <si>
    <t>Operating lease right-of-use assets, net</t>
  </si>
  <si>
    <t>Identifiable intangible assets, net</t>
  </si>
  <si>
    <t>Goodwill</t>
  </si>
  <si>
    <t>Deferred income taxes and other assets</t>
  </si>
  <si>
    <t>TOTAL ASSETS</t>
  </si>
  <si>
    <t>Current liabilities:</t>
  </si>
  <si>
    <t>Current portion of long-term debt</t>
  </si>
  <si>
    <t>Notes payable</t>
  </si>
  <si>
    <t>Accounts payable</t>
  </si>
  <si>
    <t>Current portion of operating lease liabilities</t>
  </si>
  <si>
    <t>Accrued liabilities</t>
  </si>
  <si>
    <t>Income taxes payable</t>
  </si>
  <si>
    <t>Total current liabilities</t>
  </si>
  <si>
    <t>Long-term debt</t>
  </si>
  <si>
    <t>Operating lease liabilities</t>
  </si>
  <si>
    <t>Deferred income taxes and other liabilities</t>
  </si>
  <si>
    <t>Commitments and contingencies (Note 16)</t>
  </si>
  <si>
    <t xml:space="preserve"> </t>
  </si>
  <si>
    <t>Redeemable preferred stock</t>
  </si>
  <si>
    <t>Shareholders' equity:</t>
  </si>
  <si>
    <t>Capital in excess of stated value</t>
  </si>
  <si>
    <t>Accumulated other comprehensive income (loss)</t>
  </si>
  <si>
    <t>Retained earnings (deficit)</t>
  </si>
  <si>
    <t>Total shareholders' equity</t>
  </si>
  <si>
    <t>TOTAL LIABILITIES AND SHAREHOLDERS' EQUITY</t>
  </si>
  <si>
    <t>Class A Convertible Common Stock</t>
  </si>
  <si>
    <t>Common stock at stated value</t>
  </si>
  <si>
    <t>Class B Common Stock</t>
  </si>
  <si>
    <t>Consolidated Statements of Cash Flows - USD ($) $ in Millions</t>
  </si>
  <si>
    <t>12 Months Ended</t>
  </si>
  <si>
    <t>May 31, 2021</t>
  </si>
  <si>
    <t>Cash provided (used) by operations:</t>
  </si>
  <si>
    <t>Net income</t>
  </si>
  <si>
    <t>Adjustments to reconcile net income to net cash provided (used) by operations:</t>
  </si>
  <si>
    <t>Depreciation</t>
  </si>
  <si>
    <t>Deferred income taxes</t>
  </si>
  <si>
    <t>Stock-based compensation</t>
  </si>
  <si>
    <t>Amortization, impairment and other</t>
  </si>
  <si>
    <t>Net foreign currency adjustments</t>
  </si>
  <si>
    <t>Changes in certain working capital components and other assets and liabilities:</t>
  </si>
  <si>
    <t>(Increase) decrease in accounts receivable</t>
  </si>
  <si>
    <t>(Increase) decrease in inventories</t>
  </si>
  <si>
    <t>(Increase) decrease in prepaid expenses, operating lease right-of-use assets and other current and non-current assets</t>
  </si>
  <si>
    <t>Increase (decrease) in accounts payable, accrued liabilities, operating lease liabilities and other current and non-current liabilities</t>
  </si>
  <si>
    <t>Cash provided (used) by operations</t>
  </si>
  <si>
    <t>Cash provided (used) by investing activities:</t>
  </si>
  <si>
    <t>Purchases of short-term investments</t>
  </si>
  <si>
    <t>Maturities of short-term investments</t>
  </si>
  <si>
    <t>Sales of short-term investments</t>
  </si>
  <si>
    <t>Additions to property, plant and equipment</t>
  </si>
  <si>
    <t>Other investing activities</t>
  </si>
  <si>
    <t>Cash provided (used) by investing activities</t>
  </si>
  <si>
    <t>Cash provided (used) by financing activities:</t>
  </si>
  <si>
    <t>Increase (decrease) in notes payable, net</t>
  </si>
  <si>
    <t>Repayment of borrowings</t>
  </si>
  <si>
    <t>Proceeds from exercise of stock options and other stock issuances</t>
  </si>
  <si>
    <t>Repurchase of common stock</t>
  </si>
  <si>
    <t>Dividends — common and preferred</t>
  </si>
  <si>
    <t>Other financing activities</t>
  </si>
  <si>
    <t>Cash provided (used) by financing activities</t>
  </si>
  <si>
    <t>Effect of exchange rate changes on cash and equivalents</t>
  </si>
  <si>
    <t>Net increase (decrease) in cash and equivalents</t>
  </si>
  <si>
    <t>Cash and equivalents, beginning of year</t>
  </si>
  <si>
    <t>CASH AND EQUIVALENTS, END OF YEAR</t>
  </si>
  <si>
    <t>Cash paid during the year for:</t>
  </si>
  <si>
    <t>Interest, net of capitalized interest</t>
  </si>
  <si>
    <t>Income taxes</t>
  </si>
  <si>
    <t>Non-cash additions to property, plant and equipment</t>
  </si>
  <si>
    <t>Dividends declared and not paid</t>
  </si>
  <si>
    <t>Consolidated Statements of Income - USD ($) shares in Millions, $ in Millions</t>
  </si>
  <si>
    <t>Income Statement [Abstract]</t>
  </si>
  <si>
    <t>Revenues</t>
  </si>
  <si>
    <t>Cost of sales</t>
  </si>
  <si>
    <t>Gross profit</t>
  </si>
  <si>
    <t>Demand creation expense</t>
  </si>
  <si>
    <t>Operating overhead expense</t>
  </si>
  <si>
    <t>Total selling and administrative expense</t>
  </si>
  <si>
    <t>Interest expense (income), net</t>
  </si>
  <si>
    <t>Other (income) expense, net</t>
  </si>
  <si>
    <t>Income before income taxes</t>
  </si>
  <si>
    <t>Income tax expense</t>
  </si>
  <si>
    <t>NET INCOME</t>
  </si>
  <si>
    <t>Earnings per common share:</t>
  </si>
  <si>
    <t>Basic (in dollars per share)</t>
  </si>
  <si>
    <t>Diluted (in dollars per share)</t>
  </si>
  <si>
    <t>Weighted average common shares outstanding:</t>
  </si>
  <si>
    <t>Basic (in shares)</t>
  </si>
  <si>
    <t>Diluted (in shares)</t>
  </si>
  <si>
    <t>May 31, 2020</t>
  </si>
  <si>
    <t>May 31, 2019</t>
  </si>
  <si>
    <t>May 31, 2018</t>
  </si>
  <si>
    <t>May 31, 2017</t>
  </si>
  <si>
    <t>May 31, 2016</t>
  </si>
  <si>
    <t>May 31, 2015</t>
  </si>
  <si>
    <t>Investments in reverse repurchase agreements</t>
  </si>
  <si>
    <t>Disposals of property, plant and equipment</t>
  </si>
  <si>
    <t>Long-term debt payments, including current portion</t>
  </si>
  <si>
    <t>Net proceeds from long-term debt issuance</t>
  </si>
  <si>
    <t xml:space="preserve"> $ 4,249</t>
  </si>
  <si>
    <t xml:space="preserve"> $ 3</t>
  </si>
  <si>
    <t xml:space="preserve"> $ 3,852</t>
  </si>
  <si>
    <t>3 Months Ended</t>
  </si>
  <si>
    <t>Feb. 29, 2024</t>
  </si>
  <si>
    <t>Feb. 28, 2023</t>
  </si>
  <si>
    <t>Nov. 30, 2023</t>
  </si>
  <si>
    <t>Nov. 30, 2022</t>
  </si>
  <si>
    <t>Aug. 31, 2023</t>
  </si>
  <si>
    <t>Aug. 31, 2022</t>
  </si>
  <si>
    <t>May. 31, 2023</t>
  </si>
  <si>
    <t>May. 31, 2022</t>
  </si>
  <si>
    <t>Growth Rates</t>
  </si>
  <si>
    <t>Ratios</t>
  </si>
  <si>
    <t>Gross Margin</t>
  </si>
  <si>
    <t>Total Operating Expense/Revenues</t>
  </si>
  <si>
    <t xml:space="preserve">Net Margin </t>
  </si>
  <si>
    <t xml:space="preserve">Operating Margin </t>
  </si>
  <si>
    <t>Operating Income</t>
  </si>
  <si>
    <t>Depreciation and amort</t>
  </si>
  <si>
    <t>Stock based compensation</t>
  </si>
  <si>
    <t>Deferred taxes</t>
  </si>
  <si>
    <t>Other</t>
  </si>
  <si>
    <t>Working capital, net</t>
  </si>
  <si>
    <t>Net cash flow from operations</t>
  </si>
  <si>
    <t>Capital spending</t>
  </si>
  <si>
    <t>Excess cash flow from operations</t>
  </si>
  <si>
    <t>Excess cash flow/share</t>
  </si>
  <si>
    <t>Acquisitions, net</t>
  </si>
  <si>
    <t>Dividends, net</t>
  </si>
  <si>
    <t>Debt, net</t>
  </si>
  <si>
    <t>Change in marketable securities</t>
  </si>
  <si>
    <t>Share repurchases, net</t>
  </si>
  <si>
    <t>Net change in cash</t>
  </si>
  <si>
    <t>Funds Flow</t>
  </si>
  <si>
    <t>May. 31, 2024 E</t>
  </si>
  <si>
    <t>May. 31, 2025 E</t>
  </si>
  <si>
    <t>Aug. 31, 2024 E</t>
  </si>
  <si>
    <t>Nov. 30, 2024 E</t>
  </si>
  <si>
    <t>Feb. 29, 2025 E</t>
  </si>
  <si>
    <t>North America</t>
  </si>
  <si>
    <t>Footwear</t>
  </si>
  <si>
    <t>Apparel</t>
  </si>
  <si>
    <t>Equipment</t>
  </si>
  <si>
    <t>Europe, Middle East &amp; Africa</t>
  </si>
  <si>
    <t>Greater China</t>
  </si>
  <si>
    <t xml:space="preserve">Asian Pacific &amp; Latin America </t>
  </si>
  <si>
    <t>Global Brand Division2</t>
  </si>
  <si>
    <t xml:space="preserve">Total Nike Brand </t>
  </si>
  <si>
    <t>Converse</t>
  </si>
  <si>
    <t>Corporate3</t>
  </si>
  <si>
    <t>Total</t>
  </si>
  <si>
    <t>Effective Tax Rate</t>
  </si>
  <si>
    <t>Feb. 28, 2022</t>
  </si>
  <si>
    <t>Feb. 28, 2021</t>
  </si>
  <si>
    <t>2024 E</t>
  </si>
  <si>
    <t>Nov. 30, 2021</t>
  </si>
  <si>
    <t>Nov. 30, 2020</t>
  </si>
  <si>
    <t>Aug. 31, 2021</t>
  </si>
  <si>
    <t>Aug. 31, 2020</t>
  </si>
  <si>
    <t>May. 31, 2021</t>
  </si>
  <si>
    <t>May 31, 2024 E</t>
  </si>
  <si>
    <t>Net working capital</t>
  </si>
  <si>
    <t>Change: net working capital</t>
  </si>
  <si>
    <t>Operating income</t>
  </si>
  <si>
    <t>Taxes</t>
  </si>
  <si>
    <t>NOPAT</t>
  </si>
  <si>
    <t>Pre-tax income</t>
  </si>
  <si>
    <t>Effective tax rate</t>
  </si>
  <si>
    <t>Invested capital</t>
  </si>
  <si>
    <t>PP&amp;E</t>
  </si>
  <si>
    <t>Other assets</t>
  </si>
  <si>
    <t xml:space="preserve">  Total</t>
  </si>
  <si>
    <t>Return on invested capital (ROIC)</t>
  </si>
  <si>
    <t>DCF</t>
  </si>
  <si>
    <t>Tax rate</t>
  </si>
  <si>
    <t>Free cash flow</t>
  </si>
  <si>
    <t>NPV</t>
  </si>
  <si>
    <t>Assumed growth rate</t>
  </si>
  <si>
    <t>Assumed cost of capital</t>
  </si>
  <si>
    <t>Net debt</t>
  </si>
  <si>
    <t>Equity Capitalization</t>
  </si>
  <si>
    <t>Shares outstanding</t>
  </si>
  <si>
    <t>Estimated stock price</t>
  </si>
  <si>
    <t>Ending year end stock price</t>
  </si>
  <si>
    <t>Market capitalization</t>
  </si>
  <si>
    <t>Total market value</t>
  </si>
  <si>
    <t>EBITD</t>
  </si>
  <si>
    <t>EBITD margin</t>
  </si>
  <si>
    <t>EBITD growth</t>
  </si>
  <si>
    <t>ROIC</t>
  </si>
  <si>
    <t>TMV/EBITD (trailing)</t>
  </si>
  <si>
    <t>TMV/invested capital</t>
  </si>
  <si>
    <t>Excess cash flow yield</t>
  </si>
  <si>
    <t>Nike</t>
  </si>
  <si>
    <t>Target price</t>
  </si>
  <si>
    <t>2026E EBITD</t>
  </si>
  <si>
    <t>Target EBITD multiple</t>
  </si>
  <si>
    <t>TMV</t>
  </si>
  <si>
    <t>Discount Rate</t>
  </si>
  <si>
    <t>Discount Period</t>
  </si>
  <si>
    <t>Stock price 2024</t>
  </si>
  <si>
    <t>Current stock price</t>
  </si>
  <si>
    <t>Potential appreciation</t>
  </si>
  <si>
    <t>May 31, 2025 E</t>
  </si>
  <si>
    <t>Total Liabilities</t>
  </si>
  <si>
    <t>May 31, 2026 E</t>
  </si>
  <si>
    <t>2024 E Market cap</t>
  </si>
  <si>
    <t>Mean TMV/EBITD</t>
  </si>
  <si>
    <t>Total Nike Brand</t>
  </si>
  <si>
    <t xml:space="preserve">Footwear </t>
  </si>
  <si>
    <t>Total Operating Expenses</t>
  </si>
  <si>
    <t>COGS/Revenues</t>
  </si>
  <si>
    <t>Total Nike Brand:</t>
  </si>
  <si>
    <t xml:space="preserve">May. 31, 2024 </t>
  </si>
  <si>
    <t>EBIT</t>
  </si>
  <si>
    <r>
      <t>May. 31, 2024</t>
    </r>
    <r>
      <rPr>
        <sz val="20"/>
        <color theme="1"/>
        <rFont val="Calibri"/>
        <family val="2"/>
      </rPr>
      <t xml:space="preserve"> E</t>
    </r>
  </si>
  <si>
    <t>May 31, 2024</t>
  </si>
  <si>
    <t xml:space="preserve">2024 E </t>
  </si>
  <si>
    <t>May 31, 2024 (Unaudited)</t>
  </si>
  <si>
    <t>TMV/EBITD (forward)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</si>
</sst>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&quot;$ &quot;#,##0_);_(&quot;$ &quot;\(#,##0\)"/>
    <numFmt numFmtId="165" formatCode="_(&quot;$ &quot;#,##0.00_);_(&quot;$ &quot;\(#,##0.00\)"/>
    <numFmt numFmtId="166" formatCode="#,##0.0_);\(#,##0.0\)"/>
    <numFmt numFmtId="167" formatCode="0.0"/>
    <numFmt numFmtId="168" formatCode="&quot;$&quot;#,##0_);\(&quot;$&quot;#,##0\)"/>
    <numFmt numFmtId="169" formatCode="&quot;$&quot;#,##0.0_);\(&quot;$&quot;#,##0.0\)"/>
    <numFmt numFmtId="170" formatCode="_([$$-409]* #,##0_);_([$$-409]* \(#,##0\);_([$$-409]* &quot;-&quot;_);_(@_)"/>
    <numFmt numFmtId="171" formatCode="[$$-409]#,##0"/>
    <numFmt numFmtId="172" formatCode="&quot;$&quot;#,##0;\-&quot;$&quot;#,##0"/>
    <numFmt numFmtId="173" formatCode="0.0%"/>
    <numFmt numFmtId="174" formatCode="[$$-409]#,##0.00"/>
    <numFmt numFmtId="175" formatCode="_([$$-409]* #,##0.00_);_([$$-409]* \(#,##0.00\);_([$$-409]* &quot;-&quot;??_);_(@_)"/>
  </numFmts>
  <fonts count="5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</font>
    <font>
      <sz val="12"/>
      <color rgb="FF00B050"/>
      <name val="Calibri"/>
      <family val="2"/>
      <scheme val="minor"/>
    </font>
    <font>
      <b/>
      <u/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4"/>
      <color rgb="FF00B050"/>
      <name val="Calibri"/>
      <family val="2"/>
    </font>
    <font>
      <sz val="14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</font>
    <font>
      <sz val="20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20"/>
      <name val="Calibri"/>
      <family val="2"/>
    </font>
    <font>
      <sz val="20"/>
      <color rgb="FF006100"/>
      <name val="Calibri"/>
      <family val="2"/>
      <scheme val="minor"/>
    </font>
    <font>
      <sz val="20"/>
      <color rgb="FF00B050"/>
      <name val="Calibri"/>
      <family val="2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u/>
      <sz val="20"/>
      <name val="Calibri"/>
      <family val="2"/>
    </font>
    <font>
      <b/>
      <u/>
      <sz val="20"/>
      <color theme="1"/>
      <name val="Calibri"/>
      <family val="2"/>
      <scheme val="minor"/>
    </font>
    <font>
      <b/>
      <u/>
      <sz val="20"/>
      <name val="Calibri (Body)"/>
    </font>
    <font>
      <b/>
      <u/>
      <sz val="14"/>
      <name val="Calibri (Body)"/>
    </font>
    <font>
      <b/>
      <u/>
      <sz val="20"/>
      <color theme="1"/>
      <name val="Calibri (Body)"/>
    </font>
    <font>
      <sz val="20"/>
      <color rgb="FFFF0000"/>
      <name val="Calibri"/>
      <family val="2"/>
    </font>
    <font>
      <b/>
      <u/>
      <sz val="2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color rgb="FFC00000"/>
      <name val="Calibri"/>
      <family val="2"/>
    </font>
    <font>
      <sz val="12"/>
      <color rgb="FF9C0006"/>
      <name val="Calibri"/>
      <family val="2"/>
      <scheme val="minor"/>
    </font>
    <font>
      <b/>
      <u/>
      <sz val="20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  <font>
      <b/>
      <sz val="20"/>
      <color rgb="FFC00000"/>
      <name val="Calibri"/>
      <family val="2"/>
    </font>
    <font>
      <b/>
      <u/>
      <sz val="20"/>
      <color rgb="FFC00000"/>
      <name val="Calibri"/>
      <family val="2"/>
    </font>
    <font>
      <b/>
      <u/>
      <sz val="20"/>
      <color rgb="FF006100"/>
      <name val="Calibri (Body)"/>
    </font>
    <font>
      <b/>
      <u/>
      <sz val="12"/>
      <color rgb="FF006100"/>
      <name val="Calibri (Body)"/>
    </font>
    <font>
      <b/>
      <u/>
      <sz val="20"/>
      <color rgb="FFC00000"/>
      <name val="Calibri (Body)"/>
    </font>
    <font>
      <b/>
      <u/>
      <sz val="20"/>
      <color rgb="FFC00000"/>
      <name val="Calibri"/>
      <family val="2"/>
      <scheme val="minor"/>
    </font>
    <font>
      <sz val="20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3" fillId="3" borderId="0" applyNumberFormat="0" applyBorder="0" applyAlignment="0" applyProtection="0"/>
    <xf numFmtId="0" fontId="42" fillId="6" borderId="0" applyNumberFormat="0" applyBorder="0" applyAlignment="0" applyProtection="0"/>
  </cellStyleXfs>
  <cellXfs count="235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64" fontId="4" fillId="0" borderId="0" xfId="0" applyNumberFormat="1" applyFont="1" applyAlignment="1">
      <alignment horizontal="right" vertical="top"/>
    </xf>
    <xf numFmtId="37" fontId="4" fillId="0" borderId="0" xfId="0" applyNumberFormat="1" applyFont="1" applyAlignment="1">
      <alignment horizontal="right" vertical="top"/>
    </xf>
    <xf numFmtId="165" fontId="4" fillId="0" borderId="0" xfId="0" applyNumberFormat="1" applyFont="1" applyAlignment="1">
      <alignment horizontal="right" vertical="top"/>
    </xf>
    <xf numFmtId="166" fontId="4" fillId="0" borderId="0" xfId="0" applyNumberFormat="1" applyFont="1" applyAlignment="1">
      <alignment horizontal="right" vertical="top"/>
    </xf>
    <xf numFmtId="39" fontId="4" fillId="0" borderId="0" xfId="0" applyNumberFormat="1" applyFont="1" applyAlignment="1">
      <alignment horizontal="right" vertical="top"/>
    </xf>
    <xf numFmtId="167" fontId="4" fillId="0" borderId="0" xfId="0" applyNumberFormat="1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164" fontId="5" fillId="0" borderId="0" xfId="0" applyNumberFormat="1" applyFont="1" applyAlignment="1">
      <alignment horizontal="right" vertical="top"/>
    </xf>
    <xf numFmtId="37" fontId="5" fillId="0" borderId="0" xfId="0" applyNumberFormat="1" applyFont="1" applyAlignment="1">
      <alignment horizontal="right"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right" vertical="top"/>
    </xf>
    <xf numFmtId="37" fontId="6" fillId="0" borderId="0" xfId="0" applyNumberFormat="1" applyFont="1" applyAlignment="1">
      <alignment horizontal="right" vertical="top"/>
    </xf>
    <xf numFmtId="0" fontId="6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9" fontId="7" fillId="0" borderId="0" xfId="1" applyFont="1" applyAlignment="1">
      <alignment horizontal="right" vertical="top"/>
    </xf>
    <xf numFmtId="9" fontId="0" fillId="0" borderId="0" xfId="0" applyNumberFormat="1"/>
    <xf numFmtId="9" fontId="8" fillId="0" borderId="0" xfId="1" applyFont="1"/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top" wrapText="1"/>
    </xf>
    <xf numFmtId="9" fontId="2" fillId="0" borderId="0" xfId="1" applyFont="1"/>
    <xf numFmtId="168" fontId="4" fillId="0" borderId="0" xfId="0" applyNumberFormat="1" applyFont="1"/>
    <xf numFmtId="37" fontId="4" fillId="0" borderId="0" xfId="0" applyNumberFormat="1" applyFont="1"/>
    <xf numFmtId="169" fontId="4" fillId="0" borderId="0" xfId="0" applyNumberFormat="1" applyFont="1"/>
    <xf numFmtId="37" fontId="10" fillId="0" borderId="0" xfId="0" applyNumberFormat="1" applyFont="1"/>
    <xf numFmtId="164" fontId="10" fillId="0" borderId="0" xfId="0" applyNumberFormat="1" applyFont="1"/>
    <xf numFmtId="2" fontId="10" fillId="0" borderId="0" xfId="0" applyNumberFormat="1" applyFont="1"/>
    <xf numFmtId="170" fontId="10" fillId="0" borderId="0" xfId="0" applyNumberFormat="1" applyFont="1"/>
    <xf numFmtId="0" fontId="4" fillId="0" borderId="0" xfId="0" applyFont="1" applyAlignment="1">
      <alignment vertical="center" wrapText="1"/>
    </xf>
    <xf numFmtId="165" fontId="5" fillId="0" borderId="0" xfId="0" applyNumberFormat="1" applyFont="1" applyAlignment="1">
      <alignment horizontal="right" vertical="top"/>
    </xf>
    <xf numFmtId="166" fontId="5" fillId="0" borderId="0" xfId="0" applyNumberFormat="1" applyFont="1" applyAlignment="1">
      <alignment horizontal="right" vertical="top"/>
    </xf>
    <xf numFmtId="37" fontId="4" fillId="0" borderId="0" xfId="0" applyNumberFormat="1" applyFont="1" applyAlignment="1">
      <alignment vertical="top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top" wrapText="1"/>
    </xf>
    <xf numFmtId="167" fontId="15" fillId="0" borderId="0" xfId="0" applyNumberFormat="1" applyFont="1" applyAlignment="1">
      <alignment vertical="top" wrapText="1"/>
    </xf>
    <xf numFmtId="0" fontId="17" fillId="0" borderId="0" xfId="0" applyFont="1" applyAlignment="1">
      <alignment horizontal="center" vertical="center" wrapText="1"/>
    </xf>
    <xf numFmtId="2" fontId="17" fillId="0" borderId="0" xfId="0" applyNumberFormat="1" applyFont="1" applyAlignment="1">
      <alignment vertical="top" wrapText="1"/>
    </xf>
    <xf numFmtId="2" fontId="15" fillId="0" borderId="0" xfId="0" applyNumberFormat="1" applyFont="1" applyAlignment="1">
      <alignment vertical="top" wrapText="1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64" fontId="15" fillId="0" borderId="0" xfId="0" applyNumberFormat="1" applyFont="1" applyAlignment="1">
      <alignment horizontal="right" vertical="top" wrapText="1"/>
    </xf>
    <xf numFmtId="37" fontId="15" fillId="0" borderId="0" xfId="0" applyNumberFormat="1" applyFont="1" applyAlignment="1">
      <alignment horizontal="right" vertical="top" wrapText="1"/>
    </xf>
    <xf numFmtId="0" fontId="18" fillId="0" borderId="0" xfId="0" applyFont="1" applyAlignment="1">
      <alignment wrapText="1"/>
    </xf>
    <xf numFmtId="0" fontId="12" fillId="0" borderId="0" xfId="0" applyFont="1" applyAlignment="1">
      <alignment wrapText="1"/>
    </xf>
    <xf numFmtId="165" fontId="15" fillId="0" borderId="0" xfId="0" applyNumberFormat="1" applyFont="1" applyAlignment="1">
      <alignment horizontal="right" vertical="top" wrapText="1"/>
    </xf>
    <xf numFmtId="39" fontId="15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9" fontId="19" fillId="0" borderId="0" xfId="1" applyFont="1" applyAlignment="1">
      <alignment horizontal="right" vertical="top" wrapText="1"/>
    </xf>
    <xf numFmtId="9" fontId="20" fillId="0" borderId="0" xfId="1" applyFont="1" applyAlignment="1">
      <alignment wrapText="1"/>
    </xf>
    <xf numFmtId="37" fontId="16" fillId="0" borderId="0" xfId="0" applyNumberFormat="1" applyFont="1" applyAlignment="1">
      <alignment wrapText="1"/>
    </xf>
    <xf numFmtId="164" fontId="16" fillId="0" borderId="0" xfId="0" applyNumberFormat="1" applyFont="1" applyAlignment="1">
      <alignment wrapText="1"/>
    </xf>
    <xf numFmtId="2" fontId="16" fillId="0" borderId="0" xfId="0" applyNumberFormat="1" applyFont="1" applyAlignment="1">
      <alignment wrapText="1"/>
    </xf>
    <xf numFmtId="170" fontId="16" fillId="0" borderId="0" xfId="0" applyNumberFormat="1" applyFont="1" applyAlignment="1">
      <alignment wrapText="1"/>
    </xf>
    <xf numFmtId="0" fontId="17" fillId="0" borderId="0" xfId="0" applyFont="1" applyAlignment="1">
      <alignment wrapText="1"/>
    </xf>
    <xf numFmtId="171" fontId="17" fillId="0" borderId="0" xfId="0" applyNumberFormat="1" applyFont="1" applyAlignment="1">
      <alignment horizontal="right" vertical="top" wrapText="1"/>
    </xf>
    <xf numFmtId="171" fontId="15" fillId="0" borderId="0" xfId="0" applyNumberFormat="1" applyFont="1" applyAlignment="1">
      <alignment horizontal="right" vertical="top" wrapText="1"/>
    </xf>
    <xf numFmtId="171" fontId="17" fillId="0" borderId="0" xfId="0" applyNumberFormat="1" applyFont="1" applyAlignment="1">
      <alignment wrapText="1"/>
    </xf>
    <xf numFmtId="171" fontId="16" fillId="0" borderId="0" xfId="0" applyNumberFormat="1" applyFont="1" applyAlignment="1">
      <alignment wrapText="1"/>
    </xf>
    <xf numFmtId="2" fontId="17" fillId="0" borderId="0" xfId="0" applyNumberFormat="1" applyFont="1" applyAlignment="1">
      <alignment horizontal="right" vertical="top" wrapText="1"/>
    </xf>
    <xf numFmtId="2" fontId="15" fillId="0" borderId="0" xfId="0" applyNumberFormat="1" applyFont="1" applyAlignment="1">
      <alignment horizontal="right" vertical="top" wrapText="1"/>
    </xf>
    <xf numFmtId="2" fontId="17" fillId="0" borderId="0" xfId="0" applyNumberFormat="1" applyFont="1" applyAlignment="1">
      <alignment wrapText="1"/>
    </xf>
    <xf numFmtId="170" fontId="17" fillId="0" borderId="0" xfId="0" applyNumberFormat="1" applyFont="1" applyAlignment="1">
      <alignment horizontal="right" vertical="top" wrapText="1"/>
    </xf>
    <xf numFmtId="170" fontId="15" fillId="0" borderId="0" xfId="0" applyNumberFormat="1" applyFont="1" applyAlignment="1">
      <alignment horizontal="right" vertical="top" wrapText="1"/>
    </xf>
    <xf numFmtId="3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170" fontId="15" fillId="0" borderId="0" xfId="0" applyNumberFormat="1" applyFont="1" applyAlignment="1">
      <alignment wrapText="1"/>
    </xf>
    <xf numFmtId="171" fontId="15" fillId="0" borderId="0" xfId="0" applyNumberFormat="1" applyFont="1" applyAlignment="1">
      <alignment wrapText="1"/>
    </xf>
    <xf numFmtId="175" fontId="15" fillId="0" borderId="0" xfId="0" applyNumberFormat="1" applyFont="1" applyAlignment="1">
      <alignment wrapText="1"/>
    </xf>
    <xf numFmtId="174" fontId="15" fillId="0" borderId="0" xfId="0" applyNumberFormat="1" applyFont="1" applyAlignment="1">
      <alignment wrapText="1"/>
    </xf>
    <xf numFmtId="173" fontId="15" fillId="0" borderId="0" xfId="1" applyNumberFormat="1" applyFont="1" applyAlignment="1">
      <alignment wrapText="1"/>
    </xf>
    <xf numFmtId="37" fontId="15" fillId="2" borderId="0" xfId="0" applyNumberFormat="1" applyFont="1" applyFill="1" applyAlignment="1">
      <alignment horizontal="right" vertical="top"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1" fillId="4" borderId="0" xfId="0" applyFont="1" applyFill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24" fillId="4" borderId="0" xfId="0" applyFont="1" applyFill="1" applyAlignment="1">
      <alignment horizontal="center" vertical="center" wrapText="1"/>
    </xf>
    <xf numFmtId="0" fontId="25" fillId="4" borderId="0" xfId="0" applyFont="1" applyFill="1" applyAlignment="1">
      <alignment horizontal="center" vertical="center" wrapText="1"/>
    </xf>
    <xf numFmtId="164" fontId="23" fillId="4" borderId="0" xfId="0" applyNumberFormat="1" applyFont="1" applyFill="1" applyAlignment="1">
      <alignment horizontal="center" vertical="center" wrapText="1"/>
    </xf>
    <xf numFmtId="37" fontId="22" fillId="4" borderId="0" xfId="0" applyNumberFormat="1" applyFont="1" applyFill="1" applyAlignment="1">
      <alignment horizontal="center" vertical="center" wrapText="1"/>
    </xf>
    <xf numFmtId="37" fontId="23" fillId="4" borderId="0" xfId="0" applyNumberFormat="1" applyFont="1" applyFill="1" applyAlignment="1">
      <alignment horizontal="center" vertical="center" wrapText="1"/>
    </xf>
    <xf numFmtId="165" fontId="23" fillId="4" borderId="0" xfId="0" applyNumberFormat="1" applyFont="1" applyFill="1" applyAlignment="1">
      <alignment horizontal="center" vertical="center" wrapText="1"/>
    </xf>
    <xf numFmtId="166" fontId="23" fillId="4" borderId="0" xfId="0" applyNumberFormat="1" applyFont="1" applyFill="1" applyAlignment="1">
      <alignment horizontal="center" vertical="center" wrapText="1"/>
    </xf>
    <xf numFmtId="164" fontId="22" fillId="4" borderId="0" xfId="0" applyNumberFormat="1" applyFont="1" applyFill="1" applyAlignment="1">
      <alignment horizontal="center" vertical="center" wrapText="1"/>
    </xf>
    <xf numFmtId="164" fontId="21" fillId="4" borderId="0" xfId="0" applyNumberFormat="1" applyFont="1" applyFill="1" applyAlignment="1">
      <alignment horizontal="center" vertical="center" wrapText="1"/>
    </xf>
    <xf numFmtId="37" fontId="21" fillId="4" borderId="0" xfId="0" applyNumberFormat="1" applyFont="1" applyFill="1" applyAlignment="1">
      <alignment horizontal="center" vertical="center" wrapText="1"/>
    </xf>
    <xf numFmtId="1" fontId="21" fillId="4" borderId="0" xfId="0" applyNumberFormat="1" applyFont="1" applyFill="1" applyAlignment="1">
      <alignment horizontal="center" vertical="center" wrapText="1"/>
    </xf>
    <xf numFmtId="9" fontId="21" fillId="2" borderId="0" xfId="1" applyFont="1" applyFill="1" applyAlignment="1">
      <alignment horizontal="center" vertical="center" wrapText="1"/>
    </xf>
    <xf numFmtId="10" fontId="21" fillId="2" borderId="0" xfId="1" applyNumberFormat="1" applyFont="1" applyFill="1" applyAlignment="1">
      <alignment horizontal="center" vertical="center" wrapText="1"/>
    </xf>
    <xf numFmtId="9" fontId="21" fillId="2" borderId="0" xfId="0" applyNumberFormat="1" applyFont="1" applyFill="1" applyAlignment="1">
      <alignment horizontal="center" vertical="center" wrapText="1"/>
    </xf>
    <xf numFmtId="165" fontId="22" fillId="4" borderId="0" xfId="0" applyNumberFormat="1" applyFont="1" applyFill="1" applyAlignment="1">
      <alignment horizontal="center" vertical="center" wrapText="1"/>
    </xf>
    <xf numFmtId="166" fontId="22" fillId="4" borderId="0" xfId="0" applyNumberFormat="1" applyFont="1" applyFill="1" applyAlignment="1">
      <alignment horizontal="center" vertical="center" wrapText="1"/>
    </xf>
    <xf numFmtId="0" fontId="22" fillId="4" borderId="0" xfId="0" applyFont="1" applyFill="1" applyAlignment="1">
      <alignment vertical="top" wrapText="1"/>
    </xf>
    <xf numFmtId="9" fontId="27" fillId="4" borderId="0" xfId="1" applyFont="1" applyFill="1" applyAlignment="1">
      <alignment horizontal="center" vertical="center" wrapText="1"/>
    </xf>
    <xf numFmtId="9" fontId="21" fillId="4" borderId="0" xfId="0" applyNumberFormat="1" applyFont="1" applyFill="1" applyAlignment="1">
      <alignment horizontal="center" vertical="center" wrapText="1"/>
    </xf>
    <xf numFmtId="9" fontId="28" fillId="4" borderId="0" xfId="1" applyFont="1" applyFill="1" applyAlignment="1">
      <alignment horizontal="center" vertical="center" wrapText="1"/>
    </xf>
    <xf numFmtId="9" fontId="29" fillId="4" borderId="0" xfId="1" applyFont="1" applyFill="1" applyAlignment="1">
      <alignment horizontal="center" vertical="center" wrapText="1"/>
    </xf>
    <xf numFmtId="10" fontId="29" fillId="4" borderId="0" xfId="1" applyNumberFormat="1" applyFont="1" applyFill="1" applyAlignment="1">
      <alignment horizontal="center" vertical="center" wrapText="1"/>
    </xf>
    <xf numFmtId="2" fontId="21" fillId="4" borderId="0" xfId="0" applyNumberFormat="1" applyFont="1" applyFill="1" applyAlignment="1">
      <alignment horizontal="center" vertical="center" wrapText="1"/>
    </xf>
    <xf numFmtId="170" fontId="21" fillId="4" borderId="0" xfId="0" applyNumberFormat="1" applyFont="1" applyFill="1" applyAlignment="1">
      <alignment horizontal="center" vertical="center" wrapText="1"/>
    </xf>
    <xf numFmtId="0" fontId="23" fillId="4" borderId="0" xfId="0" applyFont="1" applyFill="1" applyAlignment="1">
      <alignment horizontal="center" vertical="center" wrapText="1"/>
    </xf>
    <xf numFmtId="171" fontId="22" fillId="4" borderId="0" xfId="0" applyNumberFormat="1" applyFont="1" applyFill="1" applyAlignment="1">
      <alignment horizontal="center" vertical="center" wrapText="1"/>
    </xf>
    <xf numFmtId="171" fontId="23" fillId="4" borderId="0" xfId="0" applyNumberFormat="1" applyFont="1" applyFill="1" applyAlignment="1">
      <alignment horizontal="center" vertical="center" wrapText="1"/>
    </xf>
    <xf numFmtId="171" fontId="24" fillId="4" borderId="0" xfId="0" applyNumberFormat="1" applyFont="1" applyFill="1" applyAlignment="1">
      <alignment horizontal="center" vertical="center" wrapText="1"/>
    </xf>
    <xf numFmtId="171" fontId="21" fillId="4" borderId="0" xfId="0" applyNumberFormat="1" applyFont="1" applyFill="1" applyAlignment="1">
      <alignment horizontal="center" vertical="center" wrapText="1"/>
    </xf>
    <xf numFmtId="2" fontId="22" fillId="4" borderId="0" xfId="0" applyNumberFormat="1" applyFont="1" applyFill="1" applyAlignment="1">
      <alignment horizontal="center" vertical="center" wrapText="1"/>
    </xf>
    <xf numFmtId="2" fontId="24" fillId="4" borderId="0" xfId="0" applyNumberFormat="1" applyFont="1" applyFill="1" applyAlignment="1">
      <alignment horizontal="center" vertical="center" wrapText="1"/>
    </xf>
    <xf numFmtId="10" fontId="21" fillId="4" borderId="0" xfId="1" applyNumberFormat="1" applyFont="1" applyFill="1" applyAlignment="1">
      <alignment horizontal="center" vertical="center" wrapText="1"/>
    </xf>
    <xf numFmtId="10" fontId="21" fillId="4" borderId="0" xfId="0" applyNumberFormat="1" applyFont="1" applyFill="1" applyAlignment="1">
      <alignment horizontal="center" vertical="center" wrapText="1"/>
    </xf>
    <xf numFmtId="174" fontId="21" fillId="4" borderId="0" xfId="0" applyNumberFormat="1" applyFont="1" applyFill="1" applyAlignment="1">
      <alignment horizontal="center" vertical="center" wrapText="1"/>
    </xf>
    <xf numFmtId="166" fontId="21" fillId="4" borderId="0" xfId="0" applyNumberFormat="1" applyFont="1" applyFill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right" vertical="center" wrapText="1"/>
    </xf>
    <xf numFmtId="0" fontId="22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2" fillId="2" borderId="0" xfId="0" applyFont="1" applyFill="1" applyAlignment="1">
      <alignment vertical="top" wrapText="1"/>
    </xf>
    <xf numFmtId="0" fontId="30" fillId="0" borderId="0" xfId="0" applyFont="1" applyAlignment="1">
      <alignment horizontal="center" wrapText="1"/>
    </xf>
    <xf numFmtId="0" fontId="22" fillId="0" borderId="0" xfId="0" applyFont="1" applyAlignment="1">
      <alignment horizontal="center" vertical="top" wrapText="1"/>
    </xf>
    <xf numFmtId="0" fontId="21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top" wrapText="1"/>
    </xf>
    <xf numFmtId="0" fontId="30" fillId="0" borderId="0" xfId="0" applyFont="1" applyAlignment="1">
      <alignment horizontal="center" vertical="top" wrapText="1"/>
    </xf>
    <xf numFmtId="0" fontId="31" fillId="0" borderId="0" xfId="0" applyFont="1" applyAlignment="1">
      <alignment horizontal="center" wrapText="1"/>
    </xf>
    <xf numFmtId="168" fontId="22" fillId="0" borderId="0" xfId="0" applyNumberFormat="1" applyFont="1" applyAlignment="1">
      <alignment wrapText="1"/>
    </xf>
    <xf numFmtId="37" fontId="22" fillId="0" borderId="0" xfId="0" applyNumberFormat="1" applyFont="1" applyAlignment="1">
      <alignment wrapText="1"/>
    </xf>
    <xf numFmtId="169" fontId="22" fillId="0" borderId="0" xfId="0" applyNumberFormat="1" applyFont="1" applyAlignment="1">
      <alignment wrapText="1"/>
    </xf>
    <xf numFmtId="3" fontId="22" fillId="0" borderId="0" xfId="0" applyNumberFormat="1" applyFont="1" applyAlignment="1">
      <alignment wrapText="1"/>
    </xf>
    <xf numFmtId="0" fontId="22" fillId="0" borderId="0" xfId="0" applyFont="1" applyAlignment="1">
      <alignment wrapText="1"/>
    </xf>
    <xf numFmtId="172" fontId="22" fillId="0" borderId="0" xfId="0" applyNumberFormat="1" applyFont="1" applyAlignment="1">
      <alignment wrapText="1"/>
    </xf>
    <xf numFmtId="173" fontId="22" fillId="0" borderId="0" xfId="0" applyNumberFormat="1" applyFont="1" applyAlignment="1">
      <alignment wrapText="1"/>
    </xf>
    <xf numFmtId="3" fontId="22" fillId="0" borderId="0" xfId="0" applyNumberFormat="1" applyFont="1" applyAlignment="1">
      <alignment horizontal="center" wrapText="1"/>
    </xf>
    <xf numFmtId="0" fontId="24" fillId="5" borderId="0" xfId="0" applyFont="1" applyFill="1" applyAlignment="1">
      <alignment horizontal="center" vertical="center" wrapText="1"/>
    </xf>
    <xf numFmtId="0" fontId="26" fillId="3" borderId="0" xfId="2" applyFont="1" applyAlignment="1">
      <alignment wrapText="1"/>
    </xf>
    <xf numFmtId="37" fontId="26" fillId="3" borderId="0" xfId="2" applyNumberFormat="1" applyFont="1" applyAlignment="1">
      <alignment horizontal="center" vertical="center" wrapText="1"/>
    </xf>
    <xf numFmtId="0" fontId="28" fillId="4" borderId="0" xfId="0" applyFont="1" applyFill="1" applyAlignment="1">
      <alignment horizontal="center" vertical="center" wrapText="1"/>
    </xf>
    <xf numFmtId="10" fontId="28" fillId="4" borderId="0" xfId="0" applyNumberFormat="1" applyFont="1" applyFill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3" fillId="0" borderId="0" xfId="0" applyFont="1" applyAlignment="1">
      <alignment vertical="top" wrapText="1"/>
    </xf>
    <xf numFmtId="171" fontId="32" fillId="4" borderId="0" xfId="0" applyNumberFormat="1" applyFont="1" applyFill="1" applyAlignment="1">
      <alignment horizontal="center" vertical="center" wrapText="1"/>
    </xf>
    <xf numFmtId="171" fontId="34" fillId="4" borderId="0" xfId="0" applyNumberFormat="1" applyFont="1" applyFill="1" applyAlignment="1">
      <alignment horizontal="center" vertical="center" wrapText="1"/>
    </xf>
    <xf numFmtId="9" fontId="35" fillId="4" borderId="0" xfId="1" applyFont="1" applyFill="1" applyAlignment="1">
      <alignment horizontal="center" vertical="center" wrapText="1"/>
    </xf>
    <xf numFmtId="0" fontId="32" fillId="0" borderId="0" xfId="0" applyFont="1" applyAlignment="1">
      <alignment vertical="top" wrapText="1"/>
    </xf>
    <xf numFmtId="164" fontId="33" fillId="0" borderId="0" xfId="0" applyNumberFormat="1" applyFont="1" applyAlignment="1">
      <alignment horizontal="right" vertical="top" wrapText="1"/>
    </xf>
    <xf numFmtId="164" fontId="32" fillId="4" borderId="0" xfId="0" applyNumberFormat="1" applyFont="1" applyFill="1" applyAlignment="1">
      <alignment horizontal="center" vertical="center" wrapText="1"/>
    </xf>
    <xf numFmtId="0" fontId="36" fillId="3" borderId="0" xfId="2" applyFont="1" applyAlignment="1">
      <alignment vertical="top" wrapText="1"/>
    </xf>
    <xf numFmtId="37" fontId="36" fillId="3" borderId="0" xfId="2" applyNumberFormat="1" applyFont="1" applyAlignment="1">
      <alignment horizontal="right" vertical="top" wrapText="1"/>
    </xf>
    <xf numFmtId="171" fontId="36" fillId="3" borderId="0" xfId="2" applyNumberFormat="1" applyFont="1" applyAlignment="1">
      <alignment horizontal="center" vertical="center" wrapText="1"/>
    </xf>
    <xf numFmtId="164" fontId="36" fillId="3" borderId="0" xfId="2" applyNumberFormat="1" applyFont="1" applyAlignment="1">
      <alignment horizontal="center" vertical="center" wrapText="1"/>
    </xf>
    <xf numFmtId="37" fontId="36" fillId="3" borderId="0" xfId="2" applyNumberFormat="1" applyFont="1" applyAlignment="1">
      <alignment horizontal="center" vertical="center" wrapText="1"/>
    </xf>
    <xf numFmtId="0" fontId="30" fillId="4" borderId="0" xfId="0" applyFont="1" applyFill="1" applyAlignment="1">
      <alignment horizontal="center" vertical="center" wrapText="1"/>
    </xf>
    <xf numFmtId="0" fontId="37" fillId="0" borderId="0" xfId="0" applyFont="1" applyAlignment="1">
      <alignment wrapText="1"/>
    </xf>
    <xf numFmtId="0" fontId="38" fillId="0" borderId="0" xfId="0" applyFont="1" applyAlignment="1">
      <alignment wrapText="1"/>
    </xf>
    <xf numFmtId="37" fontId="14" fillId="0" borderId="0" xfId="0" applyNumberFormat="1" applyFont="1" applyAlignment="1">
      <alignment horizontal="right" vertical="top" wrapText="1"/>
    </xf>
    <xf numFmtId="171" fontId="25" fillId="4" borderId="0" xfId="0" applyNumberFormat="1" applyFont="1" applyFill="1" applyAlignment="1">
      <alignment horizontal="center" vertical="center" wrapText="1"/>
    </xf>
    <xf numFmtId="0" fontId="39" fillId="4" borderId="0" xfId="0" applyFont="1" applyFill="1" applyAlignment="1">
      <alignment horizontal="center" vertical="center" wrapText="1"/>
    </xf>
    <xf numFmtId="37" fontId="40" fillId="4" borderId="0" xfId="0" applyNumberFormat="1" applyFont="1" applyFill="1" applyAlignment="1">
      <alignment horizontal="center" vertical="center" wrapText="1"/>
    </xf>
    <xf numFmtId="37" fontId="25" fillId="4" borderId="0" xfId="0" applyNumberFormat="1" applyFont="1" applyFill="1" applyAlignment="1">
      <alignment horizontal="center" vertical="center" wrapText="1"/>
    </xf>
    <xf numFmtId="9" fontId="41" fillId="4" borderId="0" xfId="1" applyFont="1" applyFill="1" applyAlignment="1">
      <alignment horizontal="center" vertical="center" wrapText="1"/>
    </xf>
    <xf numFmtId="0" fontId="14" fillId="0" borderId="0" xfId="0" applyFont="1" applyAlignment="1">
      <alignment vertical="top" wrapText="1"/>
    </xf>
    <xf numFmtId="171" fontId="39" fillId="4" borderId="0" xfId="0" applyNumberFormat="1" applyFont="1" applyFill="1" applyAlignment="1">
      <alignment horizontal="center" vertical="center" wrapText="1"/>
    </xf>
    <xf numFmtId="0" fontId="43" fillId="3" borderId="0" xfId="2" applyFont="1" applyAlignment="1">
      <alignment horizontal="left" vertical="center" wrapText="1"/>
    </xf>
    <xf numFmtId="37" fontId="43" fillId="3" borderId="0" xfId="2" applyNumberFormat="1" applyFont="1" applyAlignment="1">
      <alignment horizontal="right" vertical="center" wrapText="1"/>
    </xf>
    <xf numFmtId="171" fontId="43" fillId="3" borderId="0" xfId="2" applyNumberFormat="1" applyFont="1" applyAlignment="1">
      <alignment horizontal="center" vertical="center" wrapText="1"/>
    </xf>
    <xf numFmtId="37" fontId="43" fillId="3" borderId="0" xfId="2" applyNumberFormat="1" applyFont="1" applyAlignment="1">
      <alignment horizontal="center" vertical="center" wrapText="1"/>
    </xf>
    <xf numFmtId="0" fontId="44" fillId="6" borderId="0" xfId="3" applyFont="1" applyAlignment="1">
      <alignment horizontal="left" vertical="center" wrapText="1"/>
    </xf>
    <xf numFmtId="37" fontId="44" fillId="6" borderId="0" xfId="3" applyNumberFormat="1" applyFont="1" applyAlignment="1">
      <alignment horizontal="right" vertical="center" wrapText="1"/>
    </xf>
    <xf numFmtId="171" fontId="44" fillId="6" borderId="0" xfId="3" applyNumberFormat="1" applyFont="1" applyAlignment="1">
      <alignment horizontal="center" vertical="center" wrapText="1"/>
    </xf>
    <xf numFmtId="37" fontId="44" fillId="6" borderId="0" xfId="3" applyNumberFormat="1" applyFont="1" applyAlignment="1">
      <alignment horizontal="center" vertical="center" wrapText="1"/>
    </xf>
    <xf numFmtId="9" fontId="45" fillId="4" borderId="0" xfId="1" applyFont="1" applyFill="1" applyAlignment="1">
      <alignment horizontal="center" vertical="center" wrapText="1"/>
    </xf>
    <xf numFmtId="9" fontId="46" fillId="4" borderId="0" xfId="1" applyFont="1" applyFill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47" fillId="3" borderId="0" xfId="2" applyFont="1" applyAlignment="1">
      <alignment vertical="top" wrapText="1"/>
    </xf>
    <xf numFmtId="164" fontId="48" fillId="3" borderId="0" xfId="2" applyNumberFormat="1" applyFont="1" applyAlignment="1">
      <alignment horizontal="right" vertical="top" wrapText="1"/>
    </xf>
    <xf numFmtId="164" fontId="47" fillId="3" borderId="0" xfId="2" applyNumberFormat="1" applyFont="1" applyAlignment="1">
      <alignment horizontal="center" vertical="center" wrapText="1"/>
    </xf>
    <xf numFmtId="171" fontId="47" fillId="3" borderId="0" xfId="2" applyNumberFormat="1" applyFont="1" applyAlignment="1">
      <alignment horizontal="center" vertical="center"/>
    </xf>
    <xf numFmtId="171" fontId="47" fillId="4" borderId="0" xfId="2" applyNumberFormat="1" applyFont="1" applyFill="1" applyAlignment="1">
      <alignment horizontal="center" vertical="center"/>
    </xf>
    <xf numFmtId="9" fontId="49" fillId="4" borderId="0" xfId="1" applyFont="1" applyFill="1" applyAlignment="1">
      <alignment horizontal="center" vertical="center" wrapText="1"/>
    </xf>
    <xf numFmtId="0" fontId="48" fillId="0" borderId="0" xfId="2" applyFont="1" applyFill="1" applyAlignment="1">
      <alignment wrapText="1"/>
    </xf>
    <xf numFmtId="171" fontId="30" fillId="4" borderId="0" xfId="0" applyNumberFormat="1" applyFont="1" applyFill="1" applyAlignment="1">
      <alignment horizontal="center" vertical="center" wrapText="1"/>
    </xf>
    <xf numFmtId="173" fontId="35" fillId="4" borderId="0" xfId="1" applyNumberFormat="1" applyFont="1" applyFill="1" applyAlignment="1">
      <alignment horizontal="center" vertical="center" wrapText="1"/>
    </xf>
    <xf numFmtId="9" fontId="44" fillId="4" borderId="0" xfId="3" applyNumberFormat="1" applyFont="1" applyFill="1" applyAlignment="1">
      <alignment horizontal="center" vertical="center" wrapText="1"/>
    </xf>
    <xf numFmtId="9" fontId="50" fillId="4" borderId="0" xfId="2" applyNumberFormat="1" applyFont="1" applyFill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164" fontId="32" fillId="4" borderId="1" xfId="0" applyNumberFormat="1" applyFont="1" applyFill="1" applyBorder="1" applyAlignment="1">
      <alignment horizontal="center" vertical="center" wrapText="1"/>
    </xf>
    <xf numFmtId="164" fontId="36" fillId="3" borderId="1" xfId="2" applyNumberFormat="1" applyFont="1" applyBorder="1" applyAlignment="1">
      <alignment horizontal="center" vertical="center" wrapText="1"/>
    </xf>
    <xf numFmtId="37" fontId="22" fillId="4" borderId="1" xfId="0" applyNumberFormat="1" applyFont="1" applyFill="1" applyBorder="1" applyAlignment="1">
      <alignment horizontal="center" vertical="center" wrapText="1"/>
    </xf>
    <xf numFmtId="37" fontId="44" fillId="6" borderId="1" xfId="3" applyNumberFormat="1" applyFont="1" applyBorder="1" applyAlignment="1">
      <alignment horizontal="center" vertical="center" wrapText="1"/>
    </xf>
    <xf numFmtId="37" fontId="43" fillId="3" borderId="1" xfId="2" applyNumberFormat="1" applyFont="1" applyBorder="1" applyAlignment="1">
      <alignment horizontal="center" vertical="center" wrapText="1"/>
    </xf>
    <xf numFmtId="37" fontId="25" fillId="4" borderId="1" xfId="0" applyNumberFormat="1" applyFont="1" applyFill="1" applyBorder="1" applyAlignment="1">
      <alignment horizontal="center" vertical="center" wrapText="1"/>
    </xf>
    <xf numFmtId="10" fontId="21" fillId="2" borderId="1" xfId="1" applyNumberFormat="1" applyFont="1" applyFill="1" applyBorder="1" applyAlignment="1">
      <alignment horizontal="center" vertical="center" wrapText="1"/>
    </xf>
    <xf numFmtId="171" fontId="47" fillId="3" borderId="1" xfId="2" applyNumberFormat="1" applyFont="1" applyBorder="1" applyAlignment="1">
      <alignment horizontal="center" vertical="center"/>
    </xf>
    <xf numFmtId="165" fontId="22" fillId="4" borderId="1" xfId="0" applyNumberFormat="1" applyFont="1" applyFill="1" applyBorder="1" applyAlignment="1">
      <alignment horizontal="center" vertical="center" wrapText="1"/>
    </xf>
    <xf numFmtId="166" fontId="22" fillId="4" borderId="1" xfId="0" applyNumberFormat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vertical="top" wrapText="1"/>
    </xf>
    <xf numFmtId="9" fontId="28" fillId="4" borderId="1" xfId="1" applyFont="1" applyFill="1" applyBorder="1" applyAlignment="1">
      <alignment horizontal="center" vertical="center" wrapText="1"/>
    </xf>
    <xf numFmtId="9" fontId="27" fillId="4" borderId="1" xfId="1" applyFont="1" applyFill="1" applyBorder="1" applyAlignment="1">
      <alignment horizontal="center" vertical="center" wrapText="1"/>
    </xf>
    <xf numFmtId="9" fontId="35" fillId="4" borderId="1" xfId="1" applyFont="1" applyFill="1" applyBorder="1" applyAlignment="1">
      <alignment horizontal="center" vertical="center" wrapText="1"/>
    </xf>
    <xf numFmtId="10" fontId="29" fillId="4" borderId="1" xfId="1" applyNumberFormat="1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0" fontId="29" fillId="4" borderId="3" xfId="1" applyNumberFormat="1" applyFont="1" applyFill="1" applyBorder="1" applyAlignment="1">
      <alignment horizontal="center" vertical="center" wrapText="1"/>
    </xf>
    <xf numFmtId="0" fontId="44" fillId="0" borderId="0" xfId="3" applyFont="1" applyFill="1" applyAlignment="1">
      <alignment wrapText="1"/>
    </xf>
    <xf numFmtId="0" fontId="43" fillId="0" borderId="0" xfId="2" applyFont="1" applyFill="1" applyAlignment="1">
      <alignment horizontal="center" vertical="center" wrapText="1"/>
    </xf>
    <xf numFmtId="3" fontId="25" fillId="0" borderId="0" xfId="0" applyNumberFormat="1" applyFont="1" applyAlignment="1">
      <alignment wrapText="1"/>
    </xf>
    <xf numFmtId="0" fontId="52" fillId="0" borderId="0" xfId="0" applyFont="1" applyAlignment="1">
      <alignment wrapText="1"/>
    </xf>
    <xf numFmtId="164" fontId="22" fillId="2" borderId="0" xfId="0" applyNumberFormat="1" applyFont="1" applyFill="1" applyAlignment="1">
      <alignment horizontal="center" vertical="center" wrapText="1"/>
    </xf>
    <xf numFmtId="37" fontId="21" fillId="2" borderId="0" xfId="0" applyNumberFormat="1" applyFont="1" applyFill="1" applyAlignment="1">
      <alignment horizontal="center" vertical="center" wrapText="1"/>
    </xf>
    <xf numFmtId="164" fontId="21" fillId="2" borderId="0" xfId="0" applyNumberFormat="1" applyFont="1" applyFill="1" applyAlignment="1">
      <alignment horizontal="center" vertical="center" wrapText="1"/>
    </xf>
    <xf numFmtId="2" fontId="21" fillId="2" borderId="0" xfId="0" applyNumberFormat="1" applyFont="1" applyFill="1" applyAlignment="1">
      <alignment horizontal="center" vertical="center" wrapText="1"/>
    </xf>
    <xf numFmtId="170" fontId="21" fillId="2" borderId="0" xfId="0" applyNumberFormat="1" applyFont="1" applyFill="1" applyAlignment="1">
      <alignment horizontal="center" vertical="center" wrapText="1"/>
    </xf>
    <xf numFmtId="9" fontId="29" fillId="2" borderId="0" xfId="1" applyFont="1" applyFill="1" applyAlignment="1">
      <alignment horizontal="center" vertical="center" wrapText="1"/>
    </xf>
    <xf numFmtId="171" fontId="21" fillId="2" borderId="0" xfId="0" applyNumberFormat="1" applyFont="1" applyFill="1" applyAlignment="1">
      <alignment horizontal="center" vertical="center" wrapText="1"/>
    </xf>
    <xf numFmtId="3" fontId="15" fillId="0" borderId="0" xfId="0" applyNumberFormat="1" applyFont="1" applyAlignment="1">
      <alignment horizontal="center" wrapText="1"/>
    </xf>
    <xf numFmtId="0" fontId="25" fillId="0" borderId="0" xfId="0" applyFont="1" applyAlignment="1">
      <alignment horizontal="center" vertical="center" wrapText="1"/>
    </xf>
    <xf numFmtId="3" fontId="53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ong, Nam" id="{7B663978-229B-9548-8E93-1E4654EFD041}" userId="S::namkong@bu.edu::a7f4be3c-5d4f-4af1-8677-ac0199dbe73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15" dT="2024-06-30T17:19:59.40" personId="{7B663978-229B-9548-8E93-1E4654EFD041}" id="{B6807AF8-44E8-2C49-82A3-CEA28AA5F407}">
    <text>Estimation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B579-CA79-514C-87D3-AF291C6F1996}">
  <dimension ref="A1:AQ255"/>
  <sheetViews>
    <sheetView tabSelected="1" zoomScale="65" workbookViewId="0">
      <pane xSplit="1" ySplit="2" topLeftCell="H215" activePane="bottomRight" state="frozen"/>
      <selection pane="topRight" activeCell="B1" sqref="B1"/>
      <selection pane="bottomLeft" activeCell="A3" sqref="A3"/>
      <selection pane="bottomRight" activeCell="L222" sqref="L222"/>
    </sheetView>
  </sheetViews>
  <sheetFormatPr baseColWidth="10" defaultColWidth="30.83203125" defaultRowHeight="26" outlineLevelRow="1" outlineLevelCol="1" x14ac:dyDescent="0.3"/>
  <cols>
    <col min="1" max="1" width="59" style="83" customWidth="1"/>
    <col min="2" max="4" width="83.33203125" style="46" hidden="1" customWidth="1" outlineLevel="1"/>
    <col min="5" max="5" width="30.83203125" style="132" collapsed="1"/>
    <col min="6" max="15" width="30.83203125" style="132"/>
    <col min="16" max="16" width="30.83203125" style="83"/>
    <col min="17" max="25" width="0" style="83" hidden="1" customWidth="1" outlineLevel="1"/>
    <col min="26" max="26" width="30.83203125" style="83" collapsed="1"/>
    <col min="27" max="42" width="30.83203125" style="83"/>
    <col min="43" max="16384" width="30.83203125" style="46"/>
  </cols>
  <sheetData>
    <row r="1" spans="1:43" ht="27" thickBot="1" x14ac:dyDescent="0.35">
      <c r="A1" s="228" t="s">
        <v>81</v>
      </c>
      <c r="B1" s="230" t="s">
        <v>41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Q1" s="231" t="s">
        <v>113</v>
      </c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</row>
    <row r="2" spans="1:43" ht="54" x14ac:dyDescent="0.3">
      <c r="A2" s="228"/>
      <c r="B2" s="39" t="s">
        <v>105</v>
      </c>
      <c r="C2" s="39" t="s">
        <v>104</v>
      </c>
      <c r="D2" s="39" t="s">
        <v>103</v>
      </c>
      <c r="E2" s="84" t="s">
        <v>102</v>
      </c>
      <c r="F2" s="84" t="s">
        <v>101</v>
      </c>
      <c r="G2" s="84" t="s">
        <v>100</v>
      </c>
      <c r="H2" s="84" t="s">
        <v>42</v>
      </c>
      <c r="I2" s="84" t="s">
        <v>2</v>
      </c>
      <c r="J2" s="84" t="s">
        <v>1</v>
      </c>
      <c r="K2" s="84" t="s">
        <v>171</v>
      </c>
      <c r="L2" s="84" t="s">
        <v>229</v>
      </c>
      <c r="M2" s="84"/>
      <c r="N2" s="84" t="s">
        <v>214</v>
      </c>
      <c r="O2" s="84" t="s">
        <v>216</v>
      </c>
      <c r="Q2" s="85" t="s">
        <v>169</v>
      </c>
      <c r="R2" s="85" t="s">
        <v>167</v>
      </c>
      <c r="S2" s="85" t="s">
        <v>164</v>
      </c>
      <c r="T2" s="85" t="s">
        <v>170</v>
      </c>
      <c r="U2" s="85"/>
      <c r="V2" s="85" t="s">
        <v>168</v>
      </c>
      <c r="W2" s="85" t="s">
        <v>166</v>
      </c>
      <c r="X2" s="85" t="s">
        <v>163</v>
      </c>
      <c r="Y2" s="84" t="s">
        <v>121</v>
      </c>
      <c r="Z2" s="84"/>
      <c r="AA2" s="84" t="s">
        <v>119</v>
      </c>
      <c r="AB2" s="84" t="s">
        <v>117</v>
      </c>
      <c r="AC2" s="84" t="s">
        <v>115</v>
      </c>
      <c r="AD2" s="84" t="s">
        <v>120</v>
      </c>
      <c r="AE2" s="84"/>
      <c r="AF2" s="84" t="s">
        <v>118</v>
      </c>
      <c r="AG2" s="84" t="s">
        <v>116</v>
      </c>
      <c r="AH2" s="84" t="s">
        <v>114</v>
      </c>
      <c r="AI2" s="214" t="s">
        <v>226</v>
      </c>
      <c r="AJ2" s="84" t="s">
        <v>224</v>
      </c>
      <c r="AK2" s="84"/>
      <c r="AM2" s="84" t="s">
        <v>147</v>
      </c>
      <c r="AN2" s="84" t="s">
        <v>148</v>
      </c>
      <c r="AO2" s="84" t="s">
        <v>149</v>
      </c>
      <c r="AP2" s="84" t="s">
        <v>146</v>
      </c>
    </row>
    <row r="3" spans="1:43" ht="27" x14ac:dyDescent="0.25">
      <c r="A3" s="124" t="s">
        <v>82</v>
      </c>
      <c r="B3" s="45"/>
      <c r="C3" s="45"/>
      <c r="D3" s="45"/>
      <c r="E3" s="86"/>
      <c r="F3" s="86"/>
      <c r="G3" s="86"/>
      <c r="H3" s="87" t="s">
        <v>4</v>
      </c>
      <c r="I3" s="87" t="s">
        <v>4</v>
      </c>
      <c r="J3" s="87" t="s">
        <v>4</v>
      </c>
      <c r="K3" s="87" t="s">
        <v>4</v>
      </c>
      <c r="L3" s="87"/>
      <c r="M3" s="87"/>
      <c r="N3" s="86"/>
      <c r="O3" s="86"/>
      <c r="P3" s="86"/>
      <c r="Q3" s="88"/>
      <c r="R3" s="88"/>
      <c r="S3" s="88"/>
      <c r="T3" s="88"/>
      <c r="U3" s="88"/>
      <c r="V3" s="88"/>
      <c r="W3" s="88"/>
      <c r="X3" s="88"/>
      <c r="Y3" s="89"/>
      <c r="Z3" s="89"/>
      <c r="AA3" s="87" t="s">
        <v>4</v>
      </c>
      <c r="AB3" s="87" t="s">
        <v>4</v>
      </c>
      <c r="AC3" s="87" t="s">
        <v>4</v>
      </c>
      <c r="AD3" s="87"/>
      <c r="AE3" s="87"/>
      <c r="AF3" s="87" t="s">
        <v>4</v>
      </c>
      <c r="AG3" s="87" t="s">
        <v>4</v>
      </c>
      <c r="AH3" s="87" t="s">
        <v>4</v>
      </c>
      <c r="AI3" s="195"/>
      <c r="AJ3" s="86"/>
      <c r="AK3" s="86"/>
      <c r="AL3" s="86"/>
      <c r="AM3" s="86"/>
      <c r="AN3" s="86"/>
      <c r="AO3" s="86"/>
      <c r="AP3" s="86"/>
    </row>
    <row r="4" spans="1:43" ht="27" x14ac:dyDescent="0.25">
      <c r="A4" s="125" t="s">
        <v>150</v>
      </c>
      <c r="B4" s="45"/>
      <c r="C4" s="45"/>
      <c r="D4" s="45"/>
      <c r="E4" s="86"/>
      <c r="F4" s="86"/>
      <c r="G4" s="86"/>
      <c r="H4" s="87"/>
      <c r="I4" s="87"/>
      <c r="J4" s="87"/>
      <c r="K4" s="87"/>
      <c r="L4" s="87"/>
      <c r="M4" s="87"/>
      <c r="N4" s="86"/>
      <c r="O4" s="86"/>
      <c r="P4" s="86"/>
      <c r="Q4" s="90"/>
      <c r="R4" s="90"/>
      <c r="S4" s="90"/>
      <c r="T4" s="90"/>
      <c r="U4" s="90"/>
      <c r="V4" s="90"/>
      <c r="W4" s="90"/>
      <c r="X4" s="90"/>
      <c r="Y4" s="89"/>
      <c r="Z4" s="89"/>
      <c r="AA4" s="87"/>
      <c r="AB4" s="87"/>
      <c r="AC4" s="87"/>
      <c r="AD4" s="87"/>
      <c r="AE4" s="87"/>
      <c r="AF4" s="87"/>
      <c r="AG4" s="87"/>
      <c r="AH4" s="87"/>
      <c r="AI4" s="195"/>
      <c r="AJ4" s="86"/>
      <c r="AK4" s="86"/>
      <c r="AL4" s="86"/>
      <c r="AM4" s="86"/>
      <c r="AN4" s="86"/>
      <c r="AO4" s="86"/>
      <c r="AP4" s="86"/>
    </row>
    <row r="5" spans="1:43" ht="27" x14ac:dyDescent="0.25">
      <c r="A5" s="126" t="s">
        <v>151</v>
      </c>
      <c r="B5" s="45"/>
      <c r="C5" s="45"/>
      <c r="D5" s="45"/>
      <c r="E5" s="116">
        <v>9322</v>
      </c>
      <c r="F5" s="116">
        <v>10045</v>
      </c>
      <c r="G5" s="116">
        <v>9329</v>
      </c>
      <c r="H5" s="113">
        <v>11644</v>
      </c>
      <c r="I5" s="113">
        <v>12228</v>
      </c>
      <c r="J5" s="113">
        <f>AA5+AB5+AC5+AD5</f>
        <v>14897</v>
      </c>
      <c r="K5" s="113">
        <f>AF5+AG5+AH5+AI5</f>
        <v>14940</v>
      </c>
      <c r="L5" s="113">
        <f>SUM(AF5:AH5)+AJ5</f>
        <v>14537</v>
      </c>
      <c r="M5" s="170">
        <f>L5/K5-1</f>
        <v>-2.697456492637218E-2</v>
      </c>
      <c r="N5" s="116">
        <f>SUM(AM5:AP5)</f>
        <v>15550</v>
      </c>
      <c r="O5" s="116">
        <v>16700</v>
      </c>
      <c r="P5" s="86"/>
      <c r="Q5" s="92">
        <v>2957</v>
      </c>
      <c r="R5" s="92">
        <v>2512</v>
      </c>
      <c r="S5" s="92">
        <v>2382</v>
      </c>
      <c r="T5" s="92">
        <v>3793</v>
      </c>
      <c r="U5" s="92"/>
      <c r="V5" s="92">
        <v>3264</v>
      </c>
      <c r="W5" s="92">
        <v>2852</v>
      </c>
      <c r="X5" s="92">
        <v>2532</v>
      </c>
      <c r="Y5" s="87">
        <v>3580</v>
      </c>
      <c r="Z5" s="89"/>
      <c r="AA5" s="87">
        <v>3805</v>
      </c>
      <c r="AB5" s="87">
        <v>3963</v>
      </c>
      <c r="AC5" s="87">
        <v>3322</v>
      </c>
      <c r="AD5" s="87">
        <v>3807</v>
      </c>
      <c r="AE5" s="87"/>
      <c r="AF5" s="87">
        <v>3733</v>
      </c>
      <c r="AG5" s="87">
        <v>3757</v>
      </c>
      <c r="AH5" s="87">
        <v>3460</v>
      </c>
      <c r="AI5" s="196">
        <v>3990</v>
      </c>
      <c r="AJ5" s="87">
        <v>3587</v>
      </c>
      <c r="AK5" s="170">
        <f t="shared" ref="AK5:AK22" si="0">AJ5/AI5-1</f>
        <v>-0.1010025062656642</v>
      </c>
      <c r="AL5" s="86"/>
      <c r="AM5" s="87">
        <v>3900</v>
      </c>
      <c r="AN5" s="87">
        <v>3900</v>
      </c>
      <c r="AO5" s="87">
        <v>3600</v>
      </c>
      <c r="AP5" s="87">
        <v>4150</v>
      </c>
    </row>
    <row r="6" spans="1:43" ht="27" x14ac:dyDescent="0.25">
      <c r="A6" s="126" t="s">
        <v>152</v>
      </c>
      <c r="B6" s="45"/>
      <c r="C6" s="45"/>
      <c r="D6" s="45"/>
      <c r="E6" s="116">
        <v>4938</v>
      </c>
      <c r="F6" s="116">
        <v>5260</v>
      </c>
      <c r="G6" s="116">
        <v>4639</v>
      </c>
      <c r="H6" s="113">
        <v>5028</v>
      </c>
      <c r="I6" s="113">
        <v>5492</v>
      </c>
      <c r="J6" s="113">
        <f>AA6+AB6+AC6+AD6</f>
        <v>5947</v>
      </c>
      <c r="K6" s="113">
        <f>AF6+AG6+AH6+AI6</f>
        <v>5925</v>
      </c>
      <c r="L6" s="113">
        <f t="shared" ref="L6:L43" si="1">SUM(AF6:AH6)+AJ6</f>
        <v>5953</v>
      </c>
      <c r="M6" s="170">
        <f t="shared" ref="M6:M68" si="2">L6/K6-1</f>
        <v>4.7257383966243793E-3</v>
      </c>
      <c r="N6" s="116">
        <f>SUM(AM6:AP6)</f>
        <v>6015</v>
      </c>
      <c r="O6" s="116">
        <v>6200</v>
      </c>
      <c r="P6" s="86"/>
      <c r="Q6" s="92">
        <v>1125</v>
      </c>
      <c r="R6" s="92">
        <v>1368</v>
      </c>
      <c r="S6" s="92">
        <v>1087</v>
      </c>
      <c r="T6" s="92">
        <v>1448</v>
      </c>
      <c r="U6" s="92"/>
      <c r="V6" s="92">
        <v>1430</v>
      </c>
      <c r="W6" s="92">
        <v>1480</v>
      </c>
      <c r="X6" s="92">
        <v>1207</v>
      </c>
      <c r="Y6" s="87">
        <v>1375</v>
      </c>
      <c r="Z6" s="89"/>
      <c r="AA6" s="87">
        <v>1494</v>
      </c>
      <c r="AB6" s="87">
        <v>1685</v>
      </c>
      <c r="AC6" s="87">
        <v>1419</v>
      </c>
      <c r="AD6" s="87">
        <v>1349</v>
      </c>
      <c r="AE6" s="87"/>
      <c r="AF6" s="87">
        <v>1479</v>
      </c>
      <c r="AG6" s="87">
        <v>1668</v>
      </c>
      <c r="AH6" s="87">
        <v>1408</v>
      </c>
      <c r="AI6" s="196">
        <v>1370</v>
      </c>
      <c r="AJ6" s="87">
        <v>1398</v>
      </c>
      <c r="AK6" s="170">
        <f t="shared" si="0"/>
        <v>2.0437956204379493E-2</v>
      </c>
      <c r="AL6" s="86"/>
      <c r="AM6" s="87">
        <v>1500</v>
      </c>
      <c r="AN6" s="87">
        <v>1700</v>
      </c>
      <c r="AO6" s="87">
        <v>1420</v>
      </c>
      <c r="AP6" s="87">
        <v>1395</v>
      </c>
    </row>
    <row r="7" spans="1:43" ht="27" x14ac:dyDescent="0.25">
      <c r="A7" s="126" t="s">
        <v>153</v>
      </c>
      <c r="B7" s="45"/>
      <c r="C7" s="45"/>
      <c r="D7" s="45"/>
      <c r="E7" s="116">
        <v>595</v>
      </c>
      <c r="F7" s="116">
        <v>597</v>
      </c>
      <c r="G7" s="116">
        <v>516</v>
      </c>
      <c r="H7" s="113">
        <v>507</v>
      </c>
      <c r="I7" s="113">
        <v>633</v>
      </c>
      <c r="J7" s="113">
        <f>AA7+AB7+AC7+AD7</f>
        <v>764</v>
      </c>
      <c r="K7" s="113">
        <f>AF7+AG7+AH7+AI7</f>
        <v>843</v>
      </c>
      <c r="L7" s="113">
        <f t="shared" si="1"/>
        <v>906</v>
      </c>
      <c r="M7" s="170">
        <f t="shared" si="2"/>
        <v>7.4733096085409345E-2</v>
      </c>
      <c r="N7" s="116">
        <f>SUM(AM7:AP7)</f>
        <v>940</v>
      </c>
      <c r="O7" s="116">
        <v>1030</v>
      </c>
      <c r="P7" s="86"/>
      <c r="Q7" s="92">
        <v>143</v>
      </c>
      <c r="R7" s="92">
        <v>126</v>
      </c>
      <c r="S7" s="92">
        <v>95</v>
      </c>
      <c r="T7" s="92">
        <v>143</v>
      </c>
      <c r="U7" s="92"/>
      <c r="V7" s="92">
        <v>185</v>
      </c>
      <c r="W7" s="92">
        <v>145</v>
      </c>
      <c r="X7" s="92">
        <v>143</v>
      </c>
      <c r="Y7" s="87">
        <v>160</v>
      </c>
      <c r="Z7" s="89"/>
      <c r="AA7" s="87">
        <v>211</v>
      </c>
      <c r="AB7" s="87">
        <v>182</v>
      </c>
      <c r="AC7" s="87">
        <v>172</v>
      </c>
      <c r="AD7" s="87">
        <v>199</v>
      </c>
      <c r="AE7" s="87"/>
      <c r="AF7" s="87">
        <v>211</v>
      </c>
      <c r="AG7" s="87">
        <v>200</v>
      </c>
      <c r="AH7" s="87">
        <v>202</v>
      </c>
      <c r="AI7" s="196">
        <v>230</v>
      </c>
      <c r="AJ7" s="87">
        <v>293</v>
      </c>
      <c r="AK7" s="170">
        <f t="shared" si="0"/>
        <v>0.27391304347826084</v>
      </c>
      <c r="AL7" s="86"/>
      <c r="AM7" s="87">
        <v>220</v>
      </c>
      <c r="AN7" s="87">
        <v>220</v>
      </c>
      <c r="AO7" s="87">
        <v>240</v>
      </c>
      <c r="AP7" s="87">
        <v>260</v>
      </c>
    </row>
    <row r="8" spans="1:43" s="164" customFormat="1" ht="27" x14ac:dyDescent="0.2">
      <c r="A8" s="149" t="s">
        <v>161</v>
      </c>
      <c r="B8" s="150">
        <f t="shared" ref="B8:L8" si="3">B5+B6+B7</f>
        <v>0</v>
      </c>
      <c r="C8" s="150">
        <f t="shared" si="3"/>
        <v>0</v>
      </c>
      <c r="D8" s="150">
        <f t="shared" si="3"/>
        <v>0</v>
      </c>
      <c r="E8" s="151">
        <f t="shared" si="3"/>
        <v>14855</v>
      </c>
      <c r="F8" s="151">
        <f t="shared" si="3"/>
        <v>15902</v>
      </c>
      <c r="G8" s="151">
        <f t="shared" si="3"/>
        <v>14484</v>
      </c>
      <c r="H8" s="151">
        <f t="shared" si="3"/>
        <v>17179</v>
      </c>
      <c r="I8" s="151">
        <f t="shared" si="3"/>
        <v>18353</v>
      </c>
      <c r="J8" s="151">
        <f t="shared" si="3"/>
        <v>21608</v>
      </c>
      <c r="K8" s="151">
        <f t="shared" si="3"/>
        <v>21708</v>
      </c>
      <c r="L8" s="151">
        <f t="shared" si="3"/>
        <v>21396</v>
      </c>
      <c r="M8" s="170">
        <f t="shared" si="2"/>
        <v>-1.4372581536760687E-2</v>
      </c>
      <c r="N8" s="152">
        <f>SUM(AM8:AP8)</f>
        <v>22505</v>
      </c>
      <c r="O8" s="152">
        <f>O5+O6+O7</f>
        <v>23930</v>
      </c>
      <c r="P8" s="162"/>
      <c r="Q8" s="162">
        <f t="shared" ref="Q8:X8" si="4">Q5+Q6+Q7</f>
        <v>4225</v>
      </c>
      <c r="R8" s="162">
        <f t="shared" si="4"/>
        <v>4006</v>
      </c>
      <c r="S8" s="162">
        <f t="shared" si="4"/>
        <v>3564</v>
      </c>
      <c r="T8" s="162">
        <f t="shared" si="4"/>
        <v>5384</v>
      </c>
      <c r="U8" s="162"/>
      <c r="V8" s="162">
        <f t="shared" si="4"/>
        <v>4879</v>
      </c>
      <c r="W8" s="162">
        <f t="shared" si="4"/>
        <v>4477</v>
      </c>
      <c r="X8" s="162">
        <f t="shared" si="4"/>
        <v>3882</v>
      </c>
      <c r="Y8" s="162">
        <f>Y5+Y6+Y7</f>
        <v>5115</v>
      </c>
      <c r="Z8" s="162"/>
      <c r="AA8" s="162">
        <f>AA5+AA6+AA7</f>
        <v>5510</v>
      </c>
      <c r="AB8" s="162">
        <f>AB5+AB6+AB7</f>
        <v>5830</v>
      </c>
      <c r="AC8" s="162">
        <f>AC5+AC6+AC7</f>
        <v>4913</v>
      </c>
      <c r="AD8" s="162">
        <f>AD5+AD6+AD7</f>
        <v>5355</v>
      </c>
      <c r="AE8" s="162"/>
      <c r="AF8" s="162">
        <f>AF5+AF6+AF7</f>
        <v>5423</v>
      </c>
      <c r="AG8" s="162">
        <f>AG5+AG6+AG7</f>
        <v>5625</v>
      </c>
      <c r="AH8" s="162">
        <f>AH5+AH6+AH7</f>
        <v>5070</v>
      </c>
      <c r="AI8" s="197">
        <f>AI5+AI6+AI7</f>
        <v>5590</v>
      </c>
      <c r="AJ8" s="162">
        <f>AJ5+AJ6+AJ7</f>
        <v>5278</v>
      </c>
      <c r="AK8" s="182">
        <f>AJ8/AI8-1</f>
        <v>-5.5813953488372148E-2</v>
      </c>
      <c r="AL8" s="162"/>
      <c r="AM8" s="162">
        <f>AM5+AM6+AM7</f>
        <v>5620</v>
      </c>
      <c r="AN8" s="162">
        <f>AN5+AN6+AN7</f>
        <v>5820</v>
      </c>
      <c r="AO8" s="162">
        <f>AO5+AO6+AO7</f>
        <v>5260</v>
      </c>
      <c r="AP8" s="162">
        <f>AP5+AP6+AP7</f>
        <v>5805</v>
      </c>
      <c r="AQ8" s="183"/>
    </row>
    <row r="9" spans="1:43" ht="27" x14ac:dyDescent="0.25">
      <c r="A9" s="125" t="s">
        <v>154</v>
      </c>
      <c r="B9" s="45"/>
      <c r="C9" s="45"/>
      <c r="D9" s="45"/>
      <c r="E9" s="116"/>
      <c r="F9" s="116"/>
      <c r="G9" s="116"/>
      <c r="H9" s="113"/>
      <c r="I9" s="113"/>
      <c r="J9" s="113"/>
      <c r="K9" s="113"/>
      <c r="L9" s="113"/>
      <c r="M9" s="170"/>
      <c r="N9" s="116"/>
      <c r="O9" s="116"/>
      <c r="P9" s="86"/>
      <c r="Q9" s="92"/>
      <c r="R9" s="92"/>
      <c r="S9" s="92"/>
      <c r="T9" s="92"/>
      <c r="U9" s="92"/>
      <c r="V9" s="92"/>
      <c r="W9" s="92"/>
      <c r="X9" s="92"/>
      <c r="Y9" s="87"/>
      <c r="Z9" s="89"/>
      <c r="AA9" s="87"/>
      <c r="AB9" s="87"/>
      <c r="AC9" s="87"/>
      <c r="AD9" s="87"/>
      <c r="AE9" s="87"/>
      <c r="AF9" s="87"/>
      <c r="AG9" s="87"/>
      <c r="AH9" s="87"/>
      <c r="AI9" s="195"/>
      <c r="AJ9" s="86"/>
      <c r="AK9" s="170"/>
      <c r="AL9" s="86"/>
      <c r="AM9" s="86"/>
      <c r="AN9" s="86"/>
      <c r="AO9" s="86"/>
      <c r="AP9" s="86"/>
    </row>
    <row r="10" spans="1:43" ht="27" x14ac:dyDescent="0.25">
      <c r="A10" s="126" t="s">
        <v>151</v>
      </c>
      <c r="B10" s="45"/>
      <c r="C10" s="45"/>
      <c r="D10" s="45"/>
      <c r="E10" s="116">
        <v>5875</v>
      </c>
      <c r="F10" s="116">
        <v>6293</v>
      </c>
      <c r="G10" s="116">
        <v>5892</v>
      </c>
      <c r="H10" s="113">
        <v>6970</v>
      </c>
      <c r="I10" s="113">
        <v>7388</v>
      </c>
      <c r="J10" s="113">
        <f>AA10+AB10+AC10+AD10</f>
        <v>8260</v>
      </c>
      <c r="K10" s="113">
        <f>AF10+AG10+AH10+AI10</f>
        <v>8606</v>
      </c>
      <c r="L10" s="113">
        <f t="shared" si="1"/>
        <v>8473</v>
      </c>
      <c r="M10" s="170">
        <f t="shared" si="2"/>
        <v>-1.5454334185452057E-2</v>
      </c>
      <c r="N10" s="116">
        <f>SUM(AM10:AP10)</f>
        <v>9100</v>
      </c>
      <c r="O10" s="116">
        <v>9500</v>
      </c>
      <c r="P10" s="86"/>
      <c r="Q10" s="92">
        <v>1802</v>
      </c>
      <c r="R10" s="92">
        <v>1731</v>
      </c>
      <c r="S10" s="92">
        <v>1606</v>
      </c>
      <c r="T10" s="92">
        <v>1831</v>
      </c>
      <c r="U10" s="92"/>
      <c r="V10" s="92">
        <v>1983</v>
      </c>
      <c r="W10" s="92">
        <v>1806</v>
      </c>
      <c r="X10" s="92">
        <v>1569</v>
      </c>
      <c r="Y10" s="87">
        <v>2030</v>
      </c>
      <c r="Z10" s="89"/>
      <c r="AA10" s="87">
        <v>2012</v>
      </c>
      <c r="AB10" s="87">
        <v>2063</v>
      </c>
      <c r="AC10" s="87">
        <v>2011</v>
      </c>
      <c r="AD10" s="87">
        <v>2174</v>
      </c>
      <c r="AE10" s="87"/>
      <c r="AF10" s="87">
        <v>2260</v>
      </c>
      <c r="AG10" s="87">
        <v>2186</v>
      </c>
      <c r="AH10" s="87">
        <v>1960</v>
      </c>
      <c r="AI10" s="196">
        <v>2200</v>
      </c>
      <c r="AJ10" s="87">
        <v>2067</v>
      </c>
      <c r="AK10" s="170">
        <f t="shared" si="0"/>
        <v>-6.0454545454545427E-2</v>
      </c>
      <c r="AL10" s="86"/>
      <c r="AM10" s="87">
        <v>2500</v>
      </c>
      <c r="AN10" s="87">
        <v>2300</v>
      </c>
      <c r="AO10" s="87">
        <v>2050</v>
      </c>
      <c r="AP10" s="87">
        <v>2250</v>
      </c>
    </row>
    <row r="11" spans="1:43" ht="27" x14ac:dyDescent="0.25">
      <c r="A11" s="126" t="s">
        <v>152</v>
      </c>
      <c r="B11" s="45"/>
      <c r="C11" s="45"/>
      <c r="D11" s="45"/>
      <c r="E11" s="116">
        <v>2940</v>
      </c>
      <c r="F11" s="116">
        <v>3087</v>
      </c>
      <c r="G11" s="116">
        <v>3053</v>
      </c>
      <c r="H11" s="113">
        <v>3996</v>
      </c>
      <c r="I11" s="113">
        <v>4527</v>
      </c>
      <c r="J11" s="113">
        <f>AA11+AB11+AC11+AD11</f>
        <v>4566</v>
      </c>
      <c r="K11" s="113">
        <f>AF11+AG11+AH11+AI11</f>
        <v>4266</v>
      </c>
      <c r="L11" s="113">
        <f t="shared" si="1"/>
        <v>4380</v>
      </c>
      <c r="M11" s="170">
        <f t="shared" si="2"/>
        <v>2.6722925457102642E-2</v>
      </c>
      <c r="N11" s="116">
        <f t="shared" ref="N11:N17" si="5">SUM(AM11:AP11)</f>
        <v>4305</v>
      </c>
      <c r="O11" s="116">
        <v>4500</v>
      </c>
      <c r="P11" s="86"/>
      <c r="Q11" s="92">
        <v>971</v>
      </c>
      <c r="R11" s="92">
        <v>1104</v>
      </c>
      <c r="S11" s="92">
        <v>898</v>
      </c>
      <c r="T11" s="92">
        <v>1023</v>
      </c>
      <c r="U11" s="92"/>
      <c r="V11" s="92">
        <v>1159</v>
      </c>
      <c r="W11" s="92">
        <v>1202</v>
      </c>
      <c r="X11" s="92">
        <v>1083</v>
      </c>
      <c r="Y11" s="87">
        <v>1083</v>
      </c>
      <c r="Z11" s="89"/>
      <c r="AA11" s="87">
        <v>1153</v>
      </c>
      <c r="AB11" s="87">
        <v>1281</v>
      </c>
      <c r="AC11" s="87">
        <v>1094</v>
      </c>
      <c r="AD11" s="87">
        <v>1038</v>
      </c>
      <c r="AE11" s="87"/>
      <c r="AF11" s="87">
        <v>1137</v>
      </c>
      <c r="AG11" s="87">
        <v>1200</v>
      </c>
      <c r="AH11" s="87">
        <v>994</v>
      </c>
      <c r="AI11" s="196">
        <v>935</v>
      </c>
      <c r="AJ11" s="87">
        <v>1049</v>
      </c>
      <c r="AK11" s="170">
        <f t="shared" si="0"/>
        <v>0.12192513368983948</v>
      </c>
      <c r="AL11" s="86"/>
      <c r="AM11" s="87">
        <v>1140</v>
      </c>
      <c r="AN11" s="87">
        <v>1220</v>
      </c>
      <c r="AO11" s="87">
        <v>1000</v>
      </c>
      <c r="AP11" s="87">
        <v>945</v>
      </c>
    </row>
    <row r="12" spans="1:43" ht="27" x14ac:dyDescent="0.25">
      <c r="A12" s="126" t="s">
        <v>153</v>
      </c>
      <c r="B12" s="45"/>
      <c r="C12" s="45"/>
      <c r="D12" s="45"/>
      <c r="E12" s="116">
        <v>427</v>
      </c>
      <c r="F12" s="116">
        <v>432</v>
      </c>
      <c r="G12" s="116">
        <v>402</v>
      </c>
      <c r="H12" s="113">
        <v>490</v>
      </c>
      <c r="I12" s="113">
        <v>564</v>
      </c>
      <c r="J12" s="113">
        <f>AA12+AB12+AC12+AD12</f>
        <v>592</v>
      </c>
      <c r="K12" s="113">
        <f>AF12+AG12+AH12+AI12</f>
        <v>753</v>
      </c>
      <c r="L12" s="113">
        <f t="shared" si="1"/>
        <v>754</v>
      </c>
      <c r="M12" s="170">
        <f t="shared" si="2"/>
        <v>1.3280212483399723E-3</v>
      </c>
      <c r="N12" s="116">
        <f t="shared" si="5"/>
        <v>944</v>
      </c>
      <c r="O12" s="116">
        <v>1050</v>
      </c>
      <c r="P12" s="86"/>
      <c r="Q12" s="92">
        <v>137</v>
      </c>
      <c r="R12" s="92">
        <v>123</v>
      </c>
      <c r="S12" s="92">
        <v>105</v>
      </c>
      <c r="T12" s="92">
        <v>125</v>
      </c>
      <c r="U12" s="92"/>
      <c r="V12" s="92">
        <v>165</v>
      </c>
      <c r="W12" s="92">
        <v>134</v>
      </c>
      <c r="X12" s="92">
        <v>127</v>
      </c>
      <c r="Y12" s="87">
        <v>138</v>
      </c>
      <c r="Z12" s="89"/>
      <c r="AA12" s="87">
        <v>168</v>
      </c>
      <c r="AB12" s="87">
        <v>145</v>
      </c>
      <c r="AC12" s="87">
        <v>141</v>
      </c>
      <c r="AD12" s="87">
        <v>138</v>
      </c>
      <c r="AE12" s="87"/>
      <c r="AF12" s="87">
        <v>213</v>
      </c>
      <c r="AG12" s="87">
        <v>181</v>
      </c>
      <c r="AH12" s="87">
        <v>184</v>
      </c>
      <c r="AI12" s="196">
        <v>175</v>
      </c>
      <c r="AJ12" s="87">
        <v>176</v>
      </c>
      <c r="AK12" s="170">
        <f t="shared" si="0"/>
        <v>5.7142857142857828E-3</v>
      </c>
      <c r="AL12" s="86"/>
      <c r="AM12" s="87">
        <v>265</v>
      </c>
      <c r="AN12" s="87">
        <v>224</v>
      </c>
      <c r="AO12" s="87">
        <v>235</v>
      </c>
      <c r="AP12" s="87">
        <v>220</v>
      </c>
    </row>
    <row r="13" spans="1:43" s="164" customFormat="1" ht="27" x14ac:dyDescent="0.2">
      <c r="A13" s="149" t="s">
        <v>161</v>
      </c>
      <c r="B13" s="150">
        <f t="shared" ref="B13:L13" si="6">B10+B11+B12</f>
        <v>0</v>
      </c>
      <c r="C13" s="150">
        <f t="shared" si="6"/>
        <v>0</v>
      </c>
      <c r="D13" s="150">
        <f t="shared" si="6"/>
        <v>0</v>
      </c>
      <c r="E13" s="151">
        <f t="shared" si="6"/>
        <v>9242</v>
      </c>
      <c r="F13" s="151">
        <f t="shared" si="6"/>
        <v>9812</v>
      </c>
      <c r="G13" s="151">
        <f t="shared" si="6"/>
        <v>9347</v>
      </c>
      <c r="H13" s="151">
        <f t="shared" si="6"/>
        <v>11456</v>
      </c>
      <c r="I13" s="151">
        <f t="shared" si="6"/>
        <v>12479</v>
      </c>
      <c r="J13" s="151">
        <f t="shared" si="6"/>
        <v>13418</v>
      </c>
      <c r="K13" s="151">
        <f t="shared" si="6"/>
        <v>13625</v>
      </c>
      <c r="L13" s="151">
        <f t="shared" si="6"/>
        <v>13607</v>
      </c>
      <c r="M13" s="170">
        <f t="shared" si="2"/>
        <v>-1.3211009174312061E-3</v>
      </c>
      <c r="N13" s="152">
        <f t="shared" si="5"/>
        <v>14349</v>
      </c>
      <c r="O13" s="152">
        <f>O10+O11+O12</f>
        <v>15050</v>
      </c>
      <c r="P13" s="162"/>
      <c r="Q13" s="162">
        <f t="shared" ref="Q13:X13" si="7">Q10+Q11+Q12</f>
        <v>2910</v>
      </c>
      <c r="R13" s="162">
        <f t="shared" si="7"/>
        <v>2958</v>
      </c>
      <c r="S13" s="162">
        <f t="shared" si="7"/>
        <v>2609</v>
      </c>
      <c r="T13" s="162">
        <v>2979</v>
      </c>
      <c r="U13" s="162"/>
      <c r="V13" s="162">
        <f t="shared" si="7"/>
        <v>3307</v>
      </c>
      <c r="W13" s="162">
        <f t="shared" si="7"/>
        <v>3142</v>
      </c>
      <c r="X13" s="162">
        <f t="shared" si="7"/>
        <v>2779</v>
      </c>
      <c r="Y13" s="162">
        <f>Y10+Y11+Y12</f>
        <v>3251</v>
      </c>
      <c r="Z13" s="162"/>
      <c r="AA13" s="162">
        <f>AA10+AA11+AA12</f>
        <v>3333</v>
      </c>
      <c r="AB13" s="162">
        <f>AB10+AB11+AB12</f>
        <v>3489</v>
      </c>
      <c r="AC13" s="162">
        <f>AC10+AC11+AC12</f>
        <v>3246</v>
      </c>
      <c r="AD13" s="162">
        <f>AD10+AD11+AD12</f>
        <v>3350</v>
      </c>
      <c r="AE13" s="162"/>
      <c r="AF13" s="162">
        <f>AF10+AF11+AF12</f>
        <v>3610</v>
      </c>
      <c r="AG13" s="162">
        <f>AG10+AG11+AG12</f>
        <v>3567</v>
      </c>
      <c r="AH13" s="162">
        <f>AH10+AH11+AH12</f>
        <v>3138</v>
      </c>
      <c r="AI13" s="197">
        <f>AI10+AI11+AI12</f>
        <v>3310</v>
      </c>
      <c r="AJ13" s="162">
        <f>AJ10+AJ11+AJ12</f>
        <v>3292</v>
      </c>
      <c r="AK13" s="182">
        <f t="shared" si="0"/>
        <v>-5.4380664652567967E-3</v>
      </c>
      <c r="AL13" s="162"/>
      <c r="AM13" s="162">
        <f>AM10+AM11+AM12</f>
        <v>3905</v>
      </c>
      <c r="AN13" s="162">
        <f>AN10+AN11+AN12</f>
        <v>3744</v>
      </c>
      <c r="AO13" s="162">
        <f>AO10+AO11+AO12</f>
        <v>3285</v>
      </c>
      <c r="AP13" s="162">
        <f>AP10+AP11+AP12</f>
        <v>3415</v>
      </c>
    </row>
    <row r="14" spans="1:43" ht="27" x14ac:dyDescent="0.25">
      <c r="A14" s="125" t="s">
        <v>155</v>
      </c>
      <c r="B14" s="45"/>
      <c r="C14" s="45"/>
      <c r="D14" s="45"/>
      <c r="E14" s="116"/>
      <c r="F14" s="116"/>
      <c r="G14" s="116"/>
      <c r="H14" s="113"/>
      <c r="I14" s="113"/>
      <c r="J14" s="113"/>
      <c r="K14" s="113"/>
      <c r="L14" s="113"/>
      <c r="M14" s="170"/>
      <c r="N14" s="116"/>
      <c r="O14" s="116"/>
      <c r="P14" s="86"/>
      <c r="Q14" s="92"/>
      <c r="R14" s="92"/>
      <c r="S14" s="92"/>
      <c r="T14" s="92"/>
      <c r="U14" s="92"/>
      <c r="V14" s="92"/>
      <c r="W14" s="92"/>
      <c r="X14" s="92"/>
      <c r="Y14" s="87"/>
      <c r="Z14" s="89"/>
      <c r="AA14" s="87"/>
      <c r="AB14" s="87"/>
      <c r="AC14" s="87"/>
      <c r="AD14" s="87"/>
      <c r="AE14" s="87"/>
      <c r="AF14" s="87"/>
      <c r="AG14" s="87"/>
      <c r="AH14" s="87"/>
      <c r="AI14" s="195"/>
      <c r="AJ14" s="86"/>
      <c r="AK14" s="170"/>
      <c r="AL14" s="86"/>
      <c r="AM14" s="86"/>
      <c r="AN14" s="86"/>
      <c r="AO14" s="86"/>
      <c r="AP14" s="86"/>
    </row>
    <row r="15" spans="1:43" ht="27" x14ac:dyDescent="0.25">
      <c r="A15" s="126" t="s">
        <v>151</v>
      </c>
      <c r="B15" s="45"/>
      <c r="C15" s="45"/>
      <c r="D15" s="45"/>
      <c r="E15" s="116">
        <v>3496</v>
      </c>
      <c r="F15" s="116">
        <v>4262</v>
      </c>
      <c r="G15" s="116">
        <v>4635</v>
      </c>
      <c r="H15" s="113">
        <v>5748</v>
      </c>
      <c r="I15" s="113">
        <v>5416</v>
      </c>
      <c r="J15" s="113">
        <f>AA15+AB15+AC15+AD15</f>
        <v>5435</v>
      </c>
      <c r="K15" s="113">
        <f>AF15+AG15+AH15+AI15</f>
        <v>5595</v>
      </c>
      <c r="L15" s="113">
        <f t="shared" si="1"/>
        <v>5552</v>
      </c>
      <c r="M15" s="170">
        <f t="shared" si="2"/>
        <v>-7.6854334226987842E-3</v>
      </c>
      <c r="N15" s="116">
        <f t="shared" si="5"/>
        <v>5800</v>
      </c>
      <c r="O15" s="116">
        <v>6000</v>
      </c>
      <c r="P15" s="86"/>
      <c r="Q15" s="90">
        <v>1251</v>
      </c>
      <c r="R15" s="90">
        <v>1567</v>
      </c>
      <c r="S15" s="90">
        <v>1614</v>
      </c>
      <c r="T15" s="92">
        <v>1316</v>
      </c>
      <c r="U15" s="92"/>
      <c r="V15" s="92">
        <v>1449</v>
      </c>
      <c r="W15" s="92">
        <v>1235</v>
      </c>
      <c r="X15" s="92">
        <v>1554</v>
      </c>
      <c r="Y15" s="87">
        <v>1178</v>
      </c>
      <c r="Z15" s="89"/>
      <c r="AA15" s="87">
        <v>1233</v>
      </c>
      <c r="AB15" s="87">
        <v>1370</v>
      </c>
      <c r="AC15" s="87">
        <v>1496</v>
      </c>
      <c r="AD15" s="87">
        <v>1336</v>
      </c>
      <c r="AE15" s="87"/>
      <c r="AF15" s="87">
        <v>1287</v>
      </c>
      <c r="AG15" s="87">
        <v>1361</v>
      </c>
      <c r="AH15" s="87">
        <v>1547</v>
      </c>
      <c r="AI15" s="196">
        <v>1400</v>
      </c>
      <c r="AJ15" s="87">
        <v>1357</v>
      </c>
      <c r="AK15" s="170">
        <f t="shared" si="0"/>
        <v>-3.0714285714285694E-2</v>
      </c>
      <c r="AL15" s="86"/>
      <c r="AM15" s="87">
        <v>1350</v>
      </c>
      <c r="AN15" s="87">
        <v>1370</v>
      </c>
      <c r="AO15" s="87">
        <v>1600</v>
      </c>
      <c r="AP15" s="87">
        <v>1480</v>
      </c>
    </row>
    <row r="16" spans="1:43" ht="27" x14ac:dyDescent="0.25">
      <c r="A16" s="126" t="s">
        <v>152</v>
      </c>
      <c r="B16" s="45"/>
      <c r="C16" s="45"/>
      <c r="D16" s="45"/>
      <c r="E16" s="116">
        <v>1508</v>
      </c>
      <c r="F16" s="116">
        <v>1808</v>
      </c>
      <c r="G16" s="116">
        <v>1896</v>
      </c>
      <c r="H16" s="113">
        <v>2347</v>
      </c>
      <c r="I16" s="113">
        <v>1938</v>
      </c>
      <c r="J16" s="113">
        <f>AA16+AB16+AC16+AD16</f>
        <v>1666</v>
      </c>
      <c r="K16" s="113">
        <f>AF16+AG16+AH16+AI16</f>
        <v>1848</v>
      </c>
      <c r="L16" s="113">
        <f t="shared" si="1"/>
        <v>1828</v>
      </c>
      <c r="M16" s="170">
        <f t="shared" si="2"/>
        <v>-1.0822510822510845E-2</v>
      </c>
      <c r="N16" s="116">
        <f t="shared" si="5"/>
        <v>2090</v>
      </c>
      <c r="O16" s="116">
        <v>2300</v>
      </c>
      <c r="P16" s="86"/>
      <c r="Q16" s="88">
        <v>478</v>
      </c>
      <c r="R16" s="88">
        <v>681</v>
      </c>
      <c r="S16" s="88">
        <v>616</v>
      </c>
      <c r="T16" s="88">
        <v>572</v>
      </c>
      <c r="U16" s="88"/>
      <c r="V16" s="88">
        <v>476</v>
      </c>
      <c r="W16" s="88">
        <v>564</v>
      </c>
      <c r="X16" s="88">
        <v>548</v>
      </c>
      <c r="Y16" s="87">
        <v>350</v>
      </c>
      <c r="Z16" s="89"/>
      <c r="AA16" s="87">
        <v>374</v>
      </c>
      <c r="AB16" s="87">
        <v>393</v>
      </c>
      <c r="AC16" s="87">
        <v>461</v>
      </c>
      <c r="AD16" s="87">
        <v>438</v>
      </c>
      <c r="AE16" s="87"/>
      <c r="AF16" s="87">
        <v>401</v>
      </c>
      <c r="AG16" s="87">
        <v>469</v>
      </c>
      <c r="AH16" s="87">
        <v>498</v>
      </c>
      <c r="AI16" s="196">
        <v>480</v>
      </c>
      <c r="AJ16" s="87">
        <v>460</v>
      </c>
      <c r="AK16" s="170">
        <f t="shared" si="0"/>
        <v>-4.166666666666663E-2</v>
      </c>
      <c r="AL16" s="86"/>
      <c r="AM16" s="87">
        <v>430</v>
      </c>
      <c r="AN16" s="87">
        <v>560</v>
      </c>
      <c r="AO16" s="87">
        <v>550</v>
      </c>
      <c r="AP16" s="87">
        <v>550</v>
      </c>
    </row>
    <row r="17" spans="1:42" ht="27" x14ac:dyDescent="0.25">
      <c r="A17" s="126" t="s">
        <v>153</v>
      </c>
      <c r="B17" s="45"/>
      <c r="C17" s="45"/>
      <c r="D17" s="45"/>
      <c r="E17" s="116">
        <v>130</v>
      </c>
      <c r="F17" s="116">
        <v>138</v>
      </c>
      <c r="G17" s="116">
        <v>148</v>
      </c>
      <c r="H17" s="113">
        <v>195</v>
      </c>
      <c r="I17" s="113">
        <v>193</v>
      </c>
      <c r="J17" s="113">
        <f>AA17+AB17+AC17+AD17</f>
        <v>147</v>
      </c>
      <c r="K17" s="113">
        <f>AF17+AG17+AH17+AI17</f>
        <v>156</v>
      </c>
      <c r="L17" s="113">
        <f t="shared" si="1"/>
        <v>165</v>
      </c>
      <c r="M17" s="170">
        <f t="shared" si="2"/>
        <v>5.7692307692307709E-2</v>
      </c>
      <c r="N17" s="116">
        <f t="shared" si="5"/>
        <v>170</v>
      </c>
      <c r="O17" s="116">
        <v>190</v>
      </c>
      <c r="P17" s="86"/>
      <c r="Q17" s="93">
        <v>51</v>
      </c>
      <c r="R17" s="93">
        <v>50</v>
      </c>
      <c r="S17" s="93">
        <v>49</v>
      </c>
      <c r="T17" s="93">
        <v>45</v>
      </c>
      <c r="U17" s="93"/>
      <c r="V17" s="93">
        <v>57</v>
      </c>
      <c r="W17" s="93">
        <v>45</v>
      </c>
      <c r="X17" s="93">
        <v>58</v>
      </c>
      <c r="Y17" s="87">
        <v>33</v>
      </c>
      <c r="Z17" s="89"/>
      <c r="AA17" s="87">
        <v>49</v>
      </c>
      <c r="AB17" s="87">
        <v>25</v>
      </c>
      <c r="AC17" s="87">
        <v>37</v>
      </c>
      <c r="AD17" s="87">
        <v>36</v>
      </c>
      <c r="AE17" s="87"/>
      <c r="AF17" s="87">
        <v>47</v>
      </c>
      <c r="AG17" s="87">
        <v>33</v>
      </c>
      <c r="AH17" s="87">
        <v>39</v>
      </c>
      <c r="AI17" s="196">
        <v>37</v>
      </c>
      <c r="AJ17" s="87">
        <v>46</v>
      </c>
      <c r="AK17" s="170">
        <f t="shared" si="0"/>
        <v>0.2432432432432432</v>
      </c>
      <c r="AL17" s="86"/>
      <c r="AM17" s="87">
        <v>48</v>
      </c>
      <c r="AN17" s="87">
        <v>42</v>
      </c>
      <c r="AO17" s="87">
        <v>41</v>
      </c>
      <c r="AP17" s="87">
        <v>39</v>
      </c>
    </row>
    <row r="18" spans="1:42" s="164" customFormat="1" ht="27" x14ac:dyDescent="0.2">
      <c r="A18" s="149" t="s">
        <v>161</v>
      </c>
      <c r="B18" s="150">
        <f t="shared" ref="B18:L18" si="8">B15+B16+B17</f>
        <v>0</v>
      </c>
      <c r="C18" s="150">
        <f t="shared" si="8"/>
        <v>0</v>
      </c>
      <c r="D18" s="150">
        <f t="shared" si="8"/>
        <v>0</v>
      </c>
      <c r="E18" s="151">
        <f t="shared" si="8"/>
        <v>5134</v>
      </c>
      <c r="F18" s="151">
        <f t="shared" si="8"/>
        <v>6208</v>
      </c>
      <c r="G18" s="151">
        <f t="shared" si="8"/>
        <v>6679</v>
      </c>
      <c r="H18" s="151">
        <f t="shared" si="8"/>
        <v>8290</v>
      </c>
      <c r="I18" s="151">
        <f t="shared" si="8"/>
        <v>7547</v>
      </c>
      <c r="J18" s="151">
        <f t="shared" si="8"/>
        <v>7248</v>
      </c>
      <c r="K18" s="151">
        <f t="shared" si="8"/>
        <v>7599</v>
      </c>
      <c r="L18" s="151">
        <f t="shared" si="8"/>
        <v>7545</v>
      </c>
      <c r="M18" s="170">
        <f t="shared" si="2"/>
        <v>-7.1061981839716237E-3</v>
      </c>
      <c r="N18" s="152">
        <f>SUM(AM18:AP18)</f>
        <v>8060</v>
      </c>
      <c r="O18" s="152">
        <f>O15+O16+O17</f>
        <v>8490</v>
      </c>
      <c r="P18" s="162"/>
      <c r="Q18" s="162">
        <f t="shared" ref="Q18:X18" si="9">Q15+Q16+Q17</f>
        <v>1780</v>
      </c>
      <c r="R18" s="162">
        <f t="shared" si="9"/>
        <v>2298</v>
      </c>
      <c r="S18" s="162">
        <f t="shared" si="9"/>
        <v>2279</v>
      </c>
      <c r="T18" s="162">
        <f t="shared" si="9"/>
        <v>1933</v>
      </c>
      <c r="U18" s="162"/>
      <c r="V18" s="162">
        <f t="shared" si="9"/>
        <v>1982</v>
      </c>
      <c r="W18" s="162">
        <f t="shared" si="9"/>
        <v>1844</v>
      </c>
      <c r="X18" s="162">
        <f t="shared" si="9"/>
        <v>2160</v>
      </c>
      <c r="Y18" s="162">
        <f>Y15+Y16+Y17</f>
        <v>1561</v>
      </c>
      <c r="Z18" s="162"/>
      <c r="AA18" s="162">
        <f>AA15+AA16+AA17</f>
        <v>1656</v>
      </c>
      <c r="AB18" s="162">
        <f>AB15+AB16+AB17</f>
        <v>1788</v>
      </c>
      <c r="AC18" s="162">
        <f>AC15+AC16+AC17</f>
        <v>1994</v>
      </c>
      <c r="AD18" s="162">
        <f>AD15+AD16+AD17</f>
        <v>1810</v>
      </c>
      <c r="AE18" s="162"/>
      <c r="AF18" s="162">
        <f>AF15+AF16+AF17</f>
        <v>1735</v>
      </c>
      <c r="AG18" s="162">
        <f>AG15+AG16+AG17</f>
        <v>1863</v>
      </c>
      <c r="AH18" s="162">
        <f>AH15+AH16+AH17</f>
        <v>2084</v>
      </c>
      <c r="AI18" s="197">
        <f>AI15+AI16+AI17</f>
        <v>1917</v>
      </c>
      <c r="AJ18" s="162">
        <f>AJ15+AJ16+AJ17</f>
        <v>1863</v>
      </c>
      <c r="AK18" s="182">
        <f t="shared" si="0"/>
        <v>-2.8169014084507005E-2</v>
      </c>
      <c r="AL18" s="162"/>
      <c r="AM18" s="162">
        <f>AM15+AM16+AM17</f>
        <v>1828</v>
      </c>
      <c r="AN18" s="162">
        <f>AN15+AN16+AN17</f>
        <v>1972</v>
      </c>
      <c r="AO18" s="162">
        <f>AO15+AO16+AO17</f>
        <v>2191</v>
      </c>
      <c r="AP18" s="162">
        <f>AP15+AP16+AP17</f>
        <v>2069</v>
      </c>
    </row>
    <row r="19" spans="1:42" ht="27" x14ac:dyDescent="0.25">
      <c r="A19" s="125" t="s">
        <v>156</v>
      </c>
      <c r="B19" s="45"/>
      <c r="C19" s="45"/>
      <c r="D19" s="45"/>
      <c r="E19" s="116"/>
      <c r="F19" s="116"/>
      <c r="G19" s="116"/>
      <c r="H19" s="113"/>
      <c r="I19" s="113"/>
      <c r="J19" s="113"/>
      <c r="K19" s="113"/>
      <c r="L19" s="113"/>
      <c r="M19" s="170"/>
      <c r="N19" s="116"/>
      <c r="O19" s="116"/>
      <c r="P19" s="86"/>
      <c r="Q19" s="88"/>
      <c r="R19" s="88"/>
      <c r="S19" s="88"/>
      <c r="T19" s="88"/>
      <c r="U19" s="88"/>
      <c r="V19" s="88"/>
      <c r="W19" s="88"/>
      <c r="X19" s="88"/>
      <c r="Y19" s="87"/>
      <c r="Z19" s="89"/>
      <c r="AA19" s="87"/>
      <c r="AB19" s="87"/>
      <c r="AC19" s="87"/>
      <c r="AD19" s="87"/>
      <c r="AE19" s="87"/>
      <c r="AF19" s="87"/>
      <c r="AG19" s="87"/>
      <c r="AH19" s="87"/>
      <c r="AI19" s="195"/>
      <c r="AJ19" s="86"/>
      <c r="AK19" s="170"/>
      <c r="AL19" s="86"/>
      <c r="AM19" s="86"/>
      <c r="AN19" s="86"/>
      <c r="AO19" s="86"/>
      <c r="AP19" s="86"/>
    </row>
    <row r="20" spans="1:42" ht="27" x14ac:dyDescent="0.25">
      <c r="A20" s="126" t="s">
        <v>151</v>
      </c>
      <c r="B20" s="45"/>
      <c r="C20" s="45"/>
      <c r="D20" s="45"/>
      <c r="E20" s="116">
        <v>3575</v>
      </c>
      <c r="F20" s="116">
        <v>3622</v>
      </c>
      <c r="G20" s="116">
        <v>3449</v>
      </c>
      <c r="H20" s="113">
        <v>3659</v>
      </c>
      <c r="I20" s="113">
        <v>4111</v>
      </c>
      <c r="J20" s="113">
        <f>AA20+AB20+AC20+AD20</f>
        <v>4543</v>
      </c>
      <c r="K20" s="113">
        <f>AF20+AG20+AH20+AI20</f>
        <v>4939</v>
      </c>
      <c r="L20" s="113">
        <f t="shared" si="1"/>
        <v>4865</v>
      </c>
      <c r="M20" s="170">
        <f t="shared" si="2"/>
        <v>-1.4982790038469362E-2</v>
      </c>
      <c r="N20" s="116">
        <f>SUM(AM20:AP20)</f>
        <v>5440</v>
      </c>
      <c r="O20" s="116">
        <v>5900</v>
      </c>
      <c r="P20" s="86"/>
      <c r="Q20" s="94">
        <v>758</v>
      </c>
      <c r="R20" s="92">
        <v>991</v>
      </c>
      <c r="S20" s="92">
        <v>903</v>
      </c>
      <c r="T20" s="92">
        <v>1007</v>
      </c>
      <c r="U20" s="92"/>
      <c r="V20" s="94">
        <v>1022</v>
      </c>
      <c r="W20" s="94">
        <v>887</v>
      </c>
      <c r="X20" s="92">
        <v>1005</v>
      </c>
      <c r="Y20" s="87">
        <v>1197</v>
      </c>
      <c r="Z20" s="89"/>
      <c r="AA20" s="87">
        <v>1064</v>
      </c>
      <c r="AB20" s="87">
        <v>1108</v>
      </c>
      <c r="AC20" s="87">
        <v>1141</v>
      </c>
      <c r="AD20" s="87">
        <v>1230</v>
      </c>
      <c r="AE20" s="87"/>
      <c r="AF20" s="87">
        <v>1141</v>
      </c>
      <c r="AG20" s="87">
        <v>1303</v>
      </c>
      <c r="AH20" s="87">
        <v>1195</v>
      </c>
      <c r="AI20" s="196">
        <v>1300</v>
      </c>
      <c r="AJ20" s="87">
        <v>1226</v>
      </c>
      <c r="AK20" s="170">
        <f t="shared" si="0"/>
        <v>-5.6923076923076965E-2</v>
      </c>
      <c r="AL20" s="86"/>
      <c r="AM20" s="87">
        <v>1230</v>
      </c>
      <c r="AN20" s="87">
        <v>1560</v>
      </c>
      <c r="AO20" s="87">
        <v>1260</v>
      </c>
      <c r="AP20" s="87">
        <v>1390</v>
      </c>
    </row>
    <row r="21" spans="1:42" ht="27" x14ac:dyDescent="0.25">
      <c r="A21" s="126" t="s">
        <v>152</v>
      </c>
      <c r="B21" s="45"/>
      <c r="C21" s="45"/>
      <c r="D21" s="45"/>
      <c r="E21" s="116">
        <v>1347</v>
      </c>
      <c r="F21" s="116">
        <v>1395</v>
      </c>
      <c r="G21" s="116">
        <v>1365</v>
      </c>
      <c r="H21" s="113">
        <v>1494</v>
      </c>
      <c r="I21" s="113">
        <v>1610</v>
      </c>
      <c r="J21" s="113">
        <f>AA21+AB21+AC21+AD21</f>
        <v>1664</v>
      </c>
      <c r="K21" s="113">
        <f>AF21+AG21+AH21+AI21</f>
        <v>1593</v>
      </c>
      <c r="L21" s="113">
        <f t="shared" si="1"/>
        <v>1614</v>
      </c>
      <c r="M21" s="170">
        <f t="shared" si="2"/>
        <v>1.3182674199623268E-2</v>
      </c>
      <c r="N21" s="116">
        <f t="shared" ref="N21:N43" si="10">SUM(AM21:AP21)</f>
        <v>1610</v>
      </c>
      <c r="O21" s="116">
        <v>1730</v>
      </c>
      <c r="P21" s="86"/>
      <c r="Q21" s="94">
        <v>301</v>
      </c>
      <c r="R21" s="94">
        <v>432</v>
      </c>
      <c r="S21" s="94">
        <v>365</v>
      </c>
      <c r="T21" s="94">
        <v>396</v>
      </c>
      <c r="U21" s="94"/>
      <c r="V21" s="94">
        <v>385</v>
      </c>
      <c r="W21" s="94">
        <v>402</v>
      </c>
      <c r="X21" s="94">
        <v>394</v>
      </c>
      <c r="Y21" s="87">
        <v>429</v>
      </c>
      <c r="Z21" s="89"/>
      <c r="AA21" s="87">
        <v>413</v>
      </c>
      <c r="AB21" s="87">
        <v>435</v>
      </c>
      <c r="AC21" s="87">
        <v>407</v>
      </c>
      <c r="AD21" s="87">
        <v>409</v>
      </c>
      <c r="AE21" s="87"/>
      <c r="AF21" s="87">
        <v>371</v>
      </c>
      <c r="AG21" s="87">
        <v>437</v>
      </c>
      <c r="AH21" s="87">
        <v>390</v>
      </c>
      <c r="AI21" s="196">
        <v>395</v>
      </c>
      <c r="AJ21" s="87">
        <v>416</v>
      </c>
      <c r="AK21" s="170">
        <f t="shared" si="0"/>
        <v>5.3164556962025378E-2</v>
      </c>
      <c r="AL21" s="86"/>
      <c r="AM21" s="87">
        <v>370</v>
      </c>
      <c r="AN21" s="87">
        <v>440</v>
      </c>
      <c r="AO21" s="87">
        <v>400</v>
      </c>
      <c r="AP21" s="87">
        <v>400</v>
      </c>
    </row>
    <row r="22" spans="1:42" ht="27" x14ac:dyDescent="0.25">
      <c r="A22" s="126" t="s">
        <v>153</v>
      </c>
      <c r="B22" s="45"/>
      <c r="C22" s="45"/>
      <c r="D22" s="45"/>
      <c r="E22" s="116">
        <v>244</v>
      </c>
      <c r="F22" s="116">
        <v>237</v>
      </c>
      <c r="G22" s="116">
        <v>214</v>
      </c>
      <c r="H22" s="113">
        <v>190</v>
      </c>
      <c r="I22" s="113">
        <v>234</v>
      </c>
      <c r="J22" s="113">
        <f>AA22+AB22+AC22+AD22</f>
        <v>224</v>
      </c>
      <c r="K22" s="113">
        <f>AF22+AG22+AH22+AI22</f>
        <v>247</v>
      </c>
      <c r="L22" s="113">
        <f t="shared" si="1"/>
        <v>250</v>
      </c>
      <c r="M22" s="170">
        <f t="shared" si="2"/>
        <v>1.2145748987854255E-2</v>
      </c>
      <c r="N22" s="116">
        <f t="shared" si="10"/>
        <v>276</v>
      </c>
      <c r="O22" s="116">
        <v>290</v>
      </c>
      <c r="P22" s="86"/>
      <c r="Q22" s="86">
        <v>40</v>
      </c>
      <c r="R22" s="86">
        <v>48</v>
      </c>
      <c r="S22" s="86">
        <v>47</v>
      </c>
      <c r="T22" s="86">
        <v>55</v>
      </c>
      <c r="U22" s="86"/>
      <c r="V22" s="86">
        <v>58</v>
      </c>
      <c r="W22" s="86">
        <v>58</v>
      </c>
      <c r="X22" s="86">
        <v>62</v>
      </c>
      <c r="Y22" s="87">
        <v>56</v>
      </c>
      <c r="Z22" s="89"/>
      <c r="AA22" s="87">
        <v>58</v>
      </c>
      <c r="AB22" s="87">
        <v>56</v>
      </c>
      <c r="AC22" s="87">
        <v>53</v>
      </c>
      <c r="AD22" s="87">
        <v>57</v>
      </c>
      <c r="AE22" s="87"/>
      <c r="AF22" s="87">
        <v>60</v>
      </c>
      <c r="AG22" s="87">
        <v>65</v>
      </c>
      <c r="AH22" s="87">
        <v>62</v>
      </c>
      <c r="AI22" s="196">
        <v>60</v>
      </c>
      <c r="AJ22" s="87">
        <v>63</v>
      </c>
      <c r="AK22" s="170">
        <f t="shared" si="0"/>
        <v>5.0000000000000044E-2</v>
      </c>
      <c r="AL22" s="86"/>
      <c r="AM22" s="87">
        <v>62</v>
      </c>
      <c r="AN22" s="87">
        <v>77</v>
      </c>
      <c r="AO22" s="87">
        <v>73</v>
      </c>
      <c r="AP22" s="87">
        <v>64</v>
      </c>
    </row>
    <row r="23" spans="1:42" s="164" customFormat="1" ht="27" x14ac:dyDescent="0.2">
      <c r="A23" s="149" t="s">
        <v>161</v>
      </c>
      <c r="B23" s="150">
        <f t="shared" ref="B23:L23" si="11">B20+B21+B22</f>
        <v>0</v>
      </c>
      <c r="C23" s="150">
        <f t="shared" si="11"/>
        <v>0</v>
      </c>
      <c r="D23" s="150">
        <f t="shared" si="11"/>
        <v>0</v>
      </c>
      <c r="E23" s="151">
        <f t="shared" si="11"/>
        <v>5166</v>
      </c>
      <c r="F23" s="151">
        <f t="shared" si="11"/>
        <v>5254</v>
      </c>
      <c r="G23" s="151">
        <f t="shared" si="11"/>
        <v>5028</v>
      </c>
      <c r="H23" s="151">
        <f t="shared" si="11"/>
        <v>5343</v>
      </c>
      <c r="I23" s="151">
        <f t="shared" si="11"/>
        <v>5955</v>
      </c>
      <c r="J23" s="151">
        <f t="shared" si="11"/>
        <v>6431</v>
      </c>
      <c r="K23" s="151">
        <f t="shared" si="11"/>
        <v>6779</v>
      </c>
      <c r="L23" s="151">
        <f t="shared" si="11"/>
        <v>6729</v>
      </c>
      <c r="M23" s="170">
        <f t="shared" si="2"/>
        <v>-7.375719132615477E-3</v>
      </c>
      <c r="N23" s="152">
        <f t="shared" si="10"/>
        <v>7326</v>
      </c>
      <c r="O23" s="152">
        <f>O20+O21+O22</f>
        <v>7920</v>
      </c>
      <c r="P23" s="162"/>
      <c r="Q23" s="162">
        <f t="shared" ref="Q23:X23" si="12">Q20+Q21+Q22</f>
        <v>1099</v>
      </c>
      <c r="R23" s="162">
        <f t="shared" si="12"/>
        <v>1471</v>
      </c>
      <c r="S23" s="162">
        <f t="shared" si="12"/>
        <v>1315</v>
      </c>
      <c r="T23" s="162">
        <f t="shared" si="12"/>
        <v>1458</v>
      </c>
      <c r="U23" s="162"/>
      <c r="V23" s="162">
        <f t="shared" si="12"/>
        <v>1465</v>
      </c>
      <c r="W23" s="162">
        <f t="shared" si="12"/>
        <v>1347</v>
      </c>
      <c r="X23" s="162">
        <f t="shared" si="12"/>
        <v>1461</v>
      </c>
      <c r="Y23" s="162">
        <f>Y20+Y21+Y22</f>
        <v>1682</v>
      </c>
      <c r="Z23" s="162"/>
      <c r="AA23" s="162">
        <f>AA20+AA21+AA22</f>
        <v>1535</v>
      </c>
      <c r="AB23" s="162">
        <f>AB20+AB21+AB22</f>
        <v>1599</v>
      </c>
      <c r="AC23" s="162">
        <f>AC20+AC21+AC22</f>
        <v>1601</v>
      </c>
      <c r="AD23" s="162">
        <f>AD20+AD21+AD22</f>
        <v>1696</v>
      </c>
      <c r="AE23" s="162"/>
      <c r="AF23" s="162">
        <f>AF20+AF21+AF22</f>
        <v>1572</v>
      </c>
      <c r="AG23" s="162">
        <f>AG20+AG21+AG22</f>
        <v>1805</v>
      </c>
      <c r="AH23" s="162">
        <f>AH20+AH21+AH22</f>
        <v>1647</v>
      </c>
      <c r="AI23" s="197">
        <f>AI20+AI21+AI22</f>
        <v>1755</v>
      </c>
      <c r="AJ23" s="162">
        <f>AJ20+AJ21+AJ22</f>
        <v>1705</v>
      </c>
      <c r="AK23" s="182">
        <f t="shared" ref="AK23:AK77" si="13">AJ23/AI23-1</f>
        <v>-2.8490028490028463E-2</v>
      </c>
      <c r="AL23" s="162"/>
      <c r="AM23" s="162">
        <f>AM20+AM21+AM22</f>
        <v>1662</v>
      </c>
      <c r="AN23" s="162">
        <f>AN20+AN21+AN22</f>
        <v>2077</v>
      </c>
      <c r="AO23" s="162">
        <f>AO20+AO21+AO22</f>
        <v>1733</v>
      </c>
      <c r="AP23" s="162">
        <f>AP20+AP21+AP22</f>
        <v>1854</v>
      </c>
    </row>
    <row r="24" spans="1:42" ht="27" x14ac:dyDescent="0.25">
      <c r="A24" s="127" t="s">
        <v>157</v>
      </c>
      <c r="B24" s="45"/>
      <c r="C24" s="45"/>
      <c r="D24" s="45"/>
      <c r="E24" s="116">
        <v>88</v>
      </c>
      <c r="F24" s="116">
        <v>42</v>
      </c>
      <c r="G24" s="116">
        <v>30</v>
      </c>
      <c r="H24" s="113">
        <v>25</v>
      </c>
      <c r="I24" s="113">
        <v>102</v>
      </c>
      <c r="J24" s="113">
        <f>AA24+AB24+AC24+AD24</f>
        <v>58</v>
      </c>
      <c r="K24" s="113">
        <f>AF24+AG24+AH24+AI24</f>
        <v>45</v>
      </c>
      <c r="L24" s="113">
        <f t="shared" si="1"/>
        <v>45</v>
      </c>
      <c r="M24" s="170">
        <f t="shared" si="2"/>
        <v>0</v>
      </c>
      <c r="N24" s="116">
        <f>SUM(AM24:AP24)</f>
        <v>56</v>
      </c>
      <c r="O24" s="116">
        <v>60</v>
      </c>
      <c r="P24" s="86"/>
      <c r="Q24" s="86">
        <v>4</v>
      </c>
      <c r="R24" s="86">
        <v>8</v>
      </c>
      <c r="S24" s="86">
        <v>6</v>
      </c>
      <c r="T24" s="86">
        <v>7</v>
      </c>
      <c r="U24" s="86"/>
      <c r="V24" s="86">
        <v>7</v>
      </c>
      <c r="W24" s="86">
        <v>6</v>
      </c>
      <c r="X24" s="86">
        <v>41</v>
      </c>
      <c r="Y24" s="87">
        <v>48</v>
      </c>
      <c r="Z24" s="89"/>
      <c r="AA24" s="87">
        <v>14</v>
      </c>
      <c r="AB24" s="87">
        <v>18</v>
      </c>
      <c r="AC24" s="87">
        <v>12</v>
      </c>
      <c r="AD24" s="87">
        <v>14</v>
      </c>
      <c r="AE24" s="87"/>
      <c r="AF24" s="87">
        <v>13</v>
      </c>
      <c r="AG24" s="87">
        <v>12</v>
      </c>
      <c r="AH24" s="87">
        <v>9</v>
      </c>
      <c r="AI24" s="196">
        <v>11</v>
      </c>
      <c r="AJ24" s="87">
        <v>11</v>
      </c>
      <c r="AK24" s="170">
        <f t="shared" si="13"/>
        <v>0</v>
      </c>
      <c r="AL24" s="86"/>
      <c r="AM24" s="87">
        <v>14</v>
      </c>
      <c r="AN24" s="87">
        <v>15</v>
      </c>
      <c r="AO24" s="87">
        <v>11</v>
      </c>
      <c r="AP24" s="87">
        <v>16</v>
      </c>
    </row>
    <row r="25" spans="1:42" s="163" customFormat="1" ht="27" x14ac:dyDescent="0.2">
      <c r="A25" s="128" t="s">
        <v>158</v>
      </c>
      <c r="B25" s="171">
        <f t="shared" ref="B25:L25" si="14">B24+B23+B18+B13+B8</f>
        <v>0</v>
      </c>
      <c r="C25" s="171">
        <f t="shared" si="14"/>
        <v>0</v>
      </c>
      <c r="D25" s="171">
        <f t="shared" si="14"/>
        <v>0</v>
      </c>
      <c r="E25" s="166">
        <f t="shared" si="14"/>
        <v>34485</v>
      </c>
      <c r="F25" s="166">
        <f t="shared" si="14"/>
        <v>37218</v>
      </c>
      <c r="G25" s="166">
        <f t="shared" si="14"/>
        <v>35568</v>
      </c>
      <c r="H25" s="166">
        <f t="shared" si="14"/>
        <v>42293</v>
      </c>
      <c r="I25" s="166">
        <f t="shared" si="14"/>
        <v>44436</v>
      </c>
      <c r="J25" s="166">
        <f t="shared" si="14"/>
        <v>48763</v>
      </c>
      <c r="K25" s="166">
        <f t="shared" si="14"/>
        <v>49756</v>
      </c>
      <c r="L25" s="166">
        <f t="shared" si="14"/>
        <v>49322</v>
      </c>
      <c r="M25" s="170">
        <f t="shared" si="2"/>
        <v>-8.7225661226786322E-3</v>
      </c>
      <c r="N25" s="172">
        <f t="shared" si="10"/>
        <v>52296</v>
      </c>
      <c r="O25" s="172">
        <f>O24+O23+O18+O13+O8</f>
        <v>55450</v>
      </c>
      <c r="P25" s="89"/>
      <c r="Q25" s="89">
        <f t="shared" ref="Q25:X25" si="15">Q24+Q23+Q18+Q13+Q8</f>
        <v>10018</v>
      </c>
      <c r="R25" s="89">
        <f t="shared" si="15"/>
        <v>10741</v>
      </c>
      <c r="S25" s="89">
        <f t="shared" si="15"/>
        <v>9773</v>
      </c>
      <c r="T25" s="89">
        <f t="shared" si="15"/>
        <v>11761</v>
      </c>
      <c r="U25" s="89"/>
      <c r="V25" s="89">
        <f t="shared" si="15"/>
        <v>11640</v>
      </c>
      <c r="W25" s="89">
        <f t="shared" si="15"/>
        <v>10816</v>
      </c>
      <c r="X25" s="89">
        <f t="shared" si="15"/>
        <v>10323</v>
      </c>
      <c r="Y25" s="89">
        <f>Y24+Y23+Y18+Y13+Y8</f>
        <v>11657</v>
      </c>
      <c r="Z25" s="89"/>
      <c r="AA25" s="89">
        <f>AA24+AA23+AA18+AA13+AA8</f>
        <v>12048</v>
      </c>
      <c r="AB25" s="89">
        <f>AB24+AB23+AB18+AB13+AB8</f>
        <v>12724</v>
      </c>
      <c r="AC25" s="89">
        <f>AC24+AC23+AC18+AC13+AC8</f>
        <v>11766</v>
      </c>
      <c r="AD25" s="89">
        <f>AD24+AD23+AD18+AD13+AD8</f>
        <v>12225</v>
      </c>
      <c r="AE25" s="89"/>
      <c r="AF25" s="89">
        <f>AF24+AF23+AF18+AF13+AF8</f>
        <v>12353</v>
      </c>
      <c r="AG25" s="89">
        <f>AG24+AG23+AG18+AG13+AG8</f>
        <v>12872</v>
      </c>
      <c r="AH25" s="89">
        <f>AH24+AH23+AH18+AH13+AH8</f>
        <v>11948</v>
      </c>
      <c r="AI25" s="198">
        <f>AI24+AI23+AI18+AI13+AI8</f>
        <v>12583</v>
      </c>
      <c r="AJ25" s="89">
        <f>AJ24+AJ23+AJ18+AJ13+AJ8</f>
        <v>12149</v>
      </c>
      <c r="AK25" s="181">
        <f t="shared" si="13"/>
        <v>-3.4490979893507134E-2</v>
      </c>
      <c r="AL25" s="89"/>
      <c r="AM25" s="89">
        <f>AM24+AM23+AM18+AM13+AM8</f>
        <v>13029</v>
      </c>
      <c r="AN25" s="89">
        <f>AN24+AN23+AN18+AN13+AN8</f>
        <v>13628</v>
      </c>
      <c r="AO25" s="89">
        <f>AO24+AO23+AO18+AO13+AO8</f>
        <v>12480</v>
      </c>
      <c r="AP25" s="89">
        <f>AP24+AP23+AP18+AP13+AP8</f>
        <v>13159</v>
      </c>
    </row>
    <row r="26" spans="1:42" ht="27" x14ac:dyDescent="0.25">
      <c r="A26" s="127" t="s">
        <v>159</v>
      </c>
      <c r="B26" s="45"/>
      <c r="C26" s="45"/>
      <c r="D26" s="45"/>
      <c r="E26" s="116">
        <v>1886</v>
      </c>
      <c r="F26" s="116">
        <v>1906</v>
      </c>
      <c r="G26" s="116">
        <v>1846</v>
      </c>
      <c r="H26" s="113">
        <v>2205</v>
      </c>
      <c r="I26" s="113">
        <v>2346</v>
      </c>
      <c r="J26" s="113">
        <f t="shared" ref="J26:J27" si="16">AA26+AB26+AC26+AD26</f>
        <v>2427</v>
      </c>
      <c r="K26" s="113">
        <f>AF26+AG26+AH26+AI26</f>
        <v>2102</v>
      </c>
      <c r="L26" s="113">
        <f t="shared" si="1"/>
        <v>2082</v>
      </c>
      <c r="M26" s="170">
        <f t="shared" si="2"/>
        <v>-9.5147478591817158E-3</v>
      </c>
      <c r="N26" s="116">
        <f t="shared" si="10"/>
        <v>2135</v>
      </c>
      <c r="O26" s="116">
        <v>2300</v>
      </c>
      <c r="P26" s="86"/>
      <c r="Q26" s="86">
        <v>563</v>
      </c>
      <c r="R26" s="86">
        <v>476</v>
      </c>
      <c r="S26" s="86">
        <v>570</v>
      </c>
      <c r="T26" s="86">
        <v>596</v>
      </c>
      <c r="U26" s="86"/>
      <c r="V26" s="86">
        <v>629</v>
      </c>
      <c r="W26" s="86">
        <v>557</v>
      </c>
      <c r="X26" s="86">
        <v>567</v>
      </c>
      <c r="Y26" s="87">
        <v>593</v>
      </c>
      <c r="Z26" s="89"/>
      <c r="AA26" s="87">
        <v>643</v>
      </c>
      <c r="AB26" s="87">
        <v>586</v>
      </c>
      <c r="AC26" s="87">
        <v>612</v>
      </c>
      <c r="AD26" s="87">
        <v>586</v>
      </c>
      <c r="AE26" s="87"/>
      <c r="AF26" s="87">
        <v>588</v>
      </c>
      <c r="AG26" s="87">
        <v>519</v>
      </c>
      <c r="AH26" s="87">
        <v>495</v>
      </c>
      <c r="AI26" s="196">
        <v>500</v>
      </c>
      <c r="AJ26" s="87">
        <v>480</v>
      </c>
      <c r="AK26" s="170">
        <f t="shared" si="13"/>
        <v>-4.0000000000000036E-2</v>
      </c>
      <c r="AL26" s="86"/>
      <c r="AM26" s="87">
        <v>590</v>
      </c>
      <c r="AN26" s="87">
        <v>525</v>
      </c>
      <c r="AO26" s="87">
        <v>510</v>
      </c>
      <c r="AP26" s="87">
        <v>510</v>
      </c>
    </row>
    <row r="27" spans="1:42" ht="27" x14ac:dyDescent="0.25">
      <c r="A27" s="127" t="s">
        <v>160</v>
      </c>
      <c r="B27" s="45"/>
      <c r="C27" s="45"/>
      <c r="D27" s="45"/>
      <c r="E27" s="113">
        <v>26</v>
      </c>
      <c r="F27" s="113">
        <v>-7</v>
      </c>
      <c r="G27" s="113">
        <v>-11</v>
      </c>
      <c r="H27" s="113">
        <v>40</v>
      </c>
      <c r="I27" s="113">
        <v>-72</v>
      </c>
      <c r="J27" s="113">
        <f t="shared" si="16"/>
        <v>27</v>
      </c>
      <c r="K27" s="113">
        <f>AF27+AG27+AH27+AI27</f>
        <v>-29</v>
      </c>
      <c r="L27" s="113">
        <f t="shared" si="1"/>
        <v>-42</v>
      </c>
      <c r="M27" s="170">
        <f t="shared" si="2"/>
        <v>0.44827586206896552</v>
      </c>
      <c r="N27" s="116">
        <f t="shared" si="10"/>
        <v>-2</v>
      </c>
      <c r="O27" s="116">
        <v>20</v>
      </c>
      <c r="P27" s="86"/>
      <c r="Q27" s="86">
        <v>13</v>
      </c>
      <c r="R27" s="86">
        <v>26</v>
      </c>
      <c r="S27" s="86">
        <v>14</v>
      </c>
      <c r="T27" s="86">
        <v>-13</v>
      </c>
      <c r="U27" s="86"/>
      <c r="V27" s="86">
        <v>-21</v>
      </c>
      <c r="W27" s="86">
        <v>-16</v>
      </c>
      <c r="X27" s="86">
        <v>-19</v>
      </c>
      <c r="Y27" s="87">
        <v>-16</v>
      </c>
      <c r="Z27" s="89"/>
      <c r="AA27" s="87">
        <v>-4</v>
      </c>
      <c r="AB27" s="87">
        <v>5</v>
      </c>
      <c r="AC27" s="87">
        <v>12</v>
      </c>
      <c r="AD27" s="87">
        <v>14</v>
      </c>
      <c r="AE27" s="87"/>
      <c r="AF27" s="87">
        <v>-2</v>
      </c>
      <c r="AG27" s="87">
        <v>-3</v>
      </c>
      <c r="AH27" s="87">
        <v>-14</v>
      </c>
      <c r="AI27" s="196">
        <v>-10</v>
      </c>
      <c r="AJ27" s="87">
        <v>-23</v>
      </c>
      <c r="AK27" s="170">
        <f t="shared" si="13"/>
        <v>1.2999999999999998</v>
      </c>
      <c r="AL27" s="86"/>
      <c r="AM27" s="87">
        <v>1</v>
      </c>
      <c r="AN27" s="87">
        <v>2</v>
      </c>
      <c r="AO27" s="87">
        <v>-2</v>
      </c>
      <c r="AP27" s="87">
        <v>-3</v>
      </c>
    </row>
    <row r="28" spans="1:42" ht="27" x14ac:dyDescent="0.25">
      <c r="A28" s="128" t="s">
        <v>223</v>
      </c>
      <c r="B28" s="45"/>
      <c r="C28" s="45"/>
      <c r="D28" s="45"/>
      <c r="E28" s="113"/>
      <c r="F28" s="113"/>
      <c r="G28" s="113"/>
      <c r="H28" s="113"/>
      <c r="I28" s="113"/>
      <c r="J28" s="113"/>
      <c r="K28" s="113"/>
      <c r="L28" s="113"/>
      <c r="M28" s="170"/>
      <c r="N28" s="116"/>
      <c r="O28" s="116"/>
      <c r="P28" s="86"/>
      <c r="Q28" s="86"/>
      <c r="R28" s="86"/>
      <c r="S28" s="86"/>
      <c r="T28" s="86"/>
      <c r="U28" s="86"/>
      <c r="V28" s="86"/>
      <c r="W28" s="86"/>
      <c r="X28" s="86"/>
      <c r="Y28" s="87"/>
      <c r="Z28" s="89"/>
      <c r="AA28" s="87"/>
      <c r="AB28" s="87"/>
      <c r="AC28" s="87"/>
      <c r="AD28" s="87"/>
      <c r="AE28" s="87"/>
      <c r="AF28" s="87"/>
      <c r="AG28" s="87"/>
      <c r="AH28" s="87"/>
      <c r="AI28" s="196"/>
      <c r="AJ28" s="87"/>
      <c r="AK28" s="170"/>
      <c r="AL28" s="86"/>
      <c r="AM28" s="87"/>
      <c r="AN28" s="87"/>
      <c r="AO28" s="87"/>
      <c r="AP28" s="87"/>
    </row>
    <row r="29" spans="1:42" ht="27" x14ac:dyDescent="0.25">
      <c r="A29" s="126" t="s">
        <v>220</v>
      </c>
      <c r="B29" s="45"/>
      <c r="C29" s="45"/>
      <c r="D29" s="45"/>
      <c r="E29" s="113">
        <f>E5+E10+E15+E20</f>
        <v>22268</v>
      </c>
      <c r="F29" s="113">
        <f t="shared" ref="F29:AP31" si="17">F5+F10+F15+F20</f>
        <v>24222</v>
      </c>
      <c r="G29" s="113">
        <f t="shared" si="17"/>
        <v>23305</v>
      </c>
      <c r="H29" s="113">
        <f t="shared" si="17"/>
        <v>28021</v>
      </c>
      <c r="I29" s="113">
        <f t="shared" si="17"/>
        <v>29143</v>
      </c>
      <c r="J29" s="113">
        <f t="shared" si="17"/>
        <v>33135</v>
      </c>
      <c r="K29" s="113">
        <f t="shared" si="17"/>
        <v>34080</v>
      </c>
      <c r="L29" s="113">
        <f t="shared" si="1"/>
        <v>33427</v>
      </c>
      <c r="M29" s="170">
        <f t="shared" si="2"/>
        <v>-1.9160798122065725E-2</v>
      </c>
      <c r="N29" s="113">
        <f t="shared" si="17"/>
        <v>35890</v>
      </c>
      <c r="O29" s="113">
        <f t="shared" si="17"/>
        <v>38100</v>
      </c>
      <c r="P29" s="87"/>
      <c r="Q29" s="87">
        <f t="shared" si="17"/>
        <v>6768</v>
      </c>
      <c r="R29" s="87">
        <f t="shared" si="17"/>
        <v>6801</v>
      </c>
      <c r="S29" s="87">
        <f t="shared" si="17"/>
        <v>6505</v>
      </c>
      <c r="T29" s="87">
        <f t="shared" si="17"/>
        <v>7947</v>
      </c>
      <c r="U29" s="87"/>
      <c r="V29" s="87">
        <f t="shared" si="17"/>
        <v>7718</v>
      </c>
      <c r="W29" s="87">
        <f t="shared" si="17"/>
        <v>6780</v>
      </c>
      <c r="X29" s="87">
        <f t="shared" si="17"/>
        <v>6660</v>
      </c>
      <c r="Y29" s="87">
        <f t="shared" si="17"/>
        <v>7985</v>
      </c>
      <c r="Z29" s="87"/>
      <c r="AA29" s="87">
        <f t="shared" si="17"/>
        <v>8114</v>
      </c>
      <c r="AB29" s="87">
        <f t="shared" si="17"/>
        <v>8504</v>
      </c>
      <c r="AC29" s="87">
        <f t="shared" si="17"/>
        <v>7970</v>
      </c>
      <c r="AD29" s="87">
        <f t="shared" si="17"/>
        <v>8547</v>
      </c>
      <c r="AE29" s="87"/>
      <c r="AF29" s="87">
        <f t="shared" si="17"/>
        <v>8421</v>
      </c>
      <c r="AG29" s="87">
        <f t="shared" si="17"/>
        <v>8607</v>
      </c>
      <c r="AH29" s="87">
        <f t="shared" si="17"/>
        <v>8162</v>
      </c>
      <c r="AI29" s="196">
        <f t="shared" si="17"/>
        <v>8890</v>
      </c>
      <c r="AJ29" s="87">
        <f t="shared" ref="AJ29" si="18">AJ5+AJ10+AJ15+AJ20</f>
        <v>8237</v>
      </c>
      <c r="AK29" s="170">
        <f t="shared" si="13"/>
        <v>-7.3453318335208073E-2</v>
      </c>
      <c r="AL29" s="87"/>
      <c r="AM29" s="87">
        <f t="shared" si="17"/>
        <v>8980</v>
      </c>
      <c r="AN29" s="87">
        <f t="shared" si="17"/>
        <v>9130</v>
      </c>
      <c r="AO29" s="87">
        <f t="shared" si="17"/>
        <v>8510</v>
      </c>
      <c r="AP29" s="87">
        <f t="shared" si="17"/>
        <v>9270</v>
      </c>
    </row>
    <row r="30" spans="1:42" ht="27" x14ac:dyDescent="0.25">
      <c r="A30" s="126" t="s">
        <v>152</v>
      </c>
      <c r="B30" s="45"/>
      <c r="C30" s="45"/>
      <c r="D30" s="45"/>
      <c r="E30" s="113">
        <f t="shared" ref="E30:V31" si="19">E6+E11+E16+E21</f>
        <v>10733</v>
      </c>
      <c r="F30" s="113">
        <f t="shared" si="19"/>
        <v>11550</v>
      </c>
      <c r="G30" s="113">
        <f t="shared" si="19"/>
        <v>10953</v>
      </c>
      <c r="H30" s="113">
        <f t="shared" si="19"/>
        <v>12865</v>
      </c>
      <c r="I30" s="113">
        <f t="shared" si="19"/>
        <v>13567</v>
      </c>
      <c r="J30" s="113">
        <f t="shared" si="19"/>
        <v>13843</v>
      </c>
      <c r="K30" s="113">
        <f t="shared" si="19"/>
        <v>13632</v>
      </c>
      <c r="L30" s="113">
        <f t="shared" si="1"/>
        <v>13775</v>
      </c>
      <c r="M30" s="170">
        <f t="shared" si="2"/>
        <v>1.0490023474178489E-2</v>
      </c>
      <c r="N30" s="113">
        <f t="shared" si="19"/>
        <v>14020</v>
      </c>
      <c r="O30" s="113">
        <f t="shared" si="19"/>
        <v>14730</v>
      </c>
      <c r="P30" s="87"/>
      <c r="Q30" s="87">
        <f t="shared" si="19"/>
        <v>2875</v>
      </c>
      <c r="R30" s="87">
        <f t="shared" si="19"/>
        <v>3585</v>
      </c>
      <c r="S30" s="87">
        <f t="shared" si="19"/>
        <v>2966</v>
      </c>
      <c r="T30" s="87">
        <f t="shared" si="19"/>
        <v>3439</v>
      </c>
      <c r="U30" s="87"/>
      <c r="V30" s="87">
        <f t="shared" si="19"/>
        <v>3450</v>
      </c>
      <c r="W30" s="87">
        <f t="shared" si="17"/>
        <v>3648</v>
      </c>
      <c r="X30" s="87">
        <f t="shared" si="17"/>
        <v>3232</v>
      </c>
      <c r="Y30" s="87">
        <f t="shared" si="17"/>
        <v>3237</v>
      </c>
      <c r="Z30" s="87"/>
      <c r="AA30" s="87">
        <f t="shared" si="17"/>
        <v>3434</v>
      </c>
      <c r="AB30" s="87">
        <f t="shared" si="17"/>
        <v>3794</v>
      </c>
      <c r="AC30" s="87">
        <f t="shared" si="17"/>
        <v>3381</v>
      </c>
      <c r="AD30" s="87">
        <f t="shared" si="17"/>
        <v>3234</v>
      </c>
      <c r="AE30" s="87"/>
      <c r="AF30" s="87">
        <f t="shared" si="17"/>
        <v>3388</v>
      </c>
      <c r="AG30" s="87">
        <f t="shared" si="17"/>
        <v>3774</v>
      </c>
      <c r="AH30" s="87">
        <f t="shared" si="17"/>
        <v>3290</v>
      </c>
      <c r="AI30" s="196">
        <f t="shared" si="17"/>
        <v>3180</v>
      </c>
      <c r="AJ30" s="87">
        <f t="shared" ref="AJ30" si="20">AJ6+AJ11+AJ16+AJ21</f>
        <v>3323</v>
      </c>
      <c r="AK30" s="170">
        <f t="shared" si="13"/>
        <v>4.4968553459119542E-2</v>
      </c>
      <c r="AL30" s="87"/>
      <c r="AM30" s="87">
        <f t="shared" si="17"/>
        <v>3440</v>
      </c>
      <c r="AN30" s="87">
        <f t="shared" si="17"/>
        <v>3920</v>
      </c>
      <c r="AO30" s="87">
        <f t="shared" si="17"/>
        <v>3370</v>
      </c>
      <c r="AP30" s="87">
        <f t="shared" si="17"/>
        <v>3290</v>
      </c>
    </row>
    <row r="31" spans="1:42" ht="27" x14ac:dyDescent="0.25">
      <c r="A31" s="126" t="s">
        <v>153</v>
      </c>
      <c r="B31" s="45"/>
      <c r="C31" s="45"/>
      <c r="D31" s="45"/>
      <c r="E31" s="113">
        <f t="shared" si="19"/>
        <v>1396</v>
      </c>
      <c r="F31" s="113">
        <f t="shared" si="17"/>
        <v>1404</v>
      </c>
      <c r="G31" s="113">
        <f t="shared" si="17"/>
        <v>1280</v>
      </c>
      <c r="H31" s="113">
        <f t="shared" si="17"/>
        <v>1382</v>
      </c>
      <c r="I31" s="113">
        <f t="shared" si="17"/>
        <v>1624</v>
      </c>
      <c r="J31" s="113">
        <f t="shared" si="17"/>
        <v>1727</v>
      </c>
      <c r="K31" s="113">
        <f t="shared" si="17"/>
        <v>1999</v>
      </c>
      <c r="L31" s="113">
        <f t="shared" si="1"/>
        <v>2075</v>
      </c>
      <c r="M31" s="170">
        <f t="shared" si="2"/>
        <v>3.8019009504752344E-2</v>
      </c>
      <c r="N31" s="113">
        <f t="shared" si="17"/>
        <v>2330</v>
      </c>
      <c r="O31" s="113">
        <f t="shared" si="17"/>
        <v>2560</v>
      </c>
      <c r="P31" s="87"/>
      <c r="Q31" s="87">
        <f t="shared" si="17"/>
        <v>371</v>
      </c>
      <c r="R31" s="87">
        <f t="shared" si="17"/>
        <v>347</v>
      </c>
      <c r="S31" s="87">
        <f t="shared" si="17"/>
        <v>296</v>
      </c>
      <c r="T31" s="87">
        <f t="shared" si="17"/>
        <v>368</v>
      </c>
      <c r="U31" s="87"/>
      <c r="V31" s="87">
        <f t="shared" si="17"/>
        <v>465</v>
      </c>
      <c r="W31" s="87">
        <f t="shared" si="17"/>
        <v>382</v>
      </c>
      <c r="X31" s="87">
        <f t="shared" si="17"/>
        <v>390</v>
      </c>
      <c r="Y31" s="87">
        <f t="shared" si="17"/>
        <v>387</v>
      </c>
      <c r="Z31" s="87"/>
      <c r="AA31" s="87">
        <f t="shared" si="17"/>
        <v>486</v>
      </c>
      <c r="AB31" s="87">
        <f t="shared" si="17"/>
        <v>408</v>
      </c>
      <c r="AC31" s="87">
        <f t="shared" si="17"/>
        <v>403</v>
      </c>
      <c r="AD31" s="87">
        <f t="shared" si="17"/>
        <v>430</v>
      </c>
      <c r="AE31" s="87"/>
      <c r="AF31" s="87">
        <f t="shared" si="17"/>
        <v>531</v>
      </c>
      <c r="AG31" s="87">
        <f t="shared" si="17"/>
        <v>479</v>
      </c>
      <c r="AH31" s="87">
        <f t="shared" si="17"/>
        <v>487</v>
      </c>
      <c r="AI31" s="196">
        <f t="shared" si="17"/>
        <v>502</v>
      </c>
      <c r="AJ31" s="87">
        <f t="shared" ref="AJ31" si="21">AJ7+AJ12+AJ17+AJ22</f>
        <v>578</v>
      </c>
      <c r="AK31" s="170">
        <f t="shared" si="13"/>
        <v>0.15139442231075706</v>
      </c>
      <c r="AL31" s="87"/>
      <c r="AM31" s="87">
        <f t="shared" si="17"/>
        <v>595</v>
      </c>
      <c r="AN31" s="87">
        <f t="shared" si="17"/>
        <v>563</v>
      </c>
      <c r="AO31" s="87">
        <f t="shared" si="17"/>
        <v>589</v>
      </c>
      <c r="AP31" s="87">
        <f t="shared" si="17"/>
        <v>583</v>
      </c>
    </row>
    <row r="32" spans="1:42" s="164" customFormat="1" ht="27" x14ac:dyDescent="0.2">
      <c r="A32" s="154" t="s">
        <v>83</v>
      </c>
      <c r="B32" s="155">
        <v>30601</v>
      </c>
      <c r="C32" s="155">
        <v>32376</v>
      </c>
      <c r="D32" s="155">
        <v>34350</v>
      </c>
      <c r="E32" s="151">
        <v>36397</v>
      </c>
      <c r="F32" s="151">
        <v>39117</v>
      </c>
      <c r="G32" s="151">
        <v>37403</v>
      </c>
      <c r="H32" s="151">
        <f>H27+H26+H25</f>
        <v>44538</v>
      </c>
      <c r="I32" s="151">
        <f>I27+I26+I25</f>
        <v>46710</v>
      </c>
      <c r="J32" s="151">
        <f>J27+J26+J25</f>
        <v>51217</v>
      </c>
      <c r="K32" s="151">
        <f>K27+K26+K25</f>
        <v>51829</v>
      </c>
      <c r="L32" s="191">
        <f t="shared" si="1"/>
        <v>51362</v>
      </c>
      <c r="M32" s="170">
        <f t="shared" si="2"/>
        <v>-9.0103995832448991E-3</v>
      </c>
      <c r="N32" s="152">
        <f t="shared" si="10"/>
        <v>54429</v>
      </c>
      <c r="O32" s="152">
        <f>O27+O26+O25</f>
        <v>57770</v>
      </c>
      <c r="P32" s="156"/>
      <c r="Q32" s="156">
        <v>10594</v>
      </c>
      <c r="R32" s="156">
        <v>11243</v>
      </c>
      <c r="S32" s="156">
        <v>10357</v>
      </c>
      <c r="T32" s="156">
        <v>12344</v>
      </c>
      <c r="U32" s="156"/>
      <c r="V32" s="156">
        <v>12248</v>
      </c>
      <c r="W32" s="156">
        <v>11357</v>
      </c>
      <c r="X32" s="156">
        <v>10871</v>
      </c>
      <c r="Y32" s="156">
        <f>Y27+Y26+Y25</f>
        <v>12234</v>
      </c>
      <c r="Z32" s="156"/>
      <c r="AA32" s="156">
        <f>AA27+AA26+AA25</f>
        <v>12687</v>
      </c>
      <c r="AB32" s="156">
        <f>AB27+AB26+AB25</f>
        <v>13315</v>
      </c>
      <c r="AC32" s="156">
        <f>AC27+AC26+AC25</f>
        <v>12390</v>
      </c>
      <c r="AD32" s="156">
        <f>AD27+AD26+AD25</f>
        <v>12825</v>
      </c>
      <c r="AE32" s="156"/>
      <c r="AF32" s="156">
        <f>AF27+AF26+AF25</f>
        <v>12939</v>
      </c>
      <c r="AG32" s="156">
        <f>AG27+AG26+AG25</f>
        <v>13388</v>
      </c>
      <c r="AH32" s="156">
        <f>AH27+AH26+AH25</f>
        <v>12429</v>
      </c>
      <c r="AI32" s="199">
        <f>AI27+AI26+AI25</f>
        <v>13073</v>
      </c>
      <c r="AJ32" s="156">
        <v>12606</v>
      </c>
      <c r="AK32" s="182">
        <f t="shared" si="13"/>
        <v>-3.5722481450317423E-2</v>
      </c>
      <c r="AL32" s="156"/>
      <c r="AM32" s="156">
        <f>AM27+AM26+AM25</f>
        <v>13620</v>
      </c>
      <c r="AN32" s="156">
        <f>AN27+AN26+AN25</f>
        <v>14155</v>
      </c>
      <c r="AO32" s="156">
        <f>AO27+AO26+AO25</f>
        <v>12988</v>
      </c>
      <c r="AP32" s="156">
        <f>AP27+AP26+AP25</f>
        <v>13666</v>
      </c>
    </row>
    <row r="33" spans="1:42" ht="27" x14ac:dyDescent="0.2">
      <c r="A33" s="125" t="s">
        <v>84</v>
      </c>
      <c r="B33" s="51">
        <v>16534</v>
      </c>
      <c r="C33" s="51">
        <v>17405</v>
      </c>
      <c r="D33" s="51">
        <v>19038</v>
      </c>
      <c r="E33" s="113">
        <v>20441</v>
      </c>
      <c r="F33" s="113">
        <v>21643</v>
      </c>
      <c r="G33" s="113">
        <v>21162</v>
      </c>
      <c r="H33" s="113">
        <v>24576</v>
      </c>
      <c r="I33" s="113">
        <v>25231</v>
      </c>
      <c r="J33" s="113">
        <v>28925</v>
      </c>
      <c r="K33" s="113">
        <f>AF33+AG33+AH33+AI33</f>
        <v>28803</v>
      </c>
      <c r="L33" s="113">
        <f t="shared" si="1"/>
        <v>28475</v>
      </c>
      <c r="M33" s="170">
        <f t="shared" si="2"/>
        <v>-1.1387702669860778E-2</v>
      </c>
      <c r="N33" s="116">
        <f>SUM(AM33:AP33)</f>
        <v>29450</v>
      </c>
      <c r="O33" s="116">
        <v>31500</v>
      </c>
      <c r="P33" s="86"/>
      <c r="Q33" s="92">
        <v>5853</v>
      </c>
      <c r="R33" s="92">
        <v>6396</v>
      </c>
      <c r="S33" s="92">
        <v>5638</v>
      </c>
      <c r="T33" s="92">
        <v>6689</v>
      </c>
      <c r="U33" s="92"/>
      <c r="V33" s="92">
        <v>6552</v>
      </c>
      <c r="W33" s="92">
        <v>6144</v>
      </c>
      <c r="X33" s="92">
        <v>5804</v>
      </c>
      <c r="Y33" s="87">
        <v>6731</v>
      </c>
      <c r="Z33" s="87"/>
      <c r="AA33" s="91">
        <v>7072</v>
      </c>
      <c r="AB33" s="91">
        <v>7604</v>
      </c>
      <c r="AC33" s="91">
        <v>7019</v>
      </c>
      <c r="AD33" s="91">
        <v>7230</v>
      </c>
      <c r="AE33" s="91"/>
      <c r="AF33" s="91">
        <v>7219</v>
      </c>
      <c r="AG33" s="91">
        <v>7417</v>
      </c>
      <c r="AH33" s="91">
        <v>6867</v>
      </c>
      <c r="AI33" s="196">
        <v>7300</v>
      </c>
      <c r="AJ33" s="95">
        <v>6972</v>
      </c>
      <c r="AK33" s="170">
        <f t="shared" si="13"/>
        <v>-4.4931506849315017E-2</v>
      </c>
      <c r="AL33" s="86"/>
      <c r="AM33" s="87">
        <v>7350</v>
      </c>
      <c r="AN33" s="87">
        <v>7500</v>
      </c>
      <c r="AO33" s="87">
        <v>7100</v>
      </c>
      <c r="AP33" s="87">
        <v>7500</v>
      </c>
    </row>
    <row r="34" spans="1:42" ht="30" x14ac:dyDescent="0.2">
      <c r="A34" s="157" t="s">
        <v>85</v>
      </c>
      <c r="B34" s="158">
        <v>14067</v>
      </c>
      <c r="C34" s="158">
        <v>14971</v>
      </c>
      <c r="D34" s="158">
        <v>15312</v>
      </c>
      <c r="E34" s="159">
        <v>15956</v>
      </c>
      <c r="F34" s="159">
        <v>17474</v>
      </c>
      <c r="G34" s="159">
        <f t="shared" ref="G34:L34" si="22">G32-G33</f>
        <v>16241</v>
      </c>
      <c r="H34" s="159">
        <f t="shared" si="22"/>
        <v>19962</v>
      </c>
      <c r="I34" s="159">
        <f t="shared" si="22"/>
        <v>21479</v>
      </c>
      <c r="J34" s="159">
        <f t="shared" si="22"/>
        <v>22292</v>
      </c>
      <c r="K34" s="159">
        <f t="shared" si="22"/>
        <v>23026</v>
      </c>
      <c r="L34" s="159">
        <f t="shared" si="22"/>
        <v>22887</v>
      </c>
      <c r="M34" s="170">
        <f t="shared" si="2"/>
        <v>-6.0366542169720816E-3</v>
      </c>
      <c r="N34" s="159">
        <f t="shared" si="10"/>
        <v>24979</v>
      </c>
      <c r="O34" s="159">
        <f>O32-O33</f>
        <v>26270</v>
      </c>
      <c r="P34" s="86"/>
      <c r="Q34" s="161">
        <v>4741</v>
      </c>
      <c r="R34" s="161">
        <v>4847</v>
      </c>
      <c r="S34" s="161">
        <v>4719</v>
      </c>
      <c r="T34" s="161">
        <v>5655</v>
      </c>
      <c r="U34" s="86"/>
      <c r="V34" s="161">
        <v>5696</v>
      </c>
      <c r="W34" s="161">
        <v>5213</v>
      </c>
      <c r="X34" s="161">
        <v>5067</v>
      </c>
      <c r="Y34" s="160">
        <f>Y32-Y33</f>
        <v>5503</v>
      </c>
      <c r="Z34" s="86"/>
      <c r="AA34" s="160">
        <f>AA32-AA33</f>
        <v>5615</v>
      </c>
      <c r="AB34" s="160">
        <f>AB32-AB33</f>
        <v>5711</v>
      </c>
      <c r="AC34" s="160">
        <f>AC32-AC33</f>
        <v>5371</v>
      </c>
      <c r="AD34" s="160">
        <f>AD32-AD33</f>
        <v>5595</v>
      </c>
      <c r="AE34" s="86"/>
      <c r="AF34" s="160">
        <f>AF32-AF33</f>
        <v>5720</v>
      </c>
      <c r="AG34" s="160">
        <f>AG32-AG33</f>
        <v>5971</v>
      </c>
      <c r="AH34" s="160">
        <f>AH32-AH33</f>
        <v>5562</v>
      </c>
      <c r="AI34" s="200">
        <f>AI32-AI33</f>
        <v>5773</v>
      </c>
      <c r="AJ34" s="160">
        <f>AJ32-AJ33</f>
        <v>5634</v>
      </c>
      <c r="AK34" s="170">
        <f t="shared" si="13"/>
        <v>-2.4077602632946449E-2</v>
      </c>
      <c r="AL34" s="86"/>
      <c r="AM34" s="160">
        <f>AM32-AM33</f>
        <v>6270</v>
      </c>
      <c r="AN34" s="160">
        <f>AN32-AN33</f>
        <v>6655</v>
      </c>
      <c r="AO34" s="160">
        <f>AO32-AO33</f>
        <v>5888</v>
      </c>
      <c r="AP34" s="160">
        <f>AP32-AP33</f>
        <v>6166</v>
      </c>
    </row>
    <row r="35" spans="1:42" ht="27" x14ac:dyDescent="0.2">
      <c r="A35" s="125" t="s">
        <v>86</v>
      </c>
      <c r="B35" s="51">
        <v>3213</v>
      </c>
      <c r="C35" s="51">
        <v>3278</v>
      </c>
      <c r="D35" s="51">
        <v>3341</v>
      </c>
      <c r="E35" s="113">
        <v>3577</v>
      </c>
      <c r="F35" s="113">
        <v>3753</v>
      </c>
      <c r="G35" s="113">
        <v>3592</v>
      </c>
      <c r="H35" s="113">
        <v>3114</v>
      </c>
      <c r="I35" s="113">
        <v>3850</v>
      </c>
      <c r="J35" s="113">
        <f t="shared" ref="J35" si="23">AA35+AB35+AC35+AD35</f>
        <v>4060</v>
      </c>
      <c r="K35" s="113">
        <f>AF35+AG35+AH35+AI35</f>
        <v>4344</v>
      </c>
      <c r="L35" s="113">
        <f t="shared" si="1"/>
        <v>4285</v>
      </c>
      <c r="M35" s="170">
        <f t="shared" si="2"/>
        <v>-1.3581952117863727E-2</v>
      </c>
      <c r="N35" s="116">
        <f t="shared" si="10"/>
        <v>4720</v>
      </c>
      <c r="O35" s="116">
        <v>5100</v>
      </c>
      <c r="P35" s="86"/>
      <c r="Q35" s="92">
        <v>677</v>
      </c>
      <c r="R35" s="92">
        <v>729</v>
      </c>
      <c r="S35" s="92">
        <v>711</v>
      </c>
      <c r="T35" s="92">
        <v>997</v>
      </c>
      <c r="U35" s="92"/>
      <c r="V35" s="92">
        <v>918</v>
      </c>
      <c r="W35" s="92">
        <v>1017</v>
      </c>
      <c r="X35" s="92">
        <v>854</v>
      </c>
      <c r="Y35" s="87">
        <v>1061</v>
      </c>
      <c r="Z35" s="87"/>
      <c r="AA35" s="91">
        <v>943</v>
      </c>
      <c r="AB35" s="91">
        <v>1102</v>
      </c>
      <c r="AC35" s="91">
        <v>923</v>
      </c>
      <c r="AD35" s="91">
        <v>1092</v>
      </c>
      <c r="AE35" s="91"/>
      <c r="AF35" s="91">
        <v>1069</v>
      </c>
      <c r="AG35" s="91">
        <v>1114</v>
      </c>
      <c r="AH35" s="91">
        <v>1011</v>
      </c>
      <c r="AI35" s="201">
        <v>1150</v>
      </c>
      <c r="AJ35" s="91">
        <v>1091</v>
      </c>
      <c r="AK35" s="170">
        <f t="shared" si="13"/>
        <v>-5.1304347826086949E-2</v>
      </c>
      <c r="AL35" s="86"/>
      <c r="AM35" s="91">
        <v>1200</v>
      </c>
      <c r="AN35" s="91">
        <v>1200</v>
      </c>
      <c r="AO35" s="91">
        <v>1100</v>
      </c>
      <c r="AP35" s="91">
        <v>1220</v>
      </c>
    </row>
    <row r="36" spans="1:42" ht="27" x14ac:dyDescent="0.2">
      <c r="A36" s="125" t="s">
        <v>87</v>
      </c>
      <c r="B36" s="51">
        <v>6679</v>
      </c>
      <c r="C36" s="51">
        <v>7191</v>
      </c>
      <c r="D36" s="51">
        <v>7222</v>
      </c>
      <c r="E36" s="113">
        <v>7934</v>
      </c>
      <c r="F36" s="113">
        <v>8949</v>
      </c>
      <c r="G36" s="113">
        <v>9534</v>
      </c>
      <c r="H36" s="113">
        <v>9911</v>
      </c>
      <c r="I36" s="113">
        <v>10954</v>
      </c>
      <c r="J36" s="113">
        <f t="shared" ref="J36" si="24">AA36+AB36+AC36+AD36</f>
        <v>12317</v>
      </c>
      <c r="K36" s="113">
        <f>AF36+AG36+AH36+AI36</f>
        <v>12724</v>
      </c>
      <c r="L36" s="113">
        <f t="shared" si="1"/>
        <v>12291</v>
      </c>
      <c r="M36" s="170">
        <f t="shared" si="2"/>
        <v>-3.4030179188934251E-2</v>
      </c>
      <c r="N36" s="116">
        <f>SUM(AM36:AP36)</f>
        <v>13200</v>
      </c>
      <c r="O36" s="116">
        <v>13700</v>
      </c>
      <c r="P36" s="86"/>
      <c r="Q36" s="92">
        <v>2298</v>
      </c>
      <c r="R36" s="92">
        <v>2538</v>
      </c>
      <c r="S36" s="92">
        <v>2330</v>
      </c>
      <c r="T36" s="92">
        <v>2745</v>
      </c>
      <c r="U36" s="92"/>
      <c r="V36" s="92">
        <v>2654</v>
      </c>
      <c r="W36" s="92">
        <v>2742</v>
      </c>
      <c r="X36" s="92">
        <v>2584</v>
      </c>
      <c r="Y36" s="87">
        <v>2974</v>
      </c>
      <c r="Z36" s="87"/>
      <c r="AA36" s="91">
        <v>2977</v>
      </c>
      <c r="AB36" s="91">
        <v>3022</v>
      </c>
      <c r="AC36" s="91">
        <v>3036</v>
      </c>
      <c r="AD36" s="91">
        <v>3282</v>
      </c>
      <c r="AE36" s="91"/>
      <c r="AF36" s="91">
        <v>3047</v>
      </c>
      <c r="AG36" s="91">
        <v>3032</v>
      </c>
      <c r="AH36" s="91">
        <v>3215</v>
      </c>
      <c r="AI36" s="201">
        <v>3430</v>
      </c>
      <c r="AJ36" s="91">
        <v>2997</v>
      </c>
      <c r="AK36" s="170">
        <f t="shared" si="13"/>
        <v>-0.12623906705539356</v>
      </c>
      <c r="AL36" s="86"/>
      <c r="AM36" s="91">
        <v>3100</v>
      </c>
      <c r="AN36" s="91">
        <v>3100</v>
      </c>
      <c r="AO36" s="91">
        <v>3400</v>
      </c>
      <c r="AP36" s="91">
        <v>3600</v>
      </c>
    </row>
    <row r="37" spans="1:42" ht="54" x14ac:dyDescent="0.2">
      <c r="A37" s="125" t="s">
        <v>88</v>
      </c>
      <c r="B37" s="51">
        <v>9892</v>
      </c>
      <c r="C37" s="51">
        <v>10469</v>
      </c>
      <c r="D37" s="51">
        <v>10563</v>
      </c>
      <c r="E37" s="113">
        <v>11511</v>
      </c>
      <c r="F37" s="113">
        <v>12702</v>
      </c>
      <c r="G37" s="113">
        <v>13126</v>
      </c>
      <c r="H37" s="113">
        <v>13025</v>
      </c>
      <c r="I37" s="113">
        <v>14804</v>
      </c>
      <c r="J37" s="113">
        <f t="shared" ref="J37" si="25">AA37+AB37+AC37+AD37</f>
        <v>16377</v>
      </c>
      <c r="K37" s="113">
        <f>AF37+AG37+AH37+AI37</f>
        <v>16788</v>
      </c>
      <c r="L37" s="113">
        <f t="shared" si="1"/>
        <v>16576</v>
      </c>
      <c r="M37" s="170">
        <f t="shared" si="2"/>
        <v>-1.2628067667381448E-2</v>
      </c>
      <c r="N37" s="116">
        <f t="shared" si="10"/>
        <v>17250</v>
      </c>
      <c r="O37" s="113">
        <v>17700</v>
      </c>
      <c r="P37" s="86"/>
      <c r="Q37" s="92">
        <v>2975</v>
      </c>
      <c r="R37" s="92">
        <v>3267</v>
      </c>
      <c r="S37" s="92">
        <v>3041</v>
      </c>
      <c r="T37" s="92">
        <v>3742</v>
      </c>
      <c r="U37" s="92"/>
      <c r="V37" s="92">
        <v>3572</v>
      </c>
      <c r="W37" s="92">
        <v>3759</v>
      </c>
      <c r="X37" s="92">
        <v>3438</v>
      </c>
      <c r="Y37" s="87">
        <v>4035</v>
      </c>
      <c r="Z37" s="87"/>
      <c r="AA37" s="91">
        <v>3920</v>
      </c>
      <c r="AB37" s="91">
        <v>4124</v>
      </c>
      <c r="AC37" s="91">
        <v>3959</v>
      </c>
      <c r="AD37" s="91">
        <v>4374</v>
      </c>
      <c r="AE37" s="91"/>
      <c r="AF37" s="91">
        <v>4116</v>
      </c>
      <c r="AG37" s="91">
        <v>4146</v>
      </c>
      <c r="AH37" s="91">
        <v>4226</v>
      </c>
      <c r="AI37" s="201">
        <v>4300</v>
      </c>
      <c r="AJ37" s="91">
        <v>4088</v>
      </c>
      <c r="AK37" s="170">
        <f t="shared" si="13"/>
        <v>-4.9302325581395356E-2</v>
      </c>
      <c r="AL37" s="86"/>
      <c r="AM37" s="91">
        <v>4300</v>
      </c>
      <c r="AN37" s="91">
        <v>4200</v>
      </c>
      <c r="AO37" s="91">
        <v>4350</v>
      </c>
      <c r="AP37" s="91">
        <v>4400</v>
      </c>
    </row>
    <row r="38" spans="1:42" s="216" customFormat="1" x14ac:dyDescent="0.3">
      <c r="A38" s="177" t="s">
        <v>221</v>
      </c>
      <c r="B38" s="178">
        <f t="shared" ref="B38:D38" si="26">B35+B36+B37</f>
        <v>19784</v>
      </c>
      <c r="C38" s="178">
        <f t="shared" si="26"/>
        <v>20938</v>
      </c>
      <c r="D38" s="178">
        <f t="shared" si="26"/>
        <v>21126</v>
      </c>
      <c r="E38" s="179">
        <f>E35+E36+E37</f>
        <v>23022</v>
      </c>
      <c r="F38" s="179">
        <f t="shared" ref="F38:O38" si="27">F35+F36+F37</f>
        <v>25404</v>
      </c>
      <c r="G38" s="179">
        <f t="shared" si="27"/>
        <v>26252</v>
      </c>
      <c r="H38" s="179">
        <f t="shared" si="27"/>
        <v>26050</v>
      </c>
      <c r="I38" s="179">
        <f t="shared" si="27"/>
        <v>29608</v>
      </c>
      <c r="J38" s="179">
        <f t="shared" si="27"/>
        <v>32754</v>
      </c>
      <c r="K38" s="179">
        <f t="shared" si="27"/>
        <v>33856</v>
      </c>
      <c r="L38" s="179">
        <f t="shared" ref="L38" si="28">L35+L36+L37</f>
        <v>33152</v>
      </c>
      <c r="M38" s="170">
        <f t="shared" si="2"/>
        <v>-2.0793950850661602E-2</v>
      </c>
      <c r="N38" s="179">
        <f t="shared" si="27"/>
        <v>35170</v>
      </c>
      <c r="O38" s="179">
        <f t="shared" si="27"/>
        <v>36500</v>
      </c>
      <c r="P38" s="86"/>
      <c r="Q38" s="180">
        <f t="shared" ref="Q38" si="29">Q35+Q36+Q37</f>
        <v>5950</v>
      </c>
      <c r="R38" s="180">
        <f t="shared" ref="R38" si="30">R35+R36+R37</f>
        <v>6534</v>
      </c>
      <c r="S38" s="180">
        <f t="shared" ref="S38" si="31">S35+S36+S37</f>
        <v>6082</v>
      </c>
      <c r="T38" s="180">
        <f t="shared" ref="T38" si="32">T35+T36+T37</f>
        <v>7484</v>
      </c>
      <c r="U38" s="180"/>
      <c r="V38" s="180">
        <f t="shared" ref="V38" si="33">V35+V36+V37</f>
        <v>7144</v>
      </c>
      <c r="W38" s="180">
        <f t="shared" ref="W38" si="34">W35+W36+W37</f>
        <v>7518</v>
      </c>
      <c r="X38" s="180">
        <f t="shared" ref="X38:Y38" si="35">X35+X36+X37</f>
        <v>6876</v>
      </c>
      <c r="Y38" s="180">
        <f t="shared" si="35"/>
        <v>8070</v>
      </c>
      <c r="Z38" s="86"/>
      <c r="AA38" s="180">
        <f t="shared" ref="AA38" si="36">AA35+AA36+AA37</f>
        <v>7840</v>
      </c>
      <c r="AB38" s="180">
        <f t="shared" ref="AB38" si="37">AB35+AB36+AB37</f>
        <v>8248</v>
      </c>
      <c r="AC38" s="180">
        <f t="shared" ref="AC38:AD38" si="38">AC35+AC36+AC37</f>
        <v>7918</v>
      </c>
      <c r="AD38" s="180">
        <f t="shared" si="38"/>
        <v>8748</v>
      </c>
      <c r="AE38" s="86"/>
      <c r="AF38" s="180">
        <f t="shared" ref="AF38" si="39">AF35+AF36+AF37</f>
        <v>8232</v>
      </c>
      <c r="AG38" s="180">
        <f t="shared" ref="AG38:AH38" si="40">AG35+AG36+AG37</f>
        <v>8292</v>
      </c>
      <c r="AH38" s="180">
        <f t="shared" si="40"/>
        <v>8452</v>
      </c>
      <c r="AI38" s="202">
        <f t="shared" ref="AI38:AJ38" si="41">AI35+AI36+AI37</f>
        <v>8880</v>
      </c>
      <c r="AJ38" s="180">
        <f t="shared" si="41"/>
        <v>8176</v>
      </c>
      <c r="AK38" s="193">
        <f t="shared" si="13"/>
        <v>-7.9279279279279247E-2</v>
      </c>
      <c r="AL38" s="86"/>
      <c r="AM38" s="180">
        <f t="shared" ref="AM38" si="42">AM35+AM36+AM37</f>
        <v>8600</v>
      </c>
      <c r="AN38" s="180">
        <f t="shared" ref="AN38" si="43">AN35+AN36+AN37</f>
        <v>8500</v>
      </c>
      <c r="AO38" s="180">
        <f t="shared" ref="AO38" si="44">AO35+AO36+AO37</f>
        <v>8850</v>
      </c>
      <c r="AP38" s="180">
        <f t="shared" ref="AP38" si="45">AP35+AP36+AP37</f>
        <v>9220</v>
      </c>
    </row>
    <row r="39" spans="1:42" s="217" customFormat="1" ht="27" x14ac:dyDescent="0.2">
      <c r="A39" s="173" t="s">
        <v>128</v>
      </c>
      <c r="B39" s="174">
        <f t="shared" ref="B39:O39" si="46">B34-B37</f>
        <v>4175</v>
      </c>
      <c r="C39" s="174">
        <f t="shared" si="46"/>
        <v>4502</v>
      </c>
      <c r="D39" s="174">
        <f t="shared" si="46"/>
        <v>4749</v>
      </c>
      <c r="E39" s="175">
        <f t="shared" si="46"/>
        <v>4445</v>
      </c>
      <c r="F39" s="175">
        <f t="shared" si="46"/>
        <v>4772</v>
      </c>
      <c r="G39" s="175">
        <f t="shared" si="46"/>
        <v>3115</v>
      </c>
      <c r="H39" s="175">
        <f t="shared" si="46"/>
        <v>6937</v>
      </c>
      <c r="I39" s="175">
        <f t="shared" si="46"/>
        <v>6675</v>
      </c>
      <c r="J39" s="175">
        <f t="shared" si="46"/>
        <v>5915</v>
      </c>
      <c r="K39" s="175">
        <f t="shared" si="46"/>
        <v>6238</v>
      </c>
      <c r="L39" s="175">
        <f t="shared" ref="L39" si="47">L34-L37</f>
        <v>6311</v>
      </c>
      <c r="M39" s="170">
        <f t="shared" si="2"/>
        <v>1.1702468739980709E-2</v>
      </c>
      <c r="N39" s="175">
        <f t="shared" si="46"/>
        <v>7729</v>
      </c>
      <c r="O39" s="175">
        <f t="shared" si="46"/>
        <v>8570</v>
      </c>
      <c r="P39" s="86"/>
      <c r="Q39" s="176">
        <v>1766</v>
      </c>
      <c r="R39" s="176">
        <v>1580</v>
      </c>
      <c r="S39" s="176">
        <v>1678</v>
      </c>
      <c r="T39" s="176">
        <v>1913</v>
      </c>
      <c r="U39" s="176"/>
      <c r="V39" s="176">
        <v>2124</v>
      </c>
      <c r="W39" s="176">
        <v>1454</v>
      </c>
      <c r="X39" s="176">
        <v>1629</v>
      </c>
      <c r="Y39" s="176">
        <f>Y34-Y37</f>
        <v>1468</v>
      </c>
      <c r="Z39" s="86"/>
      <c r="AA39" s="176">
        <f>AA34-AA37</f>
        <v>1695</v>
      </c>
      <c r="AB39" s="176">
        <f>AB34-AB37</f>
        <v>1587</v>
      </c>
      <c r="AC39" s="176">
        <f>AC34-AC37</f>
        <v>1412</v>
      </c>
      <c r="AD39" s="176">
        <f>AD34-AD37</f>
        <v>1221</v>
      </c>
      <c r="AE39" s="86"/>
      <c r="AF39" s="176">
        <f>AF34-AF37</f>
        <v>1604</v>
      </c>
      <c r="AG39" s="176">
        <f>AG34-AG37</f>
        <v>1825</v>
      </c>
      <c r="AH39" s="176">
        <f>AH34-AH37</f>
        <v>1336</v>
      </c>
      <c r="AI39" s="203">
        <f>AI34-AI37</f>
        <v>1473</v>
      </c>
      <c r="AJ39" s="176">
        <f>AJ34-AJ37</f>
        <v>1546</v>
      </c>
      <c r="AK39" s="194">
        <f t="shared" si="13"/>
        <v>4.9558723693143181E-2</v>
      </c>
      <c r="AL39" s="86"/>
      <c r="AM39" s="176">
        <f>AM34-AM37</f>
        <v>1970</v>
      </c>
      <c r="AN39" s="176">
        <f>AN34-AN37</f>
        <v>2455</v>
      </c>
      <c r="AO39" s="176">
        <f>AO34-AO37</f>
        <v>1538</v>
      </c>
      <c r="AP39" s="176">
        <f>AP34-AP37</f>
        <v>1766</v>
      </c>
    </row>
    <row r="40" spans="1:42" ht="27" x14ac:dyDescent="0.2">
      <c r="A40" s="125" t="s">
        <v>89</v>
      </c>
      <c r="B40" s="51">
        <v>28</v>
      </c>
      <c r="C40" s="51">
        <v>19</v>
      </c>
      <c r="D40" s="51">
        <v>59</v>
      </c>
      <c r="E40" s="113">
        <v>54</v>
      </c>
      <c r="F40" s="113">
        <v>49</v>
      </c>
      <c r="G40" s="113">
        <v>89</v>
      </c>
      <c r="H40" s="113">
        <v>262</v>
      </c>
      <c r="I40" s="113">
        <v>205</v>
      </c>
      <c r="J40" s="113">
        <f t="shared" ref="J40:J43" si="48">AA40+AB40+AC40+AD40</f>
        <v>-6</v>
      </c>
      <c r="K40" s="113">
        <f>AF40+AG40+AH40+AI40</f>
        <v>-158</v>
      </c>
      <c r="L40" s="113">
        <f t="shared" si="1"/>
        <v>-161</v>
      </c>
      <c r="M40" s="170">
        <f t="shared" si="2"/>
        <v>1.8987341772152E-2</v>
      </c>
      <c r="N40" s="116">
        <f t="shared" si="10"/>
        <v>-143</v>
      </c>
      <c r="O40" s="116">
        <v>-120</v>
      </c>
      <c r="P40" s="86"/>
      <c r="Q40" s="92">
        <v>65</v>
      </c>
      <c r="R40" s="92">
        <v>70</v>
      </c>
      <c r="S40" s="92">
        <v>64</v>
      </c>
      <c r="T40" s="92">
        <v>63</v>
      </c>
      <c r="U40" s="92"/>
      <c r="V40" s="92">
        <v>57</v>
      </c>
      <c r="W40" s="92">
        <v>55</v>
      </c>
      <c r="X40" s="92">
        <v>53</v>
      </c>
      <c r="Y40" s="87">
        <v>40</v>
      </c>
      <c r="Z40" s="87"/>
      <c r="AA40" s="91">
        <v>13</v>
      </c>
      <c r="AB40" s="91">
        <v>16</v>
      </c>
      <c r="AC40" s="91">
        <v>-7</v>
      </c>
      <c r="AD40" s="91">
        <v>-28</v>
      </c>
      <c r="AE40" s="91"/>
      <c r="AF40" s="91">
        <v>-34</v>
      </c>
      <c r="AG40" s="91">
        <v>-22</v>
      </c>
      <c r="AH40" s="91">
        <v>-52</v>
      </c>
      <c r="AI40" s="201">
        <v>-50</v>
      </c>
      <c r="AJ40" s="91">
        <v>-53</v>
      </c>
      <c r="AK40" s="170">
        <f t="shared" si="13"/>
        <v>6.0000000000000053E-2</v>
      </c>
      <c r="AL40" s="86"/>
      <c r="AM40" s="91">
        <v>-30</v>
      </c>
      <c r="AN40" s="91">
        <v>-20</v>
      </c>
      <c r="AO40" s="91">
        <v>-48</v>
      </c>
      <c r="AP40" s="91">
        <v>-45</v>
      </c>
    </row>
    <row r="41" spans="1:42" ht="27" x14ac:dyDescent="0.2">
      <c r="A41" s="125" t="s">
        <v>90</v>
      </c>
      <c r="B41" s="51">
        <v>-58</v>
      </c>
      <c r="C41" s="51">
        <v>-140</v>
      </c>
      <c r="D41" s="51">
        <v>-196</v>
      </c>
      <c r="E41" s="113">
        <v>66</v>
      </c>
      <c r="F41" s="113">
        <v>-78</v>
      </c>
      <c r="G41" s="113">
        <v>139</v>
      </c>
      <c r="H41" s="113">
        <v>14</v>
      </c>
      <c r="I41" s="113">
        <v>-181</v>
      </c>
      <c r="J41" s="113">
        <f t="shared" si="48"/>
        <v>-280</v>
      </c>
      <c r="K41" s="113">
        <f>AF41+AG41+AH41+AI41</f>
        <v>-100.9</v>
      </c>
      <c r="L41" s="113">
        <f t="shared" si="1"/>
        <v>-228</v>
      </c>
      <c r="M41" s="170">
        <f t="shared" si="2"/>
        <v>1.2596630327056491</v>
      </c>
      <c r="N41" s="116">
        <f t="shared" si="10"/>
        <v>-175</v>
      </c>
      <c r="O41" s="116">
        <v>-200</v>
      </c>
      <c r="P41" s="86"/>
      <c r="Q41" s="92">
        <v>-14</v>
      </c>
      <c r="R41" s="92">
        <v>54</v>
      </c>
      <c r="S41" s="92">
        <v>-22</v>
      </c>
      <c r="T41" s="92">
        <v>-4</v>
      </c>
      <c r="U41" s="92"/>
      <c r="V41" s="92">
        <v>-39</v>
      </c>
      <c r="W41" s="92">
        <v>-102</v>
      </c>
      <c r="X41" s="92">
        <v>-94</v>
      </c>
      <c r="Y41" s="87">
        <v>54</v>
      </c>
      <c r="Z41" s="87"/>
      <c r="AA41" s="91">
        <v>-146</v>
      </c>
      <c r="AB41" s="91">
        <v>-79</v>
      </c>
      <c r="AC41" s="91">
        <v>-58</v>
      </c>
      <c r="AD41" s="91">
        <v>3</v>
      </c>
      <c r="AE41" s="91"/>
      <c r="AF41" s="91">
        <v>-10</v>
      </c>
      <c r="AG41" s="91">
        <v>-75</v>
      </c>
      <c r="AH41" s="91">
        <v>-16</v>
      </c>
      <c r="AI41" s="201">
        <v>0.1</v>
      </c>
      <c r="AJ41" s="91">
        <v>-127</v>
      </c>
      <c r="AK41" s="170">
        <f t="shared" si="13"/>
        <v>-1271</v>
      </c>
      <c r="AL41" s="86"/>
      <c r="AM41" s="91">
        <v>-20</v>
      </c>
      <c r="AN41" s="91">
        <v>-90</v>
      </c>
      <c r="AO41" s="91">
        <v>-80</v>
      </c>
      <c r="AP41" s="91">
        <v>15</v>
      </c>
    </row>
    <row r="42" spans="1:42" s="163" customFormat="1" ht="27" x14ac:dyDescent="0.2">
      <c r="A42" s="124" t="s">
        <v>225</v>
      </c>
      <c r="B42" s="165">
        <v>4205</v>
      </c>
      <c r="C42" s="165">
        <v>4623</v>
      </c>
      <c r="D42" s="165">
        <v>4886</v>
      </c>
      <c r="E42" s="166">
        <v>4325</v>
      </c>
      <c r="F42" s="166">
        <v>4801</v>
      </c>
      <c r="G42" s="166">
        <v>2887</v>
      </c>
      <c r="H42" s="166">
        <v>6661</v>
      </c>
      <c r="I42" s="166">
        <f>I39-I40-I41</f>
        <v>6651</v>
      </c>
      <c r="J42" s="166">
        <f>J39-J40-J41</f>
        <v>6201</v>
      </c>
      <c r="K42" s="166">
        <f>K39-K40-K41</f>
        <v>6496.9</v>
      </c>
      <c r="L42" s="166">
        <f t="shared" si="1"/>
        <v>6700</v>
      </c>
      <c r="M42" s="170">
        <f t="shared" si="2"/>
        <v>3.1261062968492626E-2</v>
      </c>
      <c r="N42" s="166">
        <f>N39-N40-N41</f>
        <v>8047</v>
      </c>
      <c r="O42" s="166">
        <f>O39-O40-O41</f>
        <v>8890</v>
      </c>
      <c r="P42" s="167"/>
      <c r="Q42" s="168">
        <v>1715</v>
      </c>
      <c r="R42" s="168">
        <v>1456</v>
      </c>
      <c r="S42" s="168">
        <v>1636</v>
      </c>
      <c r="T42" s="168">
        <v>1854</v>
      </c>
      <c r="U42" s="168"/>
      <c r="V42" s="168">
        <v>2106</v>
      </c>
      <c r="W42" s="168">
        <v>1501</v>
      </c>
      <c r="X42" s="168">
        <v>1670</v>
      </c>
      <c r="Y42" s="89">
        <v>1374</v>
      </c>
      <c r="Z42" s="89"/>
      <c r="AA42" s="169">
        <v>1828</v>
      </c>
      <c r="AB42" s="169">
        <v>1650</v>
      </c>
      <c r="AC42" s="169">
        <v>1477</v>
      </c>
      <c r="AD42" s="169">
        <v>1246</v>
      </c>
      <c r="AE42" s="169"/>
      <c r="AF42" s="169">
        <f>AF39-AF40-AF41</f>
        <v>1648</v>
      </c>
      <c r="AG42" s="169">
        <f>AG39-AG40-AG41</f>
        <v>1922</v>
      </c>
      <c r="AH42" s="169">
        <f>AH39-AH40-AH41</f>
        <v>1404</v>
      </c>
      <c r="AI42" s="204">
        <f>AI39-AI40-AI41</f>
        <v>1522.9</v>
      </c>
      <c r="AJ42" s="169">
        <v>1726</v>
      </c>
      <c r="AK42" s="181">
        <f t="shared" si="13"/>
        <v>0.13336397662354704</v>
      </c>
      <c r="AL42" s="169"/>
      <c r="AM42" s="169">
        <f t="shared" ref="AM42:AP42" si="49">AM39-AM40-AM41</f>
        <v>2020</v>
      </c>
      <c r="AN42" s="169">
        <f t="shared" si="49"/>
        <v>2565</v>
      </c>
      <c r="AO42" s="169">
        <f t="shared" si="49"/>
        <v>1666</v>
      </c>
      <c r="AP42" s="169">
        <f t="shared" si="49"/>
        <v>1796</v>
      </c>
    </row>
    <row r="43" spans="1:42" ht="27" x14ac:dyDescent="0.2">
      <c r="A43" s="125" t="s">
        <v>92</v>
      </c>
      <c r="B43" s="51">
        <v>932</v>
      </c>
      <c r="C43" s="51">
        <v>863</v>
      </c>
      <c r="D43" s="51">
        <v>646</v>
      </c>
      <c r="E43" s="113">
        <v>2392</v>
      </c>
      <c r="F43" s="113">
        <v>772</v>
      </c>
      <c r="G43" s="113">
        <v>348</v>
      </c>
      <c r="H43" s="113">
        <v>934</v>
      </c>
      <c r="I43" s="113">
        <v>605</v>
      </c>
      <c r="J43" s="113">
        <f t="shared" si="48"/>
        <v>1131</v>
      </c>
      <c r="K43" s="113">
        <f>AF43+AG43+AH43+AI43</f>
        <v>1021</v>
      </c>
      <c r="L43" s="113">
        <f t="shared" si="1"/>
        <v>1000</v>
      </c>
      <c r="M43" s="170">
        <f t="shared" si="2"/>
        <v>-2.0568070519098924E-2</v>
      </c>
      <c r="N43" s="116">
        <f t="shared" si="10"/>
        <v>1155.7783135830061</v>
      </c>
      <c r="O43" s="116">
        <f>O42*O44</f>
        <v>1511.3000000000002</v>
      </c>
      <c r="P43" s="86"/>
      <c r="Q43" s="92">
        <v>197</v>
      </c>
      <c r="R43" s="92">
        <v>205</v>
      </c>
      <c r="S43" s="92">
        <v>187</v>
      </c>
      <c r="T43" s="92">
        <v>345</v>
      </c>
      <c r="U43" s="92"/>
      <c r="V43" s="92">
        <v>232</v>
      </c>
      <c r="W43" s="92">
        <v>164</v>
      </c>
      <c r="X43" s="92">
        <v>274</v>
      </c>
      <c r="Y43" s="87">
        <v>-65</v>
      </c>
      <c r="Z43" s="87"/>
      <c r="AA43" s="91">
        <v>360</v>
      </c>
      <c r="AB43" s="91">
        <v>319</v>
      </c>
      <c r="AC43" s="91">
        <v>237</v>
      </c>
      <c r="AD43" s="91">
        <v>215</v>
      </c>
      <c r="AE43" s="91"/>
      <c r="AF43" s="91">
        <v>198</v>
      </c>
      <c r="AG43" s="91">
        <v>344</v>
      </c>
      <c r="AH43" s="91">
        <v>232</v>
      </c>
      <c r="AI43" s="201">
        <v>247</v>
      </c>
      <c r="AJ43" s="91">
        <v>226</v>
      </c>
      <c r="AK43" s="170">
        <f t="shared" si="13"/>
        <v>-8.5020242914979782E-2</v>
      </c>
      <c r="AL43" s="86"/>
      <c r="AM43" s="98">
        <f>AM42*AM44</f>
        <v>342.72199013484209</v>
      </c>
      <c r="AN43" s="98">
        <f t="shared" ref="AN43:AP43" si="50">AN42*AN44</f>
        <v>422.45714001802929</v>
      </c>
      <c r="AO43" s="98">
        <f t="shared" si="50"/>
        <v>186.97163561876371</v>
      </c>
      <c r="AP43" s="98">
        <f t="shared" si="50"/>
        <v>203.62754781137113</v>
      </c>
    </row>
    <row r="44" spans="1:42" ht="27" x14ac:dyDescent="0.2">
      <c r="A44" s="129" t="s">
        <v>162</v>
      </c>
      <c r="B44" s="82"/>
      <c r="C44" s="82"/>
      <c r="D44" s="82"/>
      <c r="E44" s="99">
        <f t="shared" ref="E44:AH44" si="51">E43/E42</f>
        <v>0.55306358381502885</v>
      </c>
      <c r="F44" s="99">
        <f t="shared" si="51"/>
        <v>0.16079983336804832</v>
      </c>
      <c r="G44" s="99">
        <f t="shared" si="51"/>
        <v>0.12054035330793211</v>
      </c>
      <c r="H44" s="99">
        <f t="shared" si="51"/>
        <v>0.14021918630836211</v>
      </c>
      <c r="I44" s="99">
        <f t="shared" si="51"/>
        <v>9.0963764847391368E-2</v>
      </c>
      <c r="J44" s="99">
        <f t="shared" si="51"/>
        <v>0.18238993710691823</v>
      </c>
      <c r="K44" s="99">
        <f t="shared" si="51"/>
        <v>0.15715187243146733</v>
      </c>
      <c r="L44" s="99">
        <f t="shared" si="51"/>
        <v>0.14925373134328357</v>
      </c>
      <c r="M44" s="170">
        <f t="shared" si="2"/>
        <v>-5.0258014530676909E-2</v>
      </c>
      <c r="N44" s="99">
        <f t="shared" si="51"/>
        <v>0.14362847192531455</v>
      </c>
      <c r="O44" s="99">
        <v>0.17</v>
      </c>
      <c r="P44" s="86"/>
      <c r="Q44" s="99">
        <f t="shared" ref="Q44" si="52">Q43/Q42</f>
        <v>0.11486880466472303</v>
      </c>
      <c r="R44" s="99">
        <f t="shared" ref="R44" si="53">R43/R42</f>
        <v>0.1407967032967033</v>
      </c>
      <c r="S44" s="99">
        <f t="shared" ref="S44" si="54">S43/S42</f>
        <v>0.11430317848410758</v>
      </c>
      <c r="T44" s="99">
        <f t="shared" ref="T44" si="55">T43/T42</f>
        <v>0.18608414239482202</v>
      </c>
      <c r="U44" s="86"/>
      <c r="V44" s="99">
        <f t="shared" ref="V44" si="56">V43/V42</f>
        <v>0.11016144349477683</v>
      </c>
      <c r="W44" s="99">
        <f t="shared" ref="W44" si="57">W43/W42</f>
        <v>0.10926049300466356</v>
      </c>
      <c r="X44" s="99">
        <f t="shared" ref="X44" si="58">X43/X42</f>
        <v>0.16407185628742516</v>
      </c>
      <c r="Y44" s="99">
        <f t="shared" si="51"/>
        <v>-4.730713245997089E-2</v>
      </c>
      <c r="Z44" s="86"/>
      <c r="AA44" s="99">
        <f t="shared" si="51"/>
        <v>0.19693654266958424</v>
      </c>
      <c r="AB44" s="99">
        <f t="shared" si="51"/>
        <v>0.19333333333333333</v>
      </c>
      <c r="AC44" s="99">
        <f t="shared" si="51"/>
        <v>0.16046039268788084</v>
      </c>
      <c r="AD44" s="99">
        <f t="shared" si="51"/>
        <v>0.1725521669341894</v>
      </c>
      <c r="AE44" s="86"/>
      <c r="AF44" s="99">
        <f t="shared" si="51"/>
        <v>0.12014563106796117</v>
      </c>
      <c r="AG44" s="99">
        <f t="shared" si="51"/>
        <v>0.17898022892819979</v>
      </c>
      <c r="AH44" s="99">
        <f t="shared" si="51"/>
        <v>0.16524216524216523</v>
      </c>
      <c r="AI44" s="205">
        <f>AI43/AI42</f>
        <v>0.16219055748900124</v>
      </c>
      <c r="AJ44" s="100">
        <f>AJ43/AJ42</f>
        <v>0.13093858632676708</v>
      </c>
      <c r="AK44" s="170">
        <f t="shared" si="13"/>
        <v>-0.192686748514034</v>
      </c>
      <c r="AL44" s="86"/>
      <c r="AM44" s="101">
        <f>AVERAGE(AA44:AH44)</f>
        <v>0.16966435155190202</v>
      </c>
      <c r="AN44" s="101">
        <f>AVERAGE(AB44:AI44)</f>
        <v>0.16470063938324728</v>
      </c>
      <c r="AO44" s="101">
        <f>AVERAGE(AC44:AL44)</f>
        <v>0.11222787252026634</v>
      </c>
      <c r="AP44" s="101">
        <f>AVERAGE(AD44:AM44)</f>
        <v>0.11337836737826901</v>
      </c>
    </row>
    <row r="45" spans="1:42" s="190" customFormat="1" ht="27" x14ac:dyDescent="0.2">
      <c r="A45" s="184" t="s">
        <v>93</v>
      </c>
      <c r="B45" s="185">
        <v>3273</v>
      </c>
      <c r="C45" s="185">
        <v>3760</v>
      </c>
      <c r="D45" s="185">
        <v>4240</v>
      </c>
      <c r="E45" s="186">
        <v>1933</v>
      </c>
      <c r="F45" s="186">
        <v>4029</v>
      </c>
      <c r="G45" s="186">
        <v>2539</v>
      </c>
      <c r="H45" s="186">
        <v>5727</v>
      </c>
      <c r="I45" s="186">
        <v>6046</v>
      </c>
      <c r="J45" s="186">
        <f>J42-J43</f>
        <v>5070</v>
      </c>
      <c r="K45" s="186">
        <f>K42-K43</f>
        <v>5475.9</v>
      </c>
      <c r="L45" s="186">
        <f>L42-L43</f>
        <v>5700</v>
      </c>
      <c r="M45" s="170">
        <f t="shared" si="2"/>
        <v>4.092477948830342E-2</v>
      </c>
      <c r="N45" s="186">
        <f>N42-N43</f>
        <v>6891.2216864169941</v>
      </c>
      <c r="O45" s="187">
        <f>O42-O43</f>
        <v>7378.7</v>
      </c>
      <c r="P45" s="188"/>
      <c r="Q45" s="187">
        <v>1518</v>
      </c>
      <c r="R45" s="187">
        <v>1251</v>
      </c>
      <c r="S45" s="187">
        <v>1449</v>
      </c>
      <c r="T45" s="187">
        <v>1509</v>
      </c>
      <c r="U45" s="188"/>
      <c r="V45" s="187">
        <v>1874</v>
      </c>
      <c r="W45" s="187">
        <v>1337</v>
      </c>
      <c r="X45" s="187">
        <v>1396</v>
      </c>
      <c r="Y45" s="187">
        <v>1439</v>
      </c>
      <c r="Z45" s="188"/>
      <c r="AA45" s="187">
        <f t="shared" ref="AA45:AH45" si="59">AA42-AA43</f>
        <v>1468</v>
      </c>
      <c r="AB45" s="187">
        <f t="shared" si="59"/>
        <v>1331</v>
      </c>
      <c r="AC45" s="187">
        <f t="shared" si="59"/>
        <v>1240</v>
      </c>
      <c r="AD45" s="187">
        <f t="shared" si="59"/>
        <v>1031</v>
      </c>
      <c r="AE45" s="188"/>
      <c r="AF45" s="187">
        <f t="shared" si="59"/>
        <v>1450</v>
      </c>
      <c r="AG45" s="187">
        <f t="shared" si="59"/>
        <v>1578</v>
      </c>
      <c r="AH45" s="187">
        <f t="shared" si="59"/>
        <v>1172</v>
      </c>
      <c r="AI45" s="206">
        <f>AI42-AI43</f>
        <v>1275.9000000000001</v>
      </c>
      <c r="AJ45" s="187">
        <f>AJ42-AJ43</f>
        <v>1500</v>
      </c>
      <c r="AK45" s="189">
        <f t="shared" si="13"/>
        <v>0.17564072419468602</v>
      </c>
      <c r="AL45" s="188"/>
      <c r="AM45" s="187">
        <f t="shared" ref="AM45:AP45" si="60">AM42-AM43</f>
        <v>1677.2780098651579</v>
      </c>
      <c r="AN45" s="187">
        <f t="shared" si="60"/>
        <v>2142.5428599819707</v>
      </c>
      <c r="AO45" s="187">
        <f t="shared" si="60"/>
        <v>1479.0283643812363</v>
      </c>
      <c r="AP45" s="187">
        <f t="shared" si="60"/>
        <v>1592.3724521886288</v>
      </c>
    </row>
    <row r="46" spans="1:42" ht="27" x14ac:dyDescent="0.25">
      <c r="A46" s="124" t="s">
        <v>94</v>
      </c>
      <c r="B46" s="45"/>
      <c r="C46" s="45"/>
      <c r="D46" s="45"/>
      <c r="E46" s="86"/>
      <c r="F46" s="86"/>
      <c r="G46" s="86"/>
      <c r="H46" s="87" t="s">
        <v>4</v>
      </c>
      <c r="I46" s="87" t="s">
        <v>4</v>
      </c>
      <c r="J46" s="87" t="s">
        <v>4</v>
      </c>
      <c r="K46" s="87" t="s">
        <v>4</v>
      </c>
      <c r="L46" s="87"/>
      <c r="M46" s="170"/>
      <c r="N46" s="86"/>
      <c r="O46" s="86"/>
      <c r="P46" s="86"/>
      <c r="Q46" s="88"/>
      <c r="R46" s="88"/>
      <c r="S46" s="88"/>
      <c r="T46" s="88"/>
      <c r="U46" s="93"/>
      <c r="V46" s="88"/>
      <c r="W46" s="88"/>
      <c r="X46" s="88"/>
      <c r="Y46" s="89"/>
      <c r="Z46" s="89"/>
      <c r="AA46" s="87" t="s">
        <v>4</v>
      </c>
      <c r="AB46" s="87" t="s">
        <v>4</v>
      </c>
      <c r="AC46" s="87" t="s">
        <v>4</v>
      </c>
      <c r="AD46" s="87"/>
      <c r="AE46" s="87"/>
      <c r="AF46" s="87" t="s">
        <v>4</v>
      </c>
      <c r="AG46" s="87" t="s">
        <v>4</v>
      </c>
      <c r="AH46" s="87" t="s">
        <v>4</v>
      </c>
      <c r="AI46" s="195"/>
      <c r="AJ46" s="86"/>
      <c r="AK46" s="170"/>
      <c r="AL46" s="86"/>
      <c r="AM46" s="86"/>
      <c r="AN46" s="86"/>
      <c r="AO46" s="86"/>
      <c r="AP46" s="86"/>
    </row>
    <row r="47" spans="1:42" ht="27" x14ac:dyDescent="0.2">
      <c r="A47" s="125" t="s">
        <v>95</v>
      </c>
      <c r="B47" s="54">
        <v>1.9</v>
      </c>
      <c r="C47" s="54">
        <v>2.21</v>
      </c>
      <c r="D47" s="54">
        <v>2.56</v>
      </c>
      <c r="E47" s="102">
        <v>1.19</v>
      </c>
      <c r="F47" s="102">
        <v>2.5499999999999998</v>
      </c>
      <c r="G47" s="102">
        <v>1.63</v>
      </c>
      <c r="H47" s="102">
        <f t="shared" ref="H47:O47" si="61">H45/H50</f>
        <v>3.6408137317228224</v>
      </c>
      <c r="I47" s="102">
        <f t="shared" si="61"/>
        <v>3.8294907524702309</v>
      </c>
      <c r="J47" s="102">
        <f t="shared" si="61"/>
        <v>3.2675947409126067</v>
      </c>
      <c r="K47" s="102">
        <f t="shared" si="61"/>
        <v>3.6011442851505984</v>
      </c>
      <c r="L47" s="102">
        <f t="shared" ref="L47" si="62">L45/L50</f>
        <v>3.755930416447022</v>
      </c>
      <c r="M47" s="170">
        <f t="shared" si="2"/>
        <v>4.2982485299100093E-2</v>
      </c>
      <c r="N47" s="102">
        <f t="shared" si="61"/>
        <v>4.4893952354508109</v>
      </c>
      <c r="O47" s="102">
        <f t="shared" si="61"/>
        <v>4.791363636363636</v>
      </c>
      <c r="P47" s="86"/>
      <c r="Q47" s="93">
        <v>0.97</v>
      </c>
      <c r="R47" s="93">
        <v>0.8</v>
      </c>
      <c r="S47" s="93">
        <v>0.92</v>
      </c>
      <c r="T47" s="93">
        <v>0.96</v>
      </c>
      <c r="U47" s="93"/>
      <c r="V47" s="93">
        <v>1.18</v>
      </c>
      <c r="W47" s="93">
        <v>0.84</v>
      </c>
      <c r="X47" s="93">
        <v>0.88</v>
      </c>
      <c r="Y47" s="102">
        <f>Y45/Y50</f>
        <v>0.91539440203562339</v>
      </c>
      <c r="Z47" s="102"/>
      <c r="AA47" s="102">
        <v>0.94</v>
      </c>
      <c r="AB47" s="102">
        <v>0.85</v>
      </c>
      <c r="AC47" s="102">
        <v>0.8</v>
      </c>
      <c r="AD47" s="102">
        <f>AD45/AD50</f>
        <v>0.67100553205336799</v>
      </c>
      <c r="AE47" s="102"/>
      <c r="AF47" s="102">
        <v>0.95</v>
      </c>
      <c r="AG47" s="102">
        <v>1.04</v>
      </c>
      <c r="AH47" s="102">
        <f>AH45/AH50</f>
        <v>0.77451757864129001</v>
      </c>
      <c r="AI47" s="207">
        <f>AI45/AI50</f>
        <v>0.83940789473684219</v>
      </c>
      <c r="AJ47" s="102">
        <f>AJ45/AJ50</f>
        <v>0.99469496021220161</v>
      </c>
      <c r="AK47" s="170">
        <f t="shared" si="13"/>
        <v>0.18499595542169933</v>
      </c>
      <c r="AL47" s="102"/>
      <c r="AM47" s="102">
        <f t="shared" ref="AM47:AP47" si="63">AM45/AM50</f>
        <v>1.0891415648475051</v>
      </c>
      <c r="AN47" s="102">
        <f t="shared" si="63"/>
        <v>1.4003548104457324</v>
      </c>
      <c r="AO47" s="102">
        <f t="shared" si="63"/>
        <v>0.97304497656660283</v>
      </c>
      <c r="AP47" s="102">
        <f t="shared" si="63"/>
        <v>1.0273370659281476</v>
      </c>
    </row>
    <row r="48" spans="1:42" ht="27" x14ac:dyDescent="0.2">
      <c r="A48" s="125" t="s">
        <v>96</v>
      </c>
      <c r="B48" s="55">
        <v>1.85</v>
      </c>
      <c r="C48" s="55">
        <v>2.16</v>
      </c>
      <c r="D48" s="55">
        <v>2.5099999999999998</v>
      </c>
      <c r="E48" s="102">
        <v>1.17</v>
      </c>
      <c r="F48" s="102">
        <v>2.4900000000000002</v>
      </c>
      <c r="G48" s="102">
        <v>1.6</v>
      </c>
      <c r="H48" s="102">
        <f t="shared" ref="H48:O48" si="64">H45/H51</f>
        <v>3.5584689946563937</v>
      </c>
      <c r="I48" s="102">
        <f t="shared" si="64"/>
        <v>3.7534144524459898</v>
      </c>
      <c r="J48" s="102">
        <f t="shared" si="64"/>
        <v>3.2296593569346901</v>
      </c>
      <c r="K48" s="102">
        <f t="shared" si="64"/>
        <v>3.5662579983392759</v>
      </c>
      <c r="L48" s="102">
        <f t="shared" ref="L48" si="65">L45/L51</f>
        <v>3.7262208276132576</v>
      </c>
      <c r="M48" s="170">
        <f t="shared" si="2"/>
        <v>4.4854530813102311E-2</v>
      </c>
      <c r="N48" s="102">
        <f t="shared" si="64"/>
        <v>4.4531319459883649</v>
      </c>
      <c r="O48" s="102">
        <f t="shared" si="64"/>
        <v>4.7604516129032257</v>
      </c>
      <c r="P48" s="86"/>
      <c r="Q48" s="93">
        <v>0.95</v>
      </c>
      <c r="R48" s="93">
        <v>0.78</v>
      </c>
      <c r="S48" s="93">
        <v>0.9</v>
      </c>
      <c r="T48" s="93">
        <v>0.93</v>
      </c>
      <c r="U48" s="88"/>
      <c r="V48" s="93">
        <v>1.1599999999999999</v>
      </c>
      <c r="W48" s="93">
        <v>0.83</v>
      </c>
      <c r="X48" s="93">
        <v>0.87</v>
      </c>
      <c r="Y48" s="102">
        <f>Y45/Y51</f>
        <v>0.90219435736677112</v>
      </c>
      <c r="Z48" s="102"/>
      <c r="AA48" s="102">
        <v>0.93</v>
      </c>
      <c r="AB48" s="102">
        <v>0.85</v>
      </c>
      <c r="AC48" s="102">
        <v>0.79</v>
      </c>
      <c r="AD48" s="102">
        <f>AD45/AD51</f>
        <v>0.6624686757051983</v>
      </c>
      <c r="AE48" s="102"/>
      <c r="AF48" s="102">
        <v>0.94</v>
      </c>
      <c r="AG48" s="102">
        <v>1.03</v>
      </c>
      <c r="AH48" s="102">
        <f>AH45/AH51</f>
        <v>0.76776940714051756</v>
      </c>
      <c r="AI48" s="207">
        <f t="shared" ref="AI48:AP48" si="66">AI45/AI51</f>
        <v>0.82850649350649352</v>
      </c>
      <c r="AJ48" s="102">
        <f t="shared" ref="AJ48" si="67">AJ45/AJ51</f>
        <v>0.98898925298345086</v>
      </c>
      <c r="AK48" s="170">
        <f t="shared" si="13"/>
        <v>0.19370126937417842</v>
      </c>
      <c r="AL48" s="102"/>
      <c r="AM48" s="102">
        <f t="shared" si="66"/>
        <v>1.0821148450742955</v>
      </c>
      <c r="AN48" s="102">
        <f t="shared" si="66"/>
        <v>1.3822857161174005</v>
      </c>
      <c r="AO48" s="102">
        <f t="shared" si="66"/>
        <v>0.96040802881898457</v>
      </c>
      <c r="AP48" s="102">
        <f t="shared" si="66"/>
        <v>1.0273370659281476</v>
      </c>
    </row>
    <row r="49" spans="1:42" ht="54" x14ac:dyDescent="0.2">
      <c r="A49" s="124" t="s">
        <v>97</v>
      </c>
      <c r="B49" s="54"/>
      <c r="C49" s="54"/>
      <c r="D49" s="54"/>
      <c r="E49" s="86"/>
      <c r="F49" s="86"/>
      <c r="G49" s="86"/>
      <c r="H49" s="87" t="s">
        <v>4</v>
      </c>
      <c r="I49" s="87" t="s">
        <v>4</v>
      </c>
      <c r="J49" s="103"/>
      <c r="K49" s="103"/>
      <c r="L49" s="103"/>
      <c r="M49" s="170"/>
      <c r="N49" s="86"/>
      <c r="O49" s="86"/>
      <c r="P49" s="86"/>
      <c r="Q49" s="94"/>
      <c r="R49" s="92"/>
      <c r="S49" s="92"/>
      <c r="T49" s="92"/>
      <c r="U49" s="92"/>
      <c r="V49" s="88"/>
      <c r="W49" s="88"/>
      <c r="X49" s="88"/>
      <c r="Y49" s="89"/>
      <c r="Z49" s="89"/>
      <c r="AA49" s="87" t="s">
        <v>4</v>
      </c>
      <c r="AB49" s="87" t="s">
        <v>4</v>
      </c>
      <c r="AC49" s="87" t="s">
        <v>4</v>
      </c>
      <c r="AD49" s="87"/>
      <c r="AE49" s="87"/>
      <c r="AF49" s="87" t="s">
        <v>4</v>
      </c>
      <c r="AG49" s="87" t="s">
        <v>4</v>
      </c>
      <c r="AH49" s="87" t="s">
        <v>4</v>
      </c>
      <c r="AI49" s="195"/>
      <c r="AJ49" s="86"/>
      <c r="AK49" s="170"/>
      <c r="AL49" s="86"/>
      <c r="AM49" s="86"/>
      <c r="AN49" s="86"/>
      <c r="AO49" s="86"/>
      <c r="AP49" s="86"/>
    </row>
    <row r="50" spans="1:42" ht="27" x14ac:dyDescent="0.2">
      <c r="A50" s="125" t="s">
        <v>98</v>
      </c>
      <c r="B50" s="41">
        <f t="shared" ref="B50:C50" si="68">B45/B47</f>
        <v>1722.6315789473686</v>
      </c>
      <c r="C50" s="41">
        <f t="shared" si="68"/>
        <v>1701.3574660633485</v>
      </c>
      <c r="D50" s="41">
        <f>D45/D47</f>
        <v>1656.25</v>
      </c>
      <c r="E50" s="103">
        <v>1623.8</v>
      </c>
      <c r="F50" s="103">
        <v>1579.7</v>
      </c>
      <c r="G50" s="103">
        <v>1558.8</v>
      </c>
      <c r="H50" s="91">
        <v>1573</v>
      </c>
      <c r="I50" s="103">
        <v>1578.8</v>
      </c>
      <c r="J50" s="103">
        <f>AVERAGE(AA50:AD50)</f>
        <v>1551.6</v>
      </c>
      <c r="K50" s="103">
        <f>AVERAGE(AF50:AI50)</f>
        <v>1520.6</v>
      </c>
      <c r="L50" s="103">
        <v>1517.6</v>
      </c>
      <c r="M50" s="170">
        <f t="shared" si="2"/>
        <v>-1.9729054320662964E-3</v>
      </c>
      <c r="N50" s="103">
        <f>AVERAGE(AM50:AP50)</f>
        <v>1535</v>
      </c>
      <c r="O50" s="103">
        <v>1540</v>
      </c>
      <c r="P50" s="86"/>
      <c r="Q50" s="94">
        <v>1561.8</v>
      </c>
      <c r="R50" s="92">
        <v>1573</v>
      </c>
      <c r="S50" s="92">
        <v>1578</v>
      </c>
      <c r="T50" s="92">
        <v>1579</v>
      </c>
      <c r="U50" s="94"/>
      <c r="V50" s="94">
        <v>1581.9</v>
      </c>
      <c r="W50" s="94">
        <v>1582.4</v>
      </c>
      <c r="X50" s="92">
        <v>1579</v>
      </c>
      <c r="Y50" s="87">
        <v>1572</v>
      </c>
      <c r="Z50" s="87"/>
      <c r="AA50" s="103">
        <v>1567.1</v>
      </c>
      <c r="AB50" s="91">
        <v>1559</v>
      </c>
      <c r="AC50" s="103">
        <v>1543.8</v>
      </c>
      <c r="AD50" s="103">
        <v>1536.5</v>
      </c>
      <c r="AE50" s="103"/>
      <c r="AF50" s="103">
        <v>1528.4</v>
      </c>
      <c r="AG50" s="103">
        <v>1520.8</v>
      </c>
      <c r="AH50" s="103">
        <v>1513.2</v>
      </c>
      <c r="AI50" s="208">
        <v>1520</v>
      </c>
      <c r="AJ50" s="103">
        <v>1508</v>
      </c>
      <c r="AK50" s="170">
        <f t="shared" si="13"/>
        <v>-7.8947368421052877E-3</v>
      </c>
      <c r="AL50" s="86"/>
      <c r="AM50" s="103">
        <v>1540</v>
      </c>
      <c r="AN50" s="103">
        <v>1530</v>
      </c>
      <c r="AO50" s="103">
        <v>1520</v>
      </c>
      <c r="AP50" s="103">
        <v>1550</v>
      </c>
    </row>
    <row r="51" spans="1:42" ht="27" x14ac:dyDescent="0.2">
      <c r="A51" s="125" t="s">
        <v>99</v>
      </c>
      <c r="B51" s="41">
        <f>B45/B48</f>
        <v>1769.1891891891892</v>
      </c>
      <c r="C51" s="41">
        <f t="shared" ref="C51:D51" si="69">C45/C48</f>
        <v>1740.7407407407406</v>
      </c>
      <c r="D51" s="41">
        <f t="shared" si="69"/>
        <v>1689.2430278884462</v>
      </c>
      <c r="E51" s="103">
        <v>1659.1</v>
      </c>
      <c r="F51" s="103">
        <v>1618.4</v>
      </c>
      <c r="G51" s="103">
        <v>1591.6</v>
      </c>
      <c r="H51" s="103">
        <v>1609.4</v>
      </c>
      <c r="I51" s="103">
        <v>1610.8</v>
      </c>
      <c r="J51" s="103">
        <f>AVERAGE(AA51:AD51)</f>
        <v>1569.825</v>
      </c>
      <c r="K51" s="103">
        <f>AVERAGE(AF51:AI51)</f>
        <v>1535.4749999999999</v>
      </c>
      <c r="L51" s="103">
        <v>1529.7</v>
      </c>
      <c r="M51" s="170">
        <f t="shared" si="2"/>
        <v>-3.7610511405264946E-3</v>
      </c>
      <c r="N51" s="103">
        <f>AVERAGE(AM51:AP51)</f>
        <v>1547.5</v>
      </c>
      <c r="O51" s="103">
        <v>1550</v>
      </c>
      <c r="P51" s="86"/>
      <c r="Q51" s="94">
        <v>1593.3</v>
      </c>
      <c r="R51" s="94">
        <v>1609.5</v>
      </c>
      <c r="S51" s="94">
        <v>1616.9</v>
      </c>
      <c r="T51" s="94">
        <v>1614.9</v>
      </c>
      <c r="U51" s="86"/>
      <c r="V51" s="94">
        <v>1619.6</v>
      </c>
      <c r="W51" s="94">
        <v>1617.4</v>
      </c>
      <c r="X51" s="94">
        <v>1610.7</v>
      </c>
      <c r="Y51" s="87">
        <v>1595</v>
      </c>
      <c r="Z51" s="87"/>
      <c r="AA51" s="103">
        <v>1585.8</v>
      </c>
      <c r="AB51" s="103">
        <v>1572.4</v>
      </c>
      <c r="AC51" s="103">
        <v>1564.8</v>
      </c>
      <c r="AD51" s="103">
        <v>1556.3</v>
      </c>
      <c r="AE51" s="103"/>
      <c r="AF51" s="103">
        <v>1543.3</v>
      </c>
      <c r="AG51" s="103">
        <v>1532.1</v>
      </c>
      <c r="AH51" s="103">
        <v>1526.5</v>
      </c>
      <c r="AI51" s="208">
        <v>1540</v>
      </c>
      <c r="AJ51" s="103">
        <v>1516.7</v>
      </c>
      <c r="AK51" s="170">
        <f t="shared" si="13"/>
        <v>-1.5129870129870104E-2</v>
      </c>
      <c r="AL51" s="86"/>
      <c r="AM51" s="103">
        <v>1550</v>
      </c>
      <c r="AN51" s="103">
        <v>1550</v>
      </c>
      <c r="AO51" s="103">
        <v>1540</v>
      </c>
      <c r="AP51" s="103">
        <v>1550</v>
      </c>
    </row>
    <row r="52" spans="1:42" x14ac:dyDescent="0.2">
      <c r="A52" s="125"/>
      <c r="B52" s="51"/>
      <c r="C52" s="51"/>
      <c r="D52" s="51"/>
      <c r="E52" s="86"/>
      <c r="F52" s="86"/>
      <c r="G52" s="86"/>
      <c r="H52" s="86"/>
      <c r="I52" s="86"/>
      <c r="J52" s="86"/>
      <c r="K52" s="86"/>
      <c r="L52" s="86"/>
      <c r="M52" s="170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195"/>
      <c r="AJ52" s="86"/>
      <c r="AK52" s="170"/>
      <c r="AL52" s="86"/>
      <c r="AM52" s="86"/>
      <c r="AN52" s="86"/>
      <c r="AO52" s="86"/>
      <c r="AP52" s="86"/>
    </row>
    <row r="53" spans="1:42" ht="27" x14ac:dyDescent="0.3">
      <c r="A53" s="130" t="s">
        <v>122</v>
      </c>
      <c r="B53" s="51"/>
      <c r="C53" s="51"/>
      <c r="D53" s="51"/>
      <c r="E53" s="86"/>
      <c r="F53" s="86"/>
      <c r="G53" s="86"/>
      <c r="H53" s="86"/>
      <c r="I53" s="86"/>
      <c r="J53" s="86"/>
      <c r="K53" s="86"/>
      <c r="L53" s="86"/>
      <c r="M53" s="170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195"/>
      <c r="AJ53" s="86"/>
      <c r="AK53" s="170"/>
      <c r="AL53" s="86"/>
      <c r="AM53" s="86"/>
      <c r="AN53" s="86"/>
      <c r="AO53" s="86"/>
      <c r="AP53" s="86"/>
    </row>
    <row r="54" spans="1:42" s="4" customFormat="1" ht="27" x14ac:dyDescent="0.2">
      <c r="A54" s="125" t="s">
        <v>150</v>
      </c>
      <c r="B54" s="40" t="s">
        <v>150</v>
      </c>
      <c r="C54" s="40" t="s">
        <v>150</v>
      </c>
      <c r="D54" s="40" t="s">
        <v>150</v>
      </c>
      <c r="E54" s="87"/>
      <c r="F54" s="87"/>
      <c r="G54" s="87"/>
      <c r="H54" s="87"/>
      <c r="I54" s="87"/>
      <c r="J54" s="87"/>
      <c r="K54" s="87"/>
      <c r="L54" s="87"/>
      <c r="M54" s="170"/>
      <c r="N54" s="87"/>
      <c r="O54" s="87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209"/>
      <c r="AJ54" s="104"/>
      <c r="AK54" s="170"/>
      <c r="AL54" s="104"/>
      <c r="AM54" s="104"/>
      <c r="AN54" s="104"/>
      <c r="AO54" s="104"/>
      <c r="AP54" s="104"/>
    </row>
    <row r="55" spans="1:42" s="56" customFormat="1" ht="27" x14ac:dyDescent="0.2">
      <c r="A55" s="126" t="s">
        <v>151</v>
      </c>
      <c r="B55" s="47" t="s">
        <v>151</v>
      </c>
      <c r="C55" s="47" t="s">
        <v>151</v>
      </c>
      <c r="D55" s="47" t="s">
        <v>151</v>
      </c>
      <c r="E55" s="105" t="e">
        <f t="shared" ref="E55:O55" si="70">(E5-D5)/ABS(D5)</f>
        <v>#DIV/0!</v>
      </c>
      <c r="F55" s="105">
        <f t="shared" si="70"/>
        <v>7.7558463848959452E-2</v>
      </c>
      <c r="G55" s="105">
        <f t="shared" si="70"/>
        <v>-7.1279243404678949E-2</v>
      </c>
      <c r="H55" s="105">
        <f t="shared" si="70"/>
        <v>0.24815092721620752</v>
      </c>
      <c r="I55" s="105">
        <f t="shared" si="70"/>
        <v>5.015458605290278E-2</v>
      </c>
      <c r="J55" s="105">
        <f t="shared" si="70"/>
        <v>0.21826954530585541</v>
      </c>
      <c r="K55" s="105">
        <f t="shared" si="70"/>
        <v>2.8864872121903739E-3</v>
      </c>
      <c r="L55" s="105">
        <f>(L5-J5)/ABS(J5)</f>
        <v>-2.4165939450896155E-2</v>
      </c>
      <c r="M55" s="170">
        <f t="shared" si="2"/>
        <v>-9.3720930232558146</v>
      </c>
      <c r="N55" s="105">
        <f>(N5-K5)/ABS(K5)</f>
        <v>4.0829986613119144E-2</v>
      </c>
      <c r="O55" s="105">
        <f t="shared" si="70"/>
        <v>7.3954983922829579E-2</v>
      </c>
      <c r="P55" s="106"/>
      <c r="Q55" s="106"/>
      <c r="R55" s="106"/>
      <c r="S55" s="106"/>
      <c r="T55" s="106"/>
      <c r="U55" s="106"/>
      <c r="V55" s="107">
        <f t="shared" ref="V55:Y58" si="71">(V5-Q5)/ABS(Q5)</f>
        <v>0.10382144064930673</v>
      </c>
      <c r="W55" s="107">
        <f t="shared" si="71"/>
        <v>0.13535031847133758</v>
      </c>
      <c r="X55" s="107">
        <f t="shared" si="71"/>
        <v>6.2972292191435769E-2</v>
      </c>
      <c r="Y55" s="107">
        <f t="shared" si="71"/>
        <v>-5.6156076983917745E-2</v>
      </c>
      <c r="Z55" s="107"/>
      <c r="AA55" s="107">
        <f t="shared" ref="AA55:AD58" si="72">(AA5-V5)/ABS(V5)</f>
        <v>0.16574754901960784</v>
      </c>
      <c r="AB55" s="107">
        <f t="shared" si="72"/>
        <v>0.38955119214586253</v>
      </c>
      <c r="AC55" s="107">
        <f t="shared" si="72"/>
        <v>0.31200631911532384</v>
      </c>
      <c r="AD55" s="107">
        <f t="shared" si="72"/>
        <v>6.3407821229050282E-2</v>
      </c>
      <c r="AE55" s="107"/>
      <c r="AF55" s="107">
        <f t="shared" ref="AF55:AI58" si="73">(AF5-AA5)/ABS(AA5)</f>
        <v>-1.8922470433639947E-2</v>
      </c>
      <c r="AG55" s="107">
        <f t="shared" si="73"/>
        <v>-5.1980822609134496E-2</v>
      </c>
      <c r="AH55" s="107">
        <f t="shared" si="73"/>
        <v>4.1541240216736906E-2</v>
      </c>
      <c r="AI55" s="210">
        <f t="shared" si="73"/>
        <v>4.8069345941686367E-2</v>
      </c>
      <c r="AJ55" s="107">
        <f>(AJ5-AD5)/ABS(AD5)</f>
        <v>-5.7788284738639346E-2</v>
      </c>
      <c r="AK55" s="170">
        <f t="shared" si="13"/>
        <v>-2.2021857923497268</v>
      </c>
      <c r="AL55" s="107"/>
      <c r="AM55" s="107">
        <f t="shared" ref="AM55:AP58" si="74">(AM5-AF5)/ABS(AF5)</f>
        <v>4.4736137155103134E-2</v>
      </c>
      <c r="AN55" s="107">
        <f t="shared" si="74"/>
        <v>3.8062283737024222E-2</v>
      </c>
      <c r="AO55" s="107">
        <f t="shared" si="74"/>
        <v>4.046242774566474E-2</v>
      </c>
      <c r="AP55" s="107">
        <f t="shared" si="74"/>
        <v>4.0100250626566414E-2</v>
      </c>
    </row>
    <row r="56" spans="1:42" s="56" customFormat="1" ht="27" x14ac:dyDescent="0.2">
      <c r="A56" s="126" t="s">
        <v>152</v>
      </c>
      <c r="B56" s="47" t="s">
        <v>152</v>
      </c>
      <c r="C56" s="47" t="s">
        <v>152</v>
      </c>
      <c r="D56" s="47" t="s">
        <v>152</v>
      </c>
      <c r="E56" s="105" t="e">
        <f t="shared" ref="E56:O56" si="75">(E6-D6)/ABS(D6)</f>
        <v>#DIV/0!</v>
      </c>
      <c r="F56" s="105">
        <f t="shared" si="75"/>
        <v>6.5208586472255969E-2</v>
      </c>
      <c r="G56" s="105">
        <f t="shared" si="75"/>
        <v>-0.11806083650190113</v>
      </c>
      <c r="H56" s="105">
        <f t="shared" si="75"/>
        <v>8.3854278939426596E-2</v>
      </c>
      <c r="I56" s="105">
        <f t="shared" si="75"/>
        <v>9.2283214001591091E-2</v>
      </c>
      <c r="J56" s="105">
        <f t="shared" si="75"/>
        <v>8.2847778587035695E-2</v>
      </c>
      <c r="K56" s="105">
        <f t="shared" si="75"/>
        <v>-3.6993442071632755E-3</v>
      </c>
      <c r="L56" s="105">
        <f t="shared" ref="L56:L77" si="76">(L6-J6)/ABS(J6)</f>
        <v>1.0089120564990752E-3</v>
      </c>
      <c r="M56" s="170">
        <f t="shared" si="2"/>
        <v>-1.2727272727272727</v>
      </c>
      <c r="N56" s="105">
        <f>(N6-K6)/ABS(K6)</f>
        <v>1.5189873417721518E-2</v>
      </c>
      <c r="O56" s="105">
        <f t="shared" si="75"/>
        <v>3.0756442227763924E-2</v>
      </c>
      <c r="P56" s="106"/>
      <c r="Q56" s="106"/>
      <c r="R56" s="106"/>
      <c r="S56" s="106"/>
      <c r="T56" s="106"/>
      <c r="U56" s="106"/>
      <c r="V56" s="107">
        <f t="shared" si="71"/>
        <v>0.27111111111111114</v>
      </c>
      <c r="W56" s="107">
        <f t="shared" si="71"/>
        <v>8.1871345029239762E-2</v>
      </c>
      <c r="X56" s="107">
        <f t="shared" si="71"/>
        <v>0.11039558417663294</v>
      </c>
      <c r="Y56" s="107">
        <f t="shared" si="71"/>
        <v>-5.0414364640883981E-2</v>
      </c>
      <c r="Z56" s="107"/>
      <c r="AA56" s="107">
        <f t="shared" si="72"/>
        <v>4.4755244755244755E-2</v>
      </c>
      <c r="AB56" s="107">
        <f t="shared" si="72"/>
        <v>0.13851351351351351</v>
      </c>
      <c r="AC56" s="107">
        <f t="shared" si="72"/>
        <v>0.1756420878210439</v>
      </c>
      <c r="AD56" s="107">
        <f t="shared" si="72"/>
        <v>-1.890909090909091E-2</v>
      </c>
      <c r="AE56" s="107"/>
      <c r="AF56" s="107">
        <f t="shared" si="73"/>
        <v>-1.0040160642570281E-2</v>
      </c>
      <c r="AG56" s="107">
        <f t="shared" si="73"/>
        <v>-1.0089020771513354E-2</v>
      </c>
      <c r="AH56" s="107">
        <f t="shared" si="73"/>
        <v>-7.7519379844961239E-3</v>
      </c>
      <c r="AI56" s="210">
        <f t="shared" si="73"/>
        <v>1.5567086730911787E-2</v>
      </c>
      <c r="AJ56" s="107">
        <f t="shared" ref="AJ56:AJ58" si="77">(AJ6-AD6)/ABS(AD6)</f>
        <v>3.6323202372127501E-2</v>
      </c>
      <c r="AK56" s="170">
        <f t="shared" si="13"/>
        <v>1.333333333333333</v>
      </c>
      <c r="AL56" s="107"/>
      <c r="AM56" s="107">
        <f t="shared" si="74"/>
        <v>1.4198782961460446E-2</v>
      </c>
      <c r="AN56" s="107">
        <f t="shared" si="74"/>
        <v>1.9184652278177457E-2</v>
      </c>
      <c r="AO56" s="107">
        <f t="shared" si="74"/>
        <v>8.5227272727272721E-3</v>
      </c>
      <c r="AP56" s="107">
        <f t="shared" si="74"/>
        <v>1.824817518248175E-2</v>
      </c>
    </row>
    <row r="57" spans="1:42" s="56" customFormat="1" ht="27" x14ac:dyDescent="0.2">
      <c r="A57" s="126" t="s">
        <v>153</v>
      </c>
      <c r="B57" s="47" t="s">
        <v>153</v>
      </c>
      <c r="C57" s="47" t="s">
        <v>153</v>
      </c>
      <c r="D57" s="47" t="s">
        <v>153</v>
      </c>
      <c r="E57" s="105" t="e">
        <f t="shared" ref="E57:O57" si="78">(E7-D7)/ABS(D7)</f>
        <v>#DIV/0!</v>
      </c>
      <c r="F57" s="105">
        <f t="shared" si="78"/>
        <v>3.3613445378151263E-3</v>
      </c>
      <c r="G57" s="105">
        <f t="shared" si="78"/>
        <v>-0.135678391959799</v>
      </c>
      <c r="H57" s="105">
        <f t="shared" si="78"/>
        <v>-1.7441860465116279E-2</v>
      </c>
      <c r="I57" s="105">
        <f t="shared" si="78"/>
        <v>0.24852071005917159</v>
      </c>
      <c r="J57" s="105">
        <f t="shared" si="78"/>
        <v>0.20695102685624012</v>
      </c>
      <c r="K57" s="105">
        <f t="shared" si="78"/>
        <v>0.10340314136125654</v>
      </c>
      <c r="L57" s="105">
        <f t="shared" si="76"/>
        <v>0.18586387434554974</v>
      </c>
      <c r="M57" s="170">
        <f t="shared" si="2"/>
        <v>0.79746835443037978</v>
      </c>
      <c r="N57" s="105">
        <f>(N7-K7)/ABS(K7)</f>
        <v>0.11506524317912219</v>
      </c>
      <c r="O57" s="105">
        <f t="shared" si="78"/>
        <v>9.5744680851063829E-2</v>
      </c>
      <c r="P57" s="106"/>
      <c r="Q57" s="106"/>
      <c r="R57" s="106"/>
      <c r="S57" s="106"/>
      <c r="T57" s="106"/>
      <c r="U57" s="106"/>
      <c r="V57" s="107">
        <f t="shared" si="71"/>
        <v>0.2937062937062937</v>
      </c>
      <c r="W57" s="107">
        <f t="shared" si="71"/>
        <v>0.15079365079365079</v>
      </c>
      <c r="X57" s="107">
        <f t="shared" si="71"/>
        <v>0.50526315789473686</v>
      </c>
      <c r="Y57" s="107">
        <f t="shared" si="71"/>
        <v>0.11888111888111888</v>
      </c>
      <c r="Z57" s="107"/>
      <c r="AA57" s="107">
        <f t="shared" si="72"/>
        <v>0.14054054054054055</v>
      </c>
      <c r="AB57" s="107">
        <f t="shared" si="72"/>
        <v>0.25517241379310346</v>
      </c>
      <c r="AC57" s="107">
        <f t="shared" si="72"/>
        <v>0.20279720279720279</v>
      </c>
      <c r="AD57" s="107">
        <f t="shared" si="72"/>
        <v>0.24374999999999999</v>
      </c>
      <c r="AE57" s="107"/>
      <c r="AF57" s="107">
        <f t="shared" si="73"/>
        <v>0</v>
      </c>
      <c r="AG57" s="107">
        <f t="shared" si="73"/>
        <v>9.8901098901098897E-2</v>
      </c>
      <c r="AH57" s="107">
        <f t="shared" si="73"/>
        <v>0.1744186046511628</v>
      </c>
      <c r="AI57" s="210">
        <f t="shared" si="73"/>
        <v>0.15577889447236182</v>
      </c>
      <c r="AJ57" s="107">
        <f t="shared" si="77"/>
        <v>0.47236180904522612</v>
      </c>
      <c r="AK57" s="170">
        <f t="shared" si="13"/>
        <v>2.032258064516129</v>
      </c>
      <c r="AL57" s="107"/>
      <c r="AM57" s="107">
        <f t="shared" si="74"/>
        <v>4.2654028436018961E-2</v>
      </c>
      <c r="AN57" s="107">
        <f t="shared" si="74"/>
        <v>0.1</v>
      </c>
      <c r="AO57" s="107">
        <f t="shared" si="74"/>
        <v>0.18811881188118812</v>
      </c>
      <c r="AP57" s="107">
        <f t="shared" si="74"/>
        <v>0.13043478260869565</v>
      </c>
    </row>
    <row r="58" spans="1:42" s="2" customFormat="1" ht="27" x14ac:dyDescent="0.2">
      <c r="A58" s="84" t="s">
        <v>161</v>
      </c>
      <c r="B58" s="39" t="s">
        <v>161</v>
      </c>
      <c r="C58" s="39" t="s">
        <v>161</v>
      </c>
      <c r="D58" s="39" t="s">
        <v>161</v>
      </c>
      <c r="E58" s="105" t="e">
        <f t="shared" ref="E58:O58" si="79">(E8-D8)/ABS(D8)</f>
        <v>#DIV/0!</v>
      </c>
      <c r="F58" s="105">
        <f t="shared" si="79"/>
        <v>7.0481319421070346E-2</v>
      </c>
      <c r="G58" s="105">
        <f t="shared" si="79"/>
        <v>-8.9171173437303478E-2</v>
      </c>
      <c r="H58" s="105">
        <f t="shared" si="79"/>
        <v>0.18606738470035902</v>
      </c>
      <c r="I58" s="105">
        <f t="shared" si="79"/>
        <v>6.8339251411607196E-2</v>
      </c>
      <c r="J58" s="105">
        <f t="shared" si="79"/>
        <v>0.17735520078461287</v>
      </c>
      <c r="K58" s="105">
        <f t="shared" si="79"/>
        <v>4.6279155868196968E-3</v>
      </c>
      <c r="L58" s="105">
        <f t="shared" si="76"/>
        <v>-9.8111810440577561E-3</v>
      </c>
      <c r="M58" s="170">
        <f t="shared" si="2"/>
        <v>-3.1199999999999997</v>
      </c>
      <c r="N58" s="105">
        <f>(N8-K8)/ABS(K8)</f>
        <v>3.6714575271789202E-2</v>
      </c>
      <c r="O58" s="105">
        <f t="shared" si="79"/>
        <v>6.3319262386136416E-2</v>
      </c>
      <c r="P58" s="106"/>
      <c r="Q58" s="106"/>
      <c r="R58" s="106"/>
      <c r="S58" s="106"/>
      <c r="T58" s="106"/>
      <c r="U58" s="106"/>
      <c r="V58" s="107">
        <f t="shared" si="71"/>
        <v>0.15479289940828403</v>
      </c>
      <c r="W58" s="107">
        <f t="shared" si="71"/>
        <v>0.11757363954068897</v>
      </c>
      <c r="X58" s="107">
        <f t="shared" si="71"/>
        <v>8.9225589225589222E-2</v>
      </c>
      <c r="Y58" s="107">
        <f t="shared" si="71"/>
        <v>-4.9962852897474E-2</v>
      </c>
      <c r="Z58" s="107"/>
      <c r="AA58" s="107">
        <f t="shared" si="72"/>
        <v>0.12932978069276491</v>
      </c>
      <c r="AB58" s="107">
        <f t="shared" si="72"/>
        <v>0.30221130221130221</v>
      </c>
      <c r="AC58" s="107">
        <f t="shared" si="72"/>
        <v>0.26558475012879956</v>
      </c>
      <c r="AD58" s="107">
        <f t="shared" si="72"/>
        <v>4.6920821114369501E-2</v>
      </c>
      <c r="AE58" s="107"/>
      <c r="AF58" s="107">
        <f t="shared" si="73"/>
        <v>-1.5789473684210527E-2</v>
      </c>
      <c r="AG58" s="107">
        <f t="shared" si="73"/>
        <v>-3.5162950257289882E-2</v>
      </c>
      <c r="AH58" s="107">
        <f t="shared" si="73"/>
        <v>3.1956035009159375E-2</v>
      </c>
      <c r="AI58" s="210">
        <f>(AI8-AD8)/ABS(AD8)</f>
        <v>4.3884220354808587E-2</v>
      </c>
      <c r="AJ58" s="107">
        <f t="shared" si="77"/>
        <v>-1.4379084967320261E-2</v>
      </c>
      <c r="AK58" s="170">
        <f t="shared" si="13"/>
        <v>-1.3276595744680852</v>
      </c>
      <c r="AL58" s="107"/>
      <c r="AM58" s="107">
        <f t="shared" si="74"/>
        <v>3.6326756407892312E-2</v>
      </c>
      <c r="AN58" s="107">
        <f t="shared" si="74"/>
        <v>3.4666666666666665E-2</v>
      </c>
      <c r="AO58" s="107">
        <f t="shared" si="74"/>
        <v>3.7475345167652857E-2</v>
      </c>
      <c r="AP58" s="107">
        <f>(AP8-AI8)/ABS(AI8)</f>
        <v>3.8461538461538464E-2</v>
      </c>
    </row>
    <row r="59" spans="1:42" s="4" customFormat="1" ht="27" x14ac:dyDescent="0.2">
      <c r="A59" s="125" t="s">
        <v>154</v>
      </c>
      <c r="B59" s="40" t="s">
        <v>154</v>
      </c>
      <c r="C59" s="40" t="s">
        <v>154</v>
      </c>
      <c r="D59" s="40" t="s">
        <v>154</v>
      </c>
      <c r="E59" s="105"/>
      <c r="F59" s="105"/>
      <c r="G59" s="105"/>
      <c r="H59" s="105"/>
      <c r="I59" s="105"/>
      <c r="J59" s="105"/>
      <c r="K59" s="105"/>
      <c r="L59" s="105"/>
      <c r="M59" s="170"/>
      <c r="N59" s="105"/>
      <c r="O59" s="105"/>
      <c r="P59" s="106"/>
      <c r="Q59" s="106"/>
      <c r="R59" s="106"/>
      <c r="S59" s="106"/>
      <c r="T59" s="106"/>
      <c r="U59" s="106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210"/>
      <c r="AJ59" s="107"/>
      <c r="AK59" s="170"/>
      <c r="AL59" s="107"/>
      <c r="AM59" s="107"/>
      <c r="AN59" s="107"/>
      <c r="AO59" s="107"/>
      <c r="AP59" s="107"/>
    </row>
    <row r="60" spans="1:42" s="56" customFormat="1" ht="27" x14ac:dyDescent="0.2">
      <c r="A60" s="126" t="s">
        <v>151</v>
      </c>
      <c r="B60" s="47" t="s">
        <v>151</v>
      </c>
      <c r="C60" s="47" t="s">
        <v>151</v>
      </c>
      <c r="D60" s="47" t="s">
        <v>151</v>
      </c>
      <c r="E60" s="105" t="e">
        <f t="shared" ref="E60:O60" si="80">(E10-D10)/ABS(D10)</f>
        <v>#DIV/0!</v>
      </c>
      <c r="F60" s="105">
        <f t="shared" si="80"/>
        <v>7.114893617021277E-2</v>
      </c>
      <c r="G60" s="105">
        <f t="shared" si="80"/>
        <v>-6.3721595423486418E-2</v>
      </c>
      <c r="H60" s="105">
        <f t="shared" si="80"/>
        <v>0.18295994568906992</v>
      </c>
      <c r="I60" s="105">
        <f t="shared" si="80"/>
        <v>5.9971305595408898E-2</v>
      </c>
      <c r="J60" s="105">
        <f t="shared" si="80"/>
        <v>0.11802923659989172</v>
      </c>
      <c r="K60" s="105">
        <f t="shared" si="80"/>
        <v>4.1888619854721552E-2</v>
      </c>
      <c r="L60" s="105">
        <f t="shared" si="76"/>
        <v>2.5786924939467312E-2</v>
      </c>
      <c r="M60" s="170">
        <f t="shared" si="2"/>
        <v>-0.38439306358381509</v>
      </c>
      <c r="N60" s="105">
        <f>(N10-K10)/ABS(K10)</f>
        <v>5.7401812688821753E-2</v>
      </c>
      <c r="O60" s="105">
        <f t="shared" si="80"/>
        <v>4.3956043956043959E-2</v>
      </c>
      <c r="P60" s="106"/>
      <c r="Q60" s="106"/>
      <c r="R60" s="106"/>
      <c r="S60" s="106"/>
      <c r="T60" s="106"/>
      <c r="U60" s="106"/>
      <c r="V60" s="107">
        <f t="shared" ref="V60:Y63" si="81">(V10-Q10)/ABS(Q10)</f>
        <v>0.1004439511653718</v>
      </c>
      <c r="W60" s="107">
        <f t="shared" si="81"/>
        <v>4.3327556325823226E-2</v>
      </c>
      <c r="X60" s="107">
        <f t="shared" si="81"/>
        <v>-2.3038605230386051E-2</v>
      </c>
      <c r="Y60" s="107">
        <f t="shared" si="81"/>
        <v>0.10868377935554342</v>
      </c>
      <c r="Z60" s="107"/>
      <c r="AA60" s="107">
        <f t="shared" ref="AA60:AD63" si="82">(AA10-V10)/ABS(V10)</f>
        <v>1.4624306606152295E-2</v>
      </c>
      <c r="AB60" s="107">
        <f t="shared" si="82"/>
        <v>0.14230343300110743</v>
      </c>
      <c r="AC60" s="107">
        <f t="shared" si="82"/>
        <v>0.28170809432759719</v>
      </c>
      <c r="AD60" s="107">
        <f t="shared" si="82"/>
        <v>7.093596059113301E-2</v>
      </c>
      <c r="AE60" s="107"/>
      <c r="AF60" s="107">
        <f t="shared" ref="AF60:AI63" si="83">(AF10-AA10)/ABS(AA10)</f>
        <v>0.12326043737574553</v>
      </c>
      <c r="AG60" s="107">
        <f t="shared" si="83"/>
        <v>5.9621909840038775E-2</v>
      </c>
      <c r="AH60" s="107">
        <f t="shared" si="83"/>
        <v>-2.5360517155643959E-2</v>
      </c>
      <c r="AI60" s="210">
        <f t="shared" si="83"/>
        <v>1.1959521619135235E-2</v>
      </c>
      <c r="AJ60" s="107">
        <f>(AJ10-AD10)/ABS(AD10)</f>
        <v>-4.9218031278748853E-2</v>
      </c>
      <c r="AK60" s="170">
        <f t="shared" si="13"/>
        <v>-5.1153846153846159</v>
      </c>
      <c r="AL60" s="107"/>
      <c r="AM60" s="107">
        <f t="shared" ref="AM60:AM77" si="84">(AM10-AF10)/ABS(AF10)</f>
        <v>0.10619469026548672</v>
      </c>
      <c r="AN60" s="107">
        <f t="shared" ref="AN60:AN77" si="85">(AN10-AG10)/ABS(AG10)</f>
        <v>5.2150045745654162E-2</v>
      </c>
      <c r="AO60" s="107">
        <f t="shared" ref="AO60:AO77" si="86">(AO10-AH10)/ABS(AH10)</f>
        <v>4.5918367346938778E-2</v>
      </c>
      <c r="AP60" s="107">
        <f t="shared" ref="AP60:AP77" si="87">(AP10-AI10)/ABS(AI10)</f>
        <v>2.2727272727272728E-2</v>
      </c>
    </row>
    <row r="61" spans="1:42" s="56" customFormat="1" ht="27" x14ac:dyDescent="0.2">
      <c r="A61" s="126" t="s">
        <v>152</v>
      </c>
      <c r="B61" s="47" t="s">
        <v>152</v>
      </c>
      <c r="C61" s="47" t="s">
        <v>152</v>
      </c>
      <c r="D61" s="47" t="s">
        <v>152</v>
      </c>
      <c r="E61" s="105" t="e">
        <f t="shared" ref="E61:O61" si="88">(E11-D11)/ABS(D11)</f>
        <v>#DIV/0!</v>
      </c>
      <c r="F61" s="105">
        <f t="shared" si="88"/>
        <v>0.05</v>
      </c>
      <c r="G61" s="105">
        <f t="shared" si="88"/>
        <v>-1.101392938127632E-2</v>
      </c>
      <c r="H61" s="105">
        <f t="shared" si="88"/>
        <v>0.30887651490337376</v>
      </c>
      <c r="I61" s="105">
        <f t="shared" si="88"/>
        <v>0.13288288288288289</v>
      </c>
      <c r="J61" s="105">
        <f t="shared" si="88"/>
        <v>8.6149768058316773E-3</v>
      </c>
      <c r="K61" s="105">
        <f t="shared" si="88"/>
        <v>-6.5703022339027597E-2</v>
      </c>
      <c r="L61" s="105">
        <f t="shared" si="76"/>
        <v>-4.0735873850197106E-2</v>
      </c>
      <c r="M61" s="170">
        <f t="shared" si="2"/>
        <v>-0.38000000000000012</v>
      </c>
      <c r="N61" s="105">
        <f>(N11-K11)/ABS(K11)</f>
        <v>9.1420534458509142E-3</v>
      </c>
      <c r="O61" s="105">
        <f t="shared" si="88"/>
        <v>4.5296167247386762E-2</v>
      </c>
      <c r="P61" s="106"/>
      <c r="Q61" s="106"/>
      <c r="R61" s="106"/>
      <c r="S61" s="106"/>
      <c r="T61" s="106"/>
      <c r="U61" s="106"/>
      <c r="V61" s="107">
        <f t="shared" si="81"/>
        <v>0.19361483007209063</v>
      </c>
      <c r="W61" s="107">
        <f t="shared" si="81"/>
        <v>8.8768115942028991E-2</v>
      </c>
      <c r="X61" s="107">
        <f t="shared" si="81"/>
        <v>0.20601336302895323</v>
      </c>
      <c r="Y61" s="107">
        <f t="shared" si="81"/>
        <v>5.865102639296188E-2</v>
      </c>
      <c r="Z61" s="107"/>
      <c r="AA61" s="107">
        <f t="shared" si="82"/>
        <v>-5.1768766177739426E-3</v>
      </c>
      <c r="AB61" s="107">
        <f t="shared" si="82"/>
        <v>6.5723793677204656E-2</v>
      </c>
      <c r="AC61" s="107">
        <f t="shared" si="82"/>
        <v>1.0156971375807941E-2</v>
      </c>
      <c r="AD61" s="107">
        <f t="shared" si="82"/>
        <v>-4.1551246537396121E-2</v>
      </c>
      <c r="AE61" s="107"/>
      <c r="AF61" s="107">
        <f t="shared" si="83"/>
        <v>-1.3876843018213356E-2</v>
      </c>
      <c r="AG61" s="107">
        <f t="shared" si="83"/>
        <v>-6.323185011709602E-2</v>
      </c>
      <c r="AH61" s="107">
        <f t="shared" si="83"/>
        <v>-9.1407678244972576E-2</v>
      </c>
      <c r="AI61" s="210">
        <f t="shared" si="83"/>
        <v>-9.9229287090558768E-2</v>
      </c>
      <c r="AJ61" s="107">
        <f t="shared" ref="AJ61:AJ63" si="89">(AJ11-AD11)/ABS(AD11)</f>
        <v>1.0597302504816955E-2</v>
      </c>
      <c r="AK61" s="170">
        <f t="shared" si="13"/>
        <v>-1.1067961165048543</v>
      </c>
      <c r="AL61" s="107"/>
      <c r="AM61" s="107">
        <f t="shared" si="84"/>
        <v>2.6385224274406332E-3</v>
      </c>
      <c r="AN61" s="107">
        <f t="shared" si="85"/>
        <v>1.6666666666666666E-2</v>
      </c>
      <c r="AO61" s="107">
        <f t="shared" si="86"/>
        <v>6.0362173038229373E-3</v>
      </c>
      <c r="AP61" s="107">
        <f t="shared" si="87"/>
        <v>1.06951871657754E-2</v>
      </c>
    </row>
    <row r="62" spans="1:42" s="56" customFormat="1" ht="27" x14ac:dyDescent="0.2">
      <c r="A62" s="126" t="s">
        <v>153</v>
      </c>
      <c r="B62" s="47" t="s">
        <v>153</v>
      </c>
      <c r="C62" s="47" t="s">
        <v>153</v>
      </c>
      <c r="D62" s="47" t="s">
        <v>153</v>
      </c>
      <c r="E62" s="105" t="e">
        <f t="shared" ref="E62:O62" si="90">(E12-D12)/ABS(D12)</f>
        <v>#DIV/0!</v>
      </c>
      <c r="F62" s="105">
        <f t="shared" si="90"/>
        <v>1.1709601873536301E-2</v>
      </c>
      <c r="G62" s="105">
        <f t="shared" si="90"/>
        <v>-6.9444444444444448E-2</v>
      </c>
      <c r="H62" s="105">
        <f t="shared" si="90"/>
        <v>0.21890547263681592</v>
      </c>
      <c r="I62" s="105">
        <f t="shared" si="90"/>
        <v>0.15102040816326531</v>
      </c>
      <c r="J62" s="105">
        <f t="shared" si="90"/>
        <v>4.9645390070921988E-2</v>
      </c>
      <c r="K62" s="105">
        <f t="shared" si="90"/>
        <v>0.27195945945945948</v>
      </c>
      <c r="L62" s="105">
        <f t="shared" si="76"/>
        <v>0.27364864864864863</v>
      </c>
      <c r="M62" s="170">
        <f t="shared" si="2"/>
        <v>6.2111801242235032E-3</v>
      </c>
      <c r="N62" s="105">
        <f>(N12-K12)/ABS(K12)</f>
        <v>0.25365205843293492</v>
      </c>
      <c r="O62" s="105">
        <f t="shared" si="90"/>
        <v>0.11228813559322035</v>
      </c>
      <c r="P62" s="106"/>
      <c r="Q62" s="106"/>
      <c r="R62" s="106"/>
      <c r="S62" s="106"/>
      <c r="T62" s="106"/>
      <c r="U62" s="106"/>
      <c r="V62" s="107">
        <f t="shared" si="81"/>
        <v>0.20437956204379562</v>
      </c>
      <c r="W62" s="107">
        <f t="shared" si="81"/>
        <v>8.943089430894309E-2</v>
      </c>
      <c r="X62" s="107">
        <f t="shared" si="81"/>
        <v>0.20952380952380953</v>
      </c>
      <c r="Y62" s="107">
        <f t="shared" si="81"/>
        <v>0.104</v>
      </c>
      <c r="Z62" s="107"/>
      <c r="AA62" s="107">
        <f t="shared" si="82"/>
        <v>1.8181818181818181E-2</v>
      </c>
      <c r="AB62" s="107">
        <f t="shared" si="82"/>
        <v>8.2089552238805971E-2</v>
      </c>
      <c r="AC62" s="107">
        <f t="shared" si="82"/>
        <v>0.11023622047244094</v>
      </c>
      <c r="AD62" s="107">
        <f t="shared" si="82"/>
        <v>0</v>
      </c>
      <c r="AE62" s="107"/>
      <c r="AF62" s="107">
        <f t="shared" si="83"/>
        <v>0.26785714285714285</v>
      </c>
      <c r="AG62" s="107">
        <f t="shared" si="83"/>
        <v>0.24827586206896551</v>
      </c>
      <c r="AH62" s="107">
        <f t="shared" si="83"/>
        <v>0.30496453900709219</v>
      </c>
      <c r="AI62" s="210">
        <f t="shared" si="83"/>
        <v>0.26811594202898553</v>
      </c>
      <c r="AJ62" s="107">
        <f t="shared" si="89"/>
        <v>0.27536231884057971</v>
      </c>
      <c r="AK62" s="170">
        <f t="shared" si="13"/>
        <v>2.7027027027026973E-2</v>
      </c>
      <c r="AL62" s="107"/>
      <c r="AM62" s="107">
        <f t="shared" si="84"/>
        <v>0.24413145539906103</v>
      </c>
      <c r="AN62" s="107">
        <f t="shared" si="85"/>
        <v>0.23756906077348067</v>
      </c>
      <c r="AO62" s="107">
        <f t="shared" si="86"/>
        <v>0.27717391304347827</v>
      </c>
      <c r="AP62" s="107">
        <f t="shared" si="87"/>
        <v>0.25714285714285712</v>
      </c>
    </row>
    <row r="63" spans="1:42" s="2" customFormat="1" ht="27" x14ac:dyDescent="0.2">
      <c r="A63" s="84" t="s">
        <v>161</v>
      </c>
      <c r="B63" s="39" t="s">
        <v>161</v>
      </c>
      <c r="C63" s="39" t="s">
        <v>161</v>
      </c>
      <c r="D63" s="39" t="s">
        <v>161</v>
      </c>
      <c r="E63" s="105" t="e">
        <f t="shared" ref="E63:O63" si="91">(E13-D13)/ABS(D13)</f>
        <v>#DIV/0!</v>
      </c>
      <c r="F63" s="105">
        <f t="shared" si="91"/>
        <v>6.1674962129409219E-2</v>
      </c>
      <c r="G63" s="105">
        <f t="shared" si="91"/>
        <v>-4.7390949857317573E-2</v>
      </c>
      <c r="H63" s="105">
        <f t="shared" si="91"/>
        <v>0.22563389322777361</v>
      </c>
      <c r="I63" s="105">
        <f t="shared" si="91"/>
        <v>8.9298184357541902E-2</v>
      </c>
      <c r="J63" s="105">
        <f t="shared" si="91"/>
        <v>7.5246413975478807E-2</v>
      </c>
      <c r="K63" s="105">
        <f t="shared" si="91"/>
        <v>1.5427038306752124E-2</v>
      </c>
      <c r="L63" s="105">
        <f t="shared" si="76"/>
        <v>1.4085556714860635E-2</v>
      </c>
      <c r="M63" s="170">
        <f t="shared" si="2"/>
        <v>-8.6956521739130488E-2</v>
      </c>
      <c r="N63" s="105">
        <f>(N13-K13)/ABS(K13)</f>
        <v>5.3137614678899082E-2</v>
      </c>
      <c r="O63" s="105">
        <f t="shared" si="91"/>
        <v>4.8853578646595584E-2</v>
      </c>
      <c r="P63" s="106"/>
      <c r="Q63" s="106"/>
      <c r="R63" s="106"/>
      <c r="S63" s="106"/>
      <c r="T63" s="106"/>
      <c r="U63" s="106"/>
      <c r="V63" s="107">
        <f t="shared" si="81"/>
        <v>0.13642611683848796</v>
      </c>
      <c r="W63" s="107">
        <f t="shared" si="81"/>
        <v>6.220419202163624E-2</v>
      </c>
      <c r="X63" s="107">
        <f t="shared" si="81"/>
        <v>6.5159064775776154E-2</v>
      </c>
      <c r="Y63" s="107">
        <f t="shared" si="81"/>
        <v>9.130580731789191E-2</v>
      </c>
      <c r="Z63" s="107"/>
      <c r="AA63" s="107">
        <f t="shared" si="82"/>
        <v>7.8621106743271846E-3</v>
      </c>
      <c r="AB63" s="107">
        <f t="shared" si="82"/>
        <v>0.11043921069382559</v>
      </c>
      <c r="AC63" s="107">
        <f t="shared" si="82"/>
        <v>0.16804605973371717</v>
      </c>
      <c r="AD63" s="107">
        <f t="shared" si="82"/>
        <v>3.0452168563518917E-2</v>
      </c>
      <c r="AE63" s="107"/>
      <c r="AF63" s="107">
        <f t="shared" si="83"/>
        <v>8.310831083108311E-2</v>
      </c>
      <c r="AG63" s="107">
        <f t="shared" si="83"/>
        <v>2.235597592433362E-2</v>
      </c>
      <c r="AH63" s="107">
        <f t="shared" si="83"/>
        <v>-3.3271719038817003E-2</v>
      </c>
      <c r="AI63" s="210">
        <f t="shared" si="83"/>
        <v>-1.1940298507462687E-2</v>
      </c>
      <c r="AJ63" s="107">
        <f t="shared" si="89"/>
        <v>-1.7313432835820895E-2</v>
      </c>
      <c r="AK63" s="170">
        <f t="shared" si="13"/>
        <v>0.44999999999999996</v>
      </c>
      <c r="AL63" s="107"/>
      <c r="AM63" s="107">
        <f t="shared" si="84"/>
        <v>8.1717451523545703E-2</v>
      </c>
      <c r="AN63" s="107">
        <f t="shared" si="85"/>
        <v>4.9621530698065602E-2</v>
      </c>
      <c r="AO63" s="107">
        <f t="shared" si="86"/>
        <v>4.6845124282982792E-2</v>
      </c>
      <c r="AP63" s="107">
        <f t="shared" si="87"/>
        <v>3.1722054380664652E-2</v>
      </c>
    </row>
    <row r="64" spans="1:42" s="4" customFormat="1" ht="27" x14ac:dyDescent="0.2">
      <c r="A64" s="125" t="s">
        <v>155</v>
      </c>
      <c r="B64" s="40" t="s">
        <v>155</v>
      </c>
      <c r="C64" s="40" t="s">
        <v>155</v>
      </c>
      <c r="D64" s="40" t="s">
        <v>155</v>
      </c>
      <c r="E64" s="105"/>
      <c r="F64" s="105"/>
      <c r="G64" s="105"/>
      <c r="H64" s="105"/>
      <c r="I64" s="105"/>
      <c r="J64" s="105"/>
      <c r="K64" s="105"/>
      <c r="L64" s="105"/>
      <c r="M64" s="170"/>
      <c r="N64" s="105"/>
      <c r="O64" s="105"/>
      <c r="P64" s="106"/>
      <c r="Q64" s="106"/>
      <c r="R64" s="106"/>
      <c r="S64" s="106"/>
      <c r="T64" s="106"/>
      <c r="U64" s="106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210"/>
      <c r="AJ64" s="107"/>
      <c r="AK64" s="170"/>
      <c r="AL64" s="107"/>
      <c r="AM64" s="107" t="e">
        <f t="shared" si="84"/>
        <v>#DIV/0!</v>
      </c>
      <c r="AN64" s="107" t="e">
        <f t="shared" si="85"/>
        <v>#DIV/0!</v>
      </c>
      <c r="AO64" s="107" t="e">
        <f t="shared" si="86"/>
        <v>#DIV/0!</v>
      </c>
      <c r="AP64" s="107" t="e">
        <f t="shared" si="87"/>
        <v>#DIV/0!</v>
      </c>
    </row>
    <row r="65" spans="1:42" s="56" customFormat="1" ht="27" x14ac:dyDescent="0.2">
      <c r="A65" s="126" t="s">
        <v>151</v>
      </c>
      <c r="B65" s="47" t="s">
        <v>151</v>
      </c>
      <c r="C65" s="47" t="s">
        <v>151</v>
      </c>
      <c r="D65" s="47" t="s">
        <v>151</v>
      </c>
      <c r="E65" s="105" t="e">
        <f t="shared" ref="E65:O65" si="92">(E15-D15)/ABS(D15)</f>
        <v>#DIV/0!</v>
      </c>
      <c r="F65" s="105">
        <f t="shared" si="92"/>
        <v>0.21910755148741418</v>
      </c>
      <c r="G65" s="105">
        <f t="shared" si="92"/>
        <v>8.7517597372125763E-2</v>
      </c>
      <c r="H65" s="105">
        <f t="shared" si="92"/>
        <v>0.24012944983818771</v>
      </c>
      <c r="I65" s="105">
        <f t="shared" si="92"/>
        <v>-5.7759220598469031E-2</v>
      </c>
      <c r="J65" s="105">
        <f t="shared" si="92"/>
        <v>3.5081240768094534E-3</v>
      </c>
      <c r="K65" s="105">
        <f t="shared" si="92"/>
        <v>2.9438822447102116E-2</v>
      </c>
      <c r="L65" s="105">
        <f t="shared" si="76"/>
        <v>2.1527138914443422E-2</v>
      </c>
      <c r="M65" s="170">
        <f t="shared" si="2"/>
        <v>-0.26875000000000004</v>
      </c>
      <c r="N65" s="105">
        <f>(N15-K15)/ABS(K15)</f>
        <v>3.6639857015192137E-2</v>
      </c>
      <c r="O65" s="105">
        <f t="shared" si="92"/>
        <v>3.4482758620689655E-2</v>
      </c>
      <c r="P65" s="106"/>
      <c r="Q65" s="106"/>
      <c r="R65" s="106"/>
      <c r="S65" s="106"/>
      <c r="T65" s="106"/>
      <c r="U65" s="106"/>
      <c r="V65" s="107">
        <f t="shared" ref="V65:Y68" si="93">(V15-Q15)/ABS(Q15)</f>
        <v>0.15827338129496402</v>
      </c>
      <c r="W65" s="107">
        <f t="shared" si="93"/>
        <v>-0.21186981493299298</v>
      </c>
      <c r="X65" s="107">
        <f t="shared" si="93"/>
        <v>-3.717472118959108E-2</v>
      </c>
      <c r="Y65" s="107">
        <f t="shared" si="93"/>
        <v>-0.10486322188449848</v>
      </c>
      <c r="Z65" s="107"/>
      <c r="AA65" s="107">
        <f t="shared" ref="AA65:AD68" si="94">(AA15-V15)/ABS(V15)</f>
        <v>-0.14906832298136646</v>
      </c>
      <c r="AB65" s="107">
        <f t="shared" si="94"/>
        <v>0.10931174089068826</v>
      </c>
      <c r="AC65" s="107">
        <f t="shared" si="94"/>
        <v>-3.7323037323037322E-2</v>
      </c>
      <c r="AD65" s="107">
        <f t="shared" si="94"/>
        <v>0.13412563667232597</v>
      </c>
      <c r="AE65" s="107"/>
      <c r="AF65" s="107">
        <f t="shared" ref="AF65:AI68" si="95">(AF15-AA15)/ABS(AA15)</f>
        <v>4.3795620437956206E-2</v>
      </c>
      <c r="AG65" s="107">
        <f t="shared" si="95"/>
        <v>-6.5693430656934308E-3</v>
      </c>
      <c r="AH65" s="107">
        <f t="shared" si="95"/>
        <v>3.4090909090909088E-2</v>
      </c>
      <c r="AI65" s="210">
        <f t="shared" si="95"/>
        <v>4.790419161676647E-2</v>
      </c>
      <c r="AJ65" s="107">
        <f>(AJ15-AD15)/ABS(AD15)</f>
        <v>1.5718562874251496E-2</v>
      </c>
      <c r="AK65" s="170">
        <f t="shared" si="13"/>
        <v>-0.671875</v>
      </c>
      <c r="AL65" s="107"/>
      <c r="AM65" s="107">
        <f t="shared" si="84"/>
        <v>4.8951048951048952E-2</v>
      </c>
      <c r="AN65" s="107">
        <f t="shared" si="85"/>
        <v>6.6127847171197646E-3</v>
      </c>
      <c r="AO65" s="107">
        <f t="shared" si="86"/>
        <v>3.4259857789269557E-2</v>
      </c>
      <c r="AP65" s="107">
        <f t="shared" si="87"/>
        <v>5.7142857142857141E-2</v>
      </c>
    </row>
    <row r="66" spans="1:42" s="56" customFormat="1" ht="27" x14ac:dyDescent="0.2">
      <c r="A66" s="126" t="s">
        <v>152</v>
      </c>
      <c r="B66" s="47" t="s">
        <v>152</v>
      </c>
      <c r="C66" s="47" t="s">
        <v>152</v>
      </c>
      <c r="D66" s="47" t="s">
        <v>152</v>
      </c>
      <c r="E66" s="105" t="e">
        <f t="shared" ref="E66:O66" si="96">(E16-D16)/ABS(D16)</f>
        <v>#DIV/0!</v>
      </c>
      <c r="F66" s="105">
        <f t="shared" si="96"/>
        <v>0.19893899204244031</v>
      </c>
      <c r="G66" s="105">
        <f t="shared" si="96"/>
        <v>4.8672566371681415E-2</v>
      </c>
      <c r="H66" s="105">
        <f t="shared" si="96"/>
        <v>0.2378691983122363</v>
      </c>
      <c r="I66" s="105">
        <f t="shared" si="96"/>
        <v>-0.17426501917341286</v>
      </c>
      <c r="J66" s="105">
        <f t="shared" si="96"/>
        <v>-0.14035087719298245</v>
      </c>
      <c r="K66" s="105">
        <f t="shared" si="96"/>
        <v>0.1092436974789916</v>
      </c>
      <c r="L66" s="105">
        <f t="shared" si="76"/>
        <v>9.7238895558223293E-2</v>
      </c>
      <c r="M66" s="170">
        <f t="shared" si="2"/>
        <v>-0.10989010989010983</v>
      </c>
      <c r="N66" s="105">
        <f>(N16-K16)/ABS(K16)</f>
        <v>0.13095238095238096</v>
      </c>
      <c r="O66" s="105">
        <f t="shared" si="96"/>
        <v>0.10047846889952153</v>
      </c>
      <c r="P66" s="106"/>
      <c r="Q66" s="106"/>
      <c r="R66" s="106"/>
      <c r="S66" s="106"/>
      <c r="T66" s="106"/>
      <c r="U66" s="106"/>
      <c r="V66" s="107">
        <f t="shared" si="93"/>
        <v>-4.1841004184100415E-3</v>
      </c>
      <c r="W66" s="107">
        <f t="shared" si="93"/>
        <v>-0.17180616740088106</v>
      </c>
      <c r="X66" s="107">
        <f t="shared" si="93"/>
        <v>-0.11038961038961038</v>
      </c>
      <c r="Y66" s="107">
        <f t="shared" si="93"/>
        <v>-0.38811188811188813</v>
      </c>
      <c r="Z66" s="107"/>
      <c r="AA66" s="107">
        <f t="shared" si="94"/>
        <v>-0.21428571428571427</v>
      </c>
      <c r="AB66" s="107">
        <f t="shared" si="94"/>
        <v>-0.30319148936170215</v>
      </c>
      <c r="AC66" s="107">
        <f t="shared" si="94"/>
        <v>-0.15875912408759124</v>
      </c>
      <c r="AD66" s="107">
        <f t="shared" si="94"/>
        <v>0.25142857142857145</v>
      </c>
      <c r="AE66" s="107"/>
      <c r="AF66" s="107">
        <f t="shared" si="95"/>
        <v>7.2192513368983954E-2</v>
      </c>
      <c r="AG66" s="107">
        <f t="shared" si="95"/>
        <v>0.19338422391857507</v>
      </c>
      <c r="AH66" s="107">
        <f t="shared" si="95"/>
        <v>8.0260303687635579E-2</v>
      </c>
      <c r="AI66" s="210">
        <f t="shared" si="95"/>
        <v>9.5890410958904104E-2</v>
      </c>
      <c r="AJ66" s="107">
        <f t="shared" ref="AJ66:AJ68" si="97">(AJ16-AD16)/ABS(AD16)</f>
        <v>5.0228310502283102E-2</v>
      </c>
      <c r="AK66" s="170">
        <f t="shared" si="13"/>
        <v>-0.47619047619047616</v>
      </c>
      <c r="AL66" s="107"/>
      <c r="AM66" s="107">
        <f t="shared" si="84"/>
        <v>7.2319201995012475E-2</v>
      </c>
      <c r="AN66" s="107">
        <f t="shared" si="85"/>
        <v>0.19402985074626866</v>
      </c>
      <c r="AO66" s="107">
        <f t="shared" si="86"/>
        <v>0.10441767068273092</v>
      </c>
      <c r="AP66" s="107">
        <f t="shared" si="87"/>
        <v>0.14583333333333334</v>
      </c>
    </row>
    <row r="67" spans="1:42" s="56" customFormat="1" ht="27" x14ac:dyDescent="0.2">
      <c r="A67" s="126" t="s">
        <v>153</v>
      </c>
      <c r="B67" s="47" t="s">
        <v>153</v>
      </c>
      <c r="C67" s="47" t="s">
        <v>153</v>
      </c>
      <c r="D67" s="47" t="s">
        <v>153</v>
      </c>
      <c r="E67" s="105" t="e">
        <f t="shared" ref="E67:O67" si="98">(E17-D17)/ABS(D17)</f>
        <v>#DIV/0!</v>
      </c>
      <c r="F67" s="105">
        <f t="shared" si="98"/>
        <v>6.1538461538461542E-2</v>
      </c>
      <c r="G67" s="105">
        <f t="shared" si="98"/>
        <v>7.2463768115942032E-2</v>
      </c>
      <c r="H67" s="105">
        <f t="shared" si="98"/>
        <v>0.31756756756756754</v>
      </c>
      <c r="I67" s="105">
        <f t="shared" si="98"/>
        <v>-1.0256410256410256E-2</v>
      </c>
      <c r="J67" s="105">
        <f t="shared" si="98"/>
        <v>-0.23834196891191708</v>
      </c>
      <c r="K67" s="105">
        <f t="shared" si="98"/>
        <v>6.1224489795918366E-2</v>
      </c>
      <c r="L67" s="105">
        <f t="shared" si="76"/>
        <v>0.12244897959183673</v>
      </c>
      <c r="M67" s="170">
        <f t="shared" si="2"/>
        <v>1</v>
      </c>
      <c r="N67" s="105">
        <f>(N17-K17)/ABS(K17)</f>
        <v>8.9743589743589744E-2</v>
      </c>
      <c r="O67" s="105">
        <f t="shared" si="98"/>
        <v>0.11764705882352941</v>
      </c>
      <c r="P67" s="106"/>
      <c r="Q67" s="106"/>
      <c r="R67" s="106"/>
      <c r="S67" s="106"/>
      <c r="T67" s="106"/>
      <c r="U67" s="106"/>
      <c r="V67" s="107">
        <f t="shared" si="93"/>
        <v>0.11764705882352941</v>
      </c>
      <c r="W67" s="107">
        <f t="shared" si="93"/>
        <v>-0.1</v>
      </c>
      <c r="X67" s="107">
        <f t="shared" si="93"/>
        <v>0.18367346938775511</v>
      </c>
      <c r="Y67" s="107">
        <f t="shared" si="93"/>
        <v>-0.26666666666666666</v>
      </c>
      <c r="Z67" s="107"/>
      <c r="AA67" s="107">
        <f t="shared" si="94"/>
        <v>-0.14035087719298245</v>
      </c>
      <c r="AB67" s="107">
        <f t="shared" si="94"/>
        <v>-0.44444444444444442</v>
      </c>
      <c r="AC67" s="107">
        <f t="shared" si="94"/>
        <v>-0.36206896551724138</v>
      </c>
      <c r="AD67" s="107">
        <f t="shared" si="94"/>
        <v>9.0909090909090912E-2</v>
      </c>
      <c r="AE67" s="107"/>
      <c r="AF67" s="107">
        <f t="shared" si="95"/>
        <v>-4.0816326530612242E-2</v>
      </c>
      <c r="AG67" s="107">
        <f t="shared" si="95"/>
        <v>0.32</v>
      </c>
      <c r="AH67" s="107">
        <f t="shared" si="95"/>
        <v>5.4054054054054057E-2</v>
      </c>
      <c r="AI67" s="210">
        <f t="shared" si="95"/>
        <v>2.7777777777777776E-2</v>
      </c>
      <c r="AJ67" s="107">
        <f t="shared" si="97"/>
        <v>0.27777777777777779</v>
      </c>
      <c r="AK67" s="170">
        <f t="shared" si="13"/>
        <v>9.0000000000000018</v>
      </c>
      <c r="AL67" s="107"/>
      <c r="AM67" s="107">
        <f t="shared" si="84"/>
        <v>2.1276595744680851E-2</v>
      </c>
      <c r="AN67" s="107">
        <f t="shared" si="85"/>
        <v>0.27272727272727271</v>
      </c>
      <c r="AO67" s="107">
        <f t="shared" si="86"/>
        <v>5.128205128205128E-2</v>
      </c>
      <c r="AP67" s="107">
        <f t="shared" si="87"/>
        <v>5.4054054054054057E-2</v>
      </c>
    </row>
    <row r="68" spans="1:42" s="2" customFormat="1" ht="27" x14ac:dyDescent="0.2">
      <c r="A68" s="84" t="s">
        <v>161</v>
      </c>
      <c r="B68" s="39" t="s">
        <v>161</v>
      </c>
      <c r="C68" s="39" t="s">
        <v>161</v>
      </c>
      <c r="D68" s="39" t="s">
        <v>161</v>
      </c>
      <c r="E68" s="105" t="e">
        <f t="shared" ref="E68:O68" si="99">(E18-D18)/ABS(D18)</f>
        <v>#DIV/0!</v>
      </c>
      <c r="F68" s="105">
        <f t="shared" si="99"/>
        <v>0.20919361121932217</v>
      </c>
      <c r="G68" s="105">
        <f t="shared" si="99"/>
        <v>7.5869845360824736E-2</v>
      </c>
      <c r="H68" s="105">
        <f t="shared" si="99"/>
        <v>0.24120377301991316</v>
      </c>
      <c r="I68" s="105">
        <f t="shared" si="99"/>
        <v>-8.9626055488540413E-2</v>
      </c>
      <c r="J68" s="105">
        <f t="shared" si="99"/>
        <v>-3.9618391413806811E-2</v>
      </c>
      <c r="K68" s="105">
        <f t="shared" si="99"/>
        <v>4.8427152317880792E-2</v>
      </c>
      <c r="L68" s="105">
        <f t="shared" si="76"/>
        <v>4.0976821192052981E-2</v>
      </c>
      <c r="M68" s="170">
        <f t="shared" si="2"/>
        <v>-0.15384615384615374</v>
      </c>
      <c r="N68" s="105">
        <f>(N18-K18)/ABS(K18)</f>
        <v>6.0665877089090672E-2</v>
      </c>
      <c r="O68" s="105">
        <f t="shared" si="99"/>
        <v>5.3349875930521089E-2</v>
      </c>
      <c r="P68" s="106"/>
      <c r="Q68" s="106"/>
      <c r="R68" s="106"/>
      <c r="S68" s="106"/>
      <c r="T68" s="106"/>
      <c r="U68" s="106"/>
      <c r="V68" s="107">
        <f t="shared" si="93"/>
        <v>0.11348314606741573</v>
      </c>
      <c r="W68" s="107">
        <f t="shared" si="93"/>
        <v>-0.19756309834638816</v>
      </c>
      <c r="X68" s="107">
        <f t="shared" si="93"/>
        <v>-5.2215884159719173E-2</v>
      </c>
      <c r="Y68" s="107">
        <f t="shared" si="93"/>
        <v>-0.19244697361614072</v>
      </c>
      <c r="Z68" s="107"/>
      <c r="AA68" s="107">
        <f t="shared" si="94"/>
        <v>-0.16448032290615539</v>
      </c>
      <c r="AB68" s="107">
        <f t="shared" si="94"/>
        <v>-3.0368763557483729E-2</v>
      </c>
      <c r="AC68" s="107">
        <f t="shared" si="94"/>
        <v>-7.6851851851851852E-2</v>
      </c>
      <c r="AD68" s="107">
        <f t="shared" si="94"/>
        <v>0.15951313260730302</v>
      </c>
      <c r="AE68" s="107"/>
      <c r="AF68" s="107">
        <f t="shared" si="95"/>
        <v>4.7705314009661832E-2</v>
      </c>
      <c r="AG68" s="107">
        <f t="shared" si="95"/>
        <v>4.1946308724832217E-2</v>
      </c>
      <c r="AH68" s="107">
        <f t="shared" si="95"/>
        <v>4.5135406218655971E-2</v>
      </c>
      <c r="AI68" s="210">
        <f t="shared" si="95"/>
        <v>5.9116022099447517E-2</v>
      </c>
      <c r="AJ68" s="107">
        <f t="shared" si="97"/>
        <v>2.9281767955801105E-2</v>
      </c>
      <c r="AK68" s="170">
        <f t="shared" si="13"/>
        <v>-0.50467289719626174</v>
      </c>
      <c r="AL68" s="107"/>
      <c r="AM68" s="107">
        <f t="shared" si="84"/>
        <v>5.3602305475504319E-2</v>
      </c>
      <c r="AN68" s="107">
        <f t="shared" si="85"/>
        <v>5.8507783145464308E-2</v>
      </c>
      <c r="AO68" s="107">
        <f t="shared" si="86"/>
        <v>5.1343570057581576E-2</v>
      </c>
      <c r="AP68" s="107">
        <f t="shared" si="87"/>
        <v>7.9290558163797598E-2</v>
      </c>
    </row>
    <row r="69" spans="1:42" s="4" customFormat="1" ht="27" x14ac:dyDescent="0.2">
      <c r="A69" s="125" t="s">
        <v>156</v>
      </c>
      <c r="B69" s="40" t="s">
        <v>156</v>
      </c>
      <c r="C69" s="40" t="s">
        <v>156</v>
      </c>
      <c r="D69" s="40" t="s">
        <v>156</v>
      </c>
      <c r="E69" s="105"/>
      <c r="F69" s="105"/>
      <c r="G69" s="105"/>
      <c r="H69" s="105"/>
      <c r="I69" s="105"/>
      <c r="J69" s="105"/>
      <c r="K69" s="105"/>
      <c r="L69" s="105"/>
      <c r="M69" s="170"/>
      <c r="N69" s="105"/>
      <c r="O69" s="105"/>
      <c r="P69" s="106"/>
      <c r="Q69" s="106"/>
      <c r="R69" s="106"/>
      <c r="S69" s="106"/>
      <c r="T69" s="106"/>
      <c r="U69" s="106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210"/>
      <c r="AJ69" s="107"/>
      <c r="AK69" s="170"/>
      <c r="AL69" s="107"/>
      <c r="AM69" s="107" t="e">
        <f t="shared" si="84"/>
        <v>#DIV/0!</v>
      </c>
      <c r="AN69" s="107" t="e">
        <f t="shared" si="85"/>
        <v>#DIV/0!</v>
      </c>
      <c r="AO69" s="107" t="e">
        <f t="shared" si="86"/>
        <v>#DIV/0!</v>
      </c>
      <c r="AP69" s="107" t="e">
        <f t="shared" si="87"/>
        <v>#DIV/0!</v>
      </c>
    </row>
    <row r="70" spans="1:42" s="56" customFormat="1" ht="27" x14ac:dyDescent="0.2">
      <c r="A70" s="126" t="s">
        <v>151</v>
      </c>
      <c r="B70" s="47" t="s">
        <v>151</v>
      </c>
      <c r="C70" s="47" t="s">
        <v>151</v>
      </c>
      <c r="D70" s="47" t="s">
        <v>151</v>
      </c>
      <c r="E70" s="105" t="e">
        <f t="shared" ref="E70:O70" si="100">(E20-D20)/ABS(D20)</f>
        <v>#DIV/0!</v>
      </c>
      <c r="F70" s="105">
        <f t="shared" si="100"/>
        <v>1.3146853146853148E-2</v>
      </c>
      <c r="G70" s="105">
        <f t="shared" si="100"/>
        <v>-4.7763666482606291E-2</v>
      </c>
      <c r="H70" s="105">
        <f t="shared" si="100"/>
        <v>6.0887213685126125E-2</v>
      </c>
      <c r="I70" s="105">
        <f t="shared" si="100"/>
        <v>0.1235310194042088</v>
      </c>
      <c r="J70" s="105">
        <f t="shared" si="100"/>
        <v>0.10508392118705911</v>
      </c>
      <c r="K70" s="105">
        <f t="shared" si="100"/>
        <v>8.7167070217917669E-2</v>
      </c>
      <c r="L70" s="105">
        <f t="shared" si="76"/>
        <v>7.0878274268104779E-2</v>
      </c>
      <c r="M70" s="170">
        <f t="shared" ref="M70:M111" si="101">L70/K70-1</f>
        <v>-0.18686868686868674</v>
      </c>
      <c r="N70" s="105">
        <f t="shared" ref="N70:N77" si="102">(N20-K20)/ABS(K20)</f>
        <v>0.10143753796315043</v>
      </c>
      <c r="O70" s="105">
        <f t="shared" si="100"/>
        <v>8.455882352941177E-2</v>
      </c>
      <c r="P70" s="106"/>
      <c r="Q70" s="106"/>
      <c r="R70" s="106"/>
      <c r="S70" s="106"/>
      <c r="T70" s="106"/>
      <c r="U70" s="106"/>
      <c r="V70" s="107">
        <f t="shared" ref="V70:Y77" si="103">(V20-Q20)/ABS(Q20)</f>
        <v>0.34828496042216361</v>
      </c>
      <c r="W70" s="107">
        <f t="shared" si="103"/>
        <v>-0.10494450050454086</v>
      </c>
      <c r="X70" s="107">
        <f t="shared" si="103"/>
        <v>0.11295681063122924</v>
      </c>
      <c r="Y70" s="107">
        <f t="shared" si="103"/>
        <v>0.18867924528301888</v>
      </c>
      <c r="Z70" s="107"/>
      <c r="AA70" s="107">
        <f t="shared" ref="AA70:AD77" si="104">(AA20-V20)/ABS(V20)</f>
        <v>4.1095890410958902E-2</v>
      </c>
      <c r="AB70" s="107">
        <f t="shared" si="104"/>
        <v>0.2491544532130778</v>
      </c>
      <c r="AC70" s="107">
        <f t="shared" si="104"/>
        <v>0.13532338308457711</v>
      </c>
      <c r="AD70" s="107">
        <f t="shared" si="104"/>
        <v>2.7568922305764409E-2</v>
      </c>
      <c r="AE70" s="107"/>
      <c r="AF70" s="107">
        <f t="shared" ref="AF70:AI77" si="105">(AF20-AA20)/ABS(AA20)</f>
        <v>7.2368421052631582E-2</v>
      </c>
      <c r="AG70" s="107">
        <f t="shared" si="105"/>
        <v>0.1759927797833935</v>
      </c>
      <c r="AH70" s="107">
        <f t="shared" si="105"/>
        <v>4.7326906222611743E-2</v>
      </c>
      <c r="AI70" s="210">
        <f t="shared" si="105"/>
        <v>5.6910569105691054E-2</v>
      </c>
      <c r="AJ70" s="107">
        <f>(AJ20-AD20)/ABS(AD20)</f>
        <v>-3.2520325203252032E-3</v>
      </c>
      <c r="AK70" s="170">
        <f t="shared" si="13"/>
        <v>-1.0571428571428572</v>
      </c>
      <c r="AL70" s="107"/>
      <c r="AM70" s="107">
        <f t="shared" si="84"/>
        <v>7.8001752848378611E-2</v>
      </c>
      <c r="AN70" s="107">
        <f t="shared" si="85"/>
        <v>0.19723714504988488</v>
      </c>
      <c r="AO70" s="107">
        <f t="shared" si="86"/>
        <v>5.4393305439330547E-2</v>
      </c>
      <c r="AP70" s="107">
        <f t="shared" si="87"/>
        <v>6.9230769230769235E-2</v>
      </c>
    </row>
    <row r="71" spans="1:42" s="56" customFormat="1" ht="27" x14ac:dyDescent="0.2">
      <c r="A71" s="126" t="s">
        <v>152</v>
      </c>
      <c r="B71" s="47" t="s">
        <v>152</v>
      </c>
      <c r="C71" s="47" t="s">
        <v>152</v>
      </c>
      <c r="D71" s="47" t="s">
        <v>152</v>
      </c>
      <c r="E71" s="105" t="e">
        <f t="shared" ref="E71:O71" si="106">(E21-D21)/ABS(D21)</f>
        <v>#DIV/0!</v>
      </c>
      <c r="F71" s="105">
        <f t="shared" si="106"/>
        <v>3.5634743875278395E-2</v>
      </c>
      <c r="G71" s="105">
        <f t="shared" si="106"/>
        <v>-2.1505376344086023E-2</v>
      </c>
      <c r="H71" s="105">
        <f t="shared" si="106"/>
        <v>9.4505494505494503E-2</v>
      </c>
      <c r="I71" s="105">
        <f t="shared" si="106"/>
        <v>7.7643908969210168E-2</v>
      </c>
      <c r="J71" s="105">
        <f t="shared" si="106"/>
        <v>3.354037267080745E-2</v>
      </c>
      <c r="K71" s="105">
        <f t="shared" si="106"/>
        <v>-4.2668269230769232E-2</v>
      </c>
      <c r="L71" s="105">
        <f t="shared" si="76"/>
        <v>-3.0048076923076924E-2</v>
      </c>
      <c r="M71" s="170">
        <f t="shared" si="101"/>
        <v>-0.29577464788732399</v>
      </c>
      <c r="N71" s="105">
        <f t="shared" si="102"/>
        <v>1.0671688637790333E-2</v>
      </c>
      <c r="O71" s="105">
        <f t="shared" si="106"/>
        <v>7.4534161490683232E-2</v>
      </c>
      <c r="P71" s="106"/>
      <c r="Q71" s="106"/>
      <c r="R71" s="106"/>
      <c r="S71" s="106"/>
      <c r="T71" s="106"/>
      <c r="U71" s="106"/>
      <c r="V71" s="107">
        <f t="shared" si="103"/>
        <v>0.27906976744186046</v>
      </c>
      <c r="W71" s="107">
        <f t="shared" si="103"/>
        <v>-6.9444444444444448E-2</v>
      </c>
      <c r="X71" s="107">
        <f t="shared" si="103"/>
        <v>7.9452054794520555E-2</v>
      </c>
      <c r="Y71" s="107">
        <f t="shared" si="103"/>
        <v>8.3333333333333329E-2</v>
      </c>
      <c r="Z71" s="107"/>
      <c r="AA71" s="107">
        <f t="shared" si="104"/>
        <v>7.2727272727272724E-2</v>
      </c>
      <c r="AB71" s="107">
        <f t="shared" si="104"/>
        <v>8.2089552238805971E-2</v>
      </c>
      <c r="AC71" s="107">
        <f t="shared" si="104"/>
        <v>3.2994923857868022E-2</v>
      </c>
      <c r="AD71" s="107">
        <f t="shared" si="104"/>
        <v>-4.6620046620046623E-2</v>
      </c>
      <c r="AE71" s="107"/>
      <c r="AF71" s="107">
        <f t="shared" si="105"/>
        <v>-0.10169491525423729</v>
      </c>
      <c r="AG71" s="107">
        <f t="shared" si="105"/>
        <v>4.5977011494252873E-3</v>
      </c>
      <c r="AH71" s="107">
        <f t="shared" si="105"/>
        <v>-4.1769041769041768E-2</v>
      </c>
      <c r="AI71" s="210">
        <f t="shared" si="105"/>
        <v>-3.4229828850855744E-2</v>
      </c>
      <c r="AJ71" s="107">
        <f t="shared" ref="AJ71:AJ77" si="107">(AJ21-AD21)/ABS(AD21)</f>
        <v>1.7114914425427872E-2</v>
      </c>
      <c r="AK71" s="170">
        <f t="shared" si="13"/>
        <v>-1.5</v>
      </c>
      <c r="AL71" s="107"/>
      <c r="AM71" s="107">
        <f t="shared" si="84"/>
        <v>-2.6954177897574125E-3</v>
      </c>
      <c r="AN71" s="107">
        <f t="shared" si="85"/>
        <v>6.8649885583524023E-3</v>
      </c>
      <c r="AO71" s="107">
        <f t="shared" si="86"/>
        <v>2.564102564102564E-2</v>
      </c>
      <c r="AP71" s="107">
        <f t="shared" si="87"/>
        <v>1.2658227848101266E-2</v>
      </c>
    </row>
    <row r="72" spans="1:42" s="56" customFormat="1" ht="27" x14ac:dyDescent="0.2">
      <c r="A72" s="126" t="s">
        <v>153</v>
      </c>
      <c r="B72" s="47" t="s">
        <v>153</v>
      </c>
      <c r="C72" s="47" t="s">
        <v>153</v>
      </c>
      <c r="D72" s="47" t="s">
        <v>153</v>
      </c>
      <c r="E72" s="105" t="e">
        <f t="shared" ref="E72:O72" si="108">(E22-D22)/ABS(D22)</f>
        <v>#DIV/0!</v>
      </c>
      <c r="F72" s="105">
        <f t="shared" si="108"/>
        <v>-2.8688524590163935E-2</v>
      </c>
      <c r="G72" s="105">
        <f t="shared" si="108"/>
        <v>-9.7046413502109699E-2</v>
      </c>
      <c r="H72" s="105">
        <f t="shared" si="108"/>
        <v>-0.11214953271028037</v>
      </c>
      <c r="I72" s="105">
        <f t="shared" si="108"/>
        <v>0.23157894736842105</v>
      </c>
      <c r="J72" s="105">
        <f t="shared" si="108"/>
        <v>-4.2735042735042736E-2</v>
      </c>
      <c r="K72" s="105">
        <f t="shared" si="108"/>
        <v>0.10267857142857142</v>
      </c>
      <c r="L72" s="105">
        <f t="shared" si="76"/>
        <v>0.11607142857142858</v>
      </c>
      <c r="M72" s="170">
        <f t="shared" si="101"/>
        <v>0.13043478260869579</v>
      </c>
      <c r="N72" s="105">
        <f t="shared" si="102"/>
        <v>0.11740890688259109</v>
      </c>
      <c r="O72" s="105">
        <f t="shared" si="108"/>
        <v>5.0724637681159424E-2</v>
      </c>
      <c r="P72" s="106"/>
      <c r="Q72" s="106"/>
      <c r="R72" s="106"/>
      <c r="S72" s="106"/>
      <c r="T72" s="106"/>
      <c r="U72" s="106"/>
      <c r="V72" s="107">
        <f t="shared" si="103"/>
        <v>0.45</v>
      </c>
      <c r="W72" s="107">
        <f t="shared" si="103"/>
        <v>0.20833333333333334</v>
      </c>
      <c r="X72" s="107">
        <f t="shared" si="103"/>
        <v>0.31914893617021278</v>
      </c>
      <c r="Y72" s="107">
        <f t="shared" si="103"/>
        <v>1.8181818181818181E-2</v>
      </c>
      <c r="Z72" s="107"/>
      <c r="AA72" s="107">
        <f t="shared" si="104"/>
        <v>0</v>
      </c>
      <c r="AB72" s="107">
        <f t="shared" si="104"/>
        <v>-3.4482758620689655E-2</v>
      </c>
      <c r="AC72" s="107">
        <f t="shared" si="104"/>
        <v>-0.14516129032258066</v>
      </c>
      <c r="AD72" s="107">
        <f t="shared" si="104"/>
        <v>1.7857142857142856E-2</v>
      </c>
      <c r="AE72" s="107"/>
      <c r="AF72" s="107">
        <f t="shared" si="105"/>
        <v>3.4482758620689655E-2</v>
      </c>
      <c r="AG72" s="107">
        <f t="shared" si="105"/>
        <v>0.16071428571428573</v>
      </c>
      <c r="AH72" s="107">
        <f t="shared" si="105"/>
        <v>0.16981132075471697</v>
      </c>
      <c r="AI72" s="210">
        <f t="shared" si="105"/>
        <v>5.2631578947368418E-2</v>
      </c>
      <c r="AJ72" s="107">
        <f t="shared" si="107"/>
        <v>0.10526315789473684</v>
      </c>
      <c r="AK72" s="170">
        <f t="shared" si="13"/>
        <v>1</v>
      </c>
      <c r="AL72" s="107"/>
      <c r="AM72" s="107">
        <f t="shared" si="84"/>
        <v>3.3333333333333333E-2</v>
      </c>
      <c r="AN72" s="107">
        <f t="shared" si="85"/>
        <v>0.18461538461538463</v>
      </c>
      <c r="AO72" s="107">
        <f t="shared" si="86"/>
        <v>0.17741935483870969</v>
      </c>
      <c r="AP72" s="107">
        <f t="shared" si="87"/>
        <v>6.6666666666666666E-2</v>
      </c>
    </row>
    <row r="73" spans="1:42" s="2" customFormat="1" ht="27" x14ac:dyDescent="0.2">
      <c r="A73" s="84" t="s">
        <v>161</v>
      </c>
      <c r="B73" s="39" t="s">
        <v>161</v>
      </c>
      <c r="C73" s="39" t="s">
        <v>161</v>
      </c>
      <c r="D73" s="39" t="s">
        <v>161</v>
      </c>
      <c r="E73" s="105" t="e">
        <f t="shared" ref="E73:O73" si="109">(E23-D23)/ABS(D23)</f>
        <v>#DIV/0!</v>
      </c>
      <c r="F73" s="105">
        <f t="shared" si="109"/>
        <v>1.7034456058846303E-2</v>
      </c>
      <c r="G73" s="105">
        <f t="shared" si="109"/>
        <v>-4.3014845831747243E-2</v>
      </c>
      <c r="H73" s="105">
        <f t="shared" si="109"/>
        <v>6.2649164677804292E-2</v>
      </c>
      <c r="I73" s="105">
        <f t="shared" si="109"/>
        <v>0.11454239191465469</v>
      </c>
      <c r="J73" s="105">
        <f t="shared" si="109"/>
        <v>7.9932829554995796E-2</v>
      </c>
      <c r="K73" s="105">
        <f t="shared" si="109"/>
        <v>5.411289068574094E-2</v>
      </c>
      <c r="L73" s="105">
        <f t="shared" si="76"/>
        <v>4.6338050069973567E-2</v>
      </c>
      <c r="M73" s="170">
        <f t="shared" si="101"/>
        <v>-0.14367816091954011</v>
      </c>
      <c r="N73" s="105">
        <f t="shared" si="102"/>
        <v>8.0690367310812805E-2</v>
      </c>
      <c r="O73" s="105">
        <f t="shared" si="109"/>
        <v>8.1081081081081086E-2</v>
      </c>
      <c r="P73" s="106"/>
      <c r="Q73" s="106"/>
      <c r="R73" s="106"/>
      <c r="S73" s="106"/>
      <c r="T73" s="106"/>
      <c r="U73" s="106"/>
      <c r="V73" s="107">
        <f t="shared" si="103"/>
        <v>0.33303002729754322</v>
      </c>
      <c r="W73" s="107">
        <f t="shared" si="103"/>
        <v>-8.4296397008837523E-2</v>
      </c>
      <c r="X73" s="107">
        <f t="shared" si="103"/>
        <v>0.11102661596958174</v>
      </c>
      <c r="Y73" s="107">
        <f t="shared" si="103"/>
        <v>0.15363511659807957</v>
      </c>
      <c r="Z73" s="107"/>
      <c r="AA73" s="107">
        <f t="shared" si="104"/>
        <v>4.778156996587031E-2</v>
      </c>
      <c r="AB73" s="107">
        <f t="shared" si="104"/>
        <v>0.18708240534521159</v>
      </c>
      <c r="AC73" s="107">
        <f t="shared" si="104"/>
        <v>9.5824777549623541E-2</v>
      </c>
      <c r="AD73" s="107">
        <f t="shared" si="104"/>
        <v>8.3234244946492272E-3</v>
      </c>
      <c r="AE73" s="107"/>
      <c r="AF73" s="107">
        <f t="shared" si="105"/>
        <v>2.4104234527687295E-2</v>
      </c>
      <c r="AG73" s="107">
        <f t="shared" si="105"/>
        <v>0.1288305190744215</v>
      </c>
      <c r="AH73" s="107">
        <f t="shared" si="105"/>
        <v>2.8732042473454091E-2</v>
      </c>
      <c r="AI73" s="210">
        <f t="shared" si="105"/>
        <v>3.4787735849056603E-2</v>
      </c>
      <c r="AJ73" s="107">
        <f t="shared" si="107"/>
        <v>5.3066037735849053E-3</v>
      </c>
      <c r="AK73" s="170">
        <f t="shared" si="13"/>
        <v>-0.84745762711864403</v>
      </c>
      <c r="AL73" s="107"/>
      <c r="AM73" s="107">
        <f t="shared" si="84"/>
        <v>5.7251908396946563E-2</v>
      </c>
      <c r="AN73" s="107">
        <f t="shared" si="85"/>
        <v>0.15069252077562326</v>
      </c>
      <c r="AO73" s="107">
        <f t="shared" si="86"/>
        <v>5.2216150576806314E-2</v>
      </c>
      <c r="AP73" s="107">
        <f t="shared" si="87"/>
        <v>5.6410256410256411E-2</v>
      </c>
    </row>
    <row r="74" spans="1:42" s="57" customFormat="1" ht="27" x14ac:dyDescent="0.2">
      <c r="A74" s="127" t="s">
        <v>157</v>
      </c>
      <c r="B74" s="48" t="s">
        <v>157</v>
      </c>
      <c r="C74" s="48" t="s">
        <v>157</v>
      </c>
      <c r="D74" s="48" t="s">
        <v>157</v>
      </c>
      <c r="E74" s="105" t="e">
        <f t="shared" ref="E74:O74" si="110">(E24-D24)/ABS(D24)</f>
        <v>#DIV/0!</v>
      </c>
      <c r="F74" s="105">
        <f t="shared" si="110"/>
        <v>-0.52272727272727271</v>
      </c>
      <c r="G74" s="105">
        <f t="shared" si="110"/>
        <v>-0.2857142857142857</v>
      </c>
      <c r="H74" s="105">
        <f t="shared" si="110"/>
        <v>-0.16666666666666666</v>
      </c>
      <c r="I74" s="105">
        <f t="shared" si="110"/>
        <v>3.08</v>
      </c>
      <c r="J74" s="105">
        <f t="shared" si="110"/>
        <v>-0.43137254901960786</v>
      </c>
      <c r="K74" s="105">
        <f t="shared" si="110"/>
        <v>-0.22413793103448276</v>
      </c>
      <c r="L74" s="105">
        <f t="shared" si="76"/>
        <v>-0.22413793103448276</v>
      </c>
      <c r="M74" s="170">
        <f t="shared" si="101"/>
        <v>0</v>
      </c>
      <c r="N74" s="105">
        <f t="shared" si="102"/>
        <v>0.24444444444444444</v>
      </c>
      <c r="O74" s="105">
        <f t="shared" si="110"/>
        <v>7.1428571428571425E-2</v>
      </c>
      <c r="P74" s="106"/>
      <c r="Q74" s="106"/>
      <c r="R74" s="106"/>
      <c r="S74" s="106"/>
      <c r="T74" s="106"/>
      <c r="U74" s="106"/>
      <c r="V74" s="107">
        <f t="shared" si="103"/>
        <v>0.75</v>
      </c>
      <c r="W74" s="107">
        <f t="shared" si="103"/>
        <v>-0.25</v>
      </c>
      <c r="X74" s="107">
        <f t="shared" si="103"/>
        <v>5.833333333333333</v>
      </c>
      <c r="Y74" s="107">
        <f t="shared" si="103"/>
        <v>5.8571428571428568</v>
      </c>
      <c r="Z74" s="107"/>
      <c r="AA74" s="107">
        <f t="shared" si="104"/>
        <v>1</v>
      </c>
      <c r="AB74" s="107">
        <f t="shared" si="104"/>
        <v>2</v>
      </c>
      <c r="AC74" s="107">
        <f t="shared" si="104"/>
        <v>-0.70731707317073167</v>
      </c>
      <c r="AD74" s="107">
        <f t="shared" si="104"/>
        <v>-0.70833333333333337</v>
      </c>
      <c r="AE74" s="107"/>
      <c r="AF74" s="107">
        <f t="shared" si="105"/>
        <v>-7.1428571428571425E-2</v>
      </c>
      <c r="AG74" s="107">
        <f t="shared" si="105"/>
        <v>-0.33333333333333331</v>
      </c>
      <c r="AH74" s="107">
        <f t="shared" si="105"/>
        <v>-0.25</v>
      </c>
      <c r="AI74" s="210">
        <f t="shared" si="105"/>
        <v>-0.21428571428571427</v>
      </c>
      <c r="AJ74" s="107">
        <f t="shared" si="107"/>
        <v>-0.21428571428571427</v>
      </c>
      <c r="AK74" s="170">
        <f t="shared" si="13"/>
        <v>0</v>
      </c>
      <c r="AL74" s="107"/>
      <c r="AM74" s="107">
        <f t="shared" si="84"/>
        <v>7.6923076923076927E-2</v>
      </c>
      <c r="AN74" s="107">
        <f t="shared" si="85"/>
        <v>0.25</v>
      </c>
      <c r="AO74" s="107">
        <f t="shared" si="86"/>
        <v>0.22222222222222221</v>
      </c>
      <c r="AP74" s="107">
        <f t="shared" si="87"/>
        <v>0.45454545454545453</v>
      </c>
    </row>
    <row r="75" spans="1:42" s="58" customFormat="1" ht="27" x14ac:dyDescent="0.2">
      <c r="A75" s="128" t="s">
        <v>158</v>
      </c>
      <c r="B75" s="49" t="s">
        <v>158</v>
      </c>
      <c r="C75" s="49" t="s">
        <v>158</v>
      </c>
      <c r="D75" s="49" t="s">
        <v>158</v>
      </c>
      <c r="E75" s="105" t="e">
        <f t="shared" ref="E75:O75" si="111">(E25-D25)/ABS(D25)</f>
        <v>#DIV/0!</v>
      </c>
      <c r="F75" s="105">
        <f t="shared" si="111"/>
        <v>7.9251848629839056E-2</v>
      </c>
      <c r="G75" s="105">
        <f t="shared" si="111"/>
        <v>-4.4333387070772209E-2</v>
      </c>
      <c r="H75" s="105">
        <f t="shared" si="111"/>
        <v>0.18907444894286998</v>
      </c>
      <c r="I75" s="105">
        <f t="shared" si="111"/>
        <v>5.0670323694228359E-2</v>
      </c>
      <c r="J75" s="105">
        <f t="shared" si="111"/>
        <v>9.7376001440273655E-2</v>
      </c>
      <c r="K75" s="105">
        <f t="shared" si="111"/>
        <v>2.036380042245145E-2</v>
      </c>
      <c r="L75" s="105">
        <f t="shared" si="76"/>
        <v>1.1463609704078913E-2</v>
      </c>
      <c r="M75" s="170">
        <f t="shared" si="101"/>
        <v>-0.43705941591137965</v>
      </c>
      <c r="N75" s="105">
        <f t="shared" si="102"/>
        <v>5.1049119704156286E-2</v>
      </c>
      <c r="O75" s="105">
        <f t="shared" si="111"/>
        <v>6.0310540003059507E-2</v>
      </c>
      <c r="P75" s="106"/>
      <c r="Q75" s="106"/>
      <c r="R75" s="106"/>
      <c r="S75" s="106"/>
      <c r="T75" s="106"/>
      <c r="U75" s="106"/>
      <c r="V75" s="107">
        <f t="shared" si="103"/>
        <v>0.16190856458374925</v>
      </c>
      <c r="W75" s="107">
        <f t="shared" si="103"/>
        <v>6.982590075411973E-3</v>
      </c>
      <c r="X75" s="107">
        <f t="shared" si="103"/>
        <v>5.6277499232579555E-2</v>
      </c>
      <c r="Y75" s="107">
        <f t="shared" si="103"/>
        <v>-8.8427854774253897E-3</v>
      </c>
      <c r="Z75" s="107"/>
      <c r="AA75" s="107">
        <f t="shared" si="104"/>
        <v>3.5051546391752578E-2</v>
      </c>
      <c r="AB75" s="107">
        <f t="shared" si="104"/>
        <v>0.17640532544378698</v>
      </c>
      <c r="AC75" s="107">
        <f t="shared" si="104"/>
        <v>0.13978494623655913</v>
      </c>
      <c r="AD75" s="107">
        <f t="shared" si="104"/>
        <v>4.8726087329501587E-2</v>
      </c>
      <c r="AE75" s="107"/>
      <c r="AF75" s="107">
        <f t="shared" si="105"/>
        <v>2.5315405046480742E-2</v>
      </c>
      <c r="AG75" s="107">
        <f t="shared" si="105"/>
        <v>1.1631562401760453E-2</v>
      </c>
      <c r="AH75" s="107">
        <f t="shared" si="105"/>
        <v>1.5468298487166411E-2</v>
      </c>
      <c r="AI75" s="210">
        <f t="shared" si="105"/>
        <v>2.9284253578732107E-2</v>
      </c>
      <c r="AJ75" s="107">
        <f t="shared" si="107"/>
        <v>-6.216768916155419E-3</v>
      </c>
      <c r="AK75" s="170">
        <f t="shared" si="13"/>
        <v>-1.2122905027932962</v>
      </c>
      <c r="AL75" s="107"/>
      <c r="AM75" s="107">
        <f t="shared" si="84"/>
        <v>5.4723548935481259E-2</v>
      </c>
      <c r="AN75" s="107">
        <f t="shared" si="85"/>
        <v>5.8732131758856436E-2</v>
      </c>
      <c r="AO75" s="107">
        <f t="shared" si="86"/>
        <v>4.4526280549045866E-2</v>
      </c>
      <c r="AP75" s="107">
        <f t="shared" si="87"/>
        <v>4.5776047047603907E-2</v>
      </c>
    </row>
    <row r="76" spans="1:42" s="57" customFormat="1" ht="27" x14ac:dyDescent="0.2">
      <c r="A76" s="127" t="s">
        <v>159</v>
      </c>
      <c r="B76" s="48" t="s">
        <v>159</v>
      </c>
      <c r="C76" s="48" t="s">
        <v>159</v>
      </c>
      <c r="D76" s="48" t="s">
        <v>159</v>
      </c>
      <c r="E76" s="105" t="e">
        <f t="shared" ref="E76:O76" si="112">(E26-D26)/ABS(D26)</f>
        <v>#DIV/0!</v>
      </c>
      <c r="F76" s="105">
        <f t="shared" si="112"/>
        <v>1.0604453870625663E-2</v>
      </c>
      <c r="G76" s="105">
        <f t="shared" si="112"/>
        <v>-3.1479538300104928E-2</v>
      </c>
      <c r="H76" s="105">
        <f t="shared" si="112"/>
        <v>0.19447453954496208</v>
      </c>
      <c r="I76" s="105">
        <f t="shared" si="112"/>
        <v>6.3945578231292516E-2</v>
      </c>
      <c r="J76" s="105">
        <f t="shared" si="112"/>
        <v>3.4526854219948847E-2</v>
      </c>
      <c r="K76" s="105">
        <f t="shared" si="112"/>
        <v>-0.13391017717346518</v>
      </c>
      <c r="L76" s="105">
        <f t="shared" si="76"/>
        <v>-0.14215080346106304</v>
      </c>
      <c r="M76" s="170">
        <f t="shared" si="101"/>
        <v>6.1538461538461542E-2</v>
      </c>
      <c r="N76" s="105">
        <f t="shared" si="102"/>
        <v>1.5699333967649859E-2</v>
      </c>
      <c r="O76" s="105">
        <f t="shared" si="112"/>
        <v>7.7283372365339581E-2</v>
      </c>
      <c r="P76" s="106"/>
      <c r="Q76" s="106"/>
      <c r="R76" s="106"/>
      <c r="S76" s="106"/>
      <c r="T76" s="106"/>
      <c r="U76" s="106"/>
      <c r="V76" s="107">
        <f t="shared" si="103"/>
        <v>0.11722912966252221</v>
      </c>
      <c r="W76" s="107">
        <f t="shared" si="103"/>
        <v>0.17016806722689076</v>
      </c>
      <c r="X76" s="107">
        <f t="shared" si="103"/>
        <v>-5.263157894736842E-3</v>
      </c>
      <c r="Y76" s="107">
        <f t="shared" si="103"/>
        <v>-5.0335570469798654E-3</v>
      </c>
      <c r="Z76" s="107"/>
      <c r="AA76" s="107">
        <f t="shared" si="104"/>
        <v>2.2257551669316374E-2</v>
      </c>
      <c r="AB76" s="107">
        <f t="shared" si="104"/>
        <v>5.2064631956912029E-2</v>
      </c>
      <c r="AC76" s="107">
        <f t="shared" si="104"/>
        <v>7.9365079365079361E-2</v>
      </c>
      <c r="AD76" s="107">
        <f t="shared" si="104"/>
        <v>-1.1804384485666104E-2</v>
      </c>
      <c r="AE76" s="107"/>
      <c r="AF76" s="107">
        <f t="shared" si="105"/>
        <v>-8.553654743390357E-2</v>
      </c>
      <c r="AG76" s="107">
        <f t="shared" si="105"/>
        <v>-0.11433447098976109</v>
      </c>
      <c r="AH76" s="107">
        <f t="shared" si="105"/>
        <v>-0.19117647058823528</v>
      </c>
      <c r="AI76" s="210">
        <f t="shared" si="105"/>
        <v>-0.14675767918088736</v>
      </c>
      <c r="AJ76" s="107">
        <f t="shared" si="107"/>
        <v>-0.18088737201365188</v>
      </c>
      <c r="AK76" s="170">
        <f t="shared" si="13"/>
        <v>0.23255813953488369</v>
      </c>
      <c r="AL76" s="107"/>
      <c r="AM76" s="107">
        <f t="shared" si="84"/>
        <v>3.4013605442176869E-3</v>
      </c>
      <c r="AN76" s="107">
        <f t="shared" si="85"/>
        <v>1.1560693641618497E-2</v>
      </c>
      <c r="AO76" s="107">
        <f t="shared" si="86"/>
        <v>3.0303030303030304E-2</v>
      </c>
      <c r="AP76" s="107">
        <f t="shared" si="87"/>
        <v>0.02</v>
      </c>
    </row>
    <row r="77" spans="1:42" s="57" customFormat="1" ht="27" x14ac:dyDescent="0.2">
      <c r="A77" s="127" t="s">
        <v>160</v>
      </c>
      <c r="B77" s="48" t="s">
        <v>160</v>
      </c>
      <c r="C77" s="48" t="s">
        <v>160</v>
      </c>
      <c r="D77" s="48" t="s">
        <v>160</v>
      </c>
      <c r="E77" s="105" t="e">
        <f t="shared" ref="E77:O77" si="113">(E27-D27)/ABS(D27)</f>
        <v>#DIV/0!</v>
      </c>
      <c r="F77" s="105">
        <f t="shared" si="113"/>
        <v>-1.2692307692307692</v>
      </c>
      <c r="G77" s="105">
        <f t="shared" si="113"/>
        <v>-0.5714285714285714</v>
      </c>
      <c r="H77" s="105">
        <f t="shared" si="113"/>
        <v>4.6363636363636367</v>
      </c>
      <c r="I77" s="105">
        <f t="shared" si="113"/>
        <v>-2.8</v>
      </c>
      <c r="J77" s="105">
        <f t="shared" si="113"/>
        <v>1.375</v>
      </c>
      <c r="K77" s="105">
        <f t="shared" si="113"/>
        <v>-2.074074074074074</v>
      </c>
      <c r="L77" s="105">
        <f t="shared" si="76"/>
        <v>-2.5555555555555554</v>
      </c>
      <c r="M77" s="170">
        <f t="shared" si="101"/>
        <v>0.23214285714285721</v>
      </c>
      <c r="N77" s="105">
        <f t="shared" si="102"/>
        <v>0.93103448275862066</v>
      </c>
      <c r="O77" s="105">
        <f t="shared" si="113"/>
        <v>11</v>
      </c>
      <c r="P77" s="106"/>
      <c r="Q77" s="106"/>
      <c r="R77" s="106"/>
      <c r="S77" s="106"/>
      <c r="T77" s="106"/>
      <c r="U77" s="106"/>
      <c r="V77" s="107">
        <f t="shared" si="103"/>
        <v>-2.6153846153846154</v>
      </c>
      <c r="W77" s="107">
        <f t="shared" si="103"/>
        <v>-1.6153846153846154</v>
      </c>
      <c r="X77" s="107">
        <f t="shared" si="103"/>
        <v>-2.3571428571428572</v>
      </c>
      <c r="Y77" s="107">
        <f t="shared" si="103"/>
        <v>-0.23076923076923078</v>
      </c>
      <c r="Z77" s="107"/>
      <c r="AA77" s="107">
        <f t="shared" si="104"/>
        <v>0.80952380952380953</v>
      </c>
      <c r="AB77" s="107">
        <f t="shared" si="104"/>
        <v>1.3125</v>
      </c>
      <c r="AC77" s="107">
        <f t="shared" si="104"/>
        <v>1.631578947368421</v>
      </c>
      <c r="AD77" s="107">
        <f t="shared" si="104"/>
        <v>1.875</v>
      </c>
      <c r="AE77" s="107"/>
      <c r="AF77" s="107">
        <f t="shared" si="105"/>
        <v>0.5</v>
      </c>
      <c r="AG77" s="107">
        <f t="shared" si="105"/>
        <v>-1.6</v>
      </c>
      <c r="AH77" s="107">
        <f t="shared" si="105"/>
        <v>-2.1666666666666665</v>
      </c>
      <c r="AI77" s="210">
        <f t="shared" si="105"/>
        <v>-1.7142857142857142</v>
      </c>
      <c r="AJ77" s="107">
        <f t="shared" si="107"/>
        <v>-2.6428571428571428</v>
      </c>
      <c r="AK77" s="170">
        <f t="shared" si="13"/>
        <v>0.54166666666666674</v>
      </c>
      <c r="AL77" s="107"/>
      <c r="AM77" s="107">
        <f t="shared" si="84"/>
        <v>1.5</v>
      </c>
      <c r="AN77" s="107">
        <f t="shared" si="85"/>
        <v>1.6666666666666667</v>
      </c>
      <c r="AO77" s="107">
        <f t="shared" si="86"/>
        <v>0.8571428571428571</v>
      </c>
      <c r="AP77" s="107">
        <f t="shared" si="87"/>
        <v>0.7</v>
      </c>
    </row>
    <row r="78" spans="1:42" ht="27" x14ac:dyDescent="0.25">
      <c r="A78" s="128" t="s">
        <v>219</v>
      </c>
      <c r="B78" s="45"/>
      <c r="C78" s="45"/>
      <c r="D78" s="45"/>
      <c r="E78" s="87"/>
      <c r="F78" s="87"/>
      <c r="G78" s="87"/>
      <c r="H78" s="87"/>
      <c r="I78" s="87"/>
      <c r="J78" s="87"/>
      <c r="K78" s="91"/>
      <c r="L78" s="91"/>
      <c r="M78" s="170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7"/>
      <c r="Z78" s="89"/>
      <c r="AA78" s="87"/>
      <c r="AB78" s="87"/>
      <c r="AC78" s="87"/>
      <c r="AD78" s="87"/>
      <c r="AE78" s="87"/>
      <c r="AF78" s="87"/>
      <c r="AG78" s="87"/>
      <c r="AH78" s="87"/>
      <c r="AI78" s="196"/>
      <c r="AJ78" s="87"/>
      <c r="AK78" s="170"/>
      <c r="AL78" s="86"/>
      <c r="AM78" s="87"/>
      <c r="AN78" s="87"/>
      <c r="AO78" s="87"/>
      <c r="AP78" s="87"/>
    </row>
    <row r="79" spans="1:42" ht="27" x14ac:dyDescent="0.25">
      <c r="A79" s="126" t="s">
        <v>220</v>
      </c>
      <c r="B79" s="45"/>
      <c r="C79" s="45"/>
      <c r="D79" s="45"/>
      <c r="E79" s="105" t="e">
        <f t="shared" ref="E79:O79" si="114">E29/D29-1</f>
        <v>#DIV/0!</v>
      </c>
      <c r="F79" s="105">
        <f t="shared" si="114"/>
        <v>8.7749236572660427E-2</v>
      </c>
      <c r="G79" s="105">
        <f t="shared" si="114"/>
        <v>-3.7858145487573269E-2</v>
      </c>
      <c r="H79" s="105">
        <f t="shared" si="114"/>
        <v>0.20236000858184933</v>
      </c>
      <c r="I79" s="105">
        <f t="shared" si="114"/>
        <v>4.004139752328606E-2</v>
      </c>
      <c r="J79" s="105">
        <f t="shared" si="114"/>
        <v>0.13697972068764375</v>
      </c>
      <c r="K79" s="105">
        <f t="shared" si="114"/>
        <v>2.8519692168401889E-2</v>
      </c>
      <c r="L79" s="105">
        <f>L29/J29-1</f>
        <v>8.8124339821940012E-3</v>
      </c>
      <c r="M79" s="170">
        <f t="shared" si="101"/>
        <v>-0.69100529100529173</v>
      </c>
      <c r="N79" s="105">
        <f>N29/K29-1</f>
        <v>5.3110328638497739E-2</v>
      </c>
      <c r="O79" s="105">
        <f t="shared" si="114"/>
        <v>6.1577040958484153E-2</v>
      </c>
      <c r="P79" s="87"/>
      <c r="Q79" s="87"/>
      <c r="R79" s="87"/>
      <c r="S79" s="87"/>
      <c r="T79" s="87"/>
      <c r="U79" s="87"/>
      <c r="V79" s="105">
        <f t="shared" ref="V79:Y81" si="115">V29/Q29-1</f>
        <v>0.14036643026004736</v>
      </c>
      <c r="W79" s="105">
        <f t="shared" si="115"/>
        <v>-3.0877812086458345E-3</v>
      </c>
      <c r="X79" s="105">
        <f t="shared" si="115"/>
        <v>2.3827824750192184E-2</v>
      </c>
      <c r="Y79" s="105">
        <f t="shared" si="115"/>
        <v>4.7816786208632056E-3</v>
      </c>
      <c r="Z79" s="105"/>
      <c r="AA79" s="105">
        <f t="shared" ref="AA79:AD81" si="116">AA29/V29-1</f>
        <v>5.1308629178543619E-2</v>
      </c>
      <c r="AB79" s="105">
        <f t="shared" si="116"/>
        <v>0.25427728613569323</v>
      </c>
      <c r="AC79" s="105">
        <f t="shared" si="116"/>
        <v>0.19669669669669676</v>
      </c>
      <c r="AD79" s="105">
        <f t="shared" si="116"/>
        <v>7.0381966186599865E-2</v>
      </c>
      <c r="AE79" s="105"/>
      <c r="AF79" s="105">
        <f t="shared" ref="AF79:AI81" si="117">AF29/AA29-1</f>
        <v>3.7835839290115914E-2</v>
      </c>
      <c r="AG79" s="105">
        <f t="shared" si="117"/>
        <v>1.2111947318908856E-2</v>
      </c>
      <c r="AH79" s="105">
        <f t="shared" si="117"/>
        <v>2.4090338770389019E-2</v>
      </c>
      <c r="AI79" s="211">
        <f t="shared" si="117"/>
        <v>4.0131040131040185E-2</v>
      </c>
      <c r="AJ79" s="105">
        <f>AJ29/AD29-1</f>
        <v>-3.6270036270036221E-2</v>
      </c>
      <c r="AK79" s="170">
        <f t="shared" ref="AK79:AK111" si="118">AJ79/AI79-1</f>
        <v>-1.9037900874635545</v>
      </c>
      <c r="AL79" s="105"/>
      <c r="AM79" s="105">
        <f t="shared" ref="AM79:AP81" si="119">AM29/AF29-1</f>
        <v>6.6381664885405645E-2</v>
      </c>
      <c r="AN79" s="105">
        <f t="shared" si="119"/>
        <v>6.0764494016498194E-2</v>
      </c>
      <c r="AO79" s="105">
        <f t="shared" si="119"/>
        <v>4.26366086743446E-2</v>
      </c>
      <c r="AP79" s="105">
        <f t="shared" si="119"/>
        <v>4.2744656917885315E-2</v>
      </c>
    </row>
    <row r="80" spans="1:42" ht="27" x14ac:dyDescent="0.25">
      <c r="A80" s="126" t="s">
        <v>152</v>
      </c>
      <c r="B80" s="45"/>
      <c r="C80" s="45"/>
      <c r="D80" s="45"/>
      <c r="E80" s="105" t="e">
        <f t="shared" ref="E80:O80" si="120">E30/D30-1</f>
        <v>#DIV/0!</v>
      </c>
      <c r="F80" s="105">
        <f t="shared" si="120"/>
        <v>7.6120376409205326E-2</v>
      </c>
      <c r="G80" s="105">
        <f t="shared" si="120"/>
        <v>-5.1688311688311672E-2</v>
      </c>
      <c r="H80" s="105">
        <f t="shared" si="120"/>
        <v>0.17456404637998713</v>
      </c>
      <c r="I80" s="105">
        <f t="shared" si="120"/>
        <v>5.4566653711620727E-2</v>
      </c>
      <c r="J80" s="105">
        <f t="shared" si="120"/>
        <v>2.0343480504164457E-2</v>
      </c>
      <c r="K80" s="105">
        <f t="shared" si="120"/>
        <v>-1.524236075995089E-2</v>
      </c>
      <c r="L80" s="105">
        <f t="shared" ref="L80:L93" si="121">L30/J30-1</f>
        <v>-4.9122300079462722E-3</v>
      </c>
      <c r="M80" s="170">
        <f t="shared" si="101"/>
        <v>-0.67772511848341144</v>
      </c>
      <c r="N80" s="105">
        <f>N30/K30-1</f>
        <v>2.8462441314553999E-2</v>
      </c>
      <c r="O80" s="105">
        <f t="shared" si="120"/>
        <v>5.0641940085591974E-2</v>
      </c>
      <c r="P80" s="87"/>
      <c r="Q80" s="87"/>
      <c r="R80" s="87"/>
      <c r="S80" s="87"/>
      <c r="T80" s="87"/>
      <c r="U80" s="87"/>
      <c r="V80" s="105">
        <f t="shared" si="115"/>
        <v>0.19999999999999996</v>
      </c>
      <c r="W80" s="105">
        <f t="shared" si="115"/>
        <v>1.7573221757322122E-2</v>
      </c>
      <c r="X80" s="105">
        <f t="shared" si="115"/>
        <v>8.968307484828042E-2</v>
      </c>
      <c r="Y80" s="105">
        <f t="shared" si="115"/>
        <v>-5.8738005234079682E-2</v>
      </c>
      <c r="Z80" s="105"/>
      <c r="AA80" s="105">
        <f t="shared" si="116"/>
        <v>-4.6376811594203149E-3</v>
      </c>
      <c r="AB80" s="105">
        <f t="shared" si="116"/>
        <v>4.0021929824561431E-2</v>
      </c>
      <c r="AC80" s="105">
        <f t="shared" si="116"/>
        <v>4.6101485148514865E-2</v>
      </c>
      <c r="AD80" s="105">
        <f t="shared" si="116"/>
        <v>-9.2678405931423402E-4</v>
      </c>
      <c r="AE80" s="105"/>
      <c r="AF80" s="105">
        <f t="shared" si="117"/>
        <v>-1.3395457192778126E-2</v>
      </c>
      <c r="AG80" s="105">
        <f t="shared" si="117"/>
        <v>-5.2714812862414417E-3</v>
      </c>
      <c r="AH80" s="105">
        <f t="shared" si="117"/>
        <v>-2.6915113871635588E-2</v>
      </c>
      <c r="AI80" s="211">
        <f t="shared" si="117"/>
        <v>-1.6697588126159513E-2</v>
      </c>
      <c r="AJ80" s="105">
        <f t="shared" ref="AJ80:AJ86" si="122">AJ30/AD30-1</f>
        <v>2.7520098948670357E-2</v>
      </c>
      <c r="AK80" s="170">
        <f t="shared" si="118"/>
        <v>-2.648148148148151</v>
      </c>
      <c r="AL80" s="105"/>
      <c r="AM80" s="105">
        <f t="shared" si="119"/>
        <v>1.5348288075560879E-2</v>
      </c>
      <c r="AN80" s="105">
        <f t="shared" si="119"/>
        <v>3.868574456809748E-2</v>
      </c>
      <c r="AO80" s="105">
        <f t="shared" si="119"/>
        <v>2.4316109422492405E-2</v>
      </c>
      <c r="AP80" s="105">
        <f t="shared" si="119"/>
        <v>3.4591194968553562E-2</v>
      </c>
    </row>
    <row r="81" spans="1:42" ht="27" x14ac:dyDescent="0.25">
      <c r="A81" s="126" t="s">
        <v>153</v>
      </c>
      <c r="B81" s="45"/>
      <c r="C81" s="45"/>
      <c r="D81" s="45"/>
      <c r="E81" s="105" t="e">
        <f t="shared" ref="E81:O81" si="123">E31/D31-1</f>
        <v>#DIV/0!</v>
      </c>
      <c r="F81" s="105">
        <f t="shared" si="123"/>
        <v>5.7306590257879542E-3</v>
      </c>
      <c r="G81" s="105">
        <f t="shared" si="123"/>
        <v>-8.8319088319088301E-2</v>
      </c>
      <c r="H81" s="105">
        <f t="shared" si="123"/>
        <v>7.9687499999999911E-2</v>
      </c>
      <c r="I81" s="105">
        <f t="shared" si="123"/>
        <v>0.17510853835021711</v>
      </c>
      <c r="J81" s="105">
        <f t="shared" si="123"/>
        <v>6.3423645320197064E-2</v>
      </c>
      <c r="K81" s="105">
        <f t="shared" si="123"/>
        <v>0.15749855240301103</v>
      </c>
      <c r="L81" s="105">
        <f t="shared" si="121"/>
        <v>0.20150550086855823</v>
      </c>
      <c r="M81" s="170">
        <f t="shared" si="101"/>
        <v>0.27941176470588247</v>
      </c>
      <c r="N81" s="105">
        <f>N31/K31-1</f>
        <v>0.16558279139569776</v>
      </c>
      <c r="O81" s="105">
        <f t="shared" si="123"/>
        <v>9.8712446351931327E-2</v>
      </c>
      <c r="P81" s="87"/>
      <c r="Q81" s="87"/>
      <c r="R81" s="87"/>
      <c r="S81" s="87"/>
      <c r="T81" s="87"/>
      <c r="U81" s="87"/>
      <c r="V81" s="105">
        <f t="shared" si="115"/>
        <v>0.25336927223719674</v>
      </c>
      <c r="W81" s="105">
        <f t="shared" si="115"/>
        <v>0.10086455331412103</v>
      </c>
      <c r="X81" s="105">
        <f t="shared" si="115"/>
        <v>0.31756756756756754</v>
      </c>
      <c r="Y81" s="105">
        <f t="shared" si="115"/>
        <v>5.1630434782608647E-2</v>
      </c>
      <c r="Z81" s="105"/>
      <c r="AA81" s="105">
        <f t="shared" si="116"/>
        <v>4.5161290322580649E-2</v>
      </c>
      <c r="AB81" s="105">
        <f t="shared" si="116"/>
        <v>6.8062827225130906E-2</v>
      </c>
      <c r="AC81" s="105">
        <f t="shared" si="116"/>
        <v>3.3333333333333437E-2</v>
      </c>
      <c r="AD81" s="105">
        <f t="shared" si="116"/>
        <v>0.11111111111111116</v>
      </c>
      <c r="AE81" s="105"/>
      <c r="AF81" s="105">
        <f t="shared" si="117"/>
        <v>9.259259259259256E-2</v>
      </c>
      <c r="AG81" s="105">
        <f t="shared" si="117"/>
        <v>0.1740196078431373</v>
      </c>
      <c r="AH81" s="105">
        <f t="shared" si="117"/>
        <v>0.20843672456575679</v>
      </c>
      <c r="AI81" s="211">
        <f t="shared" si="117"/>
        <v>0.16744186046511622</v>
      </c>
      <c r="AJ81" s="105">
        <f t="shared" si="122"/>
        <v>0.34418604651162799</v>
      </c>
      <c r="AK81" s="170">
        <f t="shared" si="118"/>
        <v>1.0555555555555567</v>
      </c>
      <c r="AL81" s="105"/>
      <c r="AM81" s="105">
        <f t="shared" si="119"/>
        <v>0.12052730696798486</v>
      </c>
      <c r="AN81" s="105">
        <f t="shared" si="119"/>
        <v>0.17536534446764085</v>
      </c>
      <c r="AO81" s="105">
        <f t="shared" si="119"/>
        <v>0.20944558521560586</v>
      </c>
      <c r="AP81" s="105">
        <f t="shared" si="119"/>
        <v>0.16135458167330685</v>
      </c>
    </row>
    <row r="82" spans="1:42" ht="27" x14ac:dyDescent="0.2">
      <c r="A82" s="131" t="s">
        <v>83</v>
      </c>
      <c r="B82" s="51"/>
      <c r="C82" s="59">
        <f t="shared" ref="C82:O82" si="124">(C32-B32)/ABS(B32)</f>
        <v>5.8004640371229696E-2</v>
      </c>
      <c r="D82" s="59">
        <f t="shared" si="124"/>
        <v>6.0971089696071165E-2</v>
      </c>
      <c r="E82" s="105">
        <f t="shared" si="124"/>
        <v>5.9592430858806403E-2</v>
      </c>
      <c r="F82" s="105">
        <f t="shared" si="124"/>
        <v>7.4731433909388134E-2</v>
      </c>
      <c r="G82" s="105">
        <f t="shared" si="124"/>
        <v>-4.3817266150267146E-2</v>
      </c>
      <c r="H82" s="105">
        <f t="shared" si="124"/>
        <v>0.1907600994572628</v>
      </c>
      <c r="I82" s="105">
        <f t="shared" si="124"/>
        <v>4.8767344739323724E-2</v>
      </c>
      <c r="J82" s="105">
        <f t="shared" si="124"/>
        <v>9.6488974523656609E-2</v>
      </c>
      <c r="K82" s="105">
        <f t="shared" si="124"/>
        <v>1.1949157506296737E-2</v>
      </c>
      <c r="L82" s="105">
        <f t="shared" si="121"/>
        <v>2.8310912392370824E-3</v>
      </c>
      <c r="M82" s="170">
        <f t="shared" si="101"/>
        <v>-0.76307189542482734</v>
      </c>
      <c r="N82" s="105">
        <f t="shared" ref="N82:N93" si="125">(N32-K32)/ABS(K32)</f>
        <v>5.0164965559821723E-2</v>
      </c>
      <c r="O82" s="105">
        <f t="shared" si="124"/>
        <v>6.1382718771243273E-2</v>
      </c>
      <c r="P82" s="106"/>
      <c r="Q82" s="106"/>
      <c r="R82" s="106"/>
      <c r="S82" s="106"/>
      <c r="T82" s="106"/>
      <c r="U82" s="106"/>
      <c r="V82" s="107">
        <f t="shared" ref="V82:V93" si="126">(V32-Q32)/ABS(Q32)</f>
        <v>0.15612610911836888</v>
      </c>
      <c r="W82" s="107">
        <f t="shared" ref="W82:W93" si="127">(W32-R32)/ABS(R32)</f>
        <v>1.0139642444187495E-2</v>
      </c>
      <c r="X82" s="107">
        <f t="shared" ref="X82:X93" si="128">(X32-S32)/ABS(S32)</f>
        <v>4.9628270734768755E-2</v>
      </c>
      <c r="Y82" s="107">
        <f t="shared" ref="Y82:Y93" si="129">(Y32-T32)/ABS(T32)</f>
        <v>-8.9112119248217752E-3</v>
      </c>
      <c r="Z82" s="107"/>
      <c r="AA82" s="107">
        <f t="shared" ref="AA82:AA93" si="130">(AA32-V32)/ABS(V32)</f>
        <v>3.5842586544741997E-2</v>
      </c>
      <c r="AB82" s="107">
        <f t="shared" ref="AB82:AB93" si="131">(AB32-W32)/ABS(W32)</f>
        <v>0.17240468433565201</v>
      </c>
      <c r="AC82" s="107">
        <f t="shared" ref="AC82:AC93" si="132">(AC32-X32)/ABS(X32)</f>
        <v>0.13972955569864778</v>
      </c>
      <c r="AD82" s="107">
        <f t="shared" ref="AD82:AD93" si="133">(AD32-Y32)/ABS(Y32)</f>
        <v>4.8307994114762137E-2</v>
      </c>
      <c r="AE82" s="107"/>
      <c r="AF82" s="107">
        <f t="shared" ref="AF82:AF93" si="134">(AF32-AA32)/ABS(AA32)</f>
        <v>1.9862851737999527E-2</v>
      </c>
      <c r="AG82" s="107">
        <f t="shared" ref="AG82:AG93" si="135">(AG32-AB32)/ABS(AB32)</f>
        <v>5.4825384904243334E-3</v>
      </c>
      <c r="AH82" s="107">
        <f t="shared" ref="AH82:AH93" si="136">(AH32-AC32)/ABS(AC32)</f>
        <v>3.1476997578692495E-3</v>
      </c>
      <c r="AI82" s="210">
        <f t="shared" ref="AI82:AI93" si="137">(AI32-AD32)/ABS(AD32)</f>
        <v>1.9337231968810917E-2</v>
      </c>
      <c r="AJ82" s="105">
        <f t="shared" si="122"/>
        <v>-1.7076023391812911E-2</v>
      </c>
      <c r="AK82" s="170">
        <f t="shared" si="118"/>
        <v>-1.8830645161290347</v>
      </c>
      <c r="AL82" s="107"/>
      <c r="AM82" s="107">
        <f t="shared" ref="AM82:AM93" si="138">(AM32-AF32)/ABS(AF32)</f>
        <v>5.2631578947368418E-2</v>
      </c>
      <c r="AN82" s="107">
        <f t="shared" ref="AN82:AN93" si="139">(AN32-AG32)/ABS(AG32)</f>
        <v>5.729011054675829E-2</v>
      </c>
      <c r="AO82" s="107">
        <f t="shared" ref="AO82:AO93" si="140">(AO32-AH32)/ABS(AH32)</f>
        <v>4.4975460616300589E-2</v>
      </c>
      <c r="AP82" s="107">
        <f t="shared" ref="AP82:AP93" si="141">(AP32-AI32)/ABS(AI32)</f>
        <v>4.5360667023636503E-2</v>
      </c>
    </row>
    <row r="83" spans="1:42" ht="27" x14ac:dyDescent="0.2">
      <c r="A83" s="131" t="s">
        <v>84</v>
      </c>
      <c r="B83" s="40"/>
      <c r="C83" s="59">
        <f t="shared" ref="C83:O83" si="142">(C33-B33)/ABS(B33)</f>
        <v>5.2679327446473932E-2</v>
      </c>
      <c r="D83" s="59">
        <f t="shared" si="142"/>
        <v>9.3823613904050557E-2</v>
      </c>
      <c r="E83" s="105">
        <f t="shared" si="142"/>
        <v>7.3694715831494909E-2</v>
      </c>
      <c r="F83" s="105">
        <f t="shared" si="142"/>
        <v>5.8803385352967079E-2</v>
      </c>
      <c r="G83" s="105">
        <f t="shared" si="142"/>
        <v>-2.2224275747354801E-2</v>
      </c>
      <c r="H83" s="105">
        <f t="shared" si="142"/>
        <v>0.16132690671959171</v>
      </c>
      <c r="I83" s="105">
        <f t="shared" si="142"/>
        <v>2.6652018229166668E-2</v>
      </c>
      <c r="J83" s="105">
        <f t="shared" si="142"/>
        <v>0.14640719749514486</v>
      </c>
      <c r="K83" s="105">
        <f t="shared" si="142"/>
        <v>-4.2178046672428698E-3</v>
      </c>
      <c r="L83" s="105">
        <f t="shared" si="121"/>
        <v>-1.5557476231633505E-2</v>
      </c>
      <c r="M83" s="170">
        <f t="shared" si="101"/>
        <v>2.6885245901639268</v>
      </c>
      <c r="N83" s="105">
        <f t="shared" si="125"/>
        <v>2.24629378884144E-2</v>
      </c>
      <c r="O83" s="105">
        <f t="shared" si="142"/>
        <v>6.9609507640067916E-2</v>
      </c>
      <c r="P83" s="106"/>
      <c r="Q83" s="106"/>
      <c r="R83" s="106"/>
      <c r="S83" s="106"/>
      <c r="T83" s="106"/>
      <c r="U83" s="106"/>
      <c r="V83" s="107">
        <f t="shared" si="126"/>
        <v>0.1194259354177345</v>
      </c>
      <c r="W83" s="107">
        <f t="shared" si="127"/>
        <v>-3.9399624765478425E-2</v>
      </c>
      <c r="X83" s="107">
        <f t="shared" si="128"/>
        <v>2.9443064916637104E-2</v>
      </c>
      <c r="Y83" s="107">
        <f t="shared" si="129"/>
        <v>6.2789654656899389E-3</v>
      </c>
      <c r="Z83" s="107"/>
      <c r="AA83" s="107">
        <f t="shared" si="130"/>
        <v>7.9365079365079361E-2</v>
      </c>
      <c r="AB83" s="107">
        <f t="shared" si="131"/>
        <v>0.23763020833333334</v>
      </c>
      <c r="AC83" s="107">
        <f t="shared" si="132"/>
        <v>0.20933838731909027</v>
      </c>
      <c r="AD83" s="107">
        <f t="shared" si="133"/>
        <v>7.4134601099390879E-2</v>
      </c>
      <c r="AE83" s="107"/>
      <c r="AF83" s="107">
        <f t="shared" si="134"/>
        <v>2.0786199095022623E-2</v>
      </c>
      <c r="AG83" s="107">
        <f t="shared" si="135"/>
        <v>-2.4592319831667542E-2</v>
      </c>
      <c r="AH83" s="107">
        <f t="shared" si="136"/>
        <v>-2.1655506482404902E-2</v>
      </c>
      <c r="AI83" s="210">
        <f t="shared" si="137"/>
        <v>9.6818810511756573E-3</v>
      </c>
      <c r="AJ83" s="105">
        <f t="shared" si="122"/>
        <v>-3.5684647302904549E-2</v>
      </c>
      <c r="AK83" s="170">
        <f t="shared" si="118"/>
        <v>-4.6857142857142842</v>
      </c>
      <c r="AL83" s="107"/>
      <c r="AM83" s="107">
        <f t="shared" si="138"/>
        <v>1.8146557694971602E-2</v>
      </c>
      <c r="AN83" s="107">
        <f t="shared" si="139"/>
        <v>1.1190508291762168E-2</v>
      </c>
      <c r="AO83" s="107">
        <f t="shared" si="140"/>
        <v>3.3930391728556865E-2</v>
      </c>
      <c r="AP83" s="107">
        <f t="shared" si="141"/>
        <v>2.7397260273972601E-2</v>
      </c>
    </row>
    <row r="84" spans="1:42" ht="27" x14ac:dyDescent="0.2">
      <c r="A84" s="131" t="s">
        <v>85</v>
      </c>
      <c r="B84" s="51"/>
      <c r="C84" s="59">
        <f t="shared" ref="C84:O84" si="143">(C34-B34)/ABS(B34)</f>
        <v>6.426388000284354E-2</v>
      </c>
      <c r="D84" s="59">
        <f t="shared" si="143"/>
        <v>2.2777369581190303E-2</v>
      </c>
      <c r="E84" s="105">
        <f t="shared" si="143"/>
        <v>4.2058516196447231E-2</v>
      </c>
      <c r="F84" s="105">
        <f t="shared" si="143"/>
        <v>9.5136625720732018E-2</v>
      </c>
      <c r="G84" s="105">
        <f t="shared" si="143"/>
        <v>-7.0561977795582001E-2</v>
      </c>
      <c r="H84" s="105">
        <f t="shared" si="143"/>
        <v>0.22911150791207438</v>
      </c>
      <c r="I84" s="105">
        <f t="shared" si="143"/>
        <v>7.5994389339745519E-2</v>
      </c>
      <c r="J84" s="105">
        <f t="shared" si="143"/>
        <v>3.7850924158480376E-2</v>
      </c>
      <c r="K84" s="105">
        <f t="shared" si="143"/>
        <v>3.2926610443208326E-2</v>
      </c>
      <c r="L84" s="105">
        <f t="shared" si="121"/>
        <v>2.6691189664453718E-2</v>
      </c>
      <c r="M84" s="170">
        <f t="shared" si="101"/>
        <v>-0.18937329700272165</v>
      </c>
      <c r="N84" s="105">
        <f t="shared" si="125"/>
        <v>8.4817163206809695E-2</v>
      </c>
      <c r="O84" s="105">
        <f t="shared" si="143"/>
        <v>5.1683414067816964E-2</v>
      </c>
      <c r="P84" s="106"/>
      <c r="Q84" s="106"/>
      <c r="R84" s="106"/>
      <c r="S84" s="106"/>
      <c r="T84" s="106"/>
      <c r="U84" s="106"/>
      <c r="V84" s="107">
        <f t="shared" si="126"/>
        <v>0.20143429656190678</v>
      </c>
      <c r="W84" s="107">
        <f t="shared" si="127"/>
        <v>7.5510625128945741E-2</v>
      </c>
      <c r="X84" s="107">
        <f t="shared" si="128"/>
        <v>7.3744437380801012E-2</v>
      </c>
      <c r="Y84" s="107">
        <f t="shared" si="129"/>
        <v>-2.6878868258178604E-2</v>
      </c>
      <c r="Z84" s="107"/>
      <c r="AA84" s="107">
        <f t="shared" si="130"/>
        <v>-1.4220505617977528E-2</v>
      </c>
      <c r="AB84" s="107">
        <f t="shared" si="131"/>
        <v>9.5530404757337428E-2</v>
      </c>
      <c r="AC84" s="107">
        <f t="shared" si="132"/>
        <v>5.9996052891257153E-2</v>
      </c>
      <c r="AD84" s="107">
        <f t="shared" si="133"/>
        <v>1.6718153734326731E-2</v>
      </c>
      <c r="AE84" s="107"/>
      <c r="AF84" s="107">
        <f t="shared" si="134"/>
        <v>1.8699910952804988E-2</v>
      </c>
      <c r="AG84" s="107">
        <f t="shared" si="135"/>
        <v>4.5526177552092456E-2</v>
      </c>
      <c r="AH84" s="107">
        <f t="shared" si="136"/>
        <v>3.5561347979892015E-2</v>
      </c>
      <c r="AI84" s="210">
        <f t="shared" si="137"/>
        <v>3.1814119749776583E-2</v>
      </c>
      <c r="AJ84" s="105">
        <f t="shared" si="122"/>
        <v>6.9705093833780651E-3</v>
      </c>
      <c r="AK84" s="170">
        <f t="shared" si="118"/>
        <v>-0.78089887640449285</v>
      </c>
      <c r="AL84" s="107"/>
      <c r="AM84" s="107">
        <f t="shared" si="138"/>
        <v>9.6153846153846159E-2</v>
      </c>
      <c r="AN84" s="107">
        <f t="shared" si="139"/>
        <v>0.11455367610115559</v>
      </c>
      <c r="AO84" s="107">
        <f t="shared" si="140"/>
        <v>5.8612010068320751E-2</v>
      </c>
      <c r="AP84" s="107">
        <f t="shared" si="141"/>
        <v>6.8075523990992551E-2</v>
      </c>
    </row>
    <row r="85" spans="1:42" ht="27" x14ac:dyDescent="0.2">
      <c r="A85" s="131" t="s">
        <v>86</v>
      </c>
      <c r="B85" s="51"/>
      <c r="C85" s="59">
        <f t="shared" ref="C85:O85" si="144">(C35-B35)/ABS(B35)</f>
        <v>2.0230314347961405E-2</v>
      </c>
      <c r="D85" s="59">
        <f t="shared" si="144"/>
        <v>1.9219035997559489E-2</v>
      </c>
      <c r="E85" s="105">
        <f t="shared" si="144"/>
        <v>7.0637533672553127E-2</v>
      </c>
      <c r="F85" s="105">
        <f t="shared" si="144"/>
        <v>4.920324294101202E-2</v>
      </c>
      <c r="G85" s="105">
        <f t="shared" si="144"/>
        <v>-4.2899014122035707E-2</v>
      </c>
      <c r="H85" s="105">
        <f t="shared" si="144"/>
        <v>-0.13307349665924276</v>
      </c>
      <c r="I85" s="105">
        <f t="shared" si="144"/>
        <v>0.23635195889531149</v>
      </c>
      <c r="J85" s="105">
        <f t="shared" si="144"/>
        <v>5.4545454545454543E-2</v>
      </c>
      <c r="K85" s="105">
        <f t="shared" si="144"/>
        <v>6.9950738916256153E-2</v>
      </c>
      <c r="L85" s="105">
        <f t="shared" si="121"/>
        <v>5.5418719211822731E-2</v>
      </c>
      <c r="M85" s="170">
        <f t="shared" si="101"/>
        <v>-0.20774647887323838</v>
      </c>
      <c r="N85" s="105">
        <f t="shared" si="125"/>
        <v>8.6556169429097607E-2</v>
      </c>
      <c r="O85" s="105">
        <f t="shared" si="144"/>
        <v>8.050847457627118E-2</v>
      </c>
      <c r="P85" s="106"/>
      <c r="Q85" s="106"/>
      <c r="R85" s="106"/>
      <c r="S85" s="106"/>
      <c r="T85" s="106"/>
      <c r="U85" s="106"/>
      <c r="V85" s="107">
        <f t="shared" si="126"/>
        <v>0.35598227474150662</v>
      </c>
      <c r="W85" s="107">
        <f t="shared" si="127"/>
        <v>0.39506172839506171</v>
      </c>
      <c r="X85" s="107">
        <f t="shared" si="128"/>
        <v>0.20112517580872011</v>
      </c>
      <c r="Y85" s="107">
        <f t="shared" si="129"/>
        <v>6.4192577733199599E-2</v>
      </c>
      <c r="Z85" s="107"/>
      <c r="AA85" s="107">
        <f t="shared" si="130"/>
        <v>2.7233115468409588E-2</v>
      </c>
      <c r="AB85" s="107">
        <f t="shared" si="131"/>
        <v>8.3579154375614556E-2</v>
      </c>
      <c r="AC85" s="107">
        <f t="shared" si="132"/>
        <v>8.0796252927400475E-2</v>
      </c>
      <c r="AD85" s="107">
        <f t="shared" si="133"/>
        <v>2.9217719132893498E-2</v>
      </c>
      <c r="AE85" s="107"/>
      <c r="AF85" s="107">
        <f t="shared" si="134"/>
        <v>0.13361611876988336</v>
      </c>
      <c r="AG85" s="107">
        <f t="shared" si="135"/>
        <v>1.0889292196007259E-2</v>
      </c>
      <c r="AH85" s="107">
        <f t="shared" si="136"/>
        <v>9.5341278439869989E-2</v>
      </c>
      <c r="AI85" s="210">
        <f t="shared" si="137"/>
        <v>5.3113553113553112E-2</v>
      </c>
      <c r="AJ85" s="105">
        <f t="shared" si="122"/>
        <v>-9.157509157509125E-4</v>
      </c>
      <c r="AK85" s="170">
        <f t="shared" si="118"/>
        <v>-1.0172413793103448</v>
      </c>
      <c r="AL85" s="107"/>
      <c r="AM85" s="107">
        <f t="shared" si="138"/>
        <v>0.1225444340505145</v>
      </c>
      <c r="AN85" s="107">
        <f t="shared" si="139"/>
        <v>7.719928186714542E-2</v>
      </c>
      <c r="AO85" s="107">
        <f t="shared" si="140"/>
        <v>8.803165182987141E-2</v>
      </c>
      <c r="AP85" s="107">
        <f t="shared" si="141"/>
        <v>6.0869565217391307E-2</v>
      </c>
    </row>
    <row r="86" spans="1:42" ht="27" x14ac:dyDescent="0.2">
      <c r="A86" s="131" t="s">
        <v>87</v>
      </c>
      <c r="B86" s="51"/>
      <c r="C86" s="59">
        <f t="shared" ref="C86:O86" si="145">(C36-B36)/ABS(B36)</f>
        <v>7.665818236262914E-2</v>
      </c>
      <c r="D86" s="59">
        <f t="shared" si="145"/>
        <v>4.3109442358503685E-3</v>
      </c>
      <c r="E86" s="105">
        <f t="shared" si="145"/>
        <v>9.8587648850733872E-2</v>
      </c>
      <c r="F86" s="105">
        <f t="shared" si="145"/>
        <v>0.12793042601462062</v>
      </c>
      <c r="G86" s="105">
        <f t="shared" si="145"/>
        <v>6.5370432450553129E-2</v>
      </c>
      <c r="H86" s="105">
        <f t="shared" si="145"/>
        <v>3.9542689322425002E-2</v>
      </c>
      <c r="I86" s="105">
        <f t="shared" si="145"/>
        <v>0.10523660579154474</v>
      </c>
      <c r="J86" s="105">
        <f t="shared" si="145"/>
        <v>0.12442943217089647</v>
      </c>
      <c r="K86" s="105">
        <f t="shared" si="145"/>
        <v>3.3043760656003895E-2</v>
      </c>
      <c r="L86" s="105">
        <f t="shared" si="121"/>
        <v>-2.1109036291304673E-3</v>
      </c>
      <c r="M86" s="170">
        <f t="shared" si="101"/>
        <v>-1.0638820638820639</v>
      </c>
      <c r="N86" s="105">
        <f t="shared" si="125"/>
        <v>3.7409619616472808E-2</v>
      </c>
      <c r="O86" s="105">
        <f t="shared" si="145"/>
        <v>3.787878787878788E-2</v>
      </c>
      <c r="P86" s="106"/>
      <c r="Q86" s="106"/>
      <c r="R86" s="106"/>
      <c r="S86" s="106"/>
      <c r="T86" s="106"/>
      <c r="U86" s="106"/>
      <c r="V86" s="107">
        <f t="shared" si="126"/>
        <v>0.15491731940818101</v>
      </c>
      <c r="W86" s="107">
        <f t="shared" si="127"/>
        <v>8.0378250591016553E-2</v>
      </c>
      <c r="X86" s="107">
        <f t="shared" si="128"/>
        <v>0.10901287553648069</v>
      </c>
      <c r="Y86" s="107">
        <f t="shared" si="129"/>
        <v>8.3424408014571946E-2</v>
      </c>
      <c r="Z86" s="107"/>
      <c r="AA86" s="107">
        <f t="shared" si="130"/>
        <v>0.12170308967596082</v>
      </c>
      <c r="AB86" s="107">
        <f t="shared" si="131"/>
        <v>0.10211524434719182</v>
      </c>
      <c r="AC86" s="107">
        <f t="shared" si="132"/>
        <v>0.17492260061919504</v>
      </c>
      <c r="AD86" s="107">
        <f t="shared" si="133"/>
        <v>0.10356422326832548</v>
      </c>
      <c r="AE86" s="107"/>
      <c r="AF86" s="107">
        <f t="shared" si="134"/>
        <v>2.3513604299630501E-2</v>
      </c>
      <c r="AG86" s="107">
        <f t="shared" si="135"/>
        <v>3.3090668431502318E-3</v>
      </c>
      <c r="AH86" s="107">
        <f t="shared" si="136"/>
        <v>5.8959156785243744E-2</v>
      </c>
      <c r="AI86" s="210">
        <f t="shared" si="137"/>
        <v>4.5094454600853137E-2</v>
      </c>
      <c r="AJ86" s="105">
        <f t="shared" si="122"/>
        <v>-8.6837294332723913E-2</v>
      </c>
      <c r="AK86" s="170">
        <f t="shared" si="118"/>
        <v>-2.925675675675675</v>
      </c>
      <c r="AL86" s="107"/>
      <c r="AM86" s="107">
        <f t="shared" si="138"/>
        <v>1.7394158188382015E-2</v>
      </c>
      <c r="AN86" s="107">
        <f t="shared" si="139"/>
        <v>2.2427440633245383E-2</v>
      </c>
      <c r="AO86" s="107">
        <f t="shared" si="140"/>
        <v>5.7542768273716953E-2</v>
      </c>
      <c r="AP86" s="107">
        <f t="shared" si="141"/>
        <v>4.9562682215743441E-2</v>
      </c>
    </row>
    <row r="87" spans="1:42" ht="54" x14ac:dyDescent="0.2">
      <c r="A87" s="131" t="s">
        <v>88</v>
      </c>
      <c r="B87" s="51"/>
      <c r="C87" s="59">
        <f t="shared" ref="C87:O87" si="146">(C37-B37)/ABS(B37)</f>
        <v>5.8329963606955117E-2</v>
      </c>
      <c r="D87" s="59">
        <f t="shared" si="146"/>
        <v>8.9788900563568634E-3</v>
      </c>
      <c r="E87" s="105">
        <f t="shared" si="146"/>
        <v>8.9747230900312405E-2</v>
      </c>
      <c r="F87" s="105">
        <f t="shared" si="146"/>
        <v>0.10346624967422466</v>
      </c>
      <c r="G87" s="105">
        <f t="shared" si="146"/>
        <v>3.3380569988978114E-2</v>
      </c>
      <c r="H87" s="105">
        <f t="shared" si="146"/>
        <v>-7.6946518360505867E-3</v>
      </c>
      <c r="I87" s="105">
        <f t="shared" si="146"/>
        <v>0.13658349328214972</v>
      </c>
      <c r="J87" s="105">
        <f t="shared" si="146"/>
        <v>0.10625506619832478</v>
      </c>
      <c r="K87" s="105">
        <f t="shared" si="146"/>
        <v>2.5096171459974354E-2</v>
      </c>
      <c r="L87" s="105">
        <f t="shared" si="121"/>
        <v>1.2151187641204153E-2</v>
      </c>
      <c r="M87" s="170">
        <f t="shared" si="101"/>
        <v>-0.51581508515814978</v>
      </c>
      <c r="N87" s="105">
        <f t="shared" si="125"/>
        <v>2.7519656897784132E-2</v>
      </c>
      <c r="O87" s="105">
        <f t="shared" si="146"/>
        <v>2.6086956521739129E-2</v>
      </c>
      <c r="P87" s="106"/>
      <c r="Q87" s="106"/>
      <c r="R87" s="106"/>
      <c r="S87" s="106"/>
      <c r="T87" s="106"/>
      <c r="U87" s="106"/>
      <c r="V87" s="107">
        <f t="shared" si="126"/>
        <v>0.20067226890756301</v>
      </c>
      <c r="W87" s="107">
        <f t="shared" si="127"/>
        <v>0.15059687786960516</v>
      </c>
      <c r="X87" s="107">
        <f t="shared" si="128"/>
        <v>0.13054916146004603</v>
      </c>
      <c r="Y87" s="107">
        <f t="shared" si="129"/>
        <v>7.8300374131480485E-2</v>
      </c>
      <c r="Z87" s="107"/>
      <c r="AA87" s="107">
        <f t="shared" si="130"/>
        <v>9.7424412094064952E-2</v>
      </c>
      <c r="AB87" s="107">
        <f t="shared" si="131"/>
        <v>9.7100292631018895E-2</v>
      </c>
      <c r="AC87" s="107">
        <f t="shared" si="132"/>
        <v>0.15154159394997091</v>
      </c>
      <c r="AD87" s="107">
        <f t="shared" si="133"/>
        <v>8.401486988847584E-2</v>
      </c>
      <c r="AE87" s="107"/>
      <c r="AF87" s="107">
        <f t="shared" si="134"/>
        <v>0.05</v>
      </c>
      <c r="AG87" s="107">
        <f t="shared" si="135"/>
        <v>5.3346265761396701E-3</v>
      </c>
      <c r="AH87" s="107">
        <f t="shared" si="136"/>
        <v>6.7441273048749681E-2</v>
      </c>
      <c r="AI87" s="210">
        <f t="shared" si="137"/>
        <v>-1.6918152720621856E-2</v>
      </c>
      <c r="AJ87" s="107">
        <f>(AJ37-AD37)/ABS(AD37)</f>
        <v>-6.5386374028349334E-2</v>
      </c>
      <c r="AK87" s="170">
        <f t="shared" si="118"/>
        <v>2.8648648648648649</v>
      </c>
      <c r="AL87" s="107"/>
      <c r="AM87" s="107">
        <f t="shared" si="138"/>
        <v>4.470359572400389E-2</v>
      </c>
      <c r="AN87" s="107">
        <f t="shared" si="139"/>
        <v>1.3024602026049204E-2</v>
      </c>
      <c r="AO87" s="107">
        <f t="shared" si="140"/>
        <v>2.9342167534311406E-2</v>
      </c>
      <c r="AP87" s="107">
        <f t="shared" si="141"/>
        <v>2.3255813953488372E-2</v>
      </c>
    </row>
    <row r="88" spans="1:42" s="53" customFormat="1" ht="27" x14ac:dyDescent="0.25">
      <c r="A88" s="132" t="s">
        <v>221</v>
      </c>
      <c r="B88" s="52"/>
      <c r="C88" s="52"/>
      <c r="D88" s="52"/>
      <c r="E88" s="105">
        <f t="shared" ref="E88:O88" si="147">(E38-D38)/ABS(D38)</f>
        <v>8.9747230900312405E-2</v>
      </c>
      <c r="F88" s="105">
        <f t="shared" si="147"/>
        <v>0.10346624967422466</v>
      </c>
      <c r="G88" s="105">
        <f t="shared" si="147"/>
        <v>3.3380569988978114E-2</v>
      </c>
      <c r="H88" s="105">
        <f t="shared" si="147"/>
        <v>-7.6946518360505867E-3</v>
      </c>
      <c r="I88" s="105">
        <f t="shared" si="147"/>
        <v>0.13658349328214972</v>
      </c>
      <c r="J88" s="105">
        <f t="shared" si="147"/>
        <v>0.10625506619832478</v>
      </c>
      <c r="K88" s="105">
        <f t="shared" si="147"/>
        <v>3.364474567991696E-2</v>
      </c>
      <c r="L88" s="105">
        <f t="shared" si="121"/>
        <v>1.2151187641204153E-2</v>
      </c>
      <c r="M88" s="170">
        <f t="shared" si="101"/>
        <v>-0.6388384754990919</v>
      </c>
      <c r="N88" s="105">
        <f t="shared" si="125"/>
        <v>3.8811436672967867E-2</v>
      </c>
      <c r="O88" s="105">
        <f t="shared" si="147"/>
        <v>3.7816320727893094E-2</v>
      </c>
      <c r="P88" s="106"/>
      <c r="Q88" s="106"/>
      <c r="R88" s="106"/>
      <c r="S88" s="106"/>
      <c r="T88" s="106"/>
      <c r="U88" s="106"/>
      <c r="V88" s="107">
        <f t="shared" si="126"/>
        <v>0.20067226890756301</v>
      </c>
      <c r="W88" s="107">
        <f t="shared" si="127"/>
        <v>0.15059687786960516</v>
      </c>
      <c r="X88" s="107">
        <f t="shared" si="128"/>
        <v>0.13054916146004603</v>
      </c>
      <c r="Y88" s="107">
        <f t="shared" si="129"/>
        <v>7.8300374131480485E-2</v>
      </c>
      <c r="Z88" s="107"/>
      <c r="AA88" s="107">
        <f t="shared" si="130"/>
        <v>9.7424412094064952E-2</v>
      </c>
      <c r="AB88" s="107">
        <f t="shared" si="131"/>
        <v>9.7100292631018895E-2</v>
      </c>
      <c r="AC88" s="107">
        <f t="shared" si="132"/>
        <v>0.15154159394997091</v>
      </c>
      <c r="AD88" s="107">
        <f t="shared" si="133"/>
        <v>8.401486988847584E-2</v>
      </c>
      <c r="AE88" s="107"/>
      <c r="AF88" s="107">
        <f t="shared" si="134"/>
        <v>0.05</v>
      </c>
      <c r="AG88" s="107">
        <f t="shared" si="135"/>
        <v>5.3346265761396701E-3</v>
      </c>
      <c r="AH88" s="107">
        <f t="shared" si="136"/>
        <v>6.7441273048749681E-2</v>
      </c>
      <c r="AI88" s="210">
        <f t="shared" si="137"/>
        <v>1.5089163237311385E-2</v>
      </c>
      <c r="AJ88" s="107">
        <f>(AJ38-AD38)/ABS(AD38)</f>
        <v>-6.5386374028349334E-2</v>
      </c>
      <c r="AK88" s="170">
        <f t="shared" si="118"/>
        <v>-5.333333333333333</v>
      </c>
      <c r="AL88" s="107"/>
      <c r="AM88" s="107">
        <f t="shared" si="138"/>
        <v>4.470359572400389E-2</v>
      </c>
      <c r="AN88" s="107">
        <f t="shared" si="139"/>
        <v>2.5084418716835505E-2</v>
      </c>
      <c r="AO88" s="107">
        <f t="shared" si="140"/>
        <v>4.7089446284902983E-2</v>
      </c>
      <c r="AP88" s="107">
        <f t="shared" si="141"/>
        <v>3.8288288288288286E-2</v>
      </c>
    </row>
    <row r="89" spans="1:42" s="53" customFormat="1" ht="27" x14ac:dyDescent="0.25">
      <c r="A89" s="132" t="s">
        <v>128</v>
      </c>
      <c r="B89" s="52"/>
      <c r="C89" s="52"/>
      <c r="D89" s="52"/>
      <c r="E89" s="105">
        <f t="shared" ref="E89:O89" si="148">(E39-D39)/ABS(D39)</f>
        <v>-6.4013476521372917E-2</v>
      </c>
      <c r="F89" s="105">
        <f t="shared" si="148"/>
        <v>7.3565804274465699E-2</v>
      </c>
      <c r="G89" s="105">
        <f t="shared" si="148"/>
        <v>-0.34723386420787927</v>
      </c>
      <c r="H89" s="105">
        <f t="shared" si="148"/>
        <v>1.2269662921348314</v>
      </c>
      <c r="I89" s="105">
        <f t="shared" si="148"/>
        <v>-3.7768487818941904E-2</v>
      </c>
      <c r="J89" s="105">
        <f t="shared" si="148"/>
        <v>-0.11385767790262172</v>
      </c>
      <c r="K89" s="105">
        <f t="shared" si="148"/>
        <v>5.4606931530008451E-2</v>
      </c>
      <c r="L89" s="105">
        <f t="shared" si="121"/>
        <v>6.6948436179205428E-2</v>
      </c>
      <c r="M89" s="170">
        <f t="shared" si="101"/>
        <v>0.22600619195046479</v>
      </c>
      <c r="N89" s="105">
        <f t="shared" si="125"/>
        <v>0.23901891631933311</v>
      </c>
      <c r="O89" s="105">
        <f t="shared" si="148"/>
        <v>0.1088109716651572</v>
      </c>
      <c r="P89" s="106"/>
      <c r="Q89" s="106"/>
      <c r="R89" s="106"/>
      <c r="S89" s="106"/>
      <c r="T89" s="106"/>
      <c r="U89" s="106"/>
      <c r="V89" s="107">
        <f t="shared" si="126"/>
        <v>0.20271800679501698</v>
      </c>
      <c r="W89" s="107">
        <f t="shared" si="127"/>
        <v>-7.9746835443037969E-2</v>
      </c>
      <c r="X89" s="107">
        <f t="shared" si="128"/>
        <v>-2.9201430274135878E-2</v>
      </c>
      <c r="Y89" s="107">
        <f t="shared" si="129"/>
        <v>-0.23261892315734448</v>
      </c>
      <c r="Z89" s="107"/>
      <c r="AA89" s="107">
        <f t="shared" si="130"/>
        <v>-0.2019774011299435</v>
      </c>
      <c r="AB89" s="107">
        <f t="shared" si="131"/>
        <v>9.1471801925722143E-2</v>
      </c>
      <c r="AC89" s="107">
        <f t="shared" si="132"/>
        <v>-0.13321055862492326</v>
      </c>
      <c r="AD89" s="107">
        <f t="shared" si="133"/>
        <v>-0.16825613079019072</v>
      </c>
      <c r="AE89" s="107"/>
      <c r="AF89" s="107">
        <f t="shared" si="134"/>
        <v>-5.3687315634218288E-2</v>
      </c>
      <c r="AG89" s="107">
        <f t="shared" si="135"/>
        <v>0.14996849401386264</v>
      </c>
      <c r="AH89" s="107">
        <f t="shared" si="136"/>
        <v>-5.3824362606232294E-2</v>
      </c>
      <c r="AI89" s="210">
        <f t="shared" si="137"/>
        <v>0.20638820638820637</v>
      </c>
      <c r="AJ89" s="107">
        <f t="shared" ref="AJ89:AJ94" si="149">(AJ39-AD39)/ABS(AD39)</f>
        <v>0.26617526617526616</v>
      </c>
      <c r="AK89" s="170">
        <f t="shared" si="118"/>
        <v>0.28968253968253976</v>
      </c>
      <c r="AL89" s="107"/>
      <c r="AM89" s="107">
        <f t="shared" si="138"/>
        <v>0.22817955112219451</v>
      </c>
      <c r="AN89" s="107">
        <f t="shared" si="139"/>
        <v>0.34520547945205482</v>
      </c>
      <c r="AO89" s="107">
        <f t="shared" si="140"/>
        <v>0.15119760479041916</v>
      </c>
      <c r="AP89" s="107">
        <f t="shared" si="141"/>
        <v>0.19891378139850646</v>
      </c>
    </row>
    <row r="90" spans="1:42" ht="27" x14ac:dyDescent="0.2">
      <c r="A90" s="131" t="s">
        <v>89</v>
      </c>
      <c r="B90" s="51"/>
      <c r="C90" s="59">
        <f t="shared" ref="C90:D93" si="150">(C40-B40)/ABS(B40)</f>
        <v>-0.32142857142857145</v>
      </c>
      <c r="D90" s="59">
        <f t="shared" si="150"/>
        <v>2.1052631578947367</v>
      </c>
      <c r="E90" s="105">
        <f t="shared" ref="E90:O90" si="151">(E40-D40)/ABS(D40)</f>
        <v>-8.4745762711864403E-2</v>
      </c>
      <c r="F90" s="105">
        <f t="shared" si="151"/>
        <v>-9.2592592592592587E-2</v>
      </c>
      <c r="G90" s="105">
        <f t="shared" si="151"/>
        <v>0.81632653061224492</v>
      </c>
      <c r="H90" s="105">
        <f t="shared" si="151"/>
        <v>1.9438202247191012</v>
      </c>
      <c r="I90" s="105">
        <f t="shared" si="151"/>
        <v>-0.21755725190839695</v>
      </c>
      <c r="J90" s="105">
        <f t="shared" si="151"/>
        <v>-1.0292682926829269</v>
      </c>
      <c r="K90" s="105">
        <f t="shared" si="151"/>
        <v>-25.333333333333332</v>
      </c>
      <c r="L90" s="105">
        <f t="shared" si="121"/>
        <v>25.833333333333332</v>
      </c>
      <c r="M90" s="170">
        <f t="shared" si="101"/>
        <v>-2.0197368421052628</v>
      </c>
      <c r="N90" s="105">
        <f t="shared" si="125"/>
        <v>9.49367088607595E-2</v>
      </c>
      <c r="O90" s="105">
        <f t="shared" si="151"/>
        <v>0.16083916083916083</v>
      </c>
      <c r="P90" s="106"/>
      <c r="Q90" s="106"/>
      <c r="R90" s="106"/>
      <c r="S90" s="106"/>
      <c r="T90" s="106"/>
      <c r="U90" s="106"/>
      <c r="V90" s="107">
        <f t="shared" si="126"/>
        <v>-0.12307692307692308</v>
      </c>
      <c r="W90" s="107">
        <f t="shared" si="127"/>
        <v>-0.21428571428571427</v>
      </c>
      <c r="X90" s="107">
        <f t="shared" si="128"/>
        <v>-0.171875</v>
      </c>
      <c r="Y90" s="107">
        <f t="shared" si="129"/>
        <v>-0.36507936507936506</v>
      </c>
      <c r="Z90" s="107"/>
      <c r="AA90" s="107">
        <f t="shared" si="130"/>
        <v>-0.77192982456140347</v>
      </c>
      <c r="AB90" s="107">
        <f t="shared" si="131"/>
        <v>-0.70909090909090911</v>
      </c>
      <c r="AC90" s="107">
        <f t="shared" si="132"/>
        <v>-1.1320754716981132</v>
      </c>
      <c r="AD90" s="107">
        <f t="shared" si="133"/>
        <v>-1.7</v>
      </c>
      <c r="AE90" s="107"/>
      <c r="AF90" s="107">
        <f t="shared" si="134"/>
        <v>-3.6153846153846154</v>
      </c>
      <c r="AG90" s="107">
        <f t="shared" si="135"/>
        <v>-2.375</v>
      </c>
      <c r="AH90" s="107">
        <f t="shared" si="136"/>
        <v>-6.4285714285714288</v>
      </c>
      <c r="AI90" s="210">
        <f t="shared" si="137"/>
        <v>-0.7857142857142857</v>
      </c>
      <c r="AJ90" s="107">
        <f t="shared" si="149"/>
        <v>-0.8928571428571429</v>
      </c>
      <c r="AK90" s="170">
        <f t="shared" si="118"/>
        <v>0.13636363636363646</v>
      </c>
      <c r="AL90" s="107"/>
      <c r="AM90" s="107">
        <f t="shared" si="138"/>
        <v>0.11764705882352941</v>
      </c>
      <c r="AN90" s="107">
        <f t="shared" si="139"/>
        <v>9.0909090909090912E-2</v>
      </c>
      <c r="AO90" s="107">
        <f t="shared" si="140"/>
        <v>7.6923076923076927E-2</v>
      </c>
      <c r="AP90" s="107">
        <f t="shared" si="141"/>
        <v>0.1</v>
      </c>
    </row>
    <row r="91" spans="1:42" ht="27" x14ac:dyDescent="0.2">
      <c r="A91" s="131" t="s">
        <v>90</v>
      </c>
      <c r="B91" s="51"/>
      <c r="C91" s="59">
        <f t="shared" si="150"/>
        <v>-1.4137931034482758</v>
      </c>
      <c r="D91" s="59">
        <f t="shared" si="150"/>
        <v>-0.4</v>
      </c>
      <c r="E91" s="105">
        <f t="shared" ref="E91:O91" si="152">(E41-D41)/ABS(D41)</f>
        <v>1.3367346938775511</v>
      </c>
      <c r="F91" s="105">
        <f t="shared" si="152"/>
        <v>-2.1818181818181817</v>
      </c>
      <c r="G91" s="105">
        <f t="shared" si="152"/>
        <v>2.7820512820512819</v>
      </c>
      <c r="H91" s="105">
        <f t="shared" si="152"/>
        <v>-0.89928057553956831</v>
      </c>
      <c r="I91" s="105">
        <f t="shared" si="152"/>
        <v>-13.928571428571429</v>
      </c>
      <c r="J91" s="105">
        <f t="shared" si="152"/>
        <v>-0.54696132596685088</v>
      </c>
      <c r="K91" s="105">
        <f t="shared" si="152"/>
        <v>0.63964285714285707</v>
      </c>
      <c r="L91" s="105">
        <f t="shared" si="121"/>
        <v>-0.18571428571428572</v>
      </c>
      <c r="M91" s="170">
        <f t="shared" si="101"/>
        <v>-1.2903405918481297</v>
      </c>
      <c r="N91" s="105">
        <f t="shared" si="125"/>
        <v>-0.73439048562933584</v>
      </c>
      <c r="O91" s="105">
        <f t="shared" si="152"/>
        <v>-0.14285714285714285</v>
      </c>
      <c r="P91" s="106"/>
      <c r="Q91" s="106"/>
      <c r="R91" s="106"/>
      <c r="S91" s="106"/>
      <c r="T91" s="106"/>
      <c r="U91" s="106"/>
      <c r="V91" s="107">
        <f t="shared" si="126"/>
        <v>-1.7857142857142858</v>
      </c>
      <c r="W91" s="107">
        <f t="shared" si="127"/>
        <v>-2.8888888888888888</v>
      </c>
      <c r="X91" s="107">
        <f t="shared" si="128"/>
        <v>-3.2727272727272729</v>
      </c>
      <c r="Y91" s="107">
        <f t="shared" si="129"/>
        <v>14.5</v>
      </c>
      <c r="Z91" s="107"/>
      <c r="AA91" s="107">
        <f t="shared" si="130"/>
        <v>-2.7435897435897436</v>
      </c>
      <c r="AB91" s="107">
        <f t="shared" si="131"/>
        <v>0.22549019607843138</v>
      </c>
      <c r="AC91" s="107">
        <f t="shared" si="132"/>
        <v>0.38297872340425532</v>
      </c>
      <c r="AD91" s="107">
        <f t="shared" si="133"/>
        <v>-0.94444444444444442</v>
      </c>
      <c r="AE91" s="107"/>
      <c r="AF91" s="107">
        <f t="shared" si="134"/>
        <v>0.93150684931506844</v>
      </c>
      <c r="AG91" s="107">
        <f t="shared" si="135"/>
        <v>5.0632911392405063E-2</v>
      </c>
      <c r="AH91" s="107">
        <f t="shared" si="136"/>
        <v>0.72413793103448276</v>
      </c>
      <c r="AI91" s="210">
        <f t="shared" si="137"/>
        <v>-0.96666666666666667</v>
      </c>
      <c r="AJ91" s="107">
        <f t="shared" si="149"/>
        <v>-43.333333333333336</v>
      </c>
      <c r="AK91" s="170">
        <f t="shared" si="118"/>
        <v>43.827586206896555</v>
      </c>
      <c r="AL91" s="107"/>
      <c r="AM91" s="107">
        <f t="shared" si="138"/>
        <v>-1</v>
      </c>
      <c r="AN91" s="107">
        <f t="shared" si="139"/>
        <v>-0.2</v>
      </c>
      <c r="AO91" s="107">
        <f t="shared" si="140"/>
        <v>-4</v>
      </c>
      <c r="AP91" s="107">
        <f t="shared" si="141"/>
        <v>149</v>
      </c>
    </row>
    <row r="92" spans="1:42" ht="27" x14ac:dyDescent="0.2">
      <c r="A92" s="131" t="s">
        <v>91</v>
      </c>
      <c r="B92" s="51"/>
      <c r="C92" s="59">
        <f t="shared" si="150"/>
        <v>9.9405469678953626E-2</v>
      </c>
      <c r="D92" s="59">
        <f t="shared" si="150"/>
        <v>5.6889465714903741E-2</v>
      </c>
      <c r="E92" s="105">
        <f t="shared" ref="E92:O92" si="153">(E42-D42)/ABS(D42)</f>
        <v>-0.11481784690953746</v>
      </c>
      <c r="F92" s="105">
        <f t="shared" si="153"/>
        <v>0.11005780346820809</v>
      </c>
      <c r="G92" s="105">
        <f t="shared" si="153"/>
        <v>-0.39866694438658612</v>
      </c>
      <c r="H92" s="105">
        <f t="shared" si="153"/>
        <v>1.3072393488049878</v>
      </c>
      <c r="I92" s="105">
        <f t="shared" si="153"/>
        <v>-1.5012760846719712E-3</v>
      </c>
      <c r="J92" s="105">
        <f t="shared" si="153"/>
        <v>-6.7658998646820026E-2</v>
      </c>
      <c r="K92" s="105">
        <f t="shared" si="153"/>
        <v>4.7718109982260865E-2</v>
      </c>
      <c r="L92" s="105">
        <f t="shared" si="121"/>
        <v>8.047089179164657E-2</v>
      </c>
      <c r="M92" s="170">
        <f t="shared" si="101"/>
        <v>0.68638053396418064</v>
      </c>
      <c r="N92" s="105">
        <f t="shared" si="125"/>
        <v>0.23859071249365088</v>
      </c>
      <c r="O92" s="105">
        <f t="shared" si="153"/>
        <v>0.10475953771591898</v>
      </c>
      <c r="P92" s="106"/>
      <c r="Q92" s="106"/>
      <c r="R92" s="106"/>
      <c r="S92" s="106"/>
      <c r="T92" s="106"/>
      <c r="U92" s="106"/>
      <c r="V92" s="107">
        <f t="shared" si="126"/>
        <v>0.22798833819241981</v>
      </c>
      <c r="W92" s="107">
        <f t="shared" si="127"/>
        <v>3.0906593406593408E-2</v>
      </c>
      <c r="X92" s="107">
        <f t="shared" si="128"/>
        <v>2.0782396088019559E-2</v>
      </c>
      <c r="Y92" s="107">
        <f t="shared" si="129"/>
        <v>-0.25889967637540451</v>
      </c>
      <c r="Z92" s="107"/>
      <c r="AA92" s="107">
        <f t="shared" si="130"/>
        <v>-0.13200379867046533</v>
      </c>
      <c r="AB92" s="107">
        <f t="shared" si="131"/>
        <v>9.9267155229846762E-2</v>
      </c>
      <c r="AC92" s="107">
        <f t="shared" si="132"/>
        <v>-0.1155688622754491</v>
      </c>
      <c r="AD92" s="107">
        <f t="shared" si="133"/>
        <v>-9.3158660844250368E-2</v>
      </c>
      <c r="AE92" s="107"/>
      <c r="AF92" s="107">
        <f t="shared" si="134"/>
        <v>-9.8468271334792121E-2</v>
      </c>
      <c r="AG92" s="107">
        <f t="shared" si="135"/>
        <v>0.16484848484848486</v>
      </c>
      <c r="AH92" s="107">
        <f t="shared" si="136"/>
        <v>-4.9424509140148953E-2</v>
      </c>
      <c r="AI92" s="210">
        <f t="shared" si="137"/>
        <v>0.22223113964687005</v>
      </c>
      <c r="AJ92" s="107">
        <f t="shared" si="149"/>
        <v>0.3852327447833066</v>
      </c>
      <c r="AK92" s="170">
        <f t="shared" si="118"/>
        <v>0.73347778981581757</v>
      </c>
      <c r="AL92" s="107"/>
      <c r="AM92" s="107">
        <f t="shared" si="138"/>
        <v>0.22572815533980584</v>
      </c>
      <c r="AN92" s="107">
        <f t="shared" si="139"/>
        <v>0.33454734651404788</v>
      </c>
      <c r="AO92" s="107">
        <f t="shared" si="140"/>
        <v>0.1866096866096866</v>
      </c>
      <c r="AP92" s="107">
        <f t="shared" si="141"/>
        <v>0.17932891194431669</v>
      </c>
    </row>
    <row r="93" spans="1:42" ht="27" x14ac:dyDescent="0.2">
      <c r="A93" s="131" t="s">
        <v>92</v>
      </c>
      <c r="B93" s="51"/>
      <c r="C93" s="59">
        <f t="shared" si="150"/>
        <v>-7.4034334763948495E-2</v>
      </c>
      <c r="D93" s="59">
        <f t="shared" si="150"/>
        <v>-0.25144843568945541</v>
      </c>
      <c r="E93" s="105">
        <f t="shared" ref="E93:O93" si="154">(E43-D43)/ABS(D43)</f>
        <v>2.7027863777089784</v>
      </c>
      <c r="F93" s="105">
        <f t="shared" si="154"/>
        <v>-0.67725752508361203</v>
      </c>
      <c r="G93" s="105">
        <f t="shared" si="154"/>
        <v>-0.54922279792746109</v>
      </c>
      <c r="H93" s="105">
        <f t="shared" si="154"/>
        <v>1.6839080459770115</v>
      </c>
      <c r="I93" s="105">
        <f t="shared" si="154"/>
        <v>-0.35224839400428265</v>
      </c>
      <c r="J93" s="105">
        <f t="shared" si="154"/>
        <v>0.86942148760330573</v>
      </c>
      <c r="K93" s="105">
        <f t="shared" si="154"/>
        <v>-9.7259062776304153E-2</v>
      </c>
      <c r="L93" s="105">
        <f t="shared" si="121"/>
        <v>-0.11582670203359857</v>
      </c>
      <c r="M93" s="170">
        <f t="shared" si="101"/>
        <v>0.1909090909090907</v>
      </c>
      <c r="N93" s="105">
        <f t="shared" si="125"/>
        <v>0.13200618372478565</v>
      </c>
      <c r="O93" s="105">
        <f t="shared" si="154"/>
        <v>0.30760370067409215</v>
      </c>
      <c r="P93" s="106"/>
      <c r="Q93" s="106"/>
      <c r="R93" s="106"/>
      <c r="S93" s="106"/>
      <c r="T93" s="106"/>
      <c r="U93" s="106"/>
      <c r="V93" s="107">
        <f t="shared" si="126"/>
        <v>0.17766497461928935</v>
      </c>
      <c r="W93" s="107">
        <f t="shared" si="127"/>
        <v>-0.2</v>
      </c>
      <c r="X93" s="107">
        <f t="shared" si="128"/>
        <v>0.46524064171122997</v>
      </c>
      <c r="Y93" s="107">
        <f t="shared" si="129"/>
        <v>-1.1884057971014492</v>
      </c>
      <c r="Z93" s="107"/>
      <c r="AA93" s="107">
        <f t="shared" si="130"/>
        <v>0.55172413793103448</v>
      </c>
      <c r="AB93" s="107">
        <f t="shared" si="131"/>
        <v>0.94512195121951215</v>
      </c>
      <c r="AC93" s="107">
        <f t="shared" si="132"/>
        <v>-0.13503649635036497</v>
      </c>
      <c r="AD93" s="107">
        <f t="shared" si="133"/>
        <v>4.3076923076923075</v>
      </c>
      <c r="AE93" s="107"/>
      <c r="AF93" s="107">
        <f t="shared" si="134"/>
        <v>-0.45</v>
      </c>
      <c r="AG93" s="107">
        <f t="shared" si="135"/>
        <v>7.8369905956112859E-2</v>
      </c>
      <c r="AH93" s="107">
        <f t="shared" si="136"/>
        <v>-2.1097046413502109E-2</v>
      </c>
      <c r="AI93" s="210">
        <f t="shared" si="137"/>
        <v>0.14883720930232558</v>
      </c>
      <c r="AJ93" s="107">
        <f t="shared" si="149"/>
        <v>5.1162790697674418E-2</v>
      </c>
      <c r="AK93" s="170">
        <f t="shared" si="118"/>
        <v>-0.65625</v>
      </c>
      <c r="AL93" s="107"/>
      <c r="AM93" s="107">
        <f t="shared" si="138"/>
        <v>0.73091914209516207</v>
      </c>
      <c r="AN93" s="107">
        <f t="shared" si="139"/>
        <v>0.22807308144775956</v>
      </c>
      <c r="AO93" s="107">
        <f t="shared" si="140"/>
        <v>-0.19408777750532882</v>
      </c>
      <c r="AP93" s="107">
        <f t="shared" si="141"/>
        <v>-0.17559697242359867</v>
      </c>
    </row>
    <row r="94" spans="1:42" ht="27" x14ac:dyDescent="0.2">
      <c r="A94" s="131" t="s">
        <v>93</v>
      </c>
      <c r="B94" s="51"/>
      <c r="C94" s="59">
        <f t="shared" ref="C94:O94" si="155">(C45-B45)/ABS(B45)</f>
        <v>0.1487931561258784</v>
      </c>
      <c r="D94" s="59">
        <f t="shared" si="155"/>
        <v>0.1276595744680851</v>
      </c>
      <c r="E94" s="105">
        <f t="shared" si="155"/>
        <v>-0.54410377358490569</v>
      </c>
      <c r="F94" s="105">
        <f t="shared" si="155"/>
        <v>1.0843248836006207</v>
      </c>
      <c r="G94" s="105">
        <f t="shared" si="155"/>
        <v>-0.36981881360138991</v>
      </c>
      <c r="H94" s="105">
        <f t="shared" si="155"/>
        <v>1.2556124458448208</v>
      </c>
      <c r="I94" s="105">
        <f t="shared" si="155"/>
        <v>5.5701065130085561E-2</v>
      </c>
      <c r="J94" s="105">
        <f t="shared" si="155"/>
        <v>-0.16142904399603045</v>
      </c>
      <c r="K94" s="105">
        <f>(K45-J45)/ABS(J45)</f>
        <v>8.0059171597633066E-2</v>
      </c>
      <c r="L94" s="105">
        <f>(L45-J45)/ABS(J45)</f>
        <v>0.1242603550295858</v>
      </c>
      <c r="M94" s="170">
        <f t="shared" si="101"/>
        <v>0.55210643015521188</v>
      </c>
      <c r="N94" s="105">
        <f>(N45-K45)/ABS(K45)</f>
        <v>0.25846375690151291</v>
      </c>
      <c r="O94" s="105">
        <f t="shared" si="155"/>
        <v>7.0739026513086112E-2</v>
      </c>
      <c r="P94" s="106"/>
      <c r="Q94" s="106"/>
      <c r="R94" s="106"/>
      <c r="S94" s="106"/>
      <c r="T94" s="106"/>
      <c r="U94" s="106"/>
      <c r="V94" s="107">
        <f>(V45-Q45)/ABS(Q45)</f>
        <v>0.23451910408432147</v>
      </c>
      <c r="W94" s="107">
        <f>(W45-R45)/ABS(R45)</f>
        <v>6.8745003996802556E-2</v>
      </c>
      <c r="X94" s="107">
        <f>(X45-S45)/ABS(S45)</f>
        <v>-3.657694962042788E-2</v>
      </c>
      <c r="Y94" s="107">
        <f>(Y45-T45)/ABS(T45)</f>
        <v>-4.6388336646785953E-2</v>
      </c>
      <c r="Z94" s="107"/>
      <c r="AA94" s="107">
        <f>(AA45-V45)/ABS(V45)</f>
        <v>-0.21664887940234792</v>
      </c>
      <c r="AB94" s="107">
        <f>(AB45-W45)/ABS(W45)</f>
        <v>-4.4876589379207179E-3</v>
      </c>
      <c r="AC94" s="107">
        <f>(AC45-X45)/ABS(X45)</f>
        <v>-0.11174785100286533</v>
      </c>
      <c r="AD94" s="107">
        <f>(AD45-Y45)/ABS(Y45)</f>
        <v>-0.28353022932592076</v>
      </c>
      <c r="AE94" s="107"/>
      <c r="AF94" s="107">
        <f>(AF45-AA45)/ABS(AA45)</f>
        <v>-1.226158038147139E-2</v>
      </c>
      <c r="AG94" s="107">
        <f>(AG45-AB45)/ABS(AB45)</f>
        <v>0.1855747558226897</v>
      </c>
      <c r="AH94" s="107">
        <f>(AH45-AC45)/ABS(AC45)</f>
        <v>-5.4838709677419356E-2</v>
      </c>
      <c r="AI94" s="210">
        <f>(AI45-AD45)/ABS(AD45)</f>
        <v>0.23753637245392831</v>
      </c>
      <c r="AJ94" s="107">
        <f t="shared" si="149"/>
        <v>-0.24116521598534052</v>
      </c>
      <c r="AK94" s="170">
        <f t="shared" si="118"/>
        <v>-2.0152770015552717</v>
      </c>
      <c r="AL94" s="107"/>
      <c r="AM94" s="107">
        <f>(AM45-AF45)/ABS(AF45)</f>
        <v>0.1567434550794192</v>
      </c>
      <c r="AN94" s="107">
        <f>(AN45-AG45)/ABS(AG45)</f>
        <v>0.35775846640175579</v>
      </c>
      <c r="AO94" s="107">
        <f>(AO45-AH45)/ABS(AH45)</f>
        <v>0.26196959418194227</v>
      </c>
      <c r="AP94" s="107">
        <f>(AP45-AI45)/ABS(AI45)</f>
        <v>0.2480386019191384</v>
      </c>
    </row>
    <row r="95" spans="1:42" ht="27" x14ac:dyDescent="0.2">
      <c r="A95" s="133" t="s">
        <v>94</v>
      </c>
      <c r="B95" s="51"/>
      <c r="C95" s="59"/>
      <c r="D95" s="59"/>
      <c r="E95" s="105"/>
      <c r="F95" s="105"/>
      <c r="G95" s="105"/>
      <c r="H95" s="105"/>
      <c r="I95" s="105"/>
      <c r="J95" s="105"/>
      <c r="K95" s="105"/>
      <c r="L95" s="105"/>
      <c r="M95" s="170"/>
      <c r="N95" s="105"/>
      <c r="O95" s="105"/>
      <c r="P95" s="106"/>
      <c r="Q95" s="106"/>
      <c r="R95" s="106"/>
      <c r="S95" s="106"/>
      <c r="T95" s="106"/>
      <c r="U95" s="106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210"/>
      <c r="AJ95" s="107"/>
      <c r="AK95" s="170"/>
      <c r="AL95" s="107"/>
      <c r="AM95" s="107"/>
      <c r="AN95" s="107"/>
      <c r="AO95" s="107"/>
      <c r="AP95" s="107"/>
    </row>
    <row r="96" spans="1:42" ht="27" x14ac:dyDescent="0.2">
      <c r="A96" s="131" t="s">
        <v>95</v>
      </c>
      <c r="B96" s="51"/>
      <c r="C96" s="59">
        <f t="shared" ref="C96:O96" si="156">(C47-B47)/ABS(B47)</f>
        <v>0.16315789473684214</v>
      </c>
      <c r="D96" s="59">
        <f t="shared" si="156"/>
        <v>0.15837104072398195</v>
      </c>
      <c r="E96" s="105">
        <f t="shared" si="156"/>
        <v>-0.53515625</v>
      </c>
      <c r="F96" s="105">
        <f t="shared" si="156"/>
        <v>1.1428571428571428</v>
      </c>
      <c r="G96" s="105">
        <f t="shared" si="156"/>
        <v>-0.36078431372549019</v>
      </c>
      <c r="H96" s="105">
        <f t="shared" si="156"/>
        <v>1.2336280562716704</v>
      </c>
      <c r="I96" s="105">
        <f t="shared" si="156"/>
        <v>5.1822761242478345E-2</v>
      </c>
      <c r="J96" s="105">
        <f t="shared" si="156"/>
        <v>-0.14672865085133591</v>
      </c>
      <c r="K96" s="105">
        <f t="shared" si="156"/>
        <v>0.10207800253247885</v>
      </c>
      <c r="L96" s="105">
        <f>(L47-J47)/ABS(J47)</f>
        <v>0.14944805407479264</v>
      </c>
      <c r="M96" s="170">
        <f t="shared" si="101"/>
        <v>0.46405739108425181</v>
      </c>
      <c r="N96" s="105">
        <f>(N47-K47)/ABS(K47)</f>
        <v>0.24665797312341409</v>
      </c>
      <c r="O96" s="105">
        <f t="shared" si="156"/>
        <v>6.7262601102329206E-2</v>
      </c>
      <c r="P96" s="106"/>
      <c r="Q96" s="106"/>
      <c r="R96" s="106"/>
      <c r="S96" s="106"/>
      <c r="T96" s="106"/>
      <c r="U96" s="106"/>
      <c r="V96" s="107">
        <f t="shared" ref="V96:Y97" si="157">(V47-Q47)/ABS(Q47)</f>
        <v>0.21649484536082472</v>
      </c>
      <c r="W96" s="107">
        <f t="shared" si="157"/>
        <v>4.9999999999999906E-2</v>
      </c>
      <c r="X96" s="107">
        <f t="shared" si="157"/>
        <v>-4.3478260869565251E-2</v>
      </c>
      <c r="Y96" s="107">
        <f t="shared" si="157"/>
        <v>-4.6464164546225602E-2</v>
      </c>
      <c r="Z96" s="107"/>
      <c r="AA96" s="107">
        <f t="shared" ref="AA96:AD97" si="158">(AA47-V47)/ABS(V47)</f>
        <v>-0.20338983050847459</v>
      </c>
      <c r="AB96" s="107">
        <f t="shared" si="158"/>
        <v>1.1904761904761916E-2</v>
      </c>
      <c r="AC96" s="107">
        <f t="shared" si="158"/>
        <v>-9.090909090909087E-2</v>
      </c>
      <c r="AD96" s="107">
        <f t="shared" si="158"/>
        <v>-0.26697658346914904</v>
      </c>
      <c r="AE96" s="107"/>
      <c r="AF96" s="107">
        <f t="shared" ref="AF96:AI97" si="159">(AF47-AA47)/ABS(AA47)</f>
        <v>1.0638297872340436E-2</v>
      </c>
      <c r="AG96" s="107">
        <f t="shared" si="159"/>
        <v>0.22352941176470595</v>
      </c>
      <c r="AH96" s="107">
        <f t="shared" si="159"/>
        <v>-3.1853026698387549E-2</v>
      </c>
      <c r="AI96" s="210">
        <f t="shared" si="159"/>
        <v>0.25097015544438228</v>
      </c>
      <c r="AJ96" s="107">
        <f>(AJ47-AD47)/ABS(AD47)</f>
        <v>0.48239457455484763</v>
      </c>
      <c r="AK96" s="170">
        <f t="shared" si="118"/>
        <v>0.92211928028132228</v>
      </c>
      <c r="AL96" s="107"/>
      <c r="AM96" s="107">
        <f t="shared" ref="AM96:AP97" si="160">(AM47-AF47)/ABS(AF47)</f>
        <v>0.14646480510263704</v>
      </c>
      <c r="AN96" s="107">
        <f t="shared" si="160"/>
        <v>0.34649501004397343</v>
      </c>
      <c r="AO96" s="107">
        <f t="shared" si="160"/>
        <v>0.25632394073428616</v>
      </c>
      <c r="AP96" s="107">
        <f t="shared" si="160"/>
        <v>0.22388301607554206</v>
      </c>
    </row>
    <row r="97" spans="1:42" ht="27" x14ac:dyDescent="0.2">
      <c r="A97" s="131" t="s">
        <v>96</v>
      </c>
      <c r="B97" s="40"/>
      <c r="C97" s="59">
        <f t="shared" ref="C97:O97" si="161">(C48-B48)/ABS(B48)</f>
        <v>0.16756756756756758</v>
      </c>
      <c r="D97" s="59">
        <f t="shared" si="161"/>
        <v>0.16203703703703687</v>
      </c>
      <c r="E97" s="105">
        <f t="shared" si="161"/>
        <v>-0.53386454183266929</v>
      </c>
      <c r="F97" s="105">
        <f t="shared" si="161"/>
        <v>1.1282051282051284</v>
      </c>
      <c r="G97" s="105">
        <f t="shared" si="161"/>
        <v>-0.35742971887550201</v>
      </c>
      <c r="H97" s="105">
        <f t="shared" si="161"/>
        <v>1.2240431216602459</v>
      </c>
      <c r="I97" s="105">
        <f t="shared" si="161"/>
        <v>5.4783520126868525E-2</v>
      </c>
      <c r="J97" s="105">
        <f t="shared" si="161"/>
        <v>-0.13954097053417161</v>
      </c>
      <c r="K97" s="105">
        <f t="shared" si="161"/>
        <v>0.10422109708934003</v>
      </c>
      <c r="L97" s="105">
        <f>(L48-J48)/ABS(J48)</f>
        <v>0.15375041631321149</v>
      </c>
      <c r="M97" s="170">
        <f t="shared" si="101"/>
        <v>0.47523313999865224</v>
      </c>
      <c r="N97" s="105">
        <f>(N48-K48)/ABS(K48)</f>
        <v>0.24868474127841725</v>
      </c>
      <c r="O97" s="105">
        <f t="shared" si="161"/>
        <v>6.9012028083226207E-2</v>
      </c>
      <c r="P97" s="106"/>
      <c r="Q97" s="106"/>
      <c r="R97" s="106"/>
      <c r="S97" s="106"/>
      <c r="T97" s="106"/>
      <c r="U97" s="106"/>
      <c r="V97" s="107">
        <f t="shared" si="157"/>
        <v>0.22105263157894733</v>
      </c>
      <c r="W97" s="107">
        <f t="shared" si="157"/>
        <v>6.4102564102564014E-2</v>
      </c>
      <c r="X97" s="107">
        <f t="shared" si="157"/>
        <v>-3.3333333333333361E-2</v>
      </c>
      <c r="Y97" s="107">
        <f t="shared" si="157"/>
        <v>-2.9898540465837561E-2</v>
      </c>
      <c r="Z97" s="107"/>
      <c r="AA97" s="107">
        <f t="shared" si="158"/>
        <v>-0.19827586206896541</v>
      </c>
      <c r="AB97" s="107">
        <f t="shared" si="158"/>
        <v>2.4096385542168697E-2</v>
      </c>
      <c r="AC97" s="107">
        <f t="shared" si="158"/>
        <v>-9.1954022988505704E-2</v>
      </c>
      <c r="AD97" s="107">
        <f t="shared" si="158"/>
        <v>-0.26571401129270927</v>
      </c>
      <c r="AE97" s="107"/>
      <c r="AF97" s="107">
        <f t="shared" si="159"/>
        <v>1.0752688172042901E-2</v>
      </c>
      <c r="AG97" s="107">
        <f t="shared" si="159"/>
        <v>0.21176470588235299</v>
      </c>
      <c r="AH97" s="107">
        <f t="shared" si="159"/>
        <v>-2.8139990961370223E-2</v>
      </c>
      <c r="AI97" s="210">
        <f t="shared" si="159"/>
        <v>0.25063497172081062</v>
      </c>
      <c r="AJ97" s="107">
        <f>(AJ48-AD48)/ABS(AD48)</f>
        <v>0.49288455326687142</v>
      </c>
      <c r="AK97" s="170">
        <f t="shared" si="118"/>
        <v>0.96654341524178622</v>
      </c>
      <c r="AL97" s="107"/>
      <c r="AM97" s="107">
        <f t="shared" si="160"/>
        <v>0.15118600539818672</v>
      </c>
      <c r="AN97" s="107">
        <f t="shared" si="160"/>
        <v>0.34202496710427227</v>
      </c>
      <c r="AO97" s="107">
        <f t="shared" si="160"/>
        <v>0.25090687371346404</v>
      </c>
      <c r="AP97" s="107">
        <f t="shared" si="160"/>
        <v>0.23998673997127298</v>
      </c>
    </row>
    <row r="98" spans="1:42" ht="54" x14ac:dyDescent="0.2">
      <c r="A98" s="133" t="s">
        <v>97</v>
      </c>
      <c r="B98" s="51"/>
      <c r="C98" s="59"/>
      <c r="D98" s="59"/>
      <c r="E98" s="105"/>
      <c r="F98" s="105"/>
      <c r="G98" s="105"/>
      <c r="H98" s="105"/>
      <c r="I98" s="105"/>
      <c r="J98" s="105"/>
      <c r="K98" s="105"/>
      <c r="L98" s="105"/>
      <c r="M98" s="170"/>
      <c r="N98" s="105"/>
      <c r="O98" s="105"/>
      <c r="P98" s="106"/>
      <c r="Q98" s="106"/>
      <c r="R98" s="106"/>
      <c r="S98" s="106"/>
      <c r="T98" s="106"/>
      <c r="U98" s="106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210"/>
      <c r="AJ98" s="107"/>
      <c r="AK98" s="170"/>
      <c r="AL98" s="107"/>
      <c r="AM98" s="107"/>
      <c r="AN98" s="107"/>
      <c r="AO98" s="107"/>
      <c r="AP98" s="107"/>
    </row>
    <row r="99" spans="1:42" ht="27" x14ac:dyDescent="0.2">
      <c r="A99" s="131" t="s">
        <v>98</v>
      </c>
      <c r="B99" s="51"/>
      <c r="C99" s="59">
        <f t="shared" ref="C99:O99" si="162">(C50-B50)/ABS(B50)</f>
        <v>-1.2349775276394158E-2</v>
      </c>
      <c r="D99" s="59">
        <f t="shared" si="162"/>
        <v>-2.6512632978723458E-2</v>
      </c>
      <c r="E99" s="105">
        <f t="shared" si="162"/>
        <v>-1.9592452830188706E-2</v>
      </c>
      <c r="F99" s="105">
        <f t="shared" si="162"/>
        <v>-2.7158517058751021E-2</v>
      </c>
      <c r="G99" s="105">
        <f t="shared" si="162"/>
        <v>-1.3230360194973787E-2</v>
      </c>
      <c r="H99" s="105">
        <f t="shared" si="162"/>
        <v>9.1095714652296936E-3</v>
      </c>
      <c r="I99" s="105">
        <f t="shared" si="162"/>
        <v>3.6872218690400219E-3</v>
      </c>
      <c r="J99" s="105">
        <f t="shared" si="162"/>
        <v>-1.7228274638966333E-2</v>
      </c>
      <c r="K99" s="105">
        <f t="shared" si="162"/>
        <v>-1.9979376127868008E-2</v>
      </c>
      <c r="L99" s="105">
        <f>(L50-J50)/ABS(J50)</f>
        <v>-2.1912864140242332E-2</v>
      </c>
      <c r="M99" s="170">
        <f t="shared" si="101"/>
        <v>9.6774193548387233E-2</v>
      </c>
      <c r="N99" s="105">
        <f>(N50-K50)/ABS(K50)</f>
        <v>9.4699460739182499E-3</v>
      </c>
      <c r="O99" s="105">
        <f t="shared" si="162"/>
        <v>3.2573289902280132E-3</v>
      </c>
      <c r="P99" s="106"/>
      <c r="Q99" s="106"/>
      <c r="R99" s="106"/>
      <c r="S99" s="106"/>
      <c r="T99" s="106"/>
      <c r="U99" s="106"/>
      <c r="V99" s="107">
        <f t="shared" ref="V99:Y100" si="163">(V50-Q50)/ABS(Q50)</f>
        <v>1.2869765655013533E-2</v>
      </c>
      <c r="W99" s="107">
        <f t="shared" si="163"/>
        <v>5.9758423394787605E-3</v>
      </c>
      <c r="X99" s="107">
        <f t="shared" si="163"/>
        <v>6.3371356147021542E-4</v>
      </c>
      <c r="Y99" s="107">
        <f t="shared" si="163"/>
        <v>-4.4331855604813177E-3</v>
      </c>
      <c r="Z99" s="107"/>
      <c r="AA99" s="107">
        <f t="shared" ref="AA99:AD100" si="164">(AA50-V50)/ABS(V50)</f>
        <v>-9.3558379164297243E-3</v>
      </c>
      <c r="AB99" s="107">
        <f t="shared" si="164"/>
        <v>-1.478766430738125E-2</v>
      </c>
      <c r="AC99" s="107">
        <f t="shared" si="164"/>
        <v>-2.2292590246991796E-2</v>
      </c>
      <c r="AD99" s="107">
        <f t="shared" si="164"/>
        <v>-2.2582697201017812E-2</v>
      </c>
      <c r="AE99" s="107"/>
      <c r="AF99" s="107">
        <f t="shared" ref="AF99:AI100" si="165">(AF50-AA50)/ABS(AA50)</f>
        <v>-2.469529704549794E-2</v>
      </c>
      <c r="AG99" s="107">
        <f t="shared" si="165"/>
        <v>-2.450288646568316E-2</v>
      </c>
      <c r="AH99" s="107">
        <f t="shared" si="165"/>
        <v>-1.9821220365332237E-2</v>
      </c>
      <c r="AI99" s="210">
        <f t="shared" si="165"/>
        <v>-1.0738691832085909E-2</v>
      </c>
      <c r="AJ99" s="107">
        <f>(AJ50-AD50)/ABS(AD50)</f>
        <v>-1.854864952814839E-2</v>
      </c>
      <c r="AK99" s="170">
        <f t="shared" si="118"/>
        <v>0.72727272727272751</v>
      </c>
      <c r="AL99" s="107"/>
      <c r="AM99" s="107">
        <f t="shared" ref="AM99:AP100" si="166">(AM50-AF50)/ABS(AF50)</f>
        <v>7.5896362208845254E-3</v>
      </c>
      <c r="AN99" s="107">
        <f t="shared" si="166"/>
        <v>6.0494476591268056E-3</v>
      </c>
      <c r="AO99" s="107">
        <f t="shared" si="166"/>
        <v>4.4937879989426083E-3</v>
      </c>
      <c r="AP99" s="107">
        <f t="shared" si="166"/>
        <v>1.9736842105263157E-2</v>
      </c>
    </row>
    <row r="100" spans="1:42" ht="27" x14ac:dyDescent="0.2">
      <c r="A100" s="131" t="s">
        <v>99</v>
      </c>
      <c r="B100" s="51"/>
      <c r="C100" s="59">
        <f t="shared" ref="C100:O100" si="167">(C51-B51)/ABS(B51)</f>
        <v>-1.6079935725520855E-2</v>
      </c>
      <c r="D100" s="59">
        <f t="shared" si="167"/>
        <v>-2.9583792489615932E-2</v>
      </c>
      <c r="E100" s="105">
        <f t="shared" si="167"/>
        <v>-1.7844103773584981E-2</v>
      </c>
      <c r="F100" s="105">
        <f t="shared" si="167"/>
        <v>-2.4531372430835887E-2</v>
      </c>
      <c r="G100" s="105">
        <f t="shared" si="167"/>
        <v>-1.6559565002471688E-2</v>
      </c>
      <c r="H100" s="105">
        <f t="shared" si="167"/>
        <v>1.1183714501131052E-2</v>
      </c>
      <c r="I100" s="105">
        <f t="shared" si="167"/>
        <v>8.6988939977622937E-4</v>
      </c>
      <c r="J100" s="105">
        <f t="shared" si="167"/>
        <v>-2.5437670722622242E-2</v>
      </c>
      <c r="K100" s="105">
        <f t="shared" si="167"/>
        <v>-2.1881419903492513E-2</v>
      </c>
      <c r="L100" s="105">
        <f>(L51-J51)/ABS(J51)</f>
        <v>-2.5560173904734602E-2</v>
      </c>
      <c r="M100" s="170">
        <f t="shared" si="101"/>
        <v>0.16812227074235353</v>
      </c>
      <c r="N100" s="105">
        <f>(N51-K51)/ABS(K51)</f>
        <v>7.8314528077631299E-3</v>
      </c>
      <c r="O100" s="105">
        <f t="shared" si="167"/>
        <v>1.6155088852988692E-3</v>
      </c>
      <c r="P100" s="106"/>
      <c r="Q100" s="106"/>
      <c r="R100" s="106"/>
      <c r="S100" s="106"/>
      <c r="T100" s="106"/>
      <c r="U100" s="106"/>
      <c r="V100" s="107">
        <f t="shared" si="163"/>
        <v>1.6506621477436739E-2</v>
      </c>
      <c r="W100" s="107">
        <f t="shared" si="163"/>
        <v>4.9083566324946201E-3</v>
      </c>
      <c r="X100" s="107">
        <f t="shared" si="163"/>
        <v>-3.8344981136743429E-3</v>
      </c>
      <c r="Y100" s="107">
        <f t="shared" si="163"/>
        <v>-1.2322744442380389E-2</v>
      </c>
      <c r="Z100" s="107"/>
      <c r="AA100" s="107">
        <f t="shared" si="164"/>
        <v>-2.0869350456902913E-2</v>
      </c>
      <c r="AB100" s="107">
        <f t="shared" si="164"/>
        <v>-2.7822431062198588E-2</v>
      </c>
      <c r="AC100" s="107">
        <f t="shared" si="164"/>
        <v>-2.8496926802011602E-2</v>
      </c>
      <c r="AD100" s="107">
        <f t="shared" si="164"/>
        <v>-2.4263322884012568E-2</v>
      </c>
      <c r="AE100" s="107"/>
      <c r="AF100" s="107">
        <f t="shared" si="165"/>
        <v>-2.6800353134064828E-2</v>
      </c>
      <c r="AG100" s="107">
        <f t="shared" si="165"/>
        <v>-2.5629610786059642E-2</v>
      </c>
      <c r="AH100" s="107">
        <f t="shared" si="165"/>
        <v>-2.447597137014312E-2</v>
      </c>
      <c r="AI100" s="210">
        <f t="shared" si="165"/>
        <v>-1.0473559082439089E-2</v>
      </c>
      <c r="AJ100" s="107">
        <f>(AJ51-AD51)/ABS(AD51)</f>
        <v>-2.5444965623594364E-2</v>
      </c>
      <c r="AK100" s="170">
        <f t="shared" si="118"/>
        <v>1.4294478527607373</v>
      </c>
      <c r="AL100" s="107"/>
      <c r="AM100" s="107">
        <f t="shared" si="166"/>
        <v>4.3413464653664522E-3</v>
      </c>
      <c r="AN100" s="107">
        <f t="shared" si="166"/>
        <v>1.1683310488871543E-2</v>
      </c>
      <c r="AO100" s="107">
        <f t="shared" si="166"/>
        <v>8.843760235833607E-3</v>
      </c>
      <c r="AP100" s="107">
        <f t="shared" si="166"/>
        <v>6.4935064935064939E-3</v>
      </c>
    </row>
    <row r="101" spans="1:42" x14ac:dyDescent="0.2">
      <c r="A101" s="125"/>
      <c r="B101" s="50"/>
      <c r="C101" s="50"/>
      <c r="D101" s="50"/>
      <c r="E101" s="86"/>
      <c r="F101" s="86"/>
      <c r="G101" s="86"/>
      <c r="H101" s="86"/>
      <c r="I101" s="86"/>
      <c r="J101" s="86"/>
      <c r="K101" s="86"/>
      <c r="L101" s="105"/>
      <c r="M101" s="170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195"/>
      <c r="AJ101" s="86"/>
      <c r="AK101" s="170"/>
      <c r="AL101" s="86"/>
      <c r="AM101" s="86"/>
      <c r="AN101" s="86"/>
      <c r="AO101" s="86"/>
      <c r="AP101" s="86"/>
    </row>
    <row r="102" spans="1:42" ht="27" x14ac:dyDescent="0.25">
      <c r="A102" s="134" t="s">
        <v>123</v>
      </c>
      <c r="B102" s="45"/>
      <c r="C102" s="45"/>
      <c r="D102" s="45"/>
      <c r="E102" s="86"/>
      <c r="F102" s="86"/>
      <c r="G102" s="86"/>
      <c r="H102" s="86"/>
      <c r="I102" s="86"/>
      <c r="J102" s="86"/>
      <c r="K102" s="86"/>
      <c r="L102" s="86"/>
      <c r="M102" s="170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195"/>
      <c r="AJ102" s="86"/>
      <c r="AK102" s="170"/>
      <c r="AL102" s="86"/>
      <c r="AM102" s="86"/>
      <c r="AN102" s="86"/>
      <c r="AO102" s="86"/>
      <c r="AP102" s="86"/>
    </row>
    <row r="103" spans="1:42" ht="27" x14ac:dyDescent="0.25">
      <c r="A103" s="128" t="s">
        <v>219</v>
      </c>
      <c r="B103" s="45"/>
      <c r="C103" s="45"/>
      <c r="D103" s="45"/>
      <c r="E103" s="87"/>
      <c r="F103" s="87"/>
      <c r="G103" s="87"/>
      <c r="H103" s="87"/>
      <c r="I103" s="87"/>
      <c r="J103" s="87"/>
      <c r="K103" s="91"/>
      <c r="L103" s="91"/>
      <c r="M103" s="170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7"/>
      <c r="Z103" s="89"/>
      <c r="AA103" s="87"/>
      <c r="AB103" s="87"/>
      <c r="AC103" s="87"/>
      <c r="AD103" s="87"/>
      <c r="AE103" s="87"/>
      <c r="AF103" s="87"/>
      <c r="AG103" s="87"/>
      <c r="AH103" s="87"/>
      <c r="AI103" s="196"/>
      <c r="AJ103" s="87"/>
      <c r="AK103" s="170"/>
      <c r="AL103" s="86"/>
      <c r="AM103" s="87"/>
      <c r="AN103" s="87"/>
      <c r="AO103" s="87"/>
      <c r="AP103" s="87"/>
    </row>
    <row r="104" spans="1:42" ht="27" x14ac:dyDescent="0.25">
      <c r="A104" s="126" t="s">
        <v>220</v>
      </c>
      <c r="B104" s="45"/>
      <c r="C104" s="45"/>
      <c r="D104" s="45"/>
      <c r="E104" s="192">
        <f>E29/SUM(E$29:E$31)</f>
        <v>0.64738203913131964</v>
      </c>
      <c r="F104" s="192">
        <f t="shared" ref="F104:O104" si="168">F29/SUM(F$29:F$31)</f>
        <v>0.65154938670109752</v>
      </c>
      <c r="G104" s="192">
        <f t="shared" si="168"/>
        <v>0.65577691485170808</v>
      </c>
      <c r="H104" s="192">
        <f t="shared" si="168"/>
        <v>0.66293650042585406</v>
      </c>
      <c r="I104" s="192">
        <f t="shared" si="168"/>
        <v>0.65735101727793566</v>
      </c>
      <c r="J104" s="192">
        <f t="shared" si="168"/>
        <v>0.68032029565753005</v>
      </c>
      <c r="K104" s="192">
        <f t="shared" si="168"/>
        <v>0.6855625515479471</v>
      </c>
      <c r="L104" s="192">
        <f t="shared" ref="L104" si="169">L29/SUM(L$29:L$31)</f>
        <v>0.67834892546218317</v>
      </c>
      <c r="M104" s="170">
        <f t="shared" si="101"/>
        <v>-1.0522199716825442E-2</v>
      </c>
      <c r="N104" s="153">
        <f t="shared" si="168"/>
        <v>0.68702143950995409</v>
      </c>
      <c r="O104" s="153">
        <f t="shared" si="168"/>
        <v>0.68784979238129629</v>
      </c>
      <c r="P104" s="87"/>
      <c r="Q104" s="87"/>
      <c r="R104" s="87"/>
      <c r="S104" s="87"/>
      <c r="T104" s="87"/>
      <c r="U104" s="87"/>
      <c r="V104" s="105" t="e">
        <f t="shared" ref="V104:Y106" si="170">V54/Q54-1</f>
        <v>#DIV/0!</v>
      </c>
      <c r="W104" s="105" t="e">
        <f t="shared" si="170"/>
        <v>#DIV/0!</v>
      </c>
      <c r="X104" s="105" t="e">
        <f t="shared" si="170"/>
        <v>#DIV/0!</v>
      </c>
      <c r="Y104" s="105" t="e">
        <f t="shared" si="170"/>
        <v>#DIV/0!</v>
      </c>
      <c r="Z104" s="105"/>
      <c r="AA104" s="153">
        <f t="shared" ref="AA104:AB104" si="171">AA29/SUM(AA$29:AA$31)</f>
        <v>0.67425627389064313</v>
      </c>
      <c r="AB104" s="153">
        <f t="shared" si="171"/>
        <v>0.66929009916574844</v>
      </c>
      <c r="AC104" s="153">
        <f t="shared" ref="AC104:AD104" si="172">AC29/SUM(AC$29:AC$31)</f>
        <v>0.67806704100731663</v>
      </c>
      <c r="AD104" s="153">
        <f t="shared" si="172"/>
        <v>0.69994267463762183</v>
      </c>
      <c r="AE104" s="105"/>
      <c r="AF104" s="153">
        <f t="shared" ref="AF104:AI104" si="173">AF29/SUM(AF$29:AF$31)</f>
        <v>0.68241491085899508</v>
      </c>
      <c r="AG104" s="153">
        <f t="shared" si="173"/>
        <v>0.6692846034214619</v>
      </c>
      <c r="AH104" s="153">
        <f t="shared" si="173"/>
        <v>0.68364184605075806</v>
      </c>
      <c r="AI104" s="212">
        <f t="shared" si="173"/>
        <v>0.70712694877505566</v>
      </c>
      <c r="AJ104" s="153">
        <f t="shared" ref="AJ104" si="174">AJ29/SUM(AJ$29:AJ$31)</f>
        <v>0.67861262151919588</v>
      </c>
      <c r="AK104" s="170">
        <f t="shared" si="118"/>
        <v>-4.0324198229546582E-2</v>
      </c>
      <c r="AL104" s="105"/>
      <c r="AM104" s="105" t="e">
        <f t="shared" ref="AM104:AP106" si="175">AM54/AF54-1</f>
        <v>#DIV/0!</v>
      </c>
      <c r="AN104" s="105" t="e">
        <f t="shared" si="175"/>
        <v>#DIV/0!</v>
      </c>
      <c r="AO104" s="105" t="e">
        <f t="shared" si="175"/>
        <v>#DIV/0!</v>
      </c>
      <c r="AP104" s="105" t="e">
        <f t="shared" si="175"/>
        <v>#DIV/0!</v>
      </c>
    </row>
    <row r="105" spans="1:42" ht="27" x14ac:dyDescent="0.25">
      <c r="A105" s="126" t="s">
        <v>152</v>
      </c>
      <c r="B105" s="45"/>
      <c r="C105" s="45"/>
      <c r="D105" s="45"/>
      <c r="E105" s="153">
        <f t="shared" ref="E105:O106" si="176">E30/SUM(E$29:E$31)</f>
        <v>0.31203302613600026</v>
      </c>
      <c r="F105" s="153">
        <f t="shared" si="176"/>
        <v>0.31068431245965139</v>
      </c>
      <c r="G105" s="153">
        <f t="shared" si="176"/>
        <v>0.30820530136755026</v>
      </c>
      <c r="H105" s="153">
        <f t="shared" si="176"/>
        <v>0.30436737011450743</v>
      </c>
      <c r="I105" s="192">
        <f t="shared" si="176"/>
        <v>0.30601795461722381</v>
      </c>
      <c r="J105" s="192">
        <f t="shared" si="176"/>
        <v>0.28422133251206244</v>
      </c>
      <c r="K105" s="192">
        <f t="shared" si="176"/>
        <v>0.27422502061917886</v>
      </c>
      <c r="L105" s="192">
        <f t="shared" ref="L105" si="177">L30/SUM(L$29:L$31)</f>
        <v>0.2795421799216673</v>
      </c>
      <c r="M105" s="170">
        <f t="shared" si="101"/>
        <v>1.9389767171801742E-2</v>
      </c>
      <c r="N105" s="153">
        <f t="shared" si="176"/>
        <v>0.26837672281776415</v>
      </c>
      <c r="O105" s="153">
        <f t="shared" si="176"/>
        <v>0.26593247878678461</v>
      </c>
      <c r="P105" s="87"/>
      <c r="Q105" s="87"/>
      <c r="R105" s="87"/>
      <c r="S105" s="87"/>
      <c r="T105" s="87"/>
      <c r="U105" s="87"/>
      <c r="V105" s="105" t="e">
        <f t="shared" si="170"/>
        <v>#DIV/0!</v>
      </c>
      <c r="W105" s="105" t="e">
        <f t="shared" si="170"/>
        <v>#DIV/0!</v>
      </c>
      <c r="X105" s="105" t="e">
        <f t="shared" si="170"/>
        <v>#DIV/0!</v>
      </c>
      <c r="Y105" s="105" t="e">
        <f t="shared" si="170"/>
        <v>#DIV/0!</v>
      </c>
      <c r="Z105" s="105"/>
      <c r="AA105" s="153">
        <f t="shared" ref="AA105:AB105" si="178">AA30/SUM(AA$29:AA$31)</f>
        <v>0.28535815190294167</v>
      </c>
      <c r="AB105" s="153">
        <f t="shared" si="178"/>
        <v>0.29859908704549032</v>
      </c>
      <c r="AC105" s="153">
        <f t="shared" ref="AC105:AD105" si="179">AC30/SUM(AC$29:AC$31)</f>
        <v>0.28764675855028077</v>
      </c>
      <c r="AD105" s="153">
        <f t="shared" si="179"/>
        <v>0.26484317418720826</v>
      </c>
      <c r="AE105" s="105"/>
      <c r="AF105" s="153">
        <f t="shared" ref="AF105:AI105" si="180">AF30/SUM(AF$29:AF$31)</f>
        <v>0.27455429497568884</v>
      </c>
      <c r="AG105" s="153">
        <f t="shared" si="180"/>
        <v>0.29346811819595647</v>
      </c>
      <c r="AH105" s="153">
        <f t="shared" si="180"/>
        <v>0.27556746796214088</v>
      </c>
      <c r="AI105" s="212">
        <f t="shared" si="180"/>
        <v>0.25294304804327078</v>
      </c>
      <c r="AJ105" s="153">
        <f t="shared" ref="AJ105" si="181">AJ30/SUM(AJ$29:AJ$31)</f>
        <v>0.27376833086175645</v>
      </c>
      <c r="AK105" s="170">
        <f t="shared" si="118"/>
        <v>8.2331904274843382E-2</v>
      </c>
      <c r="AL105" s="105"/>
      <c r="AM105" s="105">
        <f t="shared" si="175"/>
        <v>-3.3641805815995478</v>
      </c>
      <c r="AN105" s="105">
        <f t="shared" si="175"/>
        <v>-1.7322370410185775</v>
      </c>
      <c r="AO105" s="105">
        <f t="shared" si="175"/>
        <v>-2.5969674122476305E-2</v>
      </c>
      <c r="AP105" s="105">
        <f t="shared" si="175"/>
        <v>-0.16578331073585606</v>
      </c>
    </row>
    <row r="106" spans="1:42" ht="27" x14ac:dyDescent="0.25">
      <c r="A106" s="126" t="s">
        <v>153</v>
      </c>
      <c r="B106" s="45"/>
      <c r="C106" s="45"/>
      <c r="D106" s="45"/>
      <c r="E106" s="153">
        <f t="shared" si="176"/>
        <v>4.0584934732680177E-2</v>
      </c>
      <c r="F106" s="153">
        <f t="shared" si="176"/>
        <v>3.776630083925113E-2</v>
      </c>
      <c r="G106" s="153">
        <f t="shared" si="176"/>
        <v>3.601778378074174E-2</v>
      </c>
      <c r="H106" s="153">
        <f t="shared" si="176"/>
        <v>3.2696129459638498E-2</v>
      </c>
      <c r="I106" s="192">
        <f t="shared" si="176"/>
        <v>3.6631028104840528E-2</v>
      </c>
      <c r="J106" s="192">
        <f t="shared" si="176"/>
        <v>3.5458371830407558E-2</v>
      </c>
      <c r="K106" s="192">
        <f t="shared" si="176"/>
        <v>4.0212427832874015E-2</v>
      </c>
      <c r="L106" s="192">
        <f t="shared" ref="L106" si="182">L31/SUM(L$29:L$31)</f>
        <v>4.2108894616149521E-2</v>
      </c>
      <c r="M106" s="170">
        <f t="shared" si="101"/>
        <v>4.7161210737072912E-2</v>
      </c>
      <c r="N106" s="153">
        <f t="shared" si="176"/>
        <v>4.4601837672281777E-2</v>
      </c>
      <c r="O106" s="153">
        <f t="shared" si="176"/>
        <v>4.6217728831919117E-2</v>
      </c>
      <c r="P106" s="87"/>
      <c r="Q106" s="87"/>
      <c r="R106" s="87"/>
      <c r="S106" s="87"/>
      <c r="T106" s="87"/>
      <c r="U106" s="87"/>
      <c r="V106" s="105" t="e">
        <f t="shared" si="170"/>
        <v>#DIV/0!</v>
      </c>
      <c r="W106" s="105" t="e">
        <f t="shared" si="170"/>
        <v>#DIV/0!</v>
      </c>
      <c r="X106" s="105" t="e">
        <f t="shared" si="170"/>
        <v>#DIV/0!</v>
      </c>
      <c r="Y106" s="105" t="e">
        <f t="shared" si="170"/>
        <v>#DIV/0!</v>
      </c>
      <c r="Z106" s="105"/>
      <c r="AA106" s="153">
        <f t="shared" ref="AA106:AB106" si="183">AA31/SUM(AA$29:AA$31)</f>
        <v>4.0385574206415156E-2</v>
      </c>
      <c r="AB106" s="153">
        <f t="shared" si="183"/>
        <v>3.2110813788761218E-2</v>
      </c>
      <c r="AC106" s="153">
        <f t="shared" ref="AC106:AD106" si="184">AC31/SUM(AC$29:AC$31)</f>
        <v>3.428620044240259E-2</v>
      </c>
      <c r="AD106" s="153">
        <f t="shared" si="184"/>
        <v>3.5214151175169926E-2</v>
      </c>
      <c r="AE106" s="105"/>
      <c r="AF106" s="153">
        <f t="shared" ref="AF106:AI106" si="185">AF31/SUM(AF$29:AF$31)</f>
        <v>4.3030794165316043E-2</v>
      </c>
      <c r="AG106" s="153">
        <f t="shared" si="185"/>
        <v>3.7247278382581649E-2</v>
      </c>
      <c r="AH106" s="153">
        <f t="shared" si="185"/>
        <v>4.0790685987101095E-2</v>
      </c>
      <c r="AI106" s="212">
        <f t="shared" si="185"/>
        <v>3.9930003181673564E-2</v>
      </c>
      <c r="AJ106" s="153">
        <f t="shared" ref="AJ106" si="186">AJ31/SUM(AJ$29:AJ$31)</f>
        <v>4.7619047619047616E-2</v>
      </c>
      <c r="AK106" s="170">
        <f t="shared" si="118"/>
        <v>0.19256308100929598</v>
      </c>
      <c r="AL106" s="105"/>
      <c r="AM106" s="105">
        <f t="shared" si="175"/>
        <v>-2.4141987829614604</v>
      </c>
      <c r="AN106" s="105">
        <f t="shared" si="175"/>
        <v>-2.9015375934546475</v>
      </c>
      <c r="AO106" s="105">
        <f t="shared" si="175"/>
        <v>-2.0994318181818183</v>
      </c>
      <c r="AP106" s="105">
        <f t="shared" si="175"/>
        <v>0.17222801529370857</v>
      </c>
    </row>
    <row r="107" spans="1:42" ht="27" x14ac:dyDescent="0.3">
      <c r="A107" s="83" t="s">
        <v>124</v>
      </c>
      <c r="B107" s="60">
        <f t="shared" ref="B107:O107" si="187">B34/B32</f>
        <v>0.4596908597758243</v>
      </c>
      <c r="C107" s="60">
        <f t="shared" si="187"/>
        <v>0.46241042747714356</v>
      </c>
      <c r="D107" s="60">
        <f t="shared" si="187"/>
        <v>0.445764192139738</v>
      </c>
      <c r="E107" s="108">
        <f t="shared" si="187"/>
        <v>0.43838777921257244</v>
      </c>
      <c r="F107" s="108">
        <f t="shared" si="187"/>
        <v>0.44671114860546568</v>
      </c>
      <c r="G107" s="108">
        <f t="shared" si="187"/>
        <v>0.43421650669732376</v>
      </c>
      <c r="H107" s="108">
        <f t="shared" si="187"/>
        <v>0.44820153576721</v>
      </c>
      <c r="I107" s="108">
        <f t="shared" si="187"/>
        <v>0.45983729394134021</v>
      </c>
      <c r="J107" s="109">
        <f t="shared" si="187"/>
        <v>0.43524610969014194</v>
      </c>
      <c r="K107" s="109">
        <f t="shared" si="187"/>
        <v>0.44426865268479038</v>
      </c>
      <c r="L107" s="109">
        <f t="shared" ref="L107" si="188">L34/L32</f>
        <v>0.44560180678322497</v>
      </c>
      <c r="M107" s="170">
        <f t="shared" si="101"/>
        <v>3.0007836258041376E-3</v>
      </c>
      <c r="N107" s="109">
        <f t="shared" si="187"/>
        <v>0.45892814492274336</v>
      </c>
      <c r="O107" s="109">
        <f t="shared" si="187"/>
        <v>0.45473429115457847</v>
      </c>
      <c r="P107" s="108"/>
      <c r="Q107" s="108"/>
      <c r="R107" s="108"/>
      <c r="S107" s="108"/>
      <c r="T107" s="108"/>
      <c r="U107" s="108"/>
      <c r="V107" s="108">
        <f>V34/V32</f>
        <v>0.46505551926845201</v>
      </c>
      <c r="W107" s="108">
        <f>W34/W32</f>
        <v>0.45901206304481817</v>
      </c>
      <c r="X107" s="108">
        <f>X34/X32</f>
        <v>0.4661024744733695</v>
      </c>
      <c r="Y107" s="108">
        <f>Y34/Y32</f>
        <v>0.44981199934608468</v>
      </c>
      <c r="Z107" s="108"/>
      <c r="AA107" s="108">
        <f>AA34/AA32</f>
        <v>0.44257901789233073</v>
      </c>
      <c r="AB107" s="108">
        <f>AB34/AB32</f>
        <v>0.42891475779196397</v>
      </c>
      <c r="AC107" s="108">
        <f>AC34/AC32</f>
        <v>0.43349475383373687</v>
      </c>
      <c r="AD107" s="109">
        <f>AD34/AD32</f>
        <v>0.43625730994152045</v>
      </c>
      <c r="AE107" s="108"/>
      <c r="AF107" s="108">
        <f>AF34/AF32</f>
        <v>0.44207434886776414</v>
      </c>
      <c r="AG107" s="108">
        <f>AG34/AG32</f>
        <v>0.44599641469973111</v>
      </c>
      <c r="AH107" s="108">
        <f>AH34/AH32</f>
        <v>0.44750181028240404</v>
      </c>
      <c r="AI107" s="213">
        <f>AI34/AI32</f>
        <v>0.44159718503786433</v>
      </c>
      <c r="AJ107" s="109">
        <f>AJ34/AJ32</f>
        <v>0.44693003331746789</v>
      </c>
      <c r="AK107" s="170">
        <f t="shared" si="118"/>
        <v>1.2076273265071436E-2</v>
      </c>
      <c r="AL107" s="109"/>
      <c r="AM107" s="109">
        <f>AM34/AM32</f>
        <v>0.46035242290748901</v>
      </c>
      <c r="AN107" s="109">
        <f>AN34/AN32</f>
        <v>0.47015188979159306</v>
      </c>
      <c r="AO107" s="109">
        <f>AO34/AO32</f>
        <v>0.45334154604250076</v>
      </c>
      <c r="AP107" s="109">
        <f>AP34/AP32</f>
        <v>0.45119274110932239</v>
      </c>
    </row>
    <row r="108" spans="1:42" ht="27" x14ac:dyDescent="0.3">
      <c r="A108" s="83" t="s">
        <v>222</v>
      </c>
      <c r="B108" s="60"/>
      <c r="C108" s="60"/>
      <c r="D108" s="60"/>
      <c r="E108" s="108">
        <f>1-E107</f>
        <v>0.56161222078742756</v>
      </c>
      <c r="F108" s="108">
        <f t="shared" ref="F108:O108" si="189">1-F107</f>
        <v>0.55328885139453432</v>
      </c>
      <c r="G108" s="108">
        <f t="shared" si="189"/>
        <v>0.56578349330267619</v>
      </c>
      <c r="H108" s="108">
        <f t="shared" si="189"/>
        <v>0.55179846423279</v>
      </c>
      <c r="I108" s="108">
        <f t="shared" si="189"/>
        <v>0.54016270605865979</v>
      </c>
      <c r="J108" s="108">
        <f t="shared" si="189"/>
        <v>0.56475389030985812</v>
      </c>
      <c r="K108" s="108">
        <f t="shared" si="189"/>
        <v>0.55573134731520968</v>
      </c>
      <c r="L108" s="108">
        <f t="shared" ref="L108" si="190">1-L107</f>
        <v>0.55439819321677497</v>
      </c>
      <c r="M108" s="170">
        <f t="shared" si="101"/>
        <v>-2.3989182990581392E-3</v>
      </c>
      <c r="N108" s="108">
        <f t="shared" si="189"/>
        <v>0.54107185507725664</v>
      </c>
      <c r="O108" s="108">
        <f t="shared" si="189"/>
        <v>0.54526570884542158</v>
      </c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9"/>
      <c r="AE108" s="108"/>
      <c r="AF108" s="108"/>
      <c r="AG108" s="108"/>
      <c r="AH108" s="108"/>
      <c r="AI108" s="213"/>
      <c r="AJ108" s="109"/>
      <c r="AK108" s="170"/>
      <c r="AL108" s="109"/>
      <c r="AM108" s="109"/>
      <c r="AN108" s="109"/>
      <c r="AO108" s="109"/>
      <c r="AP108" s="109"/>
    </row>
    <row r="109" spans="1:42" ht="27" x14ac:dyDescent="0.3">
      <c r="A109" s="83" t="s">
        <v>125</v>
      </c>
      <c r="B109" s="60">
        <f t="shared" ref="B109:O109" si="191">B37/B32</f>
        <v>0.32325740988856572</v>
      </c>
      <c r="C109" s="60">
        <f t="shared" si="191"/>
        <v>0.32335680751173707</v>
      </c>
      <c r="D109" s="60">
        <f t="shared" si="191"/>
        <v>0.30751091703056771</v>
      </c>
      <c r="E109" s="108">
        <f t="shared" si="191"/>
        <v>0.31626232931285547</v>
      </c>
      <c r="F109" s="108">
        <f t="shared" si="191"/>
        <v>0.32471815323260989</v>
      </c>
      <c r="G109" s="108">
        <f t="shared" si="191"/>
        <v>0.35093441702537231</v>
      </c>
      <c r="H109" s="108">
        <f t="shared" si="191"/>
        <v>0.29244689927702189</v>
      </c>
      <c r="I109" s="108">
        <f t="shared" si="191"/>
        <v>0.31693427531577822</v>
      </c>
      <c r="J109" s="109">
        <f t="shared" si="191"/>
        <v>0.31975711189644063</v>
      </c>
      <c r="K109" s="109">
        <f t="shared" si="191"/>
        <v>0.32391132377626425</v>
      </c>
      <c r="L109" s="109">
        <f t="shared" ref="L109" si="192">L37/L32</f>
        <v>0.32272886569837622</v>
      </c>
      <c r="M109" s="170">
        <f t="shared" si="101"/>
        <v>-3.650561098335614E-3</v>
      </c>
      <c r="N109" s="109">
        <f t="shared" si="191"/>
        <v>0.31692663837292617</v>
      </c>
      <c r="O109" s="109">
        <f t="shared" si="191"/>
        <v>0.30638739830361778</v>
      </c>
      <c r="P109" s="108"/>
      <c r="Q109" s="108"/>
      <c r="R109" s="108"/>
      <c r="S109" s="108"/>
      <c r="T109" s="108"/>
      <c r="U109" s="108"/>
      <c r="V109" s="108">
        <f>V37/V32</f>
        <v>0.2916394513389941</v>
      </c>
      <c r="W109" s="108">
        <f>W37/W32</f>
        <v>0.33098529541252092</v>
      </c>
      <c r="X109" s="108">
        <f>X37/X32</f>
        <v>0.31625425443841415</v>
      </c>
      <c r="Y109" s="108">
        <f>Y37/Y32</f>
        <v>0.32981853849926435</v>
      </c>
      <c r="Z109" s="108"/>
      <c r="AA109" s="108">
        <f>AA37/AA32</f>
        <v>0.30897769370221484</v>
      </c>
      <c r="AB109" s="108">
        <f>AB37/AB32</f>
        <v>0.30972587307547877</v>
      </c>
      <c r="AC109" s="108">
        <f>AC37/AC32</f>
        <v>0.31953188054882969</v>
      </c>
      <c r="AD109" s="109">
        <f>AD37/AD32</f>
        <v>0.34105263157894739</v>
      </c>
      <c r="AE109" s="108"/>
      <c r="AF109" s="108">
        <f>AF37/AF32</f>
        <v>0.3181080454440065</v>
      </c>
      <c r="AG109" s="108">
        <f>AG37/AG32</f>
        <v>0.30968031072602331</v>
      </c>
      <c r="AH109" s="108">
        <f>AH37/AH32</f>
        <v>0.34001126397940301</v>
      </c>
      <c r="AI109" s="213">
        <f>AI37/AI32</f>
        <v>0.3289222060735868</v>
      </c>
      <c r="AJ109" s="109">
        <f>AJ37/AJ32</f>
        <v>0.32429002062509915</v>
      </c>
      <c r="AK109" s="170">
        <f t="shared" si="118"/>
        <v>-1.4082921015832306E-2</v>
      </c>
      <c r="AL109" s="109"/>
      <c r="AM109" s="109">
        <f>AM37/AM32</f>
        <v>0.31571218795888401</v>
      </c>
      <c r="AN109" s="109">
        <f>AN37/AN32</f>
        <v>0.29671494171670787</v>
      </c>
      <c r="AO109" s="109">
        <f>AO37/AO32</f>
        <v>0.33492454573452418</v>
      </c>
      <c r="AP109" s="109">
        <f>AP37/AP32</f>
        <v>0.32196692521586417</v>
      </c>
    </row>
    <row r="110" spans="1:42" ht="27" x14ac:dyDescent="0.3">
      <c r="A110" s="83" t="s">
        <v>127</v>
      </c>
      <c r="B110" s="60">
        <f t="shared" ref="B110:O110" si="193">B39/B32</f>
        <v>0.13643344988725858</v>
      </c>
      <c r="C110" s="60">
        <f t="shared" si="193"/>
        <v>0.13905361996540647</v>
      </c>
      <c r="D110" s="60">
        <f t="shared" si="193"/>
        <v>0.13825327510917029</v>
      </c>
      <c r="E110" s="108">
        <f t="shared" si="193"/>
        <v>0.12212544989971701</v>
      </c>
      <c r="F110" s="108">
        <f t="shared" si="193"/>
        <v>0.12199299537285579</v>
      </c>
      <c r="G110" s="108">
        <f t="shared" si="193"/>
        <v>8.3282089671951443E-2</v>
      </c>
      <c r="H110" s="108">
        <f t="shared" si="193"/>
        <v>0.15575463649018814</v>
      </c>
      <c r="I110" s="108">
        <f t="shared" si="193"/>
        <v>0.14290301862556198</v>
      </c>
      <c r="J110" s="109">
        <f t="shared" si="193"/>
        <v>0.11548899779370131</v>
      </c>
      <c r="K110" s="109">
        <f t="shared" si="193"/>
        <v>0.12035732890852611</v>
      </c>
      <c r="L110" s="109">
        <f t="shared" ref="L110" si="194">L39/L32</f>
        <v>0.12287294108484872</v>
      </c>
      <c r="M110" s="170">
        <f t="shared" si="101"/>
        <v>2.0901196455053617E-2</v>
      </c>
      <c r="N110" s="109">
        <f t="shared" si="193"/>
        <v>0.14200150654981719</v>
      </c>
      <c r="O110" s="109">
        <f t="shared" si="193"/>
        <v>0.1483468928509607</v>
      </c>
      <c r="P110" s="108"/>
      <c r="Q110" s="108"/>
      <c r="R110" s="108"/>
      <c r="S110" s="108"/>
      <c r="T110" s="108"/>
      <c r="U110" s="108"/>
      <c r="V110" s="108">
        <f>V39/V32</f>
        <v>0.17341606792945788</v>
      </c>
      <c r="W110" s="108">
        <f>W39/W32</f>
        <v>0.12802676763229726</v>
      </c>
      <c r="X110" s="108">
        <f>X39/X32</f>
        <v>0.14984822003495538</v>
      </c>
      <c r="Y110" s="108">
        <f>Y39/Y32</f>
        <v>0.11999346084682033</v>
      </c>
      <c r="Z110" s="108"/>
      <c r="AA110" s="108">
        <f>AA39/AA32</f>
        <v>0.13360132419011586</v>
      </c>
      <c r="AB110" s="108">
        <f>AB39/AB32</f>
        <v>0.11918888471648517</v>
      </c>
      <c r="AC110" s="108">
        <f>AC39/AC32</f>
        <v>0.11396287328490719</v>
      </c>
      <c r="AD110" s="109">
        <f>AD39/AD32</f>
        <v>9.5204678362573097E-2</v>
      </c>
      <c r="AE110" s="108"/>
      <c r="AF110" s="108">
        <f>AF39/AF32</f>
        <v>0.12396630342375763</v>
      </c>
      <c r="AG110" s="108">
        <f>AG39/AG32</f>
        <v>0.1363161039737078</v>
      </c>
      <c r="AH110" s="108">
        <f>AH39/AH32</f>
        <v>0.10749054630300105</v>
      </c>
      <c r="AI110" s="213">
        <f>AI39/AI32</f>
        <v>0.11267497896427751</v>
      </c>
      <c r="AJ110" s="109">
        <f>AJ39/AJ32</f>
        <v>0.12264001269236871</v>
      </c>
      <c r="AK110" s="170">
        <f t="shared" si="118"/>
        <v>8.8440519977825094E-2</v>
      </c>
      <c r="AL110" s="109"/>
      <c r="AM110" s="109">
        <f>AM39/AM32</f>
        <v>0.14464023494860501</v>
      </c>
      <c r="AN110" s="109">
        <f>AN39/AN32</f>
        <v>0.17343694807488519</v>
      </c>
      <c r="AO110" s="109">
        <f>AO39/AO32</f>
        <v>0.1184170003079766</v>
      </c>
      <c r="AP110" s="109">
        <f>AP39/AP32</f>
        <v>0.12922581589345822</v>
      </c>
    </row>
    <row r="111" spans="1:42" ht="28" thickBot="1" x14ac:dyDescent="0.35">
      <c r="A111" s="83" t="s">
        <v>126</v>
      </c>
      <c r="B111" s="60">
        <f t="shared" ref="B111:O111" si="195">B45/B32</f>
        <v>0.1069572889774844</v>
      </c>
      <c r="C111" s="60">
        <f t="shared" si="195"/>
        <v>0.11613540894489746</v>
      </c>
      <c r="D111" s="60">
        <f t="shared" si="195"/>
        <v>0.12343522561863174</v>
      </c>
      <c r="E111" s="108">
        <f t="shared" si="195"/>
        <v>5.3108772701046789E-2</v>
      </c>
      <c r="F111" s="108">
        <f t="shared" si="195"/>
        <v>0.10299869621903521</v>
      </c>
      <c r="G111" s="108">
        <f t="shared" si="195"/>
        <v>6.7882255434056085E-2</v>
      </c>
      <c r="H111" s="108">
        <f t="shared" si="195"/>
        <v>0.12858682473393507</v>
      </c>
      <c r="I111" s="108">
        <f t="shared" si="195"/>
        <v>0.12943695140226932</v>
      </c>
      <c r="J111" s="109">
        <f t="shared" si="195"/>
        <v>9.8990569537458259E-2</v>
      </c>
      <c r="K111" s="109">
        <f t="shared" si="195"/>
        <v>0.10565320573424145</v>
      </c>
      <c r="L111" s="109">
        <f t="shared" ref="L111" si="196">L45/L32</f>
        <v>0.11097698687745804</v>
      </c>
      <c r="M111" s="170">
        <f t="shared" si="101"/>
        <v>5.0389205951856919E-2</v>
      </c>
      <c r="N111" s="109">
        <f t="shared" si="195"/>
        <v>0.12660937526717364</v>
      </c>
      <c r="O111" s="109">
        <f t="shared" si="195"/>
        <v>0.12772546304310195</v>
      </c>
      <c r="P111" s="108"/>
      <c r="Q111" s="108"/>
      <c r="R111" s="108"/>
      <c r="S111" s="108"/>
      <c r="T111" s="108"/>
      <c r="U111" s="108"/>
      <c r="V111" s="108">
        <f>V45/V32</f>
        <v>0.15300457217504898</v>
      </c>
      <c r="W111" s="108">
        <f>W45/W32</f>
        <v>0.11772475125473277</v>
      </c>
      <c r="X111" s="108">
        <f>X45/X32</f>
        <v>0.12841504921350383</v>
      </c>
      <c r="Y111" s="108">
        <f>Y45/Y32</f>
        <v>0.11762301781919242</v>
      </c>
      <c r="Z111" s="108"/>
      <c r="AA111" s="108">
        <f>AA45/AA32</f>
        <v>0.11570899345787027</v>
      </c>
      <c r="AB111" s="108">
        <f>AB45/AB32</f>
        <v>9.9962448366503948E-2</v>
      </c>
      <c r="AC111" s="108">
        <f>AC45/AC32</f>
        <v>0.10008071025020178</v>
      </c>
      <c r="AD111" s="109">
        <f>AD45/AD32</f>
        <v>8.0389863547758289E-2</v>
      </c>
      <c r="AE111" s="108"/>
      <c r="AF111" s="108">
        <f>AF45/AF32</f>
        <v>0.11206430172347168</v>
      </c>
      <c r="AG111" s="108">
        <f>AG45/AG32</f>
        <v>0.11786674634000598</v>
      </c>
      <c r="AH111" s="108">
        <f>AH45/AH32</f>
        <v>9.4295599002333252E-2</v>
      </c>
      <c r="AI111" s="215">
        <f>AI45/AI32</f>
        <v>9.759810296029986E-2</v>
      </c>
      <c r="AJ111" s="109">
        <f>AJ45/AJ32</f>
        <v>0.11899095668729176</v>
      </c>
      <c r="AK111" s="170">
        <f t="shared" si="118"/>
        <v>0.21919333550667375</v>
      </c>
      <c r="AL111" s="109"/>
      <c r="AM111" s="109">
        <f>AM45/AM32</f>
        <v>0.12314816518833759</v>
      </c>
      <c r="AN111" s="109">
        <f>AN45/AN32</f>
        <v>0.15136297138692834</v>
      </c>
      <c r="AO111" s="109">
        <f>AO45/AO32</f>
        <v>0.11387652944111767</v>
      </c>
      <c r="AP111" s="109">
        <f>AP45/AP32</f>
        <v>0.11652074141582239</v>
      </c>
    </row>
    <row r="112" spans="1:42" x14ac:dyDescent="0.3">
      <c r="B112" s="45"/>
      <c r="C112" s="45"/>
      <c r="D112" s="45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</row>
    <row r="113" spans="1:42" ht="27" x14ac:dyDescent="0.3">
      <c r="A113" s="135" t="s">
        <v>144</v>
      </c>
      <c r="B113" s="45"/>
      <c r="C113" s="45"/>
      <c r="D113" s="45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</row>
    <row r="114" spans="1:42" ht="27" x14ac:dyDescent="0.3">
      <c r="A114" s="136" t="s">
        <v>44</v>
      </c>
      <c r="B114" s="50">
        <v>3273</v>
      </c>
      <c r="C114" s="50">
        <v>3760</v>
      </c>
      <c r="D114" s="50">
        <v>4240</v>
      </c>
      <c r="E114" s="95">
        <f t="shared" ref="E114:O114" si="197">E45</f>
        <v>1933</v>
      </c>
      <c r="F114" s="95">
        <f t="shared" si="197"/>
        <v>4029</v>
      </c>
      <c r="G114" s="95">
        <f t="shared" si="197"/>
        <v>2539</v>
      </c>
      <c r="H114" s="95">
        <f t="shared" si="197"/>
        <v>5727</v>
      </c>
      <c r="I114" s="95">
        <f t="shared" si="197"/>
        <v>6046</v>
      </c>
      <c r="J114" s="95">
        <f t="shared" si="197"/>
        <v>5070</v>
      </c>
      <c r="K114" s="95">
        <f>K45</f>
        <v>5475.9</v>
      </c>
      <c r="L114" s="95">
        <f>L45</f>
        <v>5700</v>
      </c>
      <c r="M114" s="95"/>
      <c r="N114" s="95">
        <f t="shared" si="197"/>
        <v>6891.2216864169941</v>
      </c>
      <c r="O114" s="95">
        <f t="shared" si="197"/>
        <v>7378.7</v>
      </c>
      <c r="P114" s="95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</row>
    <row r="115" spans="1:42" ht="27" x14ac:dyDescent="0.3">
      <c r="A115" s="137" t="s">
        <v>129</v>
      </c>
      <c r="B115" s="50">
        <v>649</v>
      </c>
      <c r="C115" s="50">
        <v>662</v>
      </c>
      <c r="D115" s="50">
        <v>716</v>
      </c>
      <c r="E115" s="95">
        <v>774</v>
      </c>
      <c r="F115" s="95">
        <v>720</v>
      </c>
      <c r="G115" s="95">
        <v>1119</v>
      </c>
      <c r="H115" s="95">
        <v>797</v>
      </c>
      <c r="I115" s="95">
        <v>840</v>
      </c>
      <c r="J115" s="95">
        <v>859</v>
      </c>
      <c r="K115" s="95">
        <v>880</v>
      </c>
      <c r="L115" s="220">
        <v>880</v>
      </c>
      <c r="M115" s="95"/>
      <c r="N115" s="95">
        <v>910</v>
      </c>
      <c r="O115" s="95">
        <v>930</v>
      </c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</row>
    <row r="116" spans="1:42" ht="27" x14ac:dyDescent="0.3">
      <c r="A116" s="137" t="s">
        <v>130</v>
      </c>
      <c r="B116" s="50">
        <v>191</v>
      </c>
      <c r="C116" s="50">
        <v>236</v>
      </c>
      <c r="D116" s="50">
        <v>215</v>
      </c>
      <c r="E116" s="95">
        <v>218</v>
      </c>
      <c r="F116" s="95">
        <v>325</v>
      </c>
      <c r="G116" s="95">
        <v>429</v>
      </c>
      <c r="H116" s="95">
        <v>611</v>
      </c>
      <c r="I116" s="95">
        <v>638</v>
      </c>
      <c r="J116" s="95">
        <v>755</v>
      </c>
      <c r="K116" s="95">
        <v>840</v>
      </c>
      <c r="L116" s="220">
        <v>840</v>
      </c>
      <c r="M116" s="95"/>
      <c r="N116" s="95">
        <v>920</v>
      </c>
      <c r="O116" s="95">
        <v>990</v>
      </c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</row>
    <row r="117" spans="1:42" ht="27" x14ac:dyDescent="0.3">
      <c r="A117" s="137" t="s">
        <v>131</v>
      </c>
      <c r="B117" s="61">
        <v>-113</v>
      </c>
      <c r="C117" s="61">
        <v>-80</v>
      </c>
      <c r="D117" s="61">
        <v>-273</v>
      </c>
      <c r="E117" s="97">
        <v>647</v>
      </c>
      <c r="F117" s="97">
        <v>34</v>
      </c>
      <c r="G117" s="97">
        <v>-380</v>
      </c>
      <c r="H117" s="97">
        <v>-385</v>
      </c>
      <c r="I117" s="97">
        <v>-650</v>
      </c>
      <c r="J117" s="97">
        <v>-117</v>
      </c>
      <c r="K117" s="97">
        <v>0</v>
      </c>
      <c r="L117" s="221">
        <v>0</v>
      </c>
      <c r="M117" s="97"/>
      <c r="N117" s="97">
        <v>0</v>
      </c>
      <c r="O117" s="97">
        <v>0</v>
      </c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</row>
    <row r="118" spans="1:42" ht="27" x14ac:dyDescent="0.3">
      <c r="A118" s="137" t="s">
        <v>132</v>
      </c>
      <c r="B118" s="61">
        <v>424</v>
      </c>
      <c r="C118" s="61">
        <v>98</v>
      </c>
      <c r="D118" s="61">
        <v>-117</v>
      </c>
      <c r="E118" s="97">
        <v>-99</v>
      </c>
      <c r="F118" s="97">
        <v>233</v>
      </c>
      <c r="G118" s="97">
        <v>23</v>
      </c>
      <c r="H118" s="97">
        <v>-138</v>
      </c>
      <c r="I118" s="97">
        <v>-26</v>
      </c>
      <c r="J118" s="97">
        <v>-213</v>
      </c>
      <c r="K118" s="97">
        <v>0</v>
      </c>
      <c r="L118" s="221">
        <v>0</v>
      </c>
      <c r="M118" s="97"/>
      <c r="N118" s="97">
        <v>0</v>
      </c>
      <c r="O118" s="97">
        <v>0</v>
      </c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</row>
    <row r="119" spans="1:42" ht="27" x14ac:dyDescent="0.3">
      <c r="A119" s="137" t="s">
        <v>133</v>
      </c>
      <c r="B119" s="61">
        <v>256</v>
      </c>
      <c r="C119" s="61">
        <v>-1580</v>
      </c>
      <c r="D119" s="61">
        <v>-1141</v>
      </c>
      <c r="E119" s="97">
        <v>1482</v>
      </c>
      <c r="F119" s="97">
        <v>562</v>
      </c>
      <c r="G119" s="97">
        <v>-1245</v>
      </c>
      <c r="H119" s="97">
        <v>45</v>
      </c>
      <c r="I119" s="97">
        <v>-1660</v>
      </c>
      <c r="J119" s="97">
        <v>-513</v>
      </c>
      <c r="K119" s="97">
        <v>-1000</v>
      </c>
      <c r="L119" s="221">
        <v>-1000</v>
      </c>
      <c r="M119" s="97"/>
      <c r="N119" s="97">
        <v>-1200</v>
      </c>
      <c r="O119" s="97">
        <v>-1400</v>
      </c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</row>
    <row r="120" spans="1:42" ht="27" x14ac:dyDescent="0.3">
      <c r="A120" s="136" t="s">
        <v>134</v>
      </c>
      <c r="B120" s="62">
        <v>4680</v>
      </c>
      <c r="C120" s="62">
        <v>3096</v>
      </c>
      <c r="D120" s="62">
        <v>3640</v>
      </c>
      <c r="E120" s="96">
        <v>4955</v>
      </c>
      <c r="F120" s="96">
        <v>5903</v>
      </c>
      <c r="G120" s="96">
        <v>2485</v>
      </c>
      <c r="H120" s="96">
        <f>H119+H118+H117+H116+H115+H114</f>
        <v>6657</v>
      </c>
      <c r="I120" s="96">
        <f>I119+I118+I117+I116+I115+I114</f>
        <v>5188</v>
      </c>
      <c r="J120" s="96">
        <f>J119+J118+J117+J116+J115+J114</f>
        <v>5841</v>
      </c>
      <c r="K120" s="96">
        <f>K119+K118+K117+K116+K115+K114</f>
        <v>6195.9</v>
      </c>
      <c r="L120" s="222">
        <f>L119+L118+L117+L116+L115+L114</f>
        <v>6420</v>
      </c>
      <c r="M120" s="96"/>
      <c r="N120" s="96">
        <f>N119+N118+N117+N116+N115+N114</f>
        <v>7521.2216864169941</v>
      </c>
      <c r="O120" s="96">
        <f>O119+O118+O117+O116+O115+O114</f>
        <v>7898.7</v>
      </c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</row>
    <row r="121" spans="1:42" ht="27" x14ac:dyDescent="0.3">
      <c r="A121" s="137" t="s">
        <v>135</v>
      </c>
      <c r="B121" s="61">
        <v>-960</v>
      </c>
      <c r="C121" s="61">
        <v>-1133</v>
      </c>
      <c r="D121" s="61">
        <v>-1092</v>
      </c>
      <c r="E121" s="97">
        <v>-1028</v>
      </c>
      <c r="F121" s="97">
        <v>-1119</v>
      </c>
      <c r="G121" s="97">
        <v>-1086</v>
      </c>
      <c r="H121" s="97">
        <v>-695</v>
      </c>
      <c r="I121" s="97">
        <v>-758</v>
      </c>
      <c r="J121" s="97">
        <v>-969</v>
      </c>
      <c r="K121" s="97">
        <v>-1080</v>
      </c>
      <c r="L121" s="221">
        <v>-1080</v>
      </c>
      <c r="M121" s="97"/>
      <c r="N121" s="97">
        <v>-1200</v>
      </c>
      <c r="O121" s="97">
        <v>-1300</v>
      </c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</row>
    <row r="122" spans="1:42" ht="27" x14ac:dyDescent="0.3">
      <c r="A122" s="136" t="s">
        <v>136</v>
      </c>
      <c r="B122" s="62">
        <v>3720</v>
      </c>
      <c r="C122" s="62">
        <v>1963</v>
      </c>
      <c r="D122" s="62">
        <v>2548</v>
      </c>
      <c r="E122" s="96">
        <f t="shared" ref="E122:J122" si="198">E121+E120</f>
        <v>3927</v>
      </c>
      <c r="F122" s="96">
        <f t="shared" si="198"/>
        <v>4784</v>
      </c>
      <c r="G122" s="96">
        <f t="shared" si="198"/>
        <v>1399</v>
      </c>
      <c r="H122" s="96">
        <f t="shared" si="198"/>
        <v>5962</v>
      </c>
      <c r="I122" s="96">
        <f t="shared" si="198"/>
        <v>4430</v>
      </c>
      <c r="J122" s="96">
        <f t="shared" si="198"/>
        <v>4872</v>
      </c>
      <c r="K122" s="96">
        <f>K121+K120</f>
        <v>5115.8999999999996</v>
      </c>
      <c r="L122" s="222">
        <f>L121+L120</f>
        <v>5340</v>
      </c>
      <c r="M122" s="96"/>
      <c r="N122" s="96">
        <f>N121+N120</f>
        <v>6321.2216864169941</v>
      </c>
      <c r="O122" s="96">
        <f>O121+O120</f>
        <v>6598.7</v>
      </c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</row>
    <row r="123" spans="1:42" ht="27" x14ac:dyDescent="0.3">
      <c r="A123" s="138" t="s">
        <v>137</v>
      </c>
      <c r="B123" s="63">
        <v>2.1026581118240149</v>
      </c>
      <c r="C123" s="63">
        <v>1.1276808510638299</v>
      </c>
      <c r="D123" s="63">
        <v>1.5083679245283019</v>
      </c>
      <c r="E123" s="110">
        <v>2.3669459345428248</v>
      </c>
      <c r="F123" s="110">
        <v>2.9560059317844782</v>
      </c>
      <c r="G123" s="110">
        <v>0.87898969590349341</v>
      </c>
      <c r="H123" s="110">
        <v>3.7044861439045604</v>
      </c>
      <c r="I123" s="110">
        <v>2.7501862428606905</v>
      </c>
      <c r="J123" s="110">
        <v>3.1035800738947636</v>
      </c>
      <c r="K123" s="110">
        <v>4.1785115355183251</v>
      </c>
      <c r="L123" s="223">
        <v>4.1785115355183251</v>
      </c>
      <c r="M123" s="110"/>
      <c r="N123" s="110">
        <v>5.1785115355183304</v>
      </c>
      <c r="O123" s="110">
        <v>6.1785115355183304</v>
      </c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</row>
    <row r="124" spans="1:42" ht="27" x14ac:dyDescent="0.3">
      <c r="A124" s="138" t="s">
        <v>138</v>
      </c>
      <c r="B124" s="64">
        <v>-150</v>
      </c>
      <c r="C124" s="64">
        <v>150</v>
      </c>
      <c r="D124" s="64">
        <v>0</v>
      </c>
      <c r="E124" s="111">
        <v>0</v>
      </c>
      <c r="F124" s="111">
        <v>0</v>
      </c>
      <c r="G124" s="111">
        <v>0</v>
      </c>
      <c r="H124" s="111">
        <v>0</v>
      </c>
      <c r="I124" s="111">
        <v>0</v>
      </c>
      <c r="J124" s="111">
        <v>0</v>
      </c>
      <c r="K124" s="111">
        <v>0</v>
      </c>
      <c r="L124" s="224">
        <v>0</v>
      </c>
      <c r="M124" s="111"/>
      <c r="N124" s="111">
        <v>0</v>
      </c>
      <c r="O124" s="111">
        <v>0</v>
      </c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</row>
    <row r="125" spans="1:42" ht="27" x14ac:dyDescent="0.3">
      <c r="A125" s="137" t="s">
        <v>139</v>
      </c>
      <c r="B125" s="61">
        <v>-2534</v>
      </c>
      <c r="C125" s="61">
        <v>-3238</v>
      </c>
      <c r="D125" s="61">
        <v>-3223</v>
      </c>
      <c r="E125" s="97">
        <v>-1243</v>
      </c>
      <c r="F125" s="97">
        <v>-1332</v>
      </c>
      <c r="G125" s="97">
        <v>-1452</v>
      </c>
      <c r="H125" s="97">
        <v>-1638</v>
      </c>
      <c r="I125" s="97">
        <v>-1837</v>
      </c>
      <c r="J125" s="97">
        <v>-2012</v>
      </c>
      <c r="K125" s="97">
        <v>-2180</v>
      </c>
      <c r="L125" s="221">
        <v>-2180</v>
      </c>
      <c r="M125" s="97"/>
      <c r="N125" s="97">
        <v>-2600</v>
      </c>
      <c r="O125" s="97">
        <v>-3000</v>
      </c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</row>
    <row r="126" spans="1:42" x14ac:dyDescent="0.3">
      <c r="A126" s="137"/>
      <c r="B126" s="61"/>
      <c r="C126" s="61"/>
      <c r="D126" s="61"/>
      <c r="E126" s="108">
        <f t="shared" ref="E126:L126" si="199">E125/E114</f>
        <v>-0.64304190377651316</v>
      </c>
      <c r="F126" s="108">
        <f t="shared" si="199"/>
        <v>-0.33060312732688013</v>
      </c>
      <c r="G126" s="108">
        <f t="shared" si="199"/>
        <v>-0.57187869239858213</v>
      </c>
      <c r="H126" s="108">
        <f t="shared" si="199"/>
        <v>-0.286013619696176</v>
      </c>
      <c r="I126" s="108">
        <f t="shared" si="199"/>
        <v>-0.30383724776711873</v>
      </c>
      <c r="J126" s="108">
        <f t="shared" si="199"/>
        <v>-0.39684418145956607</v>
      </c>
      <c r="K126" s="108">
        <f t="shared" si="199"/>
        <v>-0.39810807355868444</v>
      </c>
      <c r="L126" s="225">
        <f t="shared" si="199"/>
        <v>-0.38245614035087722</v>
      </c>
      <c r="M126" s="108"/>
      <c r="N126" s="108">
        <f>N125/N114</f>
        <v>-0.37729159187038691</v>
      </c>
      <c r="O126" s="108">
        <f>O125/O114</f>
        <v>-0.40657568406358846</v>
      </c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</row>
    <row r="127" spans="1:42" ht="27" x14ac:dyDescent="0.3">
      <c r="A127" s="137" t="s">
        <v>140</v>
      </c>
      <c r="B127" s="61">
        <v>-89</v>
      </c>
      <c r="C127" s="61">
        <v>801</v>
      </c>
      <c r="D127" s="61">
        <v>1748</v>
      </c>
      <c r="E127" s="97">
        <v>13</v>
      </c>
      <c r="F127" s="97">
        <v>-325</v>
      </c>
      <c r="G127" s="97">
        <v>6183</v>
      </c>
      <c r="H127" s="97">
        <v>-249</v>
      </c>
      <c r="I127" s="97">
        <v>15</v>
      </c>
      <c r="J127" s="97">
        <v>-504</v>
      </c>
      <c r="K127" s="97">
        <v>0</v>
      </c>
      <c r="L127" s="221">
        <v>0</v>
      </c>
      <c r="M127" s="97"/>
      <c r="N127" s="97">
        <v>0</v>
      </c>
      <c r="O127" s="97">
        <v>0</v>
      </c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</row>
    <row r="128" spans="1:42" ht="27" x14ac:dyDescent="0.3">
      <c r="A128" s="137" t="s">
        <v>141</v>
      </c>
      <c r="B128" s="61">
        <v>935</v>
      </c>
      <c r="C128" s="61">
        <v>-57</v>
      </c>
      <c r="D128" s="61">
        <v>118</v>
      </c>
      <c r="E128" s="97">
        <v>1326</v>
      </c>
      <c r="F128" s="97">
        <v>850</v>
      </c>
      <c r="G128" s="97">
        <v>27</v>
      </c>
      <c r="H128" s="97">
        <v>-3276</v>
      </c>
      <c r="I128" s="97">
        <v>-747</v>
      </c>
      <c r="J128" s="97">
        <v>1481</v>
      </c>
      <c r="K128" s="97">
        <v>700</v>
      </c>
      <c r="L128" s="221">
        <v>700</v>
      </c>
      <c r="M128" s="97"/>
      <c r="N128" s="97">
        <v>900</v>
      </c>
      <c r="O128" s="97">
        <v>1050</v>
      </c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</row>
    <row r="129" spans="1:42" ht="27" x14ac:dyDescent="0.3">
      <c r="A129" s="137" t="s">
        <v>142</v>
      </c>
      <c r="B129" s="61">
        <v>732</v>
      </c>
      <c r="C129" s="61">
        <v>788</v>
      </c>
      <c r="D129" s="61">
        <v>666</v>
      </c>
      <c r="E129" s="97">
        <v>-3521</v>
      </c>
      <c r="F129" s="97">
        <v>-3586</v>
      </c>
      <c r="G129" s="97">
        <v>-2182</v>
      </c>
      <c r="H129" s="97">
        <v>564</v>
      </c>
      <c r="I129" s="97">
        <v>-2863</v>
      </c>
      <c r="J129" s="97">
        <v>-4829</v>
      </c>
      <c r="K129" s="97">
        <v>0</v>
      </c>
      <c r="L129" s="221">
        <v>0</v>
      </c>
      <c r="M129" s="97"/>
      <c r="N129" s="97">
        <v>0</v>
      </c>
      <c r="O129" s="97">
        <v>0</v>
      </c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/>
    </row>
    <row r="130" spans="1:42" ht="27" x14ac:dyDescent="0.3">
      <c r="A130" s="137" t="s">
        <v>132</v>
      </c>
      <c r="B130" s="61">
        <v>-982</v>
      </c>
      <c r="C130" s="61">
        <v>-1121</v>
      </c>
      <c r="D130" s="61">
        <v>-1187</v>
      </c>
      <c r="E130" s="97">
        <v>-61</v>
      </c>
      <c r="F130" s="97">
        <v>-174</v>
      </c>
      <c r="G130" s="97">
        <v>-93</v>
      </c>
      <c r="H130" s="97">
        <v>178</v>
      </c>
      <c r="I130" s="97">
        <v>-313</v>
      </c>
      <c r="J130" s="97">
        <v>-141</v>
      </c>
      <c r="K130" s="97">
        <v>0</v>
      </c>
      <c r="L130" s="221">
        <v>0</v>
      </c>
      <c r="M130" s="97"/>
      <c r="N130" s="97">
        <v>0</v>
      </c>
      <c r="O130" s="97">
        <v>0</v>
      </c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</row>
    <row r="131" spans="1:42" ht="27" x14ac:dyDescent="0.3">
      <c r="A131" s="136" t="s">
        <v>143</v>
      </c>
      <c r="B131" s="64">
        <v>1632</v>
      </c>
      <c r="C131" s="64">
        <v>-714</v>
      </c>
      <c r="D131" s="64">
        <v>670</v>
      </c>
      <c r="E131" s="116">
        <f t="shared" ref="E131:O131" si="200">E122+E125+E127+E128+E129+E130</f>
        <v>441</v>
      </c>
      <c r="F131" s="116">
        <f t="shared" si="200"/>
        <v>217</v>
      </c>
      <c r="G131" s="116">
        <f t="shared" si="200"/>
        <v>3882</v>
      </c>
      <c r="H131" s="116">
        <f t="shared" si="200"/>
        <v>1541</v>
      </c>
      <c r="I131" s="116">
        <f t="shared" si="200"/>
        <v>-1315</v>
      </c>
      <c r="J131" s="116">
        <f t="shared" si="200"/>
        <v>-1133</v>
      </c>
      <c r="K131" s="116">
        <f t="shared" si="200"/>
        <v>3635.8999999999996</v>
      </c>
      <c r="L131" s="226">
        <f t="shared" ref="L131" si="201">L122+L125+L127+L128+L129+L130</f>
        <v>3860</v>
      </c>
      <c r="M131" s="116"/>
      <c r="N131" s="116">
        <f t="shared" si="200"/>
        <v>4621.2216864169941</v>
      </c>
      <c r="O131" s="116">
        <f t="shared" si="200"/>
        <v>4648.7</v>
      </c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</row>
    <row r="132" spans="1:42" x14ac:dyDescent="0.3">
      <c r="B132" s="45"/>
      <c r="C132" s="45"/>
      <c r="D132" s="45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</row>
    <row r="133" spans="1:42" x14ac:dyDescent="0.3">
      <c r="B133" s="45"/>
      <c r="C133" s="45"/>
      <c r="D133" s="45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  <c r="AP133" s="86"/>
    </row>
    <row r="134" spans="1:42" ht="54" x14ac:dyDescent="0.2">
      <c r="A134" s="123" t="s">
        <v>0</v>
      </c>
      <c r="B134" s="42" t="s">
        <v>105</v>
      </c>
      <c r="C134" s="39" t="s">
        <v>104</v>
      </c>
      <c r="D134" s="39" t="s">
        <v>103</v>
      </c>
      <c r="E134" s="112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</row>
    <row r="135" spans="1:42" ht="27" x14ac:dyDescent="0.25">
      <c r="A135" s="124" t="s">
        <v>3</v>
      </c>
      <c r="B135" s="65"/>
      <c r="C135" s="45"/>
      <c r="D135" s="45"/>
      <c r="E135" s="88"/>
      <c r="F135" s="86"/>
      <c r="G135" s="86"/>
      <c r="H135" s="86"/>
      <c r="I135" s="87" t="s">
        <v>4</v>
      </c>
      <c r="J135" s="87" t="s">
        <v>4</v>
      </c>
      <c r="K135" s="87" t="s">
        <v>4</v>
      </c>
      <c r="L135" s="87"/>
      <c r="M135" s="87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  <c r="AP135" s="86"/>
    </row>
    <row r="136" spans="1:42" ht="27" x14ac:dyDescent="0.2">
      <c r="A136" s="125" t="s">
        <v>5</v>
      </c>
      <c r="B136" s="66">
        <v>3852</v>
      </c>
      <c r="C136" s="67">
        <f>C131+B136</f>
        <v>3138</v>
      </c>
      <c r="D136" s="67">
        <f t="shared" ref="D136:J136" si="202">D131+C136</f>
        <v>3808</v>
      </c>
      <c r="E136" s="113">
        <f t="shared" si="202"/>
        <v>4249</v>
      </c>
      <c r="F136" s="113">
        <f t="shared" si="202"/>
        <v>4466</v>
      </c>
      <c r="G136" s="113">
        <f t="shared" si="202"/>
        <v>8348</v>
      </c>
      <c r="H136" s="113">
        <f t="shared" si="202"/>
        <v>9889</v>
      </c>
      <c r="I136" s="113">
        <f t="shared" si="202"/>
        <v>8574</v>
      </c>
      <c r="J136" s="113">
        <f t="shared" si="202"/>
        <v>7441</v>
      </c>
      <c r="K136" s="113">
        <f>K131+J136</f>
        <v>11076.9</v>
      </c>
      <c r="L136" s="113">
        <v>9860</v>
      </c>
      <c r="M136" s="170">
        <f>L136/K136-1</f>
        <v>-0.10985925665122909</v>
      </c>
      <c r="N136" s="113">
        <f>N131+K136</f>
        <v>15698.121686416995</v>
      </c>
      <c r="O136" s="113">
        <f>O131+N136</f>
        <v>20346.821686416995</v>
      </c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</row>
    <row r="137" spans="1:42" ht="27" x14ac:dyDescent="0.2">
      <c r="A137" s="125" t="s">
        <v>6</v>
      </c>
      <c r="B137" s="66">
        <v>2072</v>
      </c>
      <c r="C137" s="67">
        <v>2319</v>
      </c>
      <c r="D137" s="67">
        <v>2371</v>
      </c>
      <c r="E137" s="114">
        <v>996</v>
      </c>
      <c r="F137" s="113">
        <v>197</v>
      </c>
      <c r="G137" s="113">
        <v>439</v>
      </c>
      <c r="H137" s="113">
        <v>3587</v>
      </c>
      <c r="I137" s="113">
        <v>4423</v>
      </c>
      <c r="J137" s="113">
        <v>3234</v>
      </c>
      <c r="K137" s="113">
        <v>4000</v>
      </c>
      <c r="L137" s="113">
        <v>1722</v>
      </c>
      <c r="M137" s="170">
        <f t="shared" ref="M137:M167" si="203">L137/K137-1</f>
        <v>-0.56950000000000001</v>
      </c>
      <c r="N137" s="113">
        <v>4900</v>
      </c>
      <c r="O137" s="113">
        <v>5750</v>
      </c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  <c r="AI137" s="86"/>
      <c r="AJ137" s="86"/>
      <c r="AK137" s="86"/>
      <c r="AL137" s="86"/>
      <c r="AM137" s="86"/>
      <c r="AN137" s="86"/>
      <c r="AO137" s="86"/>
      <c r="AP137" s="86"/>
    </row>
    <row r="138" spans="1:42" ht="27" x14ac:dyDescent="0.2">
      <c r="A138" s="125" t="s">
        <v>7</v>
      </c>
      <c r="B138" s="66">
        <v>3358</v>
      </c>
      <c r="C138" s="67">
        <v>3241</v>
      </c>
      <c r="D138" s="67">
        <v>3677</v>
      </c>
      <c r="E138" s="114">
        <v>3498</v>
      </c>
      <c r="F138" s="113">
        <v>4272</v>
      </c>
      <c r="G138" s="113">
        <v>2749</v>
      </c>
      <c r="H138" s="113">
        <v>4463</v>
      </c>
      <c r="I138" s="113">
        <v>4667</v>
      </c>
      <c r="J138" s="113">
        <v>4131</v>
      </c>
      <c r="K138" s="113">
        <v>4900</v>
      </c>
      <c r="L138" s="113">
        <v>4427</v>
      </c>
      <c r="M138" s="170">
        <f t="shared" si="203"/>
        <v>-9.6530612244898006E-2</v>
      </c>
      <c r="N138" s="113">
        <v>5900</v>
      </c>
      <c r="O138" s="113">
        <v>6850</v>
      </c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</row>
    <row r="139" spans="1:42" ht="27" x14ac:dyDescent="0.2">
      <c r="A139" s="125" t="s">
        <v>8</v>
      </c>
      <c r="B139" s="66">
        <v>4337</v>
      </c>
      <c r="C139" s="67">
        <v>4838</v>
      </c>
      <c r="D139" s="67">
        <v>5055</v>
      </c>
      <c r="E139" s="114">
        <v>5261</v>
      </c>
      <c r="F139" s="113">
        <v>5622</v>
      </c>
      <c r="G139" s="113">
        <v>7367</v>
      </c>
      <c r="H139" s="113">
        <v>6854</v>
      </c>
      <c r="I139" s="113">
        <v>8420</v>
      </c>
      <c r="J139" s="113">
        <v>8454</v>
      </c>
      <c r="K139" s="113">
        <v>9900</v>
      </c>
      <c r="L139" s="113">
        <v>7519</v>
      </c>
      <c r="M139" s="170">
        <f t="shared" si="203"/>
        <v>-0.24050505050505055</v>
      </c>
      <c r="N139" s="113">
        <v>11200</v>
      </c>
      <c r="O139" s="113">
        <v>12200</v>
      </c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  <c r="AM139" s="86"/>
      <c r="AN139" s="86"/>
      <c r="AO139" s="86"/>
      <c r="AP139" s="86"/>
    </row>
    <row r="140" spans="1:42" ht="54" x14ac:dyDescent="0.2">
      <c r="A140" s="125" t="s">
        <v>9</v>
      </c>
      <c r="B140" s="66">
        <v>1968</v>
      </c>
      <c r="C140" s="67">
        <v>1489</v>
      </c>
      <c r="D140" s="67">
        <v>1150</v>
      </c>
      <c r="E140" s="114">
        <v>1130</v>
      </c>
      <c r="F140" s="113">
        <v>1968</v>
      </c>
      <c r="G140" s="113">
        <v>1653</v>
      </c>
      <c r="H140" s="113">
        <v>1498</v>
      </c>
      <c r="I140" s="113">
        <v>2129</v>
      </c>
      <c r="J140" s="113">
        <v>1942</v>
      </c>
      <c r="K140" s="113">
        <v>2300</v>
      </c>
      <c r="L140" s="113">
        <v>1854</v>
      </c>
      <c r="M140" s="170">
        <f t="shared" si="203"/>
        <v>-0.19391304347826088</v>
      </c>
      <c r="N140" s="113">
        <v>2600</v>
      </c>
      <c r="O140" s="113">
        <v>2880</v>
      </c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</row>
    <row r="141" spans="1:42" ht="27" x14ac:dyDescent="0.2">
      <c r="A141" s="125" t="s">
        <v>10</v>
      </c>
      <c r="B141" s="66">
        <v>15587</v>
      </c>
      <c r="C141" s="67">
        <v>15025</v>
      </c>
      <c r="D141" s="67">
        <v>16061</v>
      </c>
      <c r="E141" s="114">
        <v>15134</v>
      </c>
      <c r="F141" s="113">
        <v>16525</v>
      </c>
      <c r="G141" s="113">
        <v>20556</v>
      </c>
      <c r="H141" s="113">
        <v>26291</v>
      </c>
      <c r="I141" s="113">
        <v>28213</v>
      </c>
      <c r="J141" s="113">
        <v>25202</v>
      </c>
      <c r="K141" s="113">
        <f>K140+K139+K138+K137+K136</f>
        <v>32176.9</v>
      </c>
      <c r="L141" s="113">
        <f>L140+L139+L138+L137+L136</f>
        <v>25382</v>
      </c>
      <c r="M141" s="170">
        <f t="shared" si="203"/>
        <v>-0.21117323297147961</v>
      </c>
      <c r="N141" s="113">
        <f>N140+N139+N138+N137+N136</f>
        <v>40298.121686416998</v>
      </c>
      <c r="O141" s="113">
        <f>O140+O139+O138+O137+O136</f>
        <v>48026.821686416995</v>
      </c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  <c r="AM141" s="86"/>
      <c r="AN141" s="86"/>
      <c r="AO141" s="86"/>
      <c r="AP141" s="86"/>
    </row>
    <row r="142" spans="1:42" ht="27" x14ac:dyDescent="0.2">
      <c r="A142" s="125" t="s">
        <v>11</v>
      </c>
      <c r="B142" s="66">
        <v>3011</v>
      </c>
      <c r="C142" s="67">
        <v>3520</v>
      </c>
      <c r="D142" s="67">
        <v>3989</v>
      </c>
      <c r="E142" s="114">
        <v>4454</v>
      </c>
      <c r="F142" s="113">
        <v>4744</v>
      </c>
      <c r="G142" s="113">
        <v>4866</v>
      </c>
      <c r="H142" s="113">
        <v>4904</v>
      </c>
      <c r="I142" s="113">
        <v>4791</v>
      </c>
      <c r="J142" s="113">
        <v>5081</v>
      </c>
      <c r="K142" s="113">
        <v>5300</v>
      </c>
      <c r="L142" s="113">
        <v>5000</v>
      </c>
      <c r="M142" s="170">
        <f t="shared" si="203"/>
        <v>-5.6603773584905648E-2</v>
      </c>
      <c r="N142" s="113">
        <v>5500</v>
      </c>
      <c r="O142" s="113">
        <v>5600</v>
      </c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</row>
    <row r="143" spans="1:42" ht="54" x14ac:dyDescent="0.2">
      <c r="A143" s="125" t="s">
        <v>12</v>
      </c>
      <c r="B143" s="66">
        <v>0</v>
      </c>
      <c r="C143" s="67">
        <v>0</v>
      </c>
      <c r="D143" s="67">
        <v>0</v>
      </c>
      <c r="E143" s="114">
        <v>0</v>
      </c>
      <c r="F143" s="113">
        <v>0</v>
      </c>
      <c r="G143" s="113">
        <v>3097</v>
      </c>
      <c r="H143" s="113">
        <v>3113</v>
      </c>
      <c r="I143" s="113">
        <v>2926</v>
      </c>
      <c r="J143" s="113">
        <v>2923</v>
      </c>
      <c r="K143" s="113">
        <v>2950</v>
      </c>
      <c r="L143" s="113">
        <v>2718</v>
      </c>
      <c r="M143" s="170">
        <f t="shared" si="203"/>
        <v>-7.8644067796610151E-2</v>
      </c>
      <c r="N143" s="113">
        <v>3000</v>
      </c>
      <c r="O143" s="113">
        <v>3000</v>
      </c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  <c r="AP143" s="86"/>
    </row>
    <row r="144" spans="1:42" ht="27" x14ac:dyDescent="0.2">
      <c r="A144" s="125" t="s">
        <v>13</v>
      </c>
      <c r="B144" s="66">
        <v>281</v>
      </c>
      <c r="C144" s="67">
        <v>281</v>
      </c>
      <c r="D144" s="67">
        <v>283</v>
      </c>
      <c r="E144" s="114">
        <v>285</v>
      </c>
      <c r="F144" s="113">
        <v>283</v>
      </c>
      <c r="G144" s="113">
        <v>274</v>
      </c>
      <c r="H144" s="113">
        <v>269</v>
      </c>
      <c r="I144" s="113">
        <v>286</v>
      </c>
      <c r="J144" s="113">
        <v>274</v>
      </c>
      <c r="K144" s="113">
        <v>280</v>
      </c>
      <c r="L144" s="113">
        <v>259</v>
      </c>
      <c r="M144" s="170">
        <f t="shared" si="203"/>
        <v>-7.4999999999999956E-2</v>
      </c>
      <c r="N144" s="113">
        <v>290</v>
      </c>
      <c r="O144" s="113">
        <v>300</v>
      </c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</row>
    <row r="145" spans="1:42" ht="27" x14ac:dyDescent="0.2">
      <c r="A145" s="125" t="s">
        <v>14</v>
      </c>
      <c r="B145" s="66">
        <v>131</v>
      </c>
      <c r="C145" s="67">
        <v>131</v>
      </c>
      <c r="D145" s="67">
        <v>139</v>
      </c>
      <c r="E145" s="114">
        <v>154</v>
      </c>
      <c r="F145" s="113">
        <v>154</v>
      </c>
      <c r="G145" s="113">
        <v>223</v>
      </c>
      <c r="H145" s="113">
        <v>242</v>
      </c>
      <c r="I145" s="113">
        <v>284</v>
      </c>
      <c r="J145" s="113">
        <v>281</v>
      </c>
      <c r="K145" s="113">
        <v>283</v>
      </c>
      <c r="L145" s="113">
        <v>240</v>
      </c>
      <c r="M145" s="170">
        <f t="shared" si="203"/>
        <v>-0.15194346289752647</v>
      </c>
      <c r="N145" s="113">
        <v>290</v>
      </c>
      <c r="O145" s="113">
        <v>300</v>
      </c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</row>
    <row r="146" spans="1:42" ht="54" x14ac:dyDescent="0.2">
      <c r="A146" s="125" t="s">
        <v>15</v>
      </c>
      <c r="B146" s="66">
        <v>2587</v>
      </c>
      <c r="C146" s="67">
        <v>2422</v>
      </c>
      <c r="D146" s="67">
        <v>2787</v>
      </c>
      <c r="E146" s="114">
        <v>2509</v>
      </c>
      <c r="F146" s="113">
        <v>2011</v>
      </c>
      <c r="G146" s="113">
        <v>2326</v>
      </c>
      <c r="H146" s="113">
        <v>2921</v>
      </c>
      <c r="I146" s="113">
        <v>3821</v>
      </c>
      <c r="J146" s="113">
        <v>3770</v>
      </c>
      <c r="K146" s="113">
        <v>4300</v>
      </c>
      <c r="L146" s="113">
        <v>4511</v>
      </c>
      <c r="M146" s="170">
        <f t="shared" si="203"/>
        <v>4.9069767441860535E-2</v>
      </c>
      <c r="N146" s="113">
        <v>4800</v>
      </c>
      <c r="O146" s="113">
        <v>5200</v>
      </c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</row>
    <row r="147" spans="1:42" ht="27" x14ac:dyDescent="0.2">
      <c r="A147" s="125" t="s">
        <v>16</v>
      </c>
      <c r="B147" s="66">
        <v>21597</v>
      </c>
      <c r="C147" s="67">
        <v>21379</v>
      </c>
      <c r="D147" s="67">
        <v>23259</v>
      </c>
      <c r="E147" s="114">
        <v>22536</v>
      </c>
      <c r="F147" s="113">
        <v>23717</v>
      </c>
      <c r="G147" s="113">
        <v>31342</v>
      </c>
      <c r="H147" s="113">
        <v>37740</v>
      </c>
      <c r="I147" s="113">
        <v>40321</v>
      </c>
      <c r="J147" s="113">
        <v>37531</v>
      </c>
      <c r="K147" s="113">
        <f>K146+K145+K144+K143+K142+K141</f>
        <v>45289.9</v>
      </c>
      <c r="L147" s="113">
        <f>L146+L145+L144+L143+L142+L141</f>
        <v>38110</v>
      </c>
      <c r="M147" s="170">
        <f t="shared" si="203"/>
        <v>-0.15853203473622157</v>
      </c>
      <c r="N147" s="113">
        <f>N146+N145+N144+N143+N142+N141</f>
        <v>54178.121686416998</v>
      </c>
      <c r="O147" s="113">
        <f>O146+O145+O144+O143+O142+O141</f>
        <v>62426.821686416995</v>
      </c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</row>
    <row r="148" spans="1:42" ht="27" x14ac:dyDescent="0.25">
      <c r="A148" s="124" t="s">
        <v>17</v>
      </c>
      <c r="B148" s="68"/>
      <c r="C148" s="69"/>
      <c r="D148" s="69"/>
      <c r="E148" s="115"/>
      <c r="F148" s="116"/>
      <c r="G148" s="116"/>
      <c r="H148" s="116"/>
      <c r="I148" s="113" t="s">
        <v>4</v>
      </c>
      <c r="J148" s="113" t="s">
        <v>4</v>
      </c>
      <c r="K148" s="113"/>
      <c r="L148" s="113"/>
      <c r="M148" s="170" t="e">
        <f t="shared" si="203"/>
        <v>#DIV/0!</v>
      </c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</row>
    <row r="149" spans="1:42" ht="27" x14ac:dyDescent="0.2">
      <c r="A149" s="125" t="s">
        <v>18</v>
      </c>
      <c r="B149" s="66">
        <v>107</v>
      </c>
      <c r="C149" s="67">
        <v>44</v>
      </c>
      <c r="D149" s="67">
        <v>6</v>
      </c>
      <c r="E149" s="114">
        <v>6</v>
      </c>
      <c r="F149" s="113">
        <v>6</v>
      </c>
      <c r="G149" s="113">
        <v>3</v>
      </c>
      <c r="H149" s="113">
        <v>0</v>
      </c>
      <c r="I149" s="113">
        <v>500</v>
      </c>
      <c r="J149" s="113">
        <v>0</v>
      </c>
      <c r="K149" s="113">
        <v>3</v>
      </c>
      <c r="L149" s="113">
        <v>1000</v>
      </c>
      <c r="M149" s="170">
        <f t="shared" si="203"/>
        <v>332.33333333333331</v>
      </c>
      <c r="N149" s="113">
        <v>9</v>
      </c>
      <c r="O149" s="113">
        <v>200</v>
      </c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</row>
    <row r="150" spans="1:42" ht="27" x14ac:dyDescent="0.2">
      <c r="A150" s="125" t="s">
        <v>19</v>
      </c>
      <c r="B150" s="66">
        <v>74</v>
      </c>
      <c r="C150" s="67">
        <v>1</v>
      </c>
      <c r="D150" s="67">
        <v>325</v>
      </c>
      <c r="E150" s="114">
        <v>336</v>
      </c>
      <c r="F150" s="113">
        <v>9</v>
      </c>
      <c r="G150" s="113">
        <v>248</v>
      </c>
      <c r="H150" s="113">
        <v>2</v>
      </c>
      <c r="I150" s="113">
        <v>10</v>
      </c>
      <c r="J150" s="113">
        <v>6</v>
      </c>
      <c r="K150" s="113">
        <v>30</v>
      </c>
      <c r="L150" s="113">
        <v>6</v>
      </c>
      <c r="M150" s="170">
        <f t="shared" si="203"/>
        <v>-0.8</v>
      </c>
      <c r="N150" s="113">
        <v>300</v>
      </c>
      <c r="O150" s="113">
        <v>50</v>
      </c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</row>
    <row r="151" spans="1:42" ht="27" x14ac:dyDescent="0.2">
      <c r="A151" s="125" t="s">
        <v>20</v>
      </c>
      <c r="B151" s="66">
        <v>2131</v>
      </c>
      <c r="C151" s="67">
        <v>2191</v>
      </c>
      <c r="D151" s="67">
        <v>2048</v>
      </c>
      <c r="E151" s="114">
        <v>2279</v>
      </c>
      <c r="F151" s="113">
        <v>2612</v>
      </c>
      <c r="G151" s="113">
        <v>2248</v>
      </c>
      <c r="H151" s="113">
        <v>2836</v>
      </c>
      <c r="I151" s="113">
        <v>3358</v>
      </c>
      <c r="J151" s="113">
        <v>2862</v>
      </c>
      <c r="K151" s="113">
        <v>3200</v>
      </c>
      <c r="L151" s="113">
        <v>2851</v>
      </c>
      <c r="M151" s="170">
        <f t="shared" si="203"/>
        <v>-0.10906249999999995</v>
      </c>
      <c r="N151" s="113">
        <v>3550</v>
      </c>
      <c r="O151" s="113">
        <v>3900</v>
      </c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</row>
    <row r="152" spans="1:42" ht="54" x14ac:dyDescent="0.2">
      <c r="A152" s="125" t="s">
        <v>21</v>
      </c>
      <c r="B152" s="67">
        <v>0</v>
      </c>
      <c r="C152" s="67">
        <v>0</v>
      </c>
      <c r="D152" s="67">
        <v>0</v>
      </c>
      <c r="E152" s="114">
        <v>0</v>
      </c>
      <c r="F152" s="113">
        <v>0</v>
      </c>
      <c r="G152" s="113">
        <v>445</v>
      </c>
      <c r="H152" s="113">
        <v>467</v>
      </c>
      <c r="I152" s="113">
        <v>420</v>
      </c>
      <c r="J152" s="113">
        <v>425</v>
      </c>
      <c r="K152" s="113">
        <v>430</v>
      </c>
      <c r="L152" s="113">
        <v>477</v>
      </c>
      <c r="M152" s="170">
        <f t="shared" si="203"/>
        <v>0.10930232558139541</v>
      </c>
      <c r="N152" s="113">
        <v>470</v>
      </c>
      <c r="O152" s="113">
        <v>500</v>
      </c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</row>
    <row r="153" spans="1:42" ht="27" x14ac:dyDescent="0.2">
      <c r="A153" s="125" t="s">
        <v>22</v>
      </c>
      <c r="B153" s="66">
        <v>3949</v>
      </c>
      <c r="C153" s="67">
        <v>3037</v>
      </c>
      <c r="D153" s="67">
        <v>3011</v>
      </c>
      <c r="E153" s="114">
        <v>3269</v>
      </c>
      <c r="F153" s="113">
        <v>5010</v>
      </c>
      <c r="G153" s="113">
        <v>5184</v>
      </c>
      <c r="H153" s="113">
        <v>6063</v>
      </c>
      <c r="I153" s="113">
        <v>6220</v>
      </c>
      <c r="J153" s="113">
        <v>5723</v>
      </c>
      <c r="K153" s="113">
        <v>6800</v>
      </c>
      <c r="L153" s="113">
        <v>5725</v>
      </c>
      <c r="M153" s="170">
        <f t="shared" si="203"/>
        <v>-0.15808823529411764</v>
      </c>
      <c r="N153" s="113">
        <v>8100</v>
      </c>
      <c r="O153" s="113">
        <v>9500</v>
      </c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  <c r="AP153" s="86"/>
    </row>
    <row r="154" spans="1:42" ht="27" x14ac:dyDescent="0.2">
      <c r="A154" s="125" t="s">
        <v>23</v>
      </c>
      <c r="B154" s="66">
        <v>71</v>
      </c>
      <c r="C154" s="67">
        <v>85</v>
      </c>
      <c r="D154" s="67">
        <v>84</v>
      </c>
      <c r="E154" s="114">
        <v>150</v>
      </c>
      <c r="F154" s="113">
        <v>229</v>
      </c>
      <c r="G154" s="113">
        <v>156</v>
      </c>
      <c r="H154" s="113">
        <v>306</v>
      </c>
      <c r="I154" s="113">
        <v>222</v>
      </c>
      <c r="J154" s="113">
        <v>240</v>
      </c>
      <c r="K154" s="113">
        <v>330</v>
      </c>
      <c r="L154" s="113">
        <v>534</v>
      </c>
      <c r="M154" s="170">
        <f t="shared" si="203"/>
        <v>0.61818181818181817</v>
      </c>
      <c r="N154" s="113">
        <v>400</v>
      </c>
      <c r="O154" s="113">
        <v>380</v>
      </c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</row>
    <row r="155" spans="1:42" ht="27" x14ac:dyDescent="0.2">
      <c r="A155" s="125" t="s">
        <v>24</v>
      </c>
      <c r="B155" s="66">
        <v>6332</v>
      </c>
      <c r="C155" s="67">
        <v>5358</v>
      </c>
      <c r="D155" s="67">
        <v>5474</v>
      </c>
      <c r="E155" s="114">
        <v>6040</v>
      </c>
      <c r="F155" s="113">
        <v>7866</v>
      </c>
      <c r="G155" s="113">
        <v>8284</v>
      </c>
      <c r="H155" s="113">
        <v>9674</v>
      </c>
      <c r="I155" s="113">
        <v>10730</v>
      </c>
      <c r="J155" s="113">
        <v>9256</v>
      </c>
      <c r="K155" s="113">
        <f>K149+K150+K151+K152+K153+K154</f>
        <v>10793</v>
      </c>
      <c r="L155" s="113">
        <f>L149+L150+L151+L152+L153+L154</f>
        <v>10593</v>
      </c>
      <c r="M155" s="170">
        <f t="shared" si="203"/>
        <v>-1.8530529046604238E-2</v>
      </c>
      <c r="N155" s="113">
        <f>N149+N150+N151+N152+N153+N154</f>
        <v>12829</v>
      </c>
      <c r="O155" s="113">
        <f>O149+O150+O151+O152+O153+O154</f>
        <v>14530</v>
      </c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  <c r="AJ155" s="86"/>
      <c r="AK155" s="86"/>
      <c r="AL155" s="86"/>
      <c r="AM155" s="86"/>
      <c r="AN155" s="86"/>
      <c r="AO155" s="86"/>
      <c r="AP155" s="86"/>
    </row>
    <row r="156" spans="1:42" ht="27" x14ac:dyDescent="0.2">
      <c r="A156" s="125" t="s">
        <v>25</v>
      </c>
      <c r="B156" s="66">
        <v>1079</v>
      </c>
      <c r="C156" s="67">
        <v>1993</v>
      </c>
      <c r="D156" s="67">
        <v>3471</v>
      </c>
      <c r="E156" s="114">
        <v>3468</v>
      </c>
      <c r="F156" s="113">
        <v>3464</v>
      </c>
      <c r="G156" s="113">
        <v>9406</v>
      </c>
      <c r="H156" s="113">
        <v>9413</v>
      </c>
      <c r="I156" s="113">
        <v>8920</v>
      </c>
      <c r="J156" s="113">
        <v>8927</v>
      </c>
      <c r="K156" s="113">
        <v>10667</v>
      </c>
      <c r="L156" s="113">
        <v>7903</v>
      </c>
      <c r="M156" s="170">
        <f t="shared" si="203"/>
        <v>-0.25911690259679387</v>
      </c>
      <c r="N156" s="113">
        <v>13000</v>
      </c>
      <c r="O156" s="113">
        <v>15500</v>
      </c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</row>
    <row r="157" spans="1:42" ht="27" x14ac:dyDescent="0.2">
      <c r="A157" s="125" t="s">
        <v>26</v>
      </c>
      <c r="B157" s="66">
        <v>0</v>
      </c>
      <c r="C157" s="67">
        <v>0</v>
      </c>
      <c r="D157" s="67">
        <v>0</v>
      </c>
      <c r="E157" s="114">
        <v>0.1</v>
      </c>
      <c r="F157" s="113">
        <v>0.1</v>
      </c>
      <c r="G157" s="113">
        <v>2913</v>
      </c>
      <c r="H157" s="113">
        <v>2931</v>
      </c>
      <c r="I157" s="113">
        <v>2777</v>
      </c>
      <c r="J157" s="113">
        <v>2786</v>
      </c>
      <c r="K157" s="113">
        <v>3000</v>
      </c>
      <c r="L157" s="113">
        <v>2566</v>
      </c>
      <c r="M157" s="170">
        <f t="shared" si="203"/>
        <v>-0.14466666666666672</v>
      </c>
      <c r="N157" s="113">
        <v>3300</v>
      </c>
      <c r="O157" s="113">
        <v>3550</v>
      </c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</row>
    <row r="158" spans="1:42" ht="54" x14ac:dyDescent="0.2">
      <c r="A158" s="125" t="s">
        <v>27</v>
      </c>
      <c r="B158" s="66">
        <v>1479</v>
      </c>
      <c r="C158" s="67">
        <v>1770</v>
      </c>
      <c r="D158" s="67">
        <v>1907</v>
      </c>
      <c r="E158" s="114">
        <v>3216</v>
      </c>
      <c r="F158" s="113">
        <v>3347</v>
      </c>
      <c r="G158" s="113">
        <v>2684</v>
      </c>
      <c r="H158" s="113">
        <v>2955</v>
      </c>
      <c r="I158" s="113">
        <v>2613</v>
      </c>
      <c r="J158" s="113">
        <v>2558</v>
      </c>
      <c r="K158" s="113">
        <v>2700</v>
      </c>
      <c r="L158" s="113">
        <v>2618</v>
      </c>
      <c r="M158" s="170">
        <f t="shared" si="203"/>
        <v>-3.0370370370370381E-2</v>
      </c>
      <c r="N158" s="113">
        <v>3000</v>
      </c>
      <c r="O158" s="113">
        <v>3200</v>
      </c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</row>
    <row r="159" spans="1:42" ht="27" x14ac:dyDescent="0.2">
      <c r="A159" s="125" t="s">
        <v>215</v>
      </c>
      <c r="B159" s="66"/>
      <c r="C159" s="67"/>
      <c r="D159" s="67"/>
      <c r="E159" s="114">
        <f t="shared" ref="E159:O159" si="204">E158+E157+E156+E155</f>
        <v>12724.1</v>
      </c>
      <c r="F159" s="114">
        <f t="shared" si="204"/>
        <v>14677.1</v>
      </c>
      <c r="G159" s="114">
        <f t="shared" si="204"/>
        <v>23287</v>
      </c>
      <c r="H159" s="114">
        <f t="shared" si="204"/>
        <v>24973</v>
      </c>
      <c r="I159" s="114">
        <f t="shared" si="204"/>
        <v>25040</v>
      </c>
      <c r="J159" s="114">
        <f t="shared" si="204"/>
        <v>23527</v>
      </c>
      <c r="K159" s="114">
        <f t="shared" si="204"/>
        <v>27160</v>
      </c>
      <c r="L159" s="114">
        <f t="shared" si="204"/>
        <v>23680</v>
      </c>
      <c r="M159" s="170">
        <f t="shared" si="203"/>
        <v>-0.12812960235640647</v>
      </c>
      <c r="N159" s="114">
        <f t="shared" si="204"/>
        <v>32129</v>
      </c>
      <c r="O159" s="114">
        <f t="shared" si="204"/>
        <v>36780</v>
      </c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  <c r="AF159" s="86"/>
      <c r="AG159" s="86"/>
      <c r="AH159" s="86"/>
      <c r="AI159" s="86"/>
      <c r="AJ159" s="86"/>
      <c r="AK159" s="86"/>
      <c r="AL159" s="86"/>
      <c r="AM159" s="86"/>
      <c r="AN159" s="86"/>
      <c r="AO159" s="86"/>
      <c r="AP159" s="86"/>
    </row>
    <row r="160" spans="1:42" ht="54" x14ac:dyDescent="0.2">
      <c r="A160" s="125" t="s">
        <v>28</v>
      </c>
      <c r="B160" s="43" t="s">
        <v>29</v>
      </c>
      <c r="C160" s="44" t="s">
        <v>29</v>
      </c>
      <c r="D160" s="44" t="s">
        <v>29</v>
      </c>
      <c r="E160" s="114" t="s">
        <v>29</v>
      </c>
      <c r="F160" s="113" t="s">
        <v>29</v>
      </c>
      <c r="G160" s="113" t="s">
        <v>29</v>
      </c>
      <c r="H160" s="113" t="s">
        <v>29</v>
      </c>
      <c r="I160" s="113" t="s">
        <v>29</v>
      </c>
      <c r="J160" s="113" t="s">
        <v>29</v>
      </c>
      <c r="K160" s="113"/>
      <c r="L160" s="113"/>
      <c r="M160" s="170"/>
      <c r="N160" s="116"/>
      <c r="O160" s="11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</row>
    <row r="161" spans="1:42" ht="27" x14ac:dyDescent="0.2">
      <c r="A161" s="125" t="s">
        <v>30</v>
      </c>
      <c r="B161" s="70">
        <v>0</v>
      </c>
      <c r="C161" s="71">
        <v>0</v>
      </c>
      <c r="D161" s="71">
        <v>0</v>
      </c>
      <c r="E161" s="114">
        <v>0</v>
      </c>
      <c r="F161" s="113">
        <v>0</v>
      </c>
      <c r="G161" s="113">
        <v>0</v>
      </c>
      <c r="H161" s="113">
        <v>0</v>
      </c>
      <c r="I161" s="113">
        <v>0</v>
      </c>
      <c r="J161" s="113">
        <v>0</v>
      </c>
      <c r="K161" s="113">
        <v>0</v>
      </c>
      <c r="L161" s="113">
        <v>0</v>
      </c>
      <c r="M161" s="170" t="e">
        <f t="shared" si="203"/>
        <v>#DIV/0!</v>
      </c>
      <c r="N161" s="113">
        <v>0</v>
      </c>
      <c r="O161" s="113">
        <v>0</v>
      </c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  <c r="AF161" s="86"/>
      <c r="AG161" s="86"/>
      <c r="AH161" s="86"/>
      <c r="AI161" s="86"/>
      <c r="AJ161" s="86"/>
      <c r="AK161" s="86"/>
      <c r="AL161" s="86"/>
      <c r="AM161" s="86"/>
      <c r="AN161" s="86"/>
      <c r="AO161" s="86"/>
      <c r="AP161" s="86"/>
    </row>
    <row r="162" spans="1:42" ht="27" x14ac:dyDescent="0.25">
      <c r="A162" s="124" t="s">
        <v>31</v>
      </c>
      <c r="B162" s="72"/>
      <c r="C162" s="63"/>
      <c r="D162" s="63"/>
      <c r="E162" s="115"/>
      <c r="F162" s="116"/>
      <c r="G162" s="116"/>
      <c r="H162" s="116"/>
      <c r="I162" s="113" t="s">
        <v>4</v>
      </c>
      <c r="J162" s="113" t="s">
        <v>4</v>
      </c>
      <c r="K162" s="113"/>
      <c r="L162" s="113"/>
      <c r="M162" s="170"/>
      <c r="N162" s="116"/>
      <c r="O162" s="11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</row>
    <row r="163" spans="1:42" ht="27" x14ac:dyDescent="0.2">
      <c r="A163" s="125" t="s">
        <v>32</v>
      </c>
      <c r="B163" s="73">
        <v>6773</v>
      </c>
      <c r="C163" s="74">
        <v>7786</v>
      </c>
      <c r="D163" s="74">
        <v>8638</v>
      </c>
      <c r="E163" s="114">
        <v>6384</v>
      </c>
      <c r="F163" s="113">
        <v>7163</v>
      </c>
      <c r="G163" s="113">
        <v>8299</v>
      </c>
      <c r="H163" s="113">
        <v>9965</v>
      </c>
      <c r="I163" s="113">
        <v>11484</v>
      </c>
      <c r="J163" s="113">
        <v>12412</v>
      </c>
      <c r="K163" s="113">
        <v>14000</v>
      </c>
      <c r="L163" s="113"/>
      <c r="M163" s="170">
        <f t="shared" si="203"/>
        <v>-1</v>
      </c>
      <c r="N163" s="113">
        <v>15916</v>
      </c>
      <c r="O163" s="113">
        <v>18001</v>
      </c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  <c r="AJ163" s="86"/>
      <c r="AK163" s="86"/>
      <c r="AL163" s="86"/>
      <c r="AM163" s="86"/>
      <c r="AN163" s="86"/>
      <c r="AO163" s="86"/>
      <c r="AP163" s="86"/>
    </row>
    <row r="164" spans="1:42" ht="54" x14ac:dyDescent="0.2">
      <c r="A164" s="125" t="s">
        <v>33</v>
      </c>
      <c r="B164" s="73">
        <v>1246</v>
      </c>
      <c r="C164" s="74">
        <v>318</v>
      </c>
      <c r="D164" s="74">
        <v>-213</v>
      </c>
      <c r="E164" s="114">
        <v>-92</v>
      </c>
      <c r="F164" s="113">
        <v>231</v>
      </c>
      <c r="G164" s="113">
        <v>-56</v>
      </c>
      <c r="H164" s="113">
        <v>-380</v>
      </c>
      <c r="I164" s="113">
        <v>318</v>
      </c>
      <c r="J164" s="113">
        <v>231</v>
      </c>
      <c r="K164" s="113">
        <v>130</v>
      </c>
      <c r="L164" s="113"/>
      <c r="M164" s="170">
        <f t="shared" si="203"/>
        <v>-1</v>
      </c>
      <c r="N164" s="113">
        <v>267</v>
      </c>
      <c r="O164" s="113">
        <v>280</v>
      </c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</row>
    <row r="165" spans="1:42" ht="27" x14ac:dyDescent="0.2">
      <c r="A165" s="125" t="s">
        <v>34</v>
      </c>
      <c r="B165" s="73">
        <v>4685</v>
      </c>
      <c r="C165" s="74">
        <v>4151</v>
      </c>
      <c r="D165" s="74">
        <v>3979</v>
      </c>
      <c r="E165" s="114">
        <v>3517</v>
      </c>
      <c r="F165" s="113">
        <v>1643</v>
      </c>
      <c r="G165" s="113">
        <v>-191</v>
      </c>
      <c r="H165" s="113">
        <v>3179</v>
      </c>
      <c r="I165" s="113">
        <v>3476</v>
      </c>
      <c r="J165" s="113">
        <v>1358</v>
      </c>
      <c r="K165" s="113">
        <v>4000</v>
      </c>
      <c r="L165" s="113"/>
      <c r="M165" s="170">
        <f t="shared" si="203"/>
        <v>-1</v>
      </c>
      <c r="N165" s="113">
        <v>5700</v>
      </c>
      <c r="O165" s="113">
        <v>7200</v>
      </c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  <c r="AP165" s="86"/>
    </row>
    <row r="166" spans="1:42" ht="27" x14ac:dyDescent="0.2">
      <c r="A166" s="125" t="s">
        <v>35</v>
      </c>
      <c r="B166" s="73">
        <v>12707</v>
      </c>
      <c r="C166" s="74">
        <v>12258</v>
      </c>
      <c r="D166" s="74">
        <v>12407</v>
      </c>
      <c r="E166" s="114">
        <v>9812</v>
      </c>
      <c r="F166" s="113">
        <v>9040</v>
      </c>
      <c r="G166" s="113">
        <v>8055</v>
      </c>
      <c r="H166" s="113">
        <v>12767</v>
      </c>
      <c r="I166" s="113">
        <v>15281</v>
      </c>
      <c r="J166" s="113">
        <f>J165+J164+J163</f>
        <v>14001</v>
      </c>
      <c r="K166" s="113">
        <f>K165+K164+K163</f>
        <v>18130</v>
      </c>
      <c r="L166" s="113">
        <v>14430</v>
      </c>
      <c r="M166" s="170">
        <f t="shared" si="203"/>
        <v>-0.20408163265306123</v>
      </c>
      <c r="N166" s="113">
        <f>N165+N164+N163</f>
        <v>21883</v>
      </c>
      <c r="O166" s="113">
        <f>O165+O164+O163</f>
        <v>25481</v>
      </c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</row>
    <row r="167" spans="1:42" ht="54" x14ac:dyDescent="0.2">
      <c r="A167" s="125" t="s">
        <v>36</v>
      </c>
      <c r="B167" s="73">
        <v>21597</v>
      </c>
      <c r="C167" s="74">
        <v>21379</v>
      </c>
      <c r="D167" s="74">
        <v>23259</v>
      </c>
      <c r="E167" s="113">
        <f t="shared" ref="E167:O167" si="205">E166+E159</f>
        <v>22536.1</v>
      </c>
      <c r="F167" s="113">
        <f t="shared" si="205"/>
        <v>23717.1</v>
      </c>
      <c r="G167" s="113">
        <f t="shared" si="205"/>
        <v>31342</v>
      </c>
      <c r="H167" s="113">
        <f t="shared" si="205"/>
        <v>37740</v>
      </c>
      <c r="I167" s="113">
        <f t="shared" si="205"/>
        <v>40321</v>
      </c>
      <c r="J167" s="113">
        <f t="shared" si="205"/>
        <v>37528</v>
      </c>
      <c r="K167" s="113">
        <f t="shared" si="205"/>
        <v>45290</v>
      </c>
      <c r="L167" s="113">
        <f t="shared" si="205"/>
        <v>38110</v>
      </c>
      <c r="M167" s="170">
        <f t="shared" si="203"/>
        <v>-0.15853389269154339</v>
      </c>
      <c r="N167" s="113">
        <f t="shared" si="205"/>
        <v>54012</v>
      </c>
      <c r="O167" s="113">
        <f t="shared" si="205"/>
        <v>62261</v>
      </c>
      <c r="P167" s="111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86"/>
      <c r="AJ167" s="86"/>
      <c r="AK167" s="86"/>
      <c r="AL167" s="86"/>
      <c r="AM167" s="86"/>
      <c r="AN167" s="86"/>
      <c r="AO167" s="86"/>
      <c r="AP167" s="86"/>
    </row>
    <row r="168" spans="1:42" ht="27" x14ac:dyDescent="0.25">
      <c r="A168" s="125" t="s">
        <v>37</v>
      </c>
      <c r="B168" s="72"/>
      <c r="C168" s="63"/>
      <c r="D168" s="63"/>
      <c r="E168" s="117"/>
      <c r="F168" s="117"/>
      <c r="G168" s="117"/>
      <c r="H168" s="117"/>
      <c r="I168" s="117"/>
      <c r="J168" s="117"/>
      <c r="K168" s="117"/>
      <c r="L168" s="117"/>
      <c r="M168" s="117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</row>
    <row r="169" spans="1:42" ht="27" x14ac:dyDescent="0.25">
      <c r="A169" s="124" t="s">
        <v>31</v>
      </c>
      <c r="B169" s="72"/>
      <c r="C169" s="63"/>
      <c r="D169" s="63"/>
      <c r="E169" s="118"/>
      <c r="F169" s="110"/>
      <c r="G169" s="110"/>
      <c r="H169" s="110"/>
      <c r="I169" s="117" t="s">
        <v>4</v>
      </c>
      <c r="J169" s="117" t="s">
        <v>4</v>
      </c>
      <c r="K169" s="117"/>
      <c r="L169" s="117"/>
      <c r="M169" s="117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</row>
    <row r="170" spans="1:42" ht="27" x14ac:dyDescent="0.2">
      <c r="A170" s="125" t="s">
        <v>38</v>
      </c>
      <c r="B170" s="70">
        <v>0</v>
      </c>
      <c r="C170" s="71">
        <v>0</v>
      </c>
      <c r="D170" s="71">
        <v>0</v>
      </c>
      <c r="E170" s="114">
        <v>0</v>
      </c>
      <c r="F170" s="113">
        <v>0</v>
      </c>
      <c r="G170" s="113">
        <v>0</v>
      </c>
      <c r="H170" s="113">
        <v>0</v>
      </c>
      <c r="I170" s="113">
        <v>0</v>
      </c>
      <c r="J170" s="113">
        <v>0</v>
      </c>
      <c r="K170" s="113">
        <v>0</v>
      </c>
      <c r="L170" s="113"/>
      <c r="M170" s="113"/>
      <c r="N170" s="113">
        <v>0</v>
      </c>
      <c r="O170" s="113">
        <v>0</v>
      </c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</row>
    <row r="171" spans="1:42" ht="27" x14ac:dyDescent="0.25">
      <c r="A171" s="125" t="s">
        <v>39</v>
      </c>
      <c r="B171" s="72"/>
      <c r="C171" s="63"/>
      <c r="D171" s="63"/>
      <c r="E171" s="115"/>
      <c r="F171" s="116"/>
      <c r="G171" s="116"/>
      <c r="H171" s="116"/>
      <c r="I171" s="113" t="s">
        <v>4</v>
      </c>
      <c r="J171" s="113" t="s">
        <v>4</v>
      </c>
      <c r="K171" s="113" t="s">
        <v>4</v>
      </c>
      <c r="L171" s="113"/>
      <c r="M171" s="113"/>
      <c r="N171" s="113" t="s">
        <v>4</v>
      </c>
      <c r="O171" s="113" t="s">
        <v>4</v>
      </c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</row>
    <row r="172" spans="1:42" ht="27" x14ac:dyDescent="0.25">
      <c r="A172" s="124" t="s">
        <v>31</v>
      </c>
      <c r="B172" s="72"/>
      <c r="C172" s="63"/>
      <c r="D172" s="63"/>
      <c r="E172" s="115"/>
      <c r="F172" s="116"/>
      <c r="G172" s="116"/>
      <c r="H172" s="116"/>
      <c r="I172" s="113" t="s">
        <v>4</v>
      </c>
      <c r="J172" s="113" t="s">
        <v>4</v>
      </c>
      <c r="K172" s="113" t="s">
        <v>4</v>
      </c>
      <c r="L172" s="113"/>
      <c r="M172" s="113"/>
      <c r="N172" s="113" t="s">
        <v>4</v>
      </c>
      <c r="O172" s="113" t="s">
        <v>4</v>
      </c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</row>
    <row r="173" spans="1:42" ht="27" x14ac:dyDescent="0.2">
      <c r="A173" s="125" t="s">
        <v>38</v>
      </c>
      <c r="B173" s="73" t="s">
        <v>111</v>
      </c>
      <c r="C173" s="74">
        <v>3</v>
      </c>
      <c r="D173" s="74">
        <v>3</v>
      </c>
      <c r="E173" s="114" t="s">
        <v>111</v>
      </c>
      <c r="F173" s="113">
        <v>3</v>
      </c>
      <c r="G173" s="113">
        <v>3</v>
      </c>
      <c r="H173" s="113">
        <v>3</v>
      </c>
      <c r="I173" s="113">
        <v>3</v>
      </c>
      <c r="J173" s="113">
        <v>3</v>
      </c>
      <c r="K173" s="113">
        <v>3</v>
      </c>
      <c r="L173" s="113"/>
      <c r="M173" s="113"/>
      <c r="N173" s="113">
        <v>3</v>
      </c>
      <c r="O173" s="113">
        <v>3</v>
      </c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  <c r="AJ173" s="86"/>
      <c r="AK173" s="86"/>
      <c r="AL173" s="86"/>
      <c r="AM173" s="86"/>
      <c r="AN173" s="86"/>
      <c r="AO173" s="86"/>
      <c r="AP173" s="86"/>
    </row>
    <row r="174" spans="1:42" x14ac:dyDescent="0.3">
      <c r="B174" s="45"/>
      <c r="C174" s="45"/>
      <c r="D174" s="45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</row>
    <row r="175" spans="1:42" ht="27" x14ac:dyDescent="0.3">
      <c r="A175" s="137" t="s">
        <v>172</v>
      </c>
      <c r="B175" s="45"/>
      <c r="C175" s="45"/>
      <c r="D175" s="45"/>
      <c r="E175" s="86"/>
      <c r="F175" s="86"/>
      <c r="G175" s="86"/>
      <c r="H175" s="86"/>
      <c r="I175" s="116">
        <f>I141-I136-I151-I152-I153-I154</f>
        <v>9419</v>
      </c>
      <c r="J175" s="116">
        <f>J141-J136-J151-J152-J153-J154</f>
        <v>8511</v>
      </c>
      <c r="K175" s="116">
        <f>K141-K136-K151-K152-K153-K154</f>
        <v>10340</v>
      </c>
      <c r="L175" s="116">
        <f>L141-L136-L151-L152-L153-L154</f>
        <v>5935</v>
      </c>
      <c r="M175" s="116"/>
      <c r="N175" s="116">
        <f>N141-N136-N151-N152-N153-N154</f>
        <v>12080.000000000004</v>
      </c>
      <c r="O175" s="116">
        <f>O141-O136-O151-O152-O153-O154</f>
        <v>13400</v>
      </c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  <c r="AP175" s="86"/>
    </row>
    <row r="176" spans="1:42" ht="27" x14ac:dyDescent="0.3">
      <c r="A176" s="137" t="s">
        <v>173</v>
      </c>
      <c r="B176" s="45"/>
      <c r="C176" s="45"/>
      <c r="D176" s="45"/>
      <c r="E176" s="86"/>
      <c r="F176" s="86"/>
      <c r="G176" s="86"/>
      <c r="H176" s="86"/>
      <c r="I176" s="86"/>
      <c r="J176" s="116">
        <f>+I175-J175</f>
        <v>908</v>
      </c>
      <c r="K176" s="116">
        <f>+J175-K175</f>
        <v>-1829</v>
      </c>
      <c r="L176" s="116">
        <f>+K175-L175</f>
        <v>4405</v>
      </c>
      <c r="M176" s="116"/>
      <c r="N176" s="116">
        <f>+K175-N175</f>
        <v>-1740.0000000000036</v>
      </c>
      <c r="O176" s="116">
        <f>+N175-O175</f>
        <v>-1319.9999999999964</v>
      </c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</row>
    <row r="177" spans="1:42" x14ac:dyDescent="0.3">
      <c r="A177" s="139"/>
      <c r="B177" s="45"/>
      <c r="C177" s="45"/>
      <c r="D177" s="45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  <c r="AF177" s="86"/>
      <c r="AG177" s="86"/>
      <c r="AH177" s="86"/>
      <c r="AI177" s="86"/>
      <c r="AJ177" s="86"/>
      <c r="AK177" s="86"/>
      <c r="AL177" s="86"/>
      <c r="AM177" s="86"/>
      <c r="AN177" s="86"/>
      <c r="AO177" s="86"/>
      <c r="AP177" s="86"/>
    </row>
    <row r="178" spans="1:42" x14ac:dyDescent="0.3">
      <c r="A178" s="139"/>
      <c r="B178" s="45"/>
      <c r="C178" s="45"/>
      <c r="D178" s="45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</row>
    <row r="179" spans="1:42" s="163" customFormat="1" ht="27" x14ac:dyDescent="0.3">
      <c r="A179" s="218" t="s">
        <v>204</v>
      </c>
      <c r="B179" s="219"/>
      <c r="C179" s="219"/>
      <c r="D179" s="219"/>
      <c r="E179" s="167">
        <v>2018</v>
      </c>
      <c r="F179" s="167">
        <f>E179+1</f>
        <v>2019</v>
      </c>
      <c r="G179" s="167">
        <f t="shared" ref="G179:J179" si="206">F179+1</f>
        <v>2020</v>
      </c>
      <c r="H179" s="167">
        <f t="shared" si="206"/>
        <v>2021</v>
      </c>
      <c r="I179" s="167">
        <f t="shared" si="206"/>
        <v>2022</v>
      </c>
      <c r="J179" s="167">
        <f t="shared" si="206"/>
        <v>2023</v>
      </c>
      <c r="K179" s="167" t="s">
        <v>228</v>
      </c>
      <c r="L179" s="167">
        <v>2024</v>
      </c>
      <c r="M179" s="167"/>
      <c r="N179" s="167">
        <f>L179+1</f>
        <v>2025</v>
      </c>
      <c r="O179" s="167">
        <f>N179+1</f>
        <v>2026</v>
      </c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  <c r="AA179" s="167"/>
      <c r="AB179" s="167"/>
      <c r="AC179" s="167"/>
      <c r="AD179" s="167"/>
      <c r="AE179" s="167"/>
      <c r="AF179" s="167"/>
      <c r="AG179" s="167"/>
      <c r="AH179" s="167"/>
      <c r="AI179" s="167"/>
      <c r="AJ179" s="167"/>
      <c r="AK179" s="167"/>
      <c r="AL179" s="167"/>
      <c r="AM179" s="167"/>
      <c r="AN179" s="167"/>
      <c r="AO179" s="167"/>
      <c r="AP179" s="167"/>
    </row>
    <row r="180" spans="1:42" x14ac:dyDescent="0.3">
      <c r="A180" s="140"/>
      <c r="B180" s="45"/>
      <c r="C180" s="45"/>
      <c r="D180" s="45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</row>
    <row r="181" spans="1:42" ht="27" x14ac:dyDescent="0.3">
      <c r="A181" s="136" t="s">
        <v>174</v>
      </c>
      <c r="B181" s="45"/>
      <c r="C181" s="45"/>
      <c r="D181" s="45"/>
      <c r="E181" s="97">
        <f t="shared" ref="E181:L181" si="207">E39</f>
        <v>4445</v>
      </c>
      <c r="F181" s="97">
        <f t="shared" si="207"/>
        <v>4772</v>
      </c>
      <c r="G181" s="97">
        <f t="shared" si="207"/>
        <v>3115</v>
      </c>
      <c r="H181" s="97">
        <f t="shared" si="207"/>
        <v>6937</v>
      </c>
      <c r="I181" s="97">
        <f t="shared" si="207"/>
        <v>6675</v>
      </c>
      <c r="J181" s="97">
        <f t="shared" si="207"/>
        <v>5915</v>
      </c>
      <c r="K181" s="97">
        <f t="shared" si="207"/>
        <v>6238</v>
      </c>
      <c r="L181" s="97">
        <f t="shared" si="207"/>
        <v>6311</v>
      </c>
      <c r="M181" s="97"/>
      <c r="N181" s="97">
        <f>N39</f>
        <v>7729</v>
      </c>
      <c r="O181" s="97">
        <f>O39</f>
        <v>8570</v>
      </c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  <c r="AF181" s="86"/>
      <c r="AG181" s="86"/>
      <c r="AH181" s="86"/>
      <c r="AI181" s="86"/>
      <c r="AJ181" s="86"/>
      <c r="AK181" s="86"/>
      <c r="AL181" s="86"/>
      <c r="AM181" s="86"/>
      <c r="AN181" s="86"/>
      <c r="AO181" s="86"/>
      <c r="AP181" s="86"/>
    </row>
    <row r="182" spans="1:42" ht="27" x14ac:dyDescent="0.3">
      <c r="A182" s="140" t="s">
        <v>175</v>
      </c>
      <c r="B182" s="45"/>
      <c r="C182" s="45"/>
      <c r="D182" s="45"/>
      <c r="E182" s="98">
        <f>E181*E187</f>
        <v>2458.3676300578031</v>
      </c>
      <c r="F182" s="98">
        <f t="shared" ref="F182:K182" si="208">F181*F187</f>
        <v>767.33680483232661</v>
      </c>
      <c r="G182" s="98">
        <f t="shared" si="208"/>
        <v>375.48320055420851</v>
      </c>
      <c r="H182" s="98">
        <f t="shared" si="208"/>
        <v>972.70049542110792</v>
      </c>
      <c r="I182" s="98">
        <f t="shared" si="208"/>
        <v>607.18313035633741</v>
      </c>
      <c r="J182" s="98">
        <f t="shared" si="208"/>
        <v>1078.8364779874214</v>
      </c>
      <c r="K182" s="98">
        <f t="shared" si="208"/>
        <v>980.31338022749321</v>
      </c>
      <c r="L182" s="98">
        <f t="shared" ref="L182" si="209">L181*L187</f>
        <v>941.94029850746256</v>
      </c>
      <c r="M182" s="98"/>
      <c r="N182" s="98">
        <f t="shared" ref="N182:O182" si="210">N181*N187</f>
        <v>1110.1044595107562</v>
      </c>
      <c r="O182" s="98">
        <f t="shared" si="210"/>
        <v>1456.9</v>
      </c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</row>
    <row r="183" spans="1:42" ht="27" x14ac:dyDescent="0.3">
      <c r="A183" s="140" t="s">
        <v>176</v>
      </c>
      <c r="B183" s="45"/>
      <c r="C183" s="45"/>
      <c r="D183" s="45"/>
      <c r="E183" s="97">
        <f>E181-E182</f>
        <v>1986.6323699421969</v>
      </c>
      <c r="F183" s="97">
        <f t="shared" ref="F183:K183" si="211">F181-F182</f>
        <v>4004.6631951676736</v>
      </c>
      <c r="G183" s="97">
        <f t="shared" si="211"/>
        <v>2739.5167994457915</v>
      </c>
      <c r="H183" s="97">
        <f t="shared" si="211"/>
        <v>5964.2995045788921</v>
      </c>
      <c r="I183" s="97">
        <f t="shared" si="211"/>
        <v>6067.8168696436624</v>
      </c>
      <c r="J183" s="97">
        <f t="shared" si="211"/>
        <v>4836.1635220125791</v>
      </c>
      <c r="K183" s="97">
        <f t="shared" si="211"/>
        <v>5257.6866197725067</v>
      </c>
      <c r="L183" s="97">
        <f t="shared" ref="L183" si="212">L181-L182</f>
        <v>5369.059701492537</v>
      </c>
      <c r="M183" s="97"/>
      <c r="N183" s="97">
        <f t="shared" ref="N183:O183" si="213">N181-N182</f>
        <v>6618.895540489244</v>
      </c>
      <c r="O183" s="97">
        <f t="shared" si="213"/>
        <v>7113.1</v>
      </c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  <c r="AF183" s="86"/>
      <c r="AG183" s="86"/>
      <c r="AH183" s="86"/>
      <c r="AI183" s="86"/>
      <c r="AJ183" s="86"/>
      <c r="AK183" s="86"/>
      <c r="AL183" s="86"/>
      <c r="AM183" s="86"/>
      <c r="AN183" s="86"/>
      <c r="AO183" s="86"/>
      <c r="AP183" s="86"/>
    </row>
    <row r="184" spans="1:42" x14ac:dyDescent="0.3">
      <c r="A184" s="140"/>
      <c r="B184" s="45"/>
      <c r="C184" s="45"/>
      <c r="D184" s="45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</row>
    <row r="185" spans="1:42" ht="27" x14ac:dyDescent="0.3">
      <c r="A185" s="141" t="s">
        <v>78</v>
      </c>
      <c r="B185" s="45"/>
      <c r="C185" s="45"/>
      <c r="D185" s="45"/>
      <c r="E185" s="97">
        <f t="shared" ref="E185:L185" si="214">E43</f>
        <v>2392</v>
      </c>
      <c r="F185" s="97">
        <f t="shared" si="214"/>
        <v>772</v>
      </c>
      <c r="G185" s="97">
        <f t="shared" si="214"/>
        <v>348</v>
      </c>
      <c r="H185" s="97">
        <f t="shared" si="214"/>
        <v>934</v>
      </c>
      <c r="I185" s="97">
        <f t="shared" si="214"/>
        <v>605</v>
      </c>
      <c r="J185" s="97">
        <f t="shared" si="214"/>
        <v>1131</v>
      </c>
      <c r="K185" s="97">
        <f t="shared" si="214"/>
        <v>1021</v>
      </c>
      <c r="L185" s="97">
        <f t="shared" si="214"/>
        <v>1000</v>
      </c>
      <c r="M185" s="97"/>
      <c r="N185" s="97">
        <f>N43</f>
        <v>1155.7783135830061</v>
      </c>
      <c r="O185" s="97">
        <f>O43</f>
        <v>1511.3000000000002</v>
      </c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  <c r="AF185" s="86"/>
      <c r="AG185" s="86"/>
      <c r="AH185" s="86"/>
      <c r="AI185" s="86"/>
      <c r="AJ185" s="86"/>
      <c r="AK185" s="86"/>
      <c r="AL185" s="86"/>
      <c r="AM185" s="86"/>
      <c r="AN185" s="86"/>
      <c r="AO185" s="86"/>
      <c r="AP185" s="86"/>
    </row>
    <row r="186" spans="1:42" ht="27" x14ac:dyDescent="0.3">
      <c r="A186" s="141" t="s">
        <v>177</v>
      </c>
      <c r="B186" s="45"/>
      <c r="C186" s="45"/>
      <c r="D186" s="45"/>
      <c r="E186" s="97">
        <f t="shared" ref="E186:L186" si="215">E42</f>
        <v>4325</v>
      </c>
      <c r="F186" s="97">
        <f t="shared" si="215"/>
        <v>4801</v>
      </c>
      <c r="G186" s="97">
        <f t="shared" si="215"/>
        <v>2887</v>
      </c>
      <c r="H186" s="97">
        <f t="shared" si="215"/>
        <v>6661</v>
      </c>
      <c r="I186" s="97">
        <f t="shared" si="215"/>
        <v>6651</v>
      </c>
      <c r="J186" s="97">
        <f t="shared" si="215"/>
        <v>6201</v>
      </c>
      <c r="K186" s="97">
        <f t="shared" si="215"/>
        <v>6496.9</v>
      </c>
      <c r="L186" s="97">
        <f t="shared" si="215"/>
        <v>6700</v>
      </c>
      <c r="M186" s="97"/>
      <c r="N186" s="97">
        <f>N42</f>
        <v>8047</v>
      </c>
      <c r="O186" s="97">
        <f>O42</f>
        <v>8890</v>
      </c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</row>
    <row r="187" spans="1:42" ht="27" x14ac:dyDescent="0.3">
      <c r="A187" s="142" t="s">
        <v>178</v>
      </c>
      <c r="B187" s="45"/>
      <c r="C187" s="45"/>
      <c r="D187" s="45"/>
      <c r="E187" s="119">
        <f>E185/E186</f>
        <v>0.55306358381502885</v>
      </c>
      <c r="F187" s="119">
        <f t="shared" ref="F187:K187" si="216">F185/F186</f>
        <v>0.16079983336804832</v>
      </c>
      <c r="G187" s="119">
        <f t="shared" si="216"/>
        <v>0.12054035330793211</v>
      </c>
      <c r="H187" s="119">
        <f t="shared" si="216"/>
        <v>0.14021918630836211</v>
      </c>
      <c r="I187" s="119">
        <f t="shared" si="216"/>
        <v>9.0963764847391368E-2</v>
      </c>
      <c r="J187" s="119">
        <f t="shared" si="216"/>
        <v>0.18238993710691823</v>
      </c>
      <c r="K187" s="119">
        <f t="shared" si="216"/>
        <v>0.15715187243146733</v>
      </c>
      <c r="L187" s="119">
        <f t="shared" ref="L187" si="217">L185/L186</f>
        <v>0.14925373134328357</v>
      </c>
      <c r="M187" s="119"/>
      <c r="N187" s="119">
        <f t="shared" ref="N187:O187" si="218">N185/N186</f>
        <v>0.14362847192531455</v>
      </c>
      <c r="O187" s="119">
        <f t="shared" si="218"/>
        <v>0.17</v>
      </c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  <c r="AP187" s="86"/>
    </row>
    <row r="188" spans="1:42" x14ac:dyDescent="0.3">
      <c r="A188" s="140"/>
      <c r="B188" s="45"/>
      <c r="C188" s="45"/>
      <c r="D188" s="45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</row>
    <row r="189" spans="1:42" ht="27" x14ac:dyDescent="0.3">
      <c r="A189" s="140" t="s">
        <v>179</v>
      </c>
      <c r="B189" s="45"/>
      <c r="C189" s="45"/>
      <c r="D189" s="45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  <c r="AF189" s="86"/>
      <c r="AG189" s="86"/>
      <c r="AH189" s="86"/>
      <c r="AI189" s="86"/>
      <c r="AJ189" s="86"/>
      <c r="AK189" s="86"/>
      <c r="AL189" s="86"/>
      <c r="AM189" s="86"/>
      <c r="AN189" s="86"/>
      <c r="AO189" s="86"/>
      <c r="AP189" s="86"/>
    </row>
    <row r="190" spans="1:42" x14ac:dyDescent="0.3">
      <c r="A190" s="140"/>
      <c r="B190" s="45"/>
      <c r="C190" s="45"/>
      <c r="D190" s="45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</row>
    <row r="191" spans="1:42" ht="27" x14ac:dyDescent="0.3">
      <c r="A191" s="140" t="s">
        <v>172</v>
      </c>
      <c r="B191" s="45"/>
      <c r="C191" s="45"/>
      <c r="D191" s="45"/>
      <c r="E191" s="116">
        <f>E141-E136-E151-E152-E153-E154</f>
        <v>5187</v>
      </c>
      <c r="F191" s="116">
        <f t="shared" ref="F191:L191" si="219">F141-F136-F151-F152-F153-F154</f>
        <v>4208</v>
      </c>
      <c r="G191" s="116">
        <f t="shared" si="219"/>
        <v>4175</v>
      </c>
      <c r="H191" s="116">
        <f t="shared" si="219"/>
        <v>6730</v>
      </c>
      <c r="I191" s="116">
        <f t="shared" si="219"/>
        <v>9419</v>
      </c>
      <c r="J191" s="116">
        <f t="shared" si="219"/>
        <v>8511</v>
      </c>
      <c r="K191" s="116">
        <f t="shared" si="219"/>
        <v>10340</v>
      </c>
      <c r="L191" s="116">
        <f t="shared" si="219"/>
        <v>5935</v>
      </c>
      <c r="M191" s="116"/>
      <c r="N191" s="116">
        <f>N141-N136-N151-N152-N153-N154</f>
        <v>12080.000000000004</v>
      </c>
      <c r="O191" s="116">
        <f>O141-O136-O151-O152-O153-O154</f>
        <v>13400</v>
      </c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6"/>
      <c r="AN191" s="86"/>
      <c r="AO191" s="86"/>
      <c r="AP191" s="86"/>
    </row>
    <row r="192" spans="1:42" ht="27" x14ac:dyDescent="0.3">
      <c r="A192" s="140" t="s">
        <v>180</v>
      </c>
      <c r="B192" s="45"/>
      <c r="C192" s="45"/>
      <c r="D192" s="45"/>
      <c r="E192" s="116">
        <f>E142</f>
        <v>4454</v>
      </c>
      <c r="F192" s="116">
        <f t="shared" ref="F192:L192" si="220">F142</f>
        <v>4744</v>
      </c>
      <c r="G192" s="116">
        <f t="shared" si="220"/>
        <v>4866</v>
      </c>
      <c r="H192" s="116">
        <f t="shared" si="220"/>
        <v>4904</v>
      </c>
      <c r="I192" s="116">
        <f t="shared" si="220"/>
        <v>4791</v>
      </c>
      <c r="J192" s="116">
        <f t="shared" si="220"/>
        <v>5081</v>
      </c>
      <c r="K192" s="116">
        <f t="shared" si="220"/>
        <v>5300</v>
      </c>
      <c r="L192" s="116">
        <f t="shared" si="220"/>
        <v>5000</v>
      </c>
      <c r="M192" s="116"/>
      <c r="N192" s="116">
        <f>N142</f>
        <v>5500</v>
      </c>
      <c r="O192" s="116">
        <f>O142</f>
        <v>5600</v>
      </c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</row>
    <row r="193" spans="1:42" ht="27" x14ac:dyDescent="0.3">
      <c r="A193" s="140" t="s">
        <v>181</v>
      </c>
      <c r="B193" s="45"/>
      <c r="C193" s="45"/>
      <c r="D193" s="45"/>
      <c r="E193" s="116">
        <f>E143+E146+E144+E145</f>
        <v>2948</v>
      </c>
      <c r="F193" s="116">
        <f t="shared" ref="F193:L193" si="221">F143+F146+F144+F145</f>
        <v>2448</v>
      </c>
      <c r="G193" s="116">
        <f t="shared" si="221"/>
        <v>5920</v>
      </c>
      <c r="H193" s="116">
        <f t="shared" si="221"/>
        <v>6545</v>
      </c>
      <c r="I193" s="116">
        <f t="shared" si="221"/>
        <v>7317</v>
      </c>
      <c r="J193" s="116">
        <f t="shared" si="221"/>
        <v>7248</v>
      </c>
      <c r="K193" s="116">
        <f t="shared" si="221"/>
        <v>7813</v>
      </c>
      <c r="L193" s="116">
        <f t="shared" si="221"/>
        <v>7728</v>
      </c>
      <c r="M193" s="116"/>
      <c r="N193" s="116">
        <f>N143+N146+N144+N145</f>
        <v>8380</v>
      </c>
      <c r="O193" s="116">
        <f>O143+O146+O144+O145</f>
        <v>8800</v>
      </c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  <c r="AF193" s="86"/>
      <c r="AG193" s="86"/>
      <c r="AH193" s="86"/>
      <c r="AI193" s="86"/>
      <c r="AJ193" s="86"/>
      <c r="AK193" s="86"/>
      <c r="AL193" s="86"/>
      <c r="AM193" s="86"/>
      <c r="AN193" s="86"/>
      <c r="AO193" s="86"/>
      <c r="AP193" s="86"/>
    </row>
    <row r="194" spans="1:42" ht="27" x14ac:dyDescent="0.3">
      <c r="A194" s="140" t="s">
        <v>182</v>
      </c>
      <c r="B194" s="45"/>
      <c r="C194" s="45"/>
      <c r="D194" s="45"/>
      <c r="E194" s="116">
        <f>SUM(E191:E193)</f>
        <v>12589</v>
      </c>
      <c r="F194" s="116">
        <f t="shared" ref="F194:K194" si="222">SUM(F191:F193)</f>
        <v>11400</v>
      </c>
      <c r="G194" s="116">
        <f t="shared" si="222"/>
        <v>14961</v>
      </c>
      <c r="H194" s="116">
        <f t="shared" si="222"/>
        <v>18179</v>
      </c>
      <c r="I194" s="116">
        <f t="shared" si="222"/>
        <v>21527</v>
      </c>
      <c r="J194" s="116">
        <f t="shared" si="222"/>
        <v>20840</v>
      </c>
      <c r="K194" s="116">
        <f t="shared" si="222"/>
        <v>23453</v>
      </c>
      <c r="L194" s="116">
        <f t="shared" ref="L194" si="223">SUM(L191:L193)</f>
        <v>18663</v>
      </c>
      <c r="M194" s="116"/>
      <c r="N194" s="116">
        <f t="shared" ref="N194:O194" si="224">SUM(N191:N193)</f>
        <v>25960.000000000004</v>
      </c>
      <c r="O194" s="116">
        <f t="shared" si="224"/>
        <v>27800</v>
      </c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</row>
    <row r="195" spans="1:42" x14ac:dyDescent="0.3">
      <c r="A195" s="140"/>
      <c r="B195" s="45"/>
      <c r="C195" s="45"/>
      <c r="D195" s="45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  <c r="AF195" s="86"/>
      <c r="AG195" s="86"/>
      <c r="AH195" s="86"/>
      <c r="AI195" s="86"/>
      <c r="AJ195" s="86"/>
      <c r="AK195" s="86"/>
      <c r="AL195" s="86"/>
      <c r="AM195" s="86"/>
      <c r="AN195" s="86"/>
      <c r="AO195" s="86"/>
      <c r="AP195" s="86"/>
    </row>
    <row r="196" spans="1:42" ht="27" x14ac:dyDescent="0.3">
      <c r="A196" s="140" t="s">
        <v>183</v>
      </c>
      <c r="B196" s="45"/>
      <c r="C196" s="45"/>
      <c r="D196" s="45"/>
      <c r="E196" s="119">
        <f>E183/AVERAGE(E194:E194)</f>
        <v>0.1578070037288265</v>
      </c>
      <c r="F196" s="119">
        <f>F183/AVERAGE(E194:F194)</f>
        <v>0.33387495895349317</v>
      </c>
      <c r="G196" s="119">
        <f t="shared" ref="G196:J196" si="225">G183/AVERAGE(F194:G194)</f>
        <v>0.20784619699144885</v>
      </c>
      <c r="H196" s="119">
        <f t="shared" si="225"/>
        <v>0.35994565507416365</v>
      </c>
      <c r="I196" s="119">
        <f t="shared" si="225"/>
        <v>0.30563727747159936</v>
      </c>
      <c r="J196" s="119">
        <f t="shared" si="225"/>
        <v>0.22829860608551841</v>
      </c>
      <c r="K196" s="119">
        <f>K183/AVERAGE(J194:K194)</f>
        <v>0.23740485493294683</v>
      </c>
      <c r="L196" s="119">
        <f>L183/AVERAGE(K194:L194)</f>
        <v>0.25496531966438107</v>
      </c>
      <c r="M196" s="119"/>
      <c r="N196" s="119">
        <f>N183/AVERAGE(K194:N194)</f>
        <v>0.29168409750084806</v>
      </c>
      <c r="O196" s="119">
        <f>O183/AVERAGE(N194:O194)</f>
        <v>0.26462425595238098</v>
      </c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</row>
    <row r="197" spans="1:42" x14ac:dyDescent="0.3">
      <c r="A197" s="140"/>
      <c r="B197" s="45"/>
      <c r="C197" s="45"/>
      <c r="D197" s="45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  <c r="AP197" s="86"/>
    </row>
    <row r="198" spans="1:42" ht="27" outlineLevel="1" x14ac:dyDescent="0.3">
      <c r="A198" s="140" t="s">
        <v>184</v>
      </c>
      <c r="B198" s="45"/>
      <c r="C198" s="45"/>
      <c r="D198" s="45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</row>
    <row r="199" spans="1:42" outlineLevel="1" x14ac:dyDescent="0.3">
      <c r="A199" s="140"/>
      <c r="B199" s="45"/>
      <c r="C199" s="45"/>
      <c r="D199" s="45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  <c r="AF199" s="86"/>
      <c r="AG199" s="86"/>
      <c r="AH199" s="86"/>
      <c r="AI199" s="86"/>
      <c r="AJ199" s="86"/>
      <c r="AK199" s="86"/>
      <c r="AL199" s="86"/>
      <c r="AM199" s="86"/>
      <c r="AN199" s="86"/>
      <c r="AO199" s="86"/>
      <c r="AP199" s="86"/>
    </row>
    <row r="200" spans="1:42" ht="27" outlineLevel="1" x14ac:dyDescent="0.3">
      <c r="A200" s="136" t="s">
        <v>174</v>
      </c>
      <c r="B200" s="45"/>
      <c r="C200" s="45"/>
      <c r="D200" s="45"/>
      <c r="E200" s="97"/>
      <c r="F200" s="97"/>
      <c r="G200" s="97"/>
      <c r="H200" s="97"/>
      <c r="I200" s="97">
        <f>I39</f>
        <v>6675</v>
      </c>
      <c r="J200" s="97">
        <f>J39</f>
        <v>5915</v>
      </c>
      <c r="K200" s="97">
        <f>K39</f>
        <v>6238</v>
      </c>
      <c r="L200" s="97">
        <f>L39</f>
        <v>6311</v>
      </c>
      <c r="M200" s="97"/>
      <c r="N200" s="97">
        <f>N39</f>
        <v>7729</v>
      </c>
      <c r="O200" s="97">
        <f>O39</f>
        <v>8570</v>
      </c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</row>
    <row r="201" spans="1:42" ht="27" outlineLevel="1" x14ac:dyDescent="0.3">
      <c r="A201" s="139" t="s">
        <v>185</v>
      </c>
      <c r="B201" s="45"/>
      <c r="C201" s="45"/>
      <c r="D201" s="45"/>
      <c r="E201" s="98"/>
      <c r="F201" s="98"/>
      <c r="G201" s="98"/>
      <c r="H201" s="98"/>
      <c r="I201" s="98">
        <f t="shared" ref="I201:K201" si="226">I187</f>
        <v>9.0963764847391368E-2</v>
      </c>
      <c r="J201" s="98">
        <f t="shared" si="226"/>
        <v>0.18238993710691823</v>
      </c>
      <c r="K201" s="98">
        <f t="shared" si="226"/>
        <v>0.15715187243146733</v>
      </c>
      <c r="L201" s="98">
        <f t="shared" ref="L201" si="227">L187</f>
        <v>0.14925373134328357</v>
      </c>
      <c r="M201" s="98"/>
      <c r="N201" s="98">
        <f t="shared" ref="N201:O201" si="228">N187</f>
        <v>0.14362847192531455</v>
      </c>
      <c r="O201" s="98">
        <f t="shared" si="228"/>
        <v>0.17</v>
      </c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  <c r="AF201" s="86"/>
      <c r="AG201" s="86"/>
      <c r="AH201" s="86"/>
      <c r="AI201" s="86"/>
      <c r="AJ201" s="86"/>
      <c r="AK201" s="86"/>
      <c r="AL201" s="86"/>
      <c r="AM201" s="86"/>
      <c r="AN201" s="86"/>
      <c r="AO201" s="86"/>
      <c r="AP201" s="86"/>
    </row>
    <row r="202" spans="1:42" ht="27" outlineLevel="1" x14ac:dyDescent="0.3">
      <c r="A202" s="139" t="s">
        <v>175</v>
      </c>
      <c r="B202" s="45"/>
      <c r="C202" s="45"/>
      <c r="D202" s="45"/>
      <c r="E202" s="98"/>
      <c r="F202" s="98"/>
      <c r="G202" s="98"/>
      <c r="H202" s="98"/>
      <c r="I202" s="98">
        <f t="shared" ref="I202:K202" si="229">I182</f>
        <v>607.18313035633741</v>
      </c>
      <c r="J202" s="98">
        <f t="shared" si="229"/>
        <v>1078.8364779874214</v>
      </c>
      <c r="K202" s="98">
        <f t="shared" si="229"/>
        <v>980.31338022749321</v>
      </c>
      <c r="L202" s="98">
        <f t="shared" ref="L202" si="230">L182</f>
        <v>941.94029850746256</v>
      </c>
      <c r="M202" s="98"/>
      <c r="N202" s="98">
        <f t="shared" ref="N202:O202" si="231">N182</f>
        <v>1110.1044595107562</v>
      </c>
      <c r="O202" s="98">
        <f t="shared" si="231"/>
        <v>1456.9</v>
      </c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</row>
    <row r="203" spans="1:42" ht="27" outlineLevel="1" x14ac:dyDescent="0.3">
      <c r="A203" s="136" t="s">
        <v>176</v>
      </c>
      <c r="B203" s="45"/>
      <c r="C203" s="45"/>
      <c r="D203" s="45"/>
      <c r="E203" s="97"/>
      <c r="F203" s="97"/>
      <c r="G203" s="97"/>
      <c r="H203" s="97"/>
      <c r="I203" s="97">
        <f t="shared" ref="I203:K203" si="232">I183</f>
        <v>6067.8168696436624</v>
      </c>
      <c r="J203" s="97">
        <f t="shared" si="232"/>
        <v>4836.1635220125791</v>
      </c>
      <c r="K203" s="97">
        <f t="shared" si="232"/>
        <v>5257.6866197725067</v>
      </c>
      <c r="L203" s="97">
        <f t="shared" ref="L203" si="233">L183</f>
        <v>5369.059701492537</v>
      </c>
      <c r="M203" s="97"/>
      <c r="N203" s="97">
        <f t="shared" ref="N203:O203" si="234">N183</f>
        <v>6618.895540489244</v>
      </c>
      <c r="O203" s="97">
        <f t="shared" si="234"/>
        <v>7113.1</v>
      </c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  <c r="AM203" s="86"/>
      <c r="AN203" s="86"/>
      <c r="AO203" s="86"/>
      <c r="AP203" s="86"/>
    </row>
    <row r="204" spans="1:42" ht="27" outlineLevel="1" x14ac:dyDescent="0.3">
      <c r="A204" s="136" t="s">
        <v>129</v>
      </c>
      <c r="B204" s="45"/>
      <c r="C204" s="45"/>
      <c r="D204" s="45"/>
      <c r="E204" s="96"/>
      <c r="F204" s="96"/>
      <c r="G204" s="96"/>
      <c r="H204" s="96"/>
      <c r="I204" s="96">
        <f>I115</f>
        <v>840</v>
      </c>
      <c r="J204" s="96">
        <f>J115</f>
        <v>859</v>
      </c>
      <c r="K204" s="96">
        <f>K115</f>
        <v>880</v>
      </c>
      <c r="L204" s="96">
        <f>L115</f>
        <v>880</v>
      </c>
      <c r="M204" s="96"/>
      <c r="N204" s="96">
        <f>N115</f>
        <v>910</v>
      </c>
      <c r="O204" s="96">
        <f>O115</f>
        <v>930</v>
      </c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</row>
    <row r="205" spans="1:42" ht="27" outlineLevel="1" x14ac:dyDescent="0.3">
      <c r="A205" s="136" t="s">
        <v>135</v>
      </c>
      <c r="B205" s="45"/>
      <c r="C205" s="45"/>
      <c r="D205" s="45"/>
      <c r="E205" s="97"/>
      <c r="F205" s="97"/>
      <c r="G205" s="97"/>
      <c r="H205" s="97"/>
      <c r="I205" s="97">
        <f>I121</f>
        <v>-758</v>
      </c>
      <c r="J205" s="97">
        <f>J121</f>
        <v>-969</v>
      </c>
      <c r="K205" s="97">
        <f>K121</f>
        <v>-1080</v>
      </c>
      <c r="L205" s="97">
        <f>L121</f>
        <v>-1080</v>
      </c>
      <c r="M205" s="97"/>
      <c r="N205" s="97">
        <f>N121</f>
        <v>-1200</v>
      </c>
      <c r="O205" s="97">
        <f>O121</f>
        <v>-1300</v>
      </c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  <c r="AL205" s="86"/>
      <c r="AM205" s="86"/>
      <c r="AN205" s="86"/>
      <c r="AO205" s="86"/>
      <c r="AP205" s="86"/>
    </row>
    <row r="206" spans="1:42" ht="27" outlineLevel="1" x14ac:dyDescent="0.3">
      <c r="A206" s="137" t="s">
        <v>172</v>
      </c>
      <c r="B206" s="45"/>
      <c r="C206" s="45"/>
      <c r="D206" s="45"/>
      <c r="E206" s="86"/>
      <c r="F206" s="86"/>
      <c r="G206" s="86"/>
      <c r="H206" s="86"/>
      <c r="I206" s="116">
        <f>I176</f>
        <v>0</v>
      </c>
      <c r="J206" s="116">
        <f>J176</f>
        <v>908</v>
      </c>
      <c r="K206" s="116">
        <f>K176</f>
        <v>-1829</v>
      </c>
      <c r="L206" s="116">
        <f>L176</f>
        <v>4405</v>
      </c>
      <c r="M206" s="116"/>
      <c r="N206" s="116">
        <f>N176</f>
        <v>-1740.0000000000036</v>
      </c>
      <c r="O206" s="116">
        <f>O176</f>
        <v>-1319.9999999999964</v>
      </c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</row>
    <row r="207" spans="1:42" ht="27" outlineLevel="1" x14ac:dyDescent="0.3">
      <c r="A207" s="137" t="s">
        <v>186</v>
      </c>
      <c r="B207" s="45"/>
      <c r="C207" s="45"/>
      <c r="D207" s="45"/>
      <c r="E207" s="86"/>
      <c r="F207" s="86"/>
      <c r="G207" s="86"/>
      <c r="H207" s="86"/>
      <c r="I207" s="97">
        <f>SUM(I203:I206)</f>
        <v>6149.8168696436624</v>
      </c>
      <c r="J207" s="97">
        <f t="shared" ref="J207:K207" si="235">SUM(J203:J206)</f>
        <v>5634.1635220125791</v>
      </c>
      <c r="K207" s="97">
        <f t="shared" si="235"/>
        <v>3228.6866197725067</v>
      </c>
      <c r="L207" s="97">
        <f>SUM(L203:L206)</f>
        <v>9574.059701492537</v>
      </c>
      <c r="M207" s="97"/>
      <c r="N207" s="97">
        <f t="shared" ref="N207:O207" si="236">SUM(N203:N206)</f>
        <v>4588.8955404892404</v>
      </c>
      <c r="O207" s="97">
        <f t="shared" si="236"/>
        <v>5423.100000000004</v>
      </c>
      <c r="P207" s="98">
        <f>O207*(1+E213)/(E214-E213)</f>
        <v>572137.05000000028</v>
      </c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  <c r="AF207" s="86"/>
      <c r="AG207" s="86"/>
      <c r="AH207" s="86"/>
      <c r="AI207" s="86"/>
      <c r="AJ207" s="86"/>
      <c r="AK207" s="86"/>
      <c r="AL207" s="86"/>
      <c r="AM207" s="86"/>
      <c r="AN207" s="86"/>
      <c r="AO207" s="86"/>
      <c r="AP207" s="86"/>
    </row>
    <row r="208" spans="1:42" outlineLevel="1" x14ac:dyDescent="0.3">
      <c r="A208" s="139"/>
      <c r="B208" s="45"/>
      <c r="C208" s="45"/>
      <c r="D208" s="45"/>
      <c r="E208" s="86"/>
      <c r="F208" s="86"/>
      <c r="G208" s="86"/>
      <c r="H208" s="86"/>
      <c r="I208" s="97"/>
      <c r="J208" s="97"/>
      <c r="K208" s="97"/>
      <c r="L208" s="97"/>
      <c r="M208" s="97"/>
      <c r="N208" s="97"/>
      <c r="O208" s="97"/>
      <c r="P208" s="98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</row>
    <row r="209" spans="1:42" ht="27" outlineLevel="1" x14ac:dyDescent="0.3">
      <c r="A209" s="139" t="s">
        <v>186</v>
      </c>
      <c r="B209" s="45"/>
      <c r="C209" s="45"/>
      <c r="D209" s="45"/>
      <c r="E209" s="86"/>
      <c r="F209" s="86"/>
      <c r="G209" s="86"/>
      <c r="H209" s="86"/>
      <c r="I209" s="97"/>
      <c r="J209" s="97"/>
      <c r="K209" s="97"/>
      <c r="L209" s="97"/>
      <c r="M209" s="97"/>
      <c r="N209" s="97">
        <f>N207</f>
        <v>4588.8955404892404</v>
      </c>
      <c r="O209" s="97">
        <f t="shared" ref="O209" si="237">O207</f>
        <v>5423.100000000004</v>
      </c>
      <c r="P209" s="97">
        <f>P207</f>
        <v>572137.05000000028</v>
      </c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  <c r="AP209" s="86"/>
    </row>
    <row r="210" spans="1:42" ht="27" outlineLevel="1" x14ac:dyDescent="0.3">
      <c r="A210" s="139" t="s">
        <v>187</v>
      </c>
      <c r="B210" s="45"/>
      <c r="C210" s="45"/>
      <c r="D210" s="45"/>
      <c r="E210" s="86"/>
      <c r="F210" s="86"/>
      <c r="G210" s="86"/>
      <c r="H210" s="86"/>
      <c r="I210" s="86"/>
      <c r="J210" s="98"/>
      <c r="K210" s="98"/>
      <c r="L210" s="98"/>
      <c r="M210" s="98"/>
      <c r="N210" s="98">
        <f>+N207/(1+E214)^1</f>
        <v>4308.8221037457661</v>
      </c>
      <c r="O210" s="98">
        <f>O209/(1+$E$214)^2</f>
        <v>4781.3264563909324</v>
      </c>
      <c r="P210" s="98">
        <f>P209/(1+$E$214)^2</f>
        <v>504429.94114924321</v>
      </c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</row>
    <row r="211" spans="1:42" outlineLevel="1" x14ac:dyDescent="0.3">
      <c r="A211" s="139"/>
      <c r="B211" s="45"/>
      <c r="C211" s="45"/>
      <c r="D211" s="45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  <c r="AF211" s="86"/>
      <c r="AG211" s="86"/>
      <c r="AH211" s="86"/>
      <c r="AI211" s="86"/>
      <c r="AJ211" s="86"/>
      <c r="AK211" s="86"/>
      <c r="AL211" s="86"/>
      <c r="AM211" s="86"/>
      <c r="AN211" s="86"/>
      <c r="AO211" s="86"/>
      <c r="AP211" s="86"/>
    </row>
    <row r="212" spans="1:42" outlineLevel="1" x14ac:dyDescent="0.3">
      <c r="A212" s="139"/>
      <c r="B212" s="45"/>
      <c r="C212" s="45"/>
      <c r="D212" s="45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</row>
    <row r="213" spans="1:42" ht="27" outlineLevel="1" x14ac:dyDescent="0.3">
      <c r="A213" s="139" t="s">
        <v>188</v>
      </c>
      <c r="B213" s="45"/>
      <c r="C213" s="45"/>
      <c r="D213" s="45"/>
      <c r="E213" s="120">
        <v>5.5E-2</v>
      </c>
      <c r="F213" s="120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  <c r="AL213" s="86"/>
      <c r="AM213" s="86"/>
      <c r="AN213" s="86"/>
      <c r="AO213" s="86"/>
      <c r="AP213" s="86"/>
    </row>
    <row r="214" spans="1:42" ht="27" outlineLevel="1" x14ac:dyDescent="0.3">
      <c r="A214" s="139" t="s">
        <v>189</v>
      </c>
      <c r="B214" s="45"/>
      <c r="C214" s="45"/>
      <c r="D214" s="45"/>
      <c r="E214" s="120">
        <v>6.5000000000000002E-2</v>
      </c>
      <c r="F214" s="10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</row>
    <row r="215" spans="1:42" outlineLevel="1" x14ac:dyDescent="0.3">
      <c r="A215" s="139"/>
      <c r="B215" s="45"/>
      <c r="C215" s="45"/>
      <c r="D215" s="45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  <c r="AF215" s="86"/>
      <c r="AG215" s="86"/>
      <c r="AH215" s="86"/>
      <c r="AI215" s="86"/>
      <c r="AJ215" s="86"/>
      <c r="AK215" s="86"/>
      <c r="AL215" s="86"/>
      <c r="AM215" s="86"/>
      <c r="AN215" s="86"/>
      <c r="AO215" s="86"/>
      <c r="AP215" s="86"/>
    </row>
    <row r="216" spans="1:42" ht="27" outlineLevel="1" x14ac:dyDescent="0.3">
      <c r="A216" s="139" t="s">
        <v>187</v>
      </c>
      <c r="B216" s="45"/>
      <c r="C216" s="45"/>
      <c r="D216" s="45"/>
      <c r="E216" s="98">
        <f>SUM(N210:P210)</f>
        <v>513520.08970937988</v>
      </c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</row>
    <row r="217" spans="1:42" ht="27" outlineLevel="1" x14ac:dyDescent="0.3">
      <c r="A217" s="139" t="s">
        <v>190</v>
      </c>
      <c r="B217" s="45"/>
      <c r="C217" s="45"/>
      <c r="D217" s="45"/>
      <c r="E217" s="116">
        <f>K223</f>
        <v>-4376.8999999999996</v>
      </c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  <c r="AF217" s="86"/>
      <c r="AG217" s="86"/>
      <c r="AH217" s="86"/>
      <c r="AI217" s="86"/>
      <c r="AJ217" s="86"/>
      <c r="AK217" s="86"/>
      <c r="AL217" s="86"/>
      <c r="AM217" s="86"/>
      <c r="AN217" s="86"/>
      <c r="AO217" s="86"/>
      <c r="AP217" s="86"/>
    </row>
    <row r="218" spans="1:42" ht="27" outlineLevel="1" x14ac:dyDescent="0.3">
      <c r="A218" s="139" t="s">
        <v>191</v>
      </c>
      <c r="B218" s="45"/>
      <c r="C218" s="45"/>
      <c r="D218" s="45"/>
      <c r="E218" s="121">
        <f>E216-E217</f>
        <v>517896.98970937991</v>
      </c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</row>
    <row r="219" spans="1:42" ht="27" outlineLevel="1" x14ac:dyDescent="0.3">
      <c r="A219" s="139" t="s">
        <v>192</v>
      </c>
      <c r="B219" s="45"/>
      <c r="C219" s="45"/>
      <c r="D219" s="45"/>
      <c r="E219" s="122">
        <f>K51</f>
        <v>1535.4749999999999</v>
      </c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  <c r="AP219" s="86"/>
    </row>
    <row r="220" spans="1:42" ht="27" outlineLevel="1" x14ac:dyDescent="0.3">
      <c r="A220" s="139" t="s">
        <v>193</v>
      </c>
      <c r="B220" s="45"/>
      <c r="C220" s="45"/>
      <c r="D220" s="45"/>
      <c r="E220" s="121">
        <f>E218/E219</f>
        <v>337.28780325917381</v>
      </c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</row>
    <row r="221" spans="1:42" x14ac:dyDescent="0.3">
      <c r="A221" s="140"/>
      <c r="B221" s="45"/>
      <c r="C221" s="45"/>
      <c r="D221" s="45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  <c r="AF221" s="86"/>
      <c r="AG221" s="86"/>
      <c r="AH221" s="86"/>
      <c r="AI221" s="86"/>
      <c r="AJ221" s="86"/>
      <c r="AK221" s="86"/>
      <c r="AL221" s="86"/>
      <c r="AM221" s="86"/>
      <c r="AN221" s="86"/>
      <c r="AO221" s="86"/>
      <c r="AP221" s="86"/>
    </row>
    <row r="222" spans="1:42" ht="27" x14ac:dyDescent="0.3">
      <c r="A222" s="136" t="s">
        <v>194</v>
      </c>
      <c r="B222" s="45"/>
      <c r="C222" s="45"/>
      <c r="D222" s="45"/>
      <c r="E222" s="86">
        <v>74.14</v>
      </c>
      <c r="F222" s="86">
        <v>101.31</v>
      </c>
      <c r="G222" s="86">
        <v>141.47</v>
      </c>
      <c r="H222" s="86">
        <v>116.97</v>
      </c>
      <c r="I222" s="86">
        <v>166.67</v>
      </c>
      <c r="J222" s="86">
        <v>117.01</v>
      </c>
      <c r="K222" s="144">
        <v>94.74</v>
      </c>
      <c r="L222" s="144">
        <v>72.5</v>
      </c>
      <c r="M222" s="144"/>
      <c r="N222" s="86">
        <v>100</v>
      </c>
      <c r="O222" s="86">
        <v>105</v>
      </c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</row>
    <row r="223" spans="1:42" ht="27" x14ac:dyDescent="0.3">
      <c r="A223" s="140" t="s">
        <v>190</v>
      </c>
      <c r="B223" s="45"/>
      <c r="C223" s="45"/>
      <c r="D223" s="45"/>
      <c r="E223" s="116">
        <f>E149+E150+E156-E137-E136</f>
        <v>-1435</v>
      </c>
      <c r="F223" s="116">
        <f t="shared" ref="F223:L223" si="238">F149+F150+F156-F137-F136</f>
        <v>-1184</v>
      </c>
      <c r="G223" s="116">
        <f t="shared" si="238"/>
        <v>870</v>
      </c>
      <c r="H223" s="116">
        <f t="shared" si="238"/>
        <v>-4061</v>
      </c>
      <c r="I223" s="116">
        <f t="shared" si="238"/>
        <v>-3567</v>
      </c>
      <c r="J223" s="116">
        <f t="shared" si="238"/>
        <v>-1742</v>
      </c>
      <c r="K223" s="116">
        <f t="shared" si="238"/>
        <v>-4376.8999999999996</v>
      </c>
      <c r="L223" s="116">
        <f t="shared" si="238"/>
        <v>-2673</v>
      </c>
      <c r="M223" s="116"/>
      <c r="N223" s="116">
        <f>N149+N150+N156-N137-N136</f>
        <v>-7289.1216864169946</v>
      </c>
      <c r="O223" s="116">
        <f>O149+O150+O156-O137-O136</f>
        <v>-10346.821686416995</v>
      </c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  <c r="AF223" s="86"/>
      <c r="AG223" s="86"/>
      <c r="AH223" s="86"/>
      <c r="AI223" s="86"/>
      <c r="AJ223" s="86"/>
      <c r="AK223" s="86"/>
      <c r="AL223" s="86"/>
      <c r="AM223" s="86"/>
      <c r="AN223" s="86"/>
      <c r="AO223" s="86"/>
      <c r="AP223" s="86"/>
    </row>
    <row r="224" spans="1:42" ht="27" x14ac:dyDescent="0.3">
      <c r="A224" s="140" t="s">
        <v>195</v>
      </c>
      <c r="B224" s="45"/>
      <c r="C224" s="45"/>
      <c r="D224" s="45"/>
      <c r="E224" s="98">
        <f>E222*E51</f>
        <v>123005.674</v>
      </c>
      <c r="F224" s="98">
        <f t="shared" ref="F224:L224" si="239">F222*F51</f>
        <v>163960.10400000002</v>
      </c>
      <c r="G224" s="98">
        <f t="shared" si="239"/>
        <v>225163.65199999997</v>
      </c>
      <c r="H224" s="98">
        <f t="shared" si="239"/>
        <v>188251.51800000001</v>
      </c>
      <c r="I224" s="98">
        <f t="shared" si="239"/>
        <v>268472.03599999996</v>
      </c>
      <c r="J224" s="98">
        <f t="shared" si="239"/>
        <v>183685.22325000001</v>
      </c>
      <c r="K224" s="98">
        <f t="shared" si="239"/>
        <v>145470.90149999998</v>
      </c>
      <c r="L224" s="98">
        <f t="shared" si="239"/>
        <v>110903.25</v>
      </c>
      <c r="M224" s="98"/>
      <c r="N224" s="98">
        <f>N222*N51</f>
        <v>154750</v>
      </c>
      <c r="O224" s="98">
        <f>O222*O51</f>
        <v>162750</v>
      </c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</row>
    <row r="225" spans="1:42" ht="27" x14ac:dyDescent="0.3">
      <c r="A225" s="140" t="s">
        <v>196</v>
      </c>
      <c r="B225" s="45"/>
      <c r="C225" s="45"/>
      <c r="D225" s="45"/>
      <c r="E225" s="116">
        <f>E224+E223</f>
        <v>121570.674</v>
      </c>
      <c r="F225" s="116">
        <f t="shared" ref="F225:K225" si="240">F224+F223</f>
        <v>162776.10400000002</v>
      </c>
      <c r="G225" s="116">
        <f t="shared" si="240"/>
        <v>226033.65199999997</v>
      </c>
      <c r="H225" s="116">
        <f t="shared" si="240"/>
        <v>184190.51800000001</v>
      </c>
      <c r="I225" s="116">
        <f t="shared" si="240"/>
        <v>264905.03599999996</v>
      </c>
      <c r="J225" s="116">
        <f t="shared" si="240"/>
        <v>181943.22325000001</v>
      </c>
      <c r="K225" s="116">
        <f t="shared" si="240"/>
        <v>141094.00149999998</v>
      </c>
      <c r="L225" s="116">
        <f t="shared" ref="L225" si="241">L224+L223</f>
        <v>108230.25</v>
      </c>
      <c r="M225" s="116"/>
      <c r="N225" s="116">
        <f t="shared" ref="N225:O225" si="242">N224+N223</f>
        <v>147460.878313583</v>
      </c>
      <c r="O225" s="116">
        <f t="shared" si="242"/>
        <v>152403.17831358302</v>
      </c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  <c r="AF225" s="86"/>
      <c r="AG225" s="86"/>
      <c r="AH225" s="86"/>
      <c r="AI225" s="86"/>
      <c r="AJ225" s="86"/>
      <c r="AK225" s="86"/>
      <c r="AL225" s="86"/>
      <c r="AM225" s="86"/>
      <c r="AN225" s="86"/>
      <c r="AO225" s="86"/>
      <c r="AP225" s="86"/>
    </row>
    <row r="226" spans="1:42" ht="27" x14ac:dyDescent="0.3">
      <c r="A226" s="140" t="s">
        <v>179</v>
      </c>
      <c r="B226" s="45"/>
      <c r="C226" s="45"/>
      <c r="D226" s="45"/>
      <c r="E226" s="97">
        <f>E194</f>
        <v>12589</v>
      </c>
      <c r="F226" s="97">
        <f t="shared" ref="F226:K226" si="243">F194</f>
        <v>11400</v>
      </c>
      <c r="G226" s="97">
        <f t="shared" si="243"/>
        <v>14961</v>
      </c>
      <c r="H226" s="97">
        <f t="shared" si="243"/>
        <v>18179</v>
      </c>
      <c r="I226" s="97">
        <f t="shared" si="243"/>
        <v>21527</v>
      </c>
      <c r="J226" s="97">
        <f t="shared" si="243"/>
        <v>20840</v>
      </c>
      <c r="K226" s="97">
        <f t="shared" si="243"/>
        <v>23453</v>
      </c>
      <c r="L226" s="97">
        <f t="shared" ref="L226" si="244">L194</f>
        <v>18663</v>
      </c>
      <c r="M226" s="97"/>
      <c r="N226" s="97">
        <f t="shared" ref="N226:O226" si="245">N194</f>
        <v>25960.000000000004</v>
      </c>
      <c r="O226" s="97">
        <f t="shared" si="245"/>
        <v>27800</v>
      </c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</row>
    <row r="227" spans="1:42" ht="27" x14ac:dyDescent="0.3">
      <c r="A227" s="145" t="s">
        <v>197</v>
      </c>
      <c r="B227" s="145"/>
      <c r="C227" s="145"/>
      <c r="D227" s="145"/>
      <c r="E227" s="146">
        <f>E39+E115</f>
        <v>5219</v>
      </c>
      <c r="F227" s="146">
        <f t="shared" ref="F227:L227" si="246">F39+F115</f>
        <v>5492</v>
      </c>
      <c r="G227" s="146">
        <f t="shared" si="246"/>
        <v>4234</v>
      </c>
      <c r="H227" s="146">
        <f t="shared" si="246"/>
        <v>7734</v>
      </c>
      <c r="I227" s="146">
        <f t="shared" si="246"/>
        <v>7515</v>
      </c>
      <c r="J227" s="146">
        <f t="shared" si="246"/>
        <v>6774</v>
      </c>
      <c r="K227" s="146">
        <f t="shared" si="246"/>
        <v>7118</v>
      </c>
      <c r="L227" s="146">
        <f t="shared" si="246"/>
        <v>7191</v>
      </c>
      <c r="M227" s="146"/>
      <c r="N227" s="146">
        <f>N39+N115</f>
        <v>8639</v>
      </c>
      <c r="O227" s="146">
        <f>O39+O115</f>
        <v>9500</v>
      </c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  <c r="AF227" s="86"/>
      <c r="AG227" s="86"/>
      <c r="AH227" s="86"/>
      <c r="AI227" s="86"/>
      <c r="AJ227" s="86"/>
      <c r="AK227" s="86"/>
      <c r="AL227" s="86"/>
      <c r="AM227" s="86"/>
      <c r="AN227" s="86"/>
      <c r="AO227" s="86"/>
      <c r="AP227" s="86"/>
    </row>
    <row r="228" spans="1:42" ht="27" x14ac:dyDescent="0.3">
      <c r="A228" s="140" t="s">
        <v>198</v>
      </c>
      <c r="B228" s="45"/>
      <c r="C228" s="45"/>
      <c r="D228" s="45"/>
      <c r="E228" s="108">
        <f t="shared" ref="E228:L228" si="247">E227/E32</f>
        <v>0.14339093881363849</v>
      </c>
      <c r="F228" s="108">
        <f t="shared" si="247"/>
        <v>0.14039931487588517</v>
      </c>
      <c r="G228" s="108">
        <f t="shared" si="247"/>
        <v>0.11319947597786274</v>
      </c>
      <c r="H228" s="108">
        <f t="shared" si="247"/>
        <v>0.17364946787013336</v>
      </c>
      <c r="I228" s="108">
        <f t="shared" si="247"/>
        <v>0.16088631984585741</v>
      </c>
      <c r="J228" s="108">
        <f t="shared" si="247"/>
        <v>0.13226077279028448</v>
      </c>
      <c r="K228" s="108">
        <f t="shared" si="247"/>
        <v>0.13733624032877348</v>
      </c>
      <c r="L228" s="108">
        <f t="shared" si="247"/>
        <v>0.14000623028698259</v>
      </c>
      <c r="M228" s="108"/>
      <c r="N228" s="108">
        <f>N227/N32</f>
        <v>0.1587205350089107</v>
      </c>
      <c r="O228" s="108">
        <f>O227/O32</f>
        <v>0.16444521377877791</v>
      </c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</row>
    <row r="229" spans="1:42" ht="27" x14ac:dyDescent="0.3">
      <c r="A229" s="140" t="s">
        <v>199</v>
      </c>
      <c r="B229" s="45"/>
      <c r="C229" s="45"/>
      <c r="D229" s="45"/>
      <c r="E229" s="147"/>
      <c r="F229" s="148">
        <f>(F228-E228)/ABS(E228)</f>
        <v>-2.0863409937230796E-2</v>
      </c>
      <c r="G229" s="148">
        <f t="shared" ref="G229:J229" si="248">(G228-F228)/ABS(F228)</f>
        <v>-0.19373199165585273</v>
      </c>
      <c r="H229" s="148">
        <f t="shared" si="248"/>
        <v>0.53401300112106698</v>
      </c>
      <c r="I229" s="148">
        <f t="shared" si="248"/>
        <v>-7.3499494014119732E-2</v>
      </c>
      <c r="J229" s="148">
        <f t="shared" si="248"/>
        <v>-0.17792405894421981</v>
      </c>
      <c r="K229" s="148">
        <f>(K228-J228)/ABS(J228)</f>
        <v>3.8374700460406155E-2</v>
      </c>
      <c r="L229" s="148">
        <f>(L228-K228)/ABS(K228)</f>
        <v>1.9441262931163217E-2</v>
      </c>
      <c r="M229" s="148"/>
      <c r="N229" s="148">
        <f>(N228-K228)/ABS(K228)</f>
        <v>0.15570758766181961</v>
      </c>
      <c r="O229" s="148">
        <f>(O228-N228)/ABS(N228)</f>
        <v>3.6067663012513289E-2</v>
      </c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6"/>
      <c r="AH229" s="86"/>
      <c r="AI229" s="86"/>
      <c r="AJ229" s="86"/>
      <c r="AK229" s="86"/>
      <c r="AL229" s="86"/>
      <c r="AM229" s="86"/>
      <c r="AN229" s="86"/>
      <c r="AO229" s="86"/>
      <c r="AP229" s="86"/>
    </row>
    <row r="230" spans="1:42" ht="27" x14ac:dyDescent="0.3">
      <c r="A230" s="140" t="s">
        <v>200</v>
      </c>
      <c r="B230" s="45"/>
      <c r="C230" s="45"/>
      <c r="D230" s="45"/>
      <c r="E230" s="120">
        <f>E196</f>
        <v>0.1578070037288265</v>
      </c>
      <c r="F230" s="120">
        <f t="shared" ref="F230:K230" si="249">F196</f>
        <v>0.33387495895349317</v>
      </c>
      <c r="G230" s="120">
        <f t="shared" si="249"/>
        <v>0.20784619699144885</v>
      </c>
      <c r="H230" s="120">
        <f t="shared" si="249"/>
        <v>0.35994565507416365</v>
      </c>
      <c r="I230" s="120">
        <f t="shared" si="249"/>
        <v>0.30563727747159936</v>
      </c>
      <c r="J230" s="120">
        <f t="shared" si="249"/>
        <v>0.22829860608551841</v>
      </c>
      <c r="K230" s="120">
        <f t="shared" si="249"/>
        <v>0.23740485493294683</v>
      </c>
      <c r="L230" s="120">
        <f t="shared" ref="L230" si="250">L196</f>
        <v>0.25496531966438107</v>
      </c>
      <c r="M230" s="120"/>
      <c r="N230" s="120">
        <f t="shared" ref="N230:O230" si="251">N196</f>
        <v>0.29168409750084806</v>
      </c>
      <c r="O230" s="120">
        <f t="shared" si="251"/>
        <v>0.26462425595238098</v>
      </c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</row>
    <row r="231" spans="1:42" ht="27" x14ac:dyDescent="0.3">
      <c r="A231" s="140" t="s">
        <v>230</v>
      </c>
      <c r="B231" s="45"/>
      <c r="C231" s="45"/>
      <c r="D231" s="45"/>
      <c r="E231" s="110">
        <f>E225/F227</f>
        <v>22.135956664238893</v>
      </c>
      <c r="F231" s="110">
        <f t="shared" ref="F231:O231" si="252">F225/G227</f>
        <v>38.444993859234771</v>
      </c>
      <c r="G231" s="110">
        <f t="shared" si="252"/>
        <v>29.225970002585981</v>
      </c>
      <c r="H231" s="110">
        <f t="shared" si="252"/>
        <v>24.509716300731871</v>
      </c>
      <c r="I231" s="110">
        <f t="shared" si="252"/>
        <v>39.106146442279297</v>
      </c>
      <c r="J231" s="110">
        <f t="shared" si="252"/>
        <v>25.561003547344761</v>
      </c>
      <c r="K231" s="110">
        <f t="shared" si="252"/>
        <v>19.620915241273813</v>
      </c>
      <c r="L231" s="110">
        <f>L225/N227</f>
        <v>12.528099317050584</v>
      </c>
      <c r="M231" s="110"/>
      <c r="N231" s="110">
        <f>N225/O227</f>
        <v>15.522197717219264</v>
      </c>
      <c r="O231" s="110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  <c r="AP231" s="86"/>
    </row>
    <row r="232" spans="1:42" ht="27" x14ac:dyDescent="0.3">
      <c r="A232" s="140" t="s">
        <v>201</v>
      </c>
      <c r="B232" s="45"/>
      <c r="C232" s="45"/>
      <c r="D232" s="45"/>
      <c r="E232" s="110">
        <f>E225/F227</f>
        <v>22.135956664238893</v>
      </c>
      <c r="F232" s="110">
        <f t="shared" ref="F232:J232" si="253">F225/G227</f>
        <v>38.444993859234771</v>
      </c>
      <c r="G232" s="110">
        <f t="shared" si="253"/>
        <v>29.225970002585981</v>
      </c>
      <c r="H232" s="110">
        <f t="shared" si="253"/>
        <v>24.509716300731871</v>
      </c>
      <c r="I232" s="110">
        <f>I225/J227</f>
        <v>39.106146442279297</v>
      </c>
      <c r="J232" s="110">
        <f t="shared" si="253"/>
        <v>25.561003547344761</v>
      </c>
      <c r="K232" s="110">
        <f>K225/N227</f>
        <v>16.33221455029517</v>
      </c>
      <c r="L232" s="110">
        <f>L225/O227</f>
        <v>11.392657894736843</v>
      </c>
      <c r="M232" s="110"/>
      <c r="N232" s="110">
        <f>N225/O227</f>
        <v>15.522197717219264</v>
      </c>
      <c r="O232" s="110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</row>
    <row r="233" spans="1:42" ht="27" x14ac:dyDescent="0.3">
      <c r="A233" s="140" t="s">
        <v>202</v>
      </c>
      <c r="B233" s="45"/>
      <c r="C233" s="45"/>
      <c r="D233" s="45"/>
      <c r="E233" s="110">
        <f>E225/F226</f>
        <v>10.664094210526315</v>
      </c>
      <c r="F233" s="110">
        <f t="shared" ref="F233:J233" si="254">F225/G226</f>
        <v>10.880028340351583</v>
      </c>
      <c r="G233" s="110">
        <f t="shared" si="254"/>
        <v>12.433778095604817</v>
      </c>
      <c r="H233" s="110">
        <f t="shared" si="254"/>
        <v>8.5562557718214336</v>
      </c>
      <c r="I233" s="110">
        <f t="shared" si="254"/>
        <v>12.711374088291745</v>
      </c>
      <c r="J233" s="110">
        <f t="shared" si="254"/>
        <v>7.7577803799087537</v>
      </c>
      <c r="K233" s="110">
        <f>K225/N226</f>
        <v>5.4350539869029264</v>
      </c>
      <c r="L233" s="110">
        <f>L225/O226</f>
        <v>3.8931744604316547</v>
      </c>
      <c r="M233" s="110"/>
      <c r="N233" s="110">
        <f>N225/O226</f>
        <v>5.3043481407763666</v>
      </c>
      <c r="O233" s="110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  <c r="AM233" s="86"/>
      <c r="AN233" s="86"/>
      <c r="AO233" s="86"/>
      <c r="AP233" s="86"/>
    </row>
    <row r="234" spans="1:42" ht="27" x14ac:dyDescent="0.3">
      <c r="A234" s="140" t="s">
        <v>203</v>
      </c>
      <c r="B234" s="45"/>
      <c r="C234" s="45"/>
      <c r="D234" s="45"/>
      <c r="E234" s="110">
        <f>E123/E222</f>
        <v>3.1925356548999521E-2</v>
      </c>
      <c r="F234" s="110">
        <f t="shared" ref="F234:L234" si="255">F123/F222</f>
        <v>2.9177829748144094E-2</v>
      </c>
      <c r="G234" s="110">
        <f t="shared" si="255"/>
        <v>6.2132586124513563E-3</v>
      </c>
      <c r="H234" s="110">
        <f t="shared" si="255"/>
        <v>3.1670395348418916E-2</v>
      </c>
      <c r="I234" s="110">
        <f t="shared" si="255"/>
        <v>1.6500787441415317E-2</v>
      </c>
      <c r="J234" s="110">
        <f t="shared" si="255"/>
        <v>2.6524058404365128E-2</v>
      </c>
      <c r="K234" s="110">
        <f t="shared" si="255"/>
        <v>4.4105040484677276E-2</v>
      </c>
      <c r="L234" s="110">
        <f t="shared" si="255"/>
        <v>5.7634641869218274E-2</v>
      </c>
      <c r="M234" s="110"/>
      <c r="N234" s="110">
        <f>N123/N222</f>
        <v>5.1785115355183306E-2</v>
      </c>
      <c r="O234" s="110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</row>
    <row r="235" spans="1:42" x14ac:dyDescent="0.3">
      <c r="B235" s="45"/>
      <c r="C235" s="45"/>
      <c r="D235" s="45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  <c r="AM235" s="86"/>
      <c r="AN235" s="86"/>
      <c r="AO235" s="86"/>
      <c r="AP235" s="86"/>
    </row>
    <row r="236" spans="1:42" x14ac:dyDescent="0.3">
      <c r="A236" s="229" t="s">
        <v>205</v>
      </c>
      <c r="B236" s="229"/>
      <c r="C236" s="76"/>
      <c r="D236" s="45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</row>
    <row r="237" spans="1:42" x14ac:dyDescent="0.3">
      <c r="A237" s="139"/>
      <c r="B237" s="75"/>
      <c r="C237" s="76"/>
      <c r="D237" s="45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/>
      <c r="AL237" s="86"/>
      <c r="AM237" s="86"/>
      <c r="AN237" s="86"/>
      <c r="AO237" s="86"/>
      <c r="AP237" s="86"/>
    </row>
    <row r="238" spans="1:42" ht="27" x14ac:dyDescent="0.3">
      <c r="A238" s="143" t="s">
        <v>218</v>
      </c>
      <c r="B238" s="75"/>
      <c r="C238" s="76"/>
      <c r="D238" s="45"/>
      <c r="E238" s="110">
        <f>AVERAGE(E232:N232)</f>
        <v>24.692317442074092</v>
      </c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  <c r="AM238" s="86"/>
      <c r="AN238" s="86"/>
      <c r="AO238" s="86"/>
      <c r="AP238" s="86"/>
    </row>
    <row r="239" spans="1:42" x14ac:dyDescent="0.3">
      <c r="A239" s="143"/>
      <c r="B239" s="75"/>
      <c r="C239" s="76"/>
      <c r="D239" s="45"/>
      <c r="E239" s="110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  <c r="AF239" s="86"/>
      <c r="AG239" s="86"/>
      <c r="AH239" s="86"/>
      <c r="AI239" s="86"/>
      <c r="AJ239" s="86"/>
      <c r="AK239" s="86"/>
      <c r="AL239" s="86"/>
      <c r="AM239" s="86"/>
      <c r="AN239" s="86"/>
      <c r="AO239" s="86"/>
      <c r="AP239" s="86"/>
    </row>
    <row r="240" spans="1:42" x14ac:dyDescent="0.25">
      <c r="A240" s="227" t="s">
        <v>206</v>
      </c>
      <c r="B240" s="227"/>
      <c r="C240" s="77">
        <f>J226</f>
        <v>20840</v>
      </c>
      <c r="D240" s="45"/>
      <c r="E240" s="97">
        <f>O227</f>
        <v>9500</v>
      </c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86"/>
      <c r="AN240" s="86"/>
      <c r="AO240" s="86"/>
      <c r="AP240" s="86"/>
    </row>
    <row r="241" spans="1:42" x14ac:dyDescent="0.25">
      <c r="A241" s="227" t="s">
        <v>207</v>
      </c>
      <c r="B241" s="227"/>
      <c r="C241" s="76">
        <v>19.100000000000001</v>
      </c>
      <c r="D241" s="45"/>
      <c r="E241" s="86">
        <v>13</v>
      </c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  <c r="AP241" s="86"/>
    </row>
    <row r="242" spans="1:42" x14ac:dyDescent="0.25">
      <c r="A242" s="227" t="s">
        <v>208</v>
      </c>
      <c r="B242" s="227"/>
      <c r="C242" s="78">
        <f>C240*C241</f>
        <v>398044.00000000006</v>
      </c>
      <c r="D242" s="45"/>
      <c r="E242" s="86">
        <f>E241*E240</f>
        <v>123500</v>
      </c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  <c r="AP242" s="86"/>
    </row>
    <row r="243" spans="1:42" x14ac:dyDescent="0.25">
      <c r="A243" s="227" t="s">
        <v>190</v>
      </c>
      <c r="B243" s="227"/>
      <c r="C243" s="77">
        <f>J221</f>
        <v>0</v>
      </c>
      <c r="D243" s="45"/>
      <c r="E243" s="116">
        <f>O223</f>
        <v>-10346.821686416995</v>
      </c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  <c r="AL243" s="86"/>
      <c r="AM243" s="86"/>
      <c r="AN243" s="86"/>
      <c r="AO243" s="86"/>
      <c r="AP243" s="86"/>
    </row>
    <row r="244" spans="1:42" x14ac:dyDescent="0.25">
      <c r="A244" s="227" t="s">
        <v>209</v>
      </c>
      <c r="B244" s="227"/>
      <c r="C244" s="76">
        <v>0.12</v>
      </c>
      <c r="D244" s="45"/>
      <c r="E244" s="86">
        <v>6.5000000000000002E-2</v>
      </c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  <c r="AM244" s="86"/>
      <c r="AN244" s="86"/>
      <c r="AO244" s="86"/>
      <c r="AP244" s="86"/>
    </row>
    <row r="245" spans="1:42" x14ac:dyDescent="0.25">
      <c r="A245" s="227" t="s">
        <v>210</v>
      </c>
      <c r="B245" s="227"/>
      <c r="C245" s="76">
        <f>2026-2024</f>
        <v>2</v>
      </c>
      <c r="D245" s="45"/>
      <c r="E245" s="86">
        <v>2</v>
      </c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  <c r="AF245" s="86"/>
      <c r="AG245" s="86"/>
      <c r="AH245" s="86"/>
      <c r="AI245" s="86"/>
      <c r="AJ245" s="86"/>
      <c r="AK245" s="86"/>
      <c r="AL245" s="86"/>
      <c r="AM245" s="86"/>
      <c r="AN245" s="86"/>
      <c r="AO245" s="86"/>
      <c r="AP245" s="86"/>
    </row>
    <row r="246" spans="1:42" x14ac:dyDescent="0.25">
      <c r="A246" s="227" t="s">
        <v>217</v>
      </c>
      <c r="B246" s="227"/>
      <c r="C246" s="77">
        <f>(C242-C243)/((1+C244)^2)</f>
        <v>317318.23979591834</v>
      </c>
      <c r="D246" s="45"/>
      <c r="E246" s="98">
        <f>(E242-E243)/((1+E244)^E245)</f>
        <v>118007.29280911371</v>
      </c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  <c r="AM246" s="86"/>
      <c r="AN246" s="86"/>
      <c r="AO246" s="86"/>
      <c r="AP246" s="86"/>
    </row>
    <row r="247" spans="1:42" x14ac:dyDescent="0.25">
      <c r="A247" s="227" t="s">
        <v>192</v>
      </c>
      <c r="B247" s="227"/>
      <c r="C247" s="76">
        <f>J127</f>
        <v>-504</v>
      </c>
      <c r="D247" s="45"/>
      <c r="E247" s="122">
        <f>K51</f>
        <v>1535.4749999999999</v>
      </c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  <c r="AF247" s="86"/>
      <c r="AG247" s="86"/>
      <c r="AH247" s="86"/>
      <c r="AI247" s="86"/>
      <c r="AJ247" s="86"/>
      <c r="AK247" s="86"/>
      <c r="AL247" s="86"/>
      <c r="AM247" s="86"/>
      <c r="AN247" s="86"/>
      <c r="AO247" s="86"/>
      <c r="AP247" s="86"/>
    </row>
    <row r="248" spans="1:42" x14ac:dyDescent="0.25">
      <c r="A248" s="227" t="s">
        <v>211</v>
      </c>
      <c r="B248" s="227"/>
      <c r="C248" s="79">
        <f>C246/C247</f>
        <v>-629.59968213475861</v>
      </c>
      <c r="D248" s="45"/>
      <c r="E248" s="86">
        <f>E246/E247</f>
        <v>76.853933023405602</v>
      </c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  <c r="AF248" s="86"/>
      <c r="AG248" s="86"/>
      <c r="AH248" s="86"/>
      <c r="AI248" s="86"/>
      <c r="AJ248" s="86"/>
      <c r="AK248" s="86"/>
      <c r="AL248" s="86"/>
      <c r="AM248" s="86"/>
      <c r="AN248" s="86"/>
      <c r="AO248" s="86"/>
      <c r="AP248" s="86"/>
    </row>
    <row r="249" spans="1:42" x14ac:dyDescent="0.25">
      <c r="A249" s="227" t="s">
        <v>212</v>
      </c>
      <c r="B249" s="227"/>
      <c r="C249" s="80">
        <f>H220</f>
        <v>0</v>
      </c>
      <c r="D249" s="45"/>
      <c r="E249" s="86">
        <v>93.75</v>
      </c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  <c r="AF249" s="86"/>
      <c r="AG249" s="86"/>
      <c r="AH249" s="86"/>
      <c r="AI249" s="86"/>
      <c r="AJ249" s="86"/>
      <c r="AK249" s="86"/>
      <c r="AL249" s="86"/>
      <c r="AM249" s="86"/>
      <c r="AN249" s="86"/>
      <c r="AO249" s="86"/>
      <c r="AP249" s="86"/>
    </row>
    <row r="250" spans="1:42" x14ac:dyDescent="0.25">
      <c r="A250" s="227" t="s">
        <v>213</v>
      </c>
      <c r="B250" s="227"/>
      <c r="C250" s="81" t="e">
        <f>+C248/C249-1</f>
        <v>#DIV/0!</v>
      </c>
      <c r="D250" s="45"/>
      <c r="E250" s="119">
        <f>E248/E249-1</f>
        <v>-0.18022471441700694</v>
      </c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  <c r="AJ250" s="86"/>
      <c r="AK250" s="86"/>
      <c r="AL250" s="86"/>
      <c r="AM250" s="86"/>
      <c r="AN250" s="86"/>
      <c r="AO250" s="86"/>
      <c r="AP250" s="86"/>
    </row>
    <row r="255" spans="1:42" ht="27" x14ac:dyDescent="0.3">
      <c r="E255" s="132" t="s">
        <v>29</v>
      </c>
    </row>
  </sheetData>
  <mergeCells count="15">
    <mergeCell ref="A1:A2"/>
    <mergeCell ref="A236:B236"/>
    <mergeCell ref="A240:B240"/>
    <mergeCell ref="B1:O1"/>
    <mergeCell ref="Q1:AP1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</mergeCells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EDA4-710C-2E42-9DC9-56BABD4B2984}">
  <dimension ref="A1:J39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F24" sqref="F24"/>
    </sheetView>
  </sheetViews>
  <sheetFormatPr baseColWidth="10" defaultRowHeight="16" x14ac:dyDescent="0.2"/>
  <cols>
    <col min="8" max="8" width="11" customWidth="1"/>
  </cols>
  <sheetData>
    <row r="1" spans="1:10" ht="80" x14ac:dyDescent="0.2">
      <c r="A1" s="1" t="s">
        <v>0</v>
      </c>
      <c r="B1" s="16" t="s">
        <v>105</v>
      </c>
      <c r="C1" s="2" t="s">
        <v>104</v>
      </c>
      <c r="D1" s="2" t="s">
        <v>103</v>
      </c>
      <c r="E1" s="11" t="s">
        <v>102</v>
      </c>
      <c r="F1" s="2" t="s">
        <v>101</v>
      </c>
      <c r="G1" s="2" t="s">
        <v>100</v>
      </c>
      <c r="H1" s="2" t="s">
        <v>42</v>
      </c>
      <c r="I1" s="2" t="s">
        <v>2</v>
      </c>
      <c r="J1" s="2" t="s">
        <v>1</v>
      </c>
    </row>
    <row r="2" spans="1:10" ht="32" x14ac:dyDescent="0.2">
      <c r="A2" s="3" t="s">
        <v>3</v>
      </c>
      <c r="B2" s="12"/>
      <c r="E2" s="12"/>
      <c r="I2" s="4" t="s">
        <v>4</v>
      </c>
      <c r="J2" s="4" t="s">
        <v>4</v>
      </c>
    </row>
    <row r="3" spans="1:10" ht="32" x14ac:dyDescent="0.2">
      <c r="A3" s="4" t="s">
        <v>5</v>
      </c>
      <c r="B3" s="17" t="s">
        <v>112</v>
      </c>
      <c r="C3" s="5">
        <v>3138</v>
      </c>
      <c r="D3" s="5">
        <v>3808</v>
      </c>
      <c r="E3" s="13" t="s">
        <v>110</v>
      </c>
      <c r="F3" s="5">
        <v>4466</v>
      </c>
      <c r="G3" s="5">
        <v>8348</v>
      </c>
      <c r="H3" s="5">
        <v>9889</v>
      </c>
      <c r="I3" s="5">
        <v>8574</v>
      </c>
      <c r="J3" s="5">
        <v>7441</v>
      </c>
    </row>
    <row r="4" spans="1:10" ht="32" x14ac:dyDescent="0.2">
      <c r="A4" s="4" t="s">
        <v>6</v>
      </c>
      <c r="B4" s="18">
        <v>2072</v>
      </c>
      <c r="C4" s="6">
        <v>2319</v>
      </c>
      <c r="D4" s="6">
        <v>2371</v>
      </c>
      <c r="E4" s="14">
        <v>996</v>
      </c>
      <c r="F4" s="6">
        <v>197</v>
      </c>
      <c r="G4" s="6">
        <v>439</v>
      </c>
      <c r="H4" s="6">
        <v>3587</v>
      </c>
      <c r="I4" s="6">
        <v>4423</v>
      </c>
      <c r="J4" s="6">
        <v>3234</v>
      </c>
    </row>
    <row r="5" spans="1:10" ht="48" x14ac:dyDescent="0.2">
      <c r="A5" s="4" t="s">
        <v>7</v>
      </c>
      <c r="B5" s="18">
        <v>3358</v>
      </c>
      <c r="C5" s="6">
        <v>3241</v>
      </c>
      <c r="D5" s="6">
        <v>3677</v>
      </c>
      <c r="E5" s="14">
        <v>3498</v>
      </c>
      <c r="F5" s="6">
        <v>4272</v>
      </c>
      <c r="G5" s="6">
        <v>2749</v>
      </c>
      <c r="H5" s="6">
        <v>4463</v>
      </c>
      <c r="I5" s="6">
        <v>4667</v>
      </c>
      <c r="J5" s="6">
        <v>4131</v>
      </c>
    </row>
    <row r="6" spans="1:10" x14ac:dyDescent="0.2">
      <c r="A6" s="4" t="s">
        <v>8</v>
      </c>
      <c r="B6" s="18">
        <v>4337</v>
      </c>
      <c r="C6" s="6">
        <v>4838</v>
      </c>
      <c r="D6" s="6">
        <v>5055</v>
      </c>
      <c r="E6" s="14">
        <v>5261</v>
      </c>
      <c r="F6" s="6">
        <v>5622</v>
      </c>
      <c r="G6" s="6">
        <v>7367</v>
      </c>
      <c r="H6" s="6">
        <v>6854</v>
      </c>
      <c r="I6" s="6">
        <v>8420</v>
      </c>
      <c r="J6" s="6">
        <v>8454</v>
      </c>
    </row>
    <row r="7" spans="1:10" ht="80" x14ac:dyDescent="0.2">
      <c r="A7" s="4" t="s">
        <v>9</v>
      </c>
      <c r="B7" s="18">
        <v>1968</v>
      </c>
      <c r="C7" s="6">
        <v>1489</v>
      </c>
      <c r="D7" s="6">
        <v>1150</v>
      </c>
      <c r="E7" s="14">
        <v>1130</v>
      </c>
      <c r="F7" s="6">
        <v>1968</v>
      </c>
      <c r="G7" s="6">
        <v>1653</v>
      </c>
      <c r="H7" s="6">
        <v>1498</v>
      </c>
      <c r="I7" s="6">
        <v>2129</v>
      </c>
      <c r="J7" s="6">
        <v>1942</v>
      </c>
    </row>
    <row r="8" spans="1:10" ht="48" x14ac:dyDescent="0.2">
      <c r="A8" s="4" t="s">
        <v>10</v>
      </c>
      <c r="B8" s="18">
        <v>15587</v>
      </c>
      <c r="C8" s="6">
        <v>15025</v>
      </c>
      <c r="D8" s="6">
        <v>16061</v>
      </c>
      <c r="E8" s="14">
        <v>15134</v>
      </c>
      <c r="F8" s="6">
        <v>16525</v>
      </c>
      <c r="G8" s="6">
        <v>20556</v>
      </c>
      <c r="H8" s="6">
        <v>26291</v>
      </c>
      <c r="I8" s="6">
        <v>28213</v>
      </c>
      <c r="J8" s="6">
        <v>25202</v>
      </c>
    </row>
    <row r="9" spans="1:10" ht="64" x14ac:dyDescent="0.2">
      <c r="A9" s="4" t="s">
        <v>11</v>
      </c>
      <c r="B9" s="18">
        <v>3011</v>
      </c>
      <c r="C9" s="6">
        <v>3520</v>
      </c>
      <c r="D9" s="6">
        <v>3989</v>
      </c>
      <c r="E9" s="14">
        <v>4454</v>
      </c>
      <c r="F9" s="6">
        <v>4744</v>
      </c>
      <c r="G9" s="6">
        <v>4866</v>
      </c>
      <c r="H9" s="6">
        <v>4904</v>
      </c>
      <c r="I9" s="6">
        <v>4791</v>
      </c>
      <c r="J9" s="6">
        <v>5081</v>
      </c>
    </row>
    <row r="10" spans="1:10" ht="64" x14ac:dyDescent="0.2">
      <c r="A10" s="4" t="s">
        <v>12</v>
      </c>
      <c r="B10" s="18">
        <v>0</v>
      </c>
      <c r="C10" s="6">
        <v>0</v>
      </c>
      <c r="D10" s="6">
        <v>0</v>
      </c>
      <c r="E10" s="14">
        <v>0</v>
      </c>
      <c r="F10" s="6">
        <v>0</v>
      </c>
      <c r="G10" s="6">
        <v>3097</v>
      </c>
      <c r="H10" s="6">
        <v>3113</v>
      </c>
      <c r="I10" s="6">
        <v>2926</v>
      </c>
      <c r="J10" s="6">
        <v>2923</v>
      </c>
    </row>
    <row r="11" spans="1:10" ht="48" x14ac:dyDescent="0.2">
      <c r="A11" s="4" t="s">
        <v>13</v>
      </c>
      <c r="B11" s="18">
        <v>281</v>
      </c>
      <c r="C11" s="6">
        <v>281</v>
      </c>
      <c r="D11" s="6">
        <v>283</v>
      </c>
      <c r="E11" s="14">
        <v>285</v>
      </c>
      <c r="F11" s="6">
        <v>283</v>
      </c>
      <c r="G11" s="6">
        <v>274</v>
      </c>
      <c r="H11" s="6">
        <v>269</v>
      </c>
      <c r="I11" s="6">
        <v>286</v>
      </c>
      <c r="J11" s="6">
        <v>274</v>
      </c>
    </row>
    <row r="12" spans="1:10" x14ac:dyDescent="0.2">
      <c r="A12" s="4" t="s">
        <v>14</v>
      </c>
      <c r="B12" s="18">
        <v>131</v>
      </c>
      <c r="C12" s="6">
        <v>131</v>
      </c>
      <c r="D12" s="6">
        <v>139</v>
      </c>
      <c r="E12" s="14">
        <v>154</v>
      </c>
      <c r="F12" s="6">
        <v>154</v>
      </c>
      <c r="G12" s="6">
        <v>223</v>
      </c>
      <c r="H12" s="6">
        <v>242</v>
      </c>
      <c r="I12" s="6">
        <v>284</v>
      </c>
      <c r="J12" s="6">
        <v>281</v>
      </c>
    </row>
    <row r="13" spans="1:10" ht="64" x14ac:dyDescent="0.2">
      <c r="A13" s="4" t="s">
        <v>15</v>
      </c>
      <c r="B13" s="18">
        <v>2587</v>
      </c>
      <c r="C13" s="6">
        <v>2422</v>
      </c>
      <c r="D13" s="6">
        <v>2787</v>
      </c>
      <c r="E13" s="14">
        <v>2509</v>
      </c>
      <c r="F13" s="6">
        <v>2011</v>
      </c>
      <c r="G13" s="6">
        <v>2326</v>
      </c>
      <c r="H13" s="6">
        <v>2921</v>
      </c>
      <c r="I13" s="6">
        <v>3821</v>
      </c>
      <c r="J13" s="6">
        <v>3770</v>
      </c>
    </row>
    <row r="14" spans="1:10" ht="32" x14ac:dyDescent="0.2">
      <c r="A14" s="4" t="s">
        <v>16</v>
      </c>
      <c r="B14" s="18">
        <v>21597</v>
      </c>
      <c r="C14" s="6">
        <v>21379</v>
      </c>
      <c r="D14" s="6">
        <v>23259</v>
      </c>
      <c r="E14" s="14">
        <v>22536</v>
      </c>
      <c r="F14" s="6">
        <v>23717</v>
      </c>
      <c r="G14" s="6">
        <v>31342</v>
      </c>
      <c r="H14" s="6">
        <v>37740</v>
      </c>
      <c r="I14" s="6">
        <v>40321</v>
      </c>
      <c r="J14" s="6">
        <v>37531</v>
      </c>
    </row>
    <row r="15" spans="1:10" ht="32" x14ac:dyDescent="0.2">
      <c r="A15" s="3" t="s">
        <v>17</v>
      </c>
      <c r="B15" s="12"/>
      <c r="E15" s="12"/>
      <c r="I15" s="4" t="s">
        <v>4</v>
      </c>
      <c r="J15" s="4" t="s">
        <v>4</v>
      </c>
    </row>
    <row r="16" spans="1:10" ht="64" x14ac:dyDescent="0.2">
      <c r="A16" s="4" t="s">
        <v>18</v>
      </c>
      <c r="B16" s="18">
        <v>107</v>
      </c>
      <c r="C16" s="6">
        <v>44</v>
      </c>
      <c r="D16" s="6">
        <v>6</v>
      </c>
      <c r="E16" s="14">
        <v>6</v>
      </c>
      <c r="F16" s="6">
        <v>6</v>
      </c>
      <c r="G16" s="6">
        <v>3</v>
      </c>
      <c r="H16" s="6">
        <v>0</v>
      </c>
      <c r="I16" s="6">
        <v>500</v>
      </c>
      <c r="J16" s="6">
        <v>0</v>
      </c>
    </row>
    <row r="17" spans="1:10" ht="32" x14ac:dyDescent="0.2">
      <c r="A17" s="4" t="s">
        <v>19</v>
      </c>
      <c r="B17" s="18">
        <v>74</v>
      </c>
      <c r="C17" s="6">
        <v>1</v>
      </c>
      <c r="D17" s="6">
        <v>325</v>
      </c>
      <c r="E17" s="14">
        <v>336</v>
      </c>
      <c r="F17" s="6">
        <v>9</v>
      </c>
      <c r="G17" s="6">
        <v>248</v>
      </c>
      <c r="H17" s="6">
        <v>2</v>
      </c>
      <c r="I17" s="6">
        <v>10</v>
      </c>
      <c r="J17" s="6">
        <v>6</v>
      </c>
    </row>
    <row r="18" spans="1:10" ht="32" x14ac:dyDescent="0.2">
      <c r="A18" s="4" t="s">
        <v>20</v>
      </c>
      <c r="B18" s="18">
        <v>2131</v>
      </c>
      <c r="C18" s="6">
        <v>2191</v>
      </c>
      <c r="D18" s="6">
        <v>2048</v>
      </c>
      <c r="E18" s="14">
        <v>2279</v>
      </c>
      <c r="F18" s="6">
        <v>2612</v>
      </c>
      <c r="G18" s="6">
        <v>2248</v>
      </c>
      <c r="H18" s="6">
        <v>2836</v>
      </c>
      <c r="I18" s="6">
        <v>3358</v>
      </c>
      <c r="J18" s="6">
        <v>2862</v>
      </c>
    </row>
    <row r="19" spans="1:10" ht="80" x14ac:dyDescent="0.2">
      <c r="A19" s="4" t="s">
        <v>21</v>
      </c>
      <c r="B19" s="6">
        <v>0</v>
      </c>
      <c r="C19" s="6">
        <v>0</v>
      </c>
      <c r="D19" s="6">
        <v>0</v>
      </c>
      <c r="E19" s="14">
        <v>0</v>
      </c>
      <c r="F19" s="6">
        <v>0</v>
      </c>
      <c r="G19" s="6">
        <v>445</v>
      </c>
      <c r="H19" s="6">
        <v>467</v>
      </c>
      <c r="I19" s="6">
        <v>420</v>
      </c>
      <c r="J19" s="6">
        <v>425</v>
      </c>
    </row>
    <row r="20" spans="1:10" ht="32" x14ac:dyDescent="0.2">
      <c r="A20" s="4" t="s">
        <v>22</v>
      </c>
      <c r="B20" s="18">
        <v>3949</v>
      </c>
      <c r="C20" s="6">
        <v>3037</v>
      </c>
      <c r="D20" s="6">
        <v>3011</v>
      </c>
      <c r="E20" s="14">
        <v>3269</v>
      </c>
      <c r="F20" s="6">
        <v>5010</v>
      </c>
      <c r="G20" s="6">
        <v>5184</v>
      </c>
      <c r="H20" s="6">
        <v>6063</v>
      </c>
      <c r="I20" s="6">
        <v>6220</v>
      </c>
      <c r="J20" s="6">
        <v>5723</v>
      </c>
    </row>
    <row r="21" spans="1:10" ht="48" x14ac:dyDescent="0.2">
      <c r="A21" s="4" t="s">
        <v>23</v>
      </c>
      <c r="B21" s="18">
        <v>71</v>
      </c>
      <c r="C21" s="6">
        <v>85</v>
      </c>
      <c r="D21" s="6">
        <v>84</v>
      </c>
      <c r="E21" s="14">
        <v>150</v>
      </c>
      <c r="F21" s="6">
        <v>229</v>
      </c>
      <c r="G21" s="6">
        <v>156</v>
      </c>
      <c r="H21" s="6">
        <v>306</v>
      </c>
      <c r="I21" s="6">
        <v>222</v>
      </c>
      <c r="J21" s="6">
        <v>240</v>
      </c>
    </row>
    <row r="22" spans="1:10" ht="48" x14ac:dyDescent="0.2">
      <c r="A22" s="4" t="s">
        <v>24</v>
      </c>
      <c r="B22" s="18">
        <v>6332</v>
      </c>
      <c r="C22" s="6">
        <v>5358</v>
      </c>
      <c r="D22" s="6">
        <v>5474</v>
      </c>
      <c r="E22" s="14">
        <v>6040</v>
      </c>
      <c r="F22" s="6">
        <v>7866</v>
      </c>
      <c r="G22" s="6">
        <v>8284</v>
      </c>
      <c r="H22" s="6">
        <v>9674</v>
      </c>
      <c r="I22" s="6">
        <v>10730</v>
      </c>
      <c r="J22" s="6">
        <v>9256</v>
      </c>
    </row>
    <row r="23" spans="1:10" ht="32" x14ac:dyDescent="0.2">
      <c r="A23" s="4" t="s">
        <v>25</v>
      </c>
      <c r="B23" s="18">
        <v>1079</v>
      </c>
      <c r="C23" s="6">
        <v>1993</v>
      </c>
      <c r="D23" s="6">
        <v>3471</v>
      </c>
      <c r="E23" s="14">
        <v>3468</v>
      </c>
      <c r="F23" s="6">
        <v>3464</v>
      </c>
      <c r="G23" s="6">
        <v>9406</v>
      </c>
      <c r="H23" s="6">
        <v>9413</v>
      </c>
      <c r="I23" s="6">
        <v>8920</v>
      </c>
      <c r="J23" s="6">
        <v>8927</v>
      </c>
    </row>
    <row r="24" spans="1:10" ht="48" x14ac:dyDescent="0.2">
      <c r="A24" s="4" t="s">
        <v>26</v>
      </c>
      <c r="B24" s="18">
        <v>0</v>
      </c>
      <c r="C24" s="6">
        <v>0</v>
      </c>
      <c r="D24" s="6">
        <v>0</v>
      </c>
      <c r="E24" s="14">
        <v>0</v>
      </c>
      <c r="F24" s="6">
        <v>0</v>
      </c>
      <c r="G24" s="6">
        <v>2913</v>
      </c>
      <c r="H24" s="6">
        <v>2931</v>
      </c>
      <c r="I24" s="6">
        <v>2777</v>
      </c>
      <c r="J24" s="6">
        <v>2786</v>
      </c>
    </row>
    <row r="25" spans="1:10" ht="80" x14ac:dyDescent="0.2">
      <c r="A25" s="4" t="s">
        <v>27</v>
      </c>
      <c r="B25" s="18">
        <v>1479</v>
      </c>
      <c r="C25" s="6">
        <v>1770</v>
      </c>
      <c r="D25" s="6">
        <v>1907</v>
      </c>
      <c r="E25" s="14">
        <v>3216</v>
      </c>
      <c r="F25" s="6">
        <v>3347</v>
      </c>
      <c r="G25" s="6">
        <v>2684</v>
      </c>
      <c r="H25" s="6">
        <v>2955</v>
      </c>
      <c r="I25" s="6">
        <v>2613</v>
      </c>
      <c r="J25" s="6">
        <v>2558</v>
      </c>
    </row>
    <row r="26" spans="1:10" ht="64" x14ac:dyDescent="0.2">
      <c r="A26" s="4" t="s">
        <v>28</v>
      </c>
      <c r="B26" s="19" t="s">
        <v>29</v>
      </c>
      <c r="C26" s="4" t="s">
        <v>29</v>
      </c>
      <c r="D26" s="4" t="s">
        <v>29</v>
      </c>
      <c r="E26" s="15" t="s">
        <v>29</v>
      </c>
      <c r="F26" s="4" t="s">
        <v>29</v>
      </c>
      <c r="G26" s="4" t="s">
        <v>29</v>
      </c>
      <c r="H26" s="4" t="s">
        <v>29</v>
      </c>
      <c r="I26" s="4" t="s">
        <v>29</v>
      </c>
      <c r="J26" s="4" t="s">
        <v>29</v>
      </c>
    </row>
    <row r="27" spans="1:10" ht="48" x14ac:dyDescent="0.2">
      <c r="A27" s="4" t="s">
        <v>30</v>
      </c>
      <c r="B27" s="18">
        <v>0</v>
      </c>
      <c r="C27" s="6">
        <v>0</v>
      </c>
      <c r="D27" s="6">
        <v>0</v>
      </c>
      <c r="E27" s="14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1:10" ht="32" x14ac:dyDescent="0.2">
      <c r="A28" s="3" t="s">
        <v>31</v>
      </c>
      <c r="B28" s="12"/>
      <c r="E28" s="12"/>
      <c r="I28" s="4" t="s">
        <v>4</v>
      </c>
      <c r="J28" s="4" t="s">
        <v>4</v>
      </c>
    </row>
    <row r="29" spans="1:10" ht="48" x14ac:dyDescent="0.2">
      <c r="A29" s="4" t="s">
        <v>32</v>
      </c>
      <c r="B29" s="18">
        <v>6773</v>
      </c>
      <c r="C29" s="6">
        <v>7786</v>
      </c>
      <c r="D29" s="6">
        <v>8638</v>
      </c>
      <c r="E29" s="14">
        <v>6384</v>
      </c>
      <c r="F29" s="6">
        <v>7163</v>
      </c>
      <c r="G29" s="6">
        <v>8299</v>
      </c>
      <c r="H29" s="6">
        <v>9965</v>
      </c>
      <c r="I29" s="6">
        <v>11484</v>
      </c>
      <c r="J29" s="6">
        <v>12412</v>
      </c>
    </row>
    <row r="30" spans="1:10" ht="80" x14ac:dyDescent="0.2">
      <c r="A30" s="4" t="s">
        <v>33</v>
      </c>
      <c r="B30" s="18">
        <v>1246</v>
      </c>
      <c r="C30" s="6">
        <v>318</v>
      </c>
      <c r="D30" s="6">
        <v>-213</v>
      </c>
      <c r="E30" s="14">
        <v>-92</v>
      </c>
      <c r="F30" s="6">
        <v>231</v>
      </c>
      <c r="G30" s="6">
        <v>-56</v>
      </c>
      <c r="H30" s="6">
        <v>-380</v>
      </c>
      <c r="I30" s="6">
        <v>318</v>
      </c>
      <c r="J30" s="6">
        <v>231</v>
      </c>
    </row>
    <row r="31" spans="1:10" ht="48" x14ac:dyDescent="0.2">
      <c r="A31" s="4" t="s">
        <v>34</v>
      </c>
      <c r="B31" s="18">
        <v>4685</v>
      </c>
      <c r="C31" s="6">
        <v>4151</v>
      </c>
      <c r="D31" s="6">
        <v>3979</v>
      </c>
      <c r="E31" s="14">
        <v>3517</v>
      </c>
      <c r="F31" s="6">
        <v>1643</v>
      </c>
      <c r="G31" s="6">
        <v>-191</v>
      </c>
      <c r="H31" s="6">
        <v>3179</v>
      </c>
      <c r="I31" s="6">
        <v>3476</v>
      </c>
      <c r="J31" s="6">
        <v>1358</v>
      </c>
    </row>
    <row r="32" spans="1:10" ht="48" x14ac:dyDescent="0.2">
      <c r="A32" s="4" t="s">
        <v>35</v>
      </c>
      <c r="B32" s="18">
        <v>12707</v>
      </c>
      <c r="C32" s="6">
        <v>12258</v>
      </c>
      <c r="D32" s="6">
        <v>12407</v>
      </c>
      <c r="E32" s="14">
        <v>9812</v>
      </c>
      <c r="F32" s="6">
        <v>9040</v>
      </c>
      <c r="G32" s="6">
        <v>8055</v>
      </c>
      <c r="H32" s="6">
        <v>12767</v>
      </c>
      <c r="I32" s="6">
        <v>15281</v>
      </c>
      <c r="J32" s="6">
        <v>14004</v>
      </c>
    </row>
    <row r="33" spans="1:10" ht="80" x14ac:dyDescent="0.2">
      <c r="A33" s="4" t="s">
        <v>36</v>
      </c>
      <c r="B33" s="18">
        <v>21597</v>
      </c>
      <c r="C33" s="6">
        <v>21379</v>
      </c>
      <c r="D33" s="6">
        <v>23259</v>
      </c>
      <c r="E33" s="14">
        <v>22536</v>
      </c>
      <c r="F33" s="6">
        <v>23717</v>
      </c>
      <c r="G33" s="6">
        <v>31342</v>
      </c>
      <c r="H33" s="6">
        <v>37740</v>
      </c>
      <c r="I33" s="6">
        <v>40321</v>
      </c>
      <c r="J33" s="6">
        <v>37531</v>
      </c>
    </row>
    <row r="34" spans="1:10" ht="64" x14ac:dyDescent="0.2">
      <c r="A34" s="4" t="s">
        <v>37</v>
      </c>
      <c r="B34" s="12"/>
      <c r="E34" s="12"/>
      <c r="I34" s="4" t="s">
        <v>4</v>
      </c>
      <c r="J34" s="4" t="s">
        <v>4</v>
      </c>
    </row>
    <row r="35" spans="1:10" ht="32" x14ac:dyDescent="0.2">
      <c r="A35" s="3" t="s">
        <v>31</v>
      </c>
      <c r="B35" s="12"/>
      <c r="E35" s="12"/>
      <c r="I35" s="4" t="s">
        <v>4</v>
      </c>
      <c r="J35" s="4" t="s">
        <v>4</v>
      </c>
    </row>
    <row r="36" spans="1:10" ht="48" x14ac:dyDescent="0.2">
      <c r="A36" s="4" t="s">
        <v>38</v>
      </c>
      <c r="B36" s="18">
        <v>0</v>
      </c>
      <c r="C36" s="6">
        <v>0</v>
      </c>
      <c r="D36" s="6">
        <v>0</v>
      </c>
      <c r="E36" s="14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1:10" ht="48" x14ac:dyDescent="0.2">
      <c r="A37" s="4" t="s">
        <v>39</v>
      </c>
      <c r="B37" s="12"/>
      <c r="E37" s="12"/>
      <c r="I37" s="4" t="s">
        <v>4</v>
      </c>
      <c r="J37" s="4" t="s">
        <v>4</v>
      </c>
    </row>
    <row r="38" spans="1:10" ht="32" x14ac:dyDescent="0.2">
      <c r="A38" s="3" t="s">
        <v>31</v>
      </c>
      <c r="B38" s="12"/>
      <c r="E38" s="12"/>
      <c r="I38" s="4" t="s">
        <v>4</v>
      </c>
      <c r="J38" s="4" t="s">
        <v>4</v>
      </c>
    </row>
    <row r="39" spans="1:10" ht="48" x14ac:dyDescent="0.2">
      <c r="A39" s="4" t="s">
        <v>38</v>
      </c>
      <c r="B39" s="17" t="s">
        <v>111</v>
      </c>
      <c r="C39" s="5">
        <v>3</v>
      </c>
      <c r="D39" s="5">
        <v>3</v>
      </c>
      <c r="E39" s="13" t="s">
        <v>111</v>
      </c>
      <c r="F39" s="5">
        <v>3</v>
      </c>
      <c r="G39" s="5">
        <v>3</v>
      </c>
      <c r="H39" s="5">
        <v>3</v>
      </c>
      <c r="I39" s="5">
        <v>3</v>
      </c>
      <c r="J39" s="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F05B7-0A56-074F-B6CF-E38727807BB3}">
  <dimension ref="A1:AD46"/>
  <sheetViews>
    <sheetView workbookViewId="0">
      <pane xSplit="1" ySplit="2" topLeftCell="N3" activePane="bottomRight" state="frozen"/>
      <selection pane="topRight" activeCell="B1" sqref="B1"/>
      <selection pane="bottomLeft" activeCell="A3" sqref="A3"/>
      <selection pane="bottomRight" sqref="A1:A2"/>
    </sheetView>
  </sheetViews>
  <sheetFormatPr baseColWidth="10" defaultRowHeight="16" outlineLevelCol="1" x14ac:dyDescent="0.2"/>
  <cols>
    <col min="1" max="1" width="29.83203125" customWidth="1"/>
    <col min="2" max="2" width="11.6640625" bestFit="1" customWidth="1"/>
    <col min="12" max="15" width="10.83203125" customWidth="1" outlineLevel="1"/>
  </cols>
  <sheetData>
    <row r="1" spans="1:30" ht="32" customHeight="1" x14ac:dyDescent="0.2">
      <c r="A1" s="233" t="s">
        <v>81</v>
      </c>
      <c r="B1" s="232" t="s">
        <v>41</v>
      </c>
      <c r="C1" s="232"/>
      <c r="D1" s="232"/>
      <c r="E1" s="232"/>
      <c r="F1" s="232"/>
      <c r="G1" s="232"/>
      <c r="H1" s="232"/>
      <c r="I1" s="232"/>
      <c r="J1" s="232"/>
      <c r="L1" s="232">
        <v>2021</v>
      </c>
      <c r="M1" s="232"/>
      <c r="N1" s="232"/>
      <c r="O1" s="232"/>
      <c r="Q1" s="232">
        <v>2022</v>
      </c>
      <c r="R1" s="232"/>
      <c r="S1" s="232"/>
      <c r="T1" s="232"/>
      <c r="U1" s="35"/>
      <c r="V1" s="232">
        <v>2023</v>
      </c>
      <c r="W1" s="232"/>
      <c r="X1" s="232"/>
      <c r="Y1" s="232"/>
      <c r="Z1" s="35"/>
      <c r="AA1" s="232" t="s">
        <v>165</v>
      </c>
      <c r="AB1" s="232"/>
      <c r="AC1" s="232"/>
      <c r="AD1" s="232"/>
    </row>
    <row r="2" spans="1:30" ht="32" x14ac:dyDescent="0.2">
      <c r="A2" s="234"/>
      <c r="B2" s="2" t="s">
        <v>105</v>
      </c>
      <c r="C2" s="2" t="s">
        <v>104</v>
      </c>
      <c r="D2" s="2" t="s">
        <v>103</v>
      </c>
      <c r="E2" s="2" t="s">
        <v>102</v>
      </c>
      <c r="F2" s="2" t="s">
        <v>101</v>
      </c>
      <c r="G2" s="2" t="s">
        <v>100</v>
      </c>
      <c r="H2" s="2" t="s">
        <v>42</v>
      </c>
      <c r="I2" s="2" t="s">
        <v>2</v>
      </c>
      <c r="J2" s="2" t="s">
        <v>1</v>
      </c>
      <c r="L2" s="2" t="s">
        <v>169</v>
      </c>
      <c r="M2" s="2" t="s">
        <v>167</v>
      </c>
      <c r="N2" s="11" t="s">
        <v>164</v>
      </c>
      <c r="O2" s="2" t="s">
        <v>170</v>
      </c>
      <c r="P2" s="2"/>
      <c r="Q2" s="2" t="s">
        <v>168</v>
      </c>
      <c r="R2" s="2" t="s">
        <v>166</v>
      </c>
      <c r="S2" s="11" t="s">
        <v>163</v>
      </c>
      <c r="T2" s="2" t="s">
        <v>121</v>
      </c>
      <c r="U2" s="2"/>
      <c r="V2" s="2" t="s">
        <v>119</v>
      </c>
      <c r="W2" s="2" t="s">
        <v>117</v>
      </c>
      <c r="X2" s="2" t="s">
        <v>115</v>
      </c>
      <c r="Y2" s="2" t="s">
        <v>120</v>
      </c>
      <c r="Z2" s="2"/>
      <c r="AA2" s="2" t="s">
        <v>118</v>
      </c>
      <c r="AB2" s="2" t="s">
        <v>116</v>
      </c>
      <c r="AC2" s="2" t="s">
        <v>114</v>
      </c>
      <c r="AD2" s="2" t="s">
        <v>145</v>
      </c>
    </row>
    <row r="3" spans="1:30" x14ac:dyDescent="0.2">
      <c r="A3" s="3" t="s">
        <v>82</v>
      </c>
      <c r="H3" s="4" t="s">
        <v>4</v>
      </c>
      <c r="I3" s="4" t="s">
        <v>4</v>
      </c>
      <c r="J3" s="4" t="s">
        <v>4</v>
      </c>
      <c r="N3" s="12"/>
      <c r="O3" s="12"/>
      <c r="P3" s="12"/>
      <c r="S3" s="12"/>
      <c r="T3" s="3"/>
      <c r="U3" s="3"/>
      <c r="V3" s="4" t="s">
        <v>4</v>
      </c>
      <c r="W3" s="4" t="s">
        <v>4</v>
      </c>
      <c r="X3" s="4" t="s">
        <v>4</v>
      </c>
      <c r="Y3" s="4"/>
      <c r="Z3" s="4"/>
      <c r="AA3" s="4" t="s">
        <v>4</v>
      </c>
      <c r="AB3" s="4" t="s">
        <v>4</v>
      </c>
      <c r="AC3" s="4" t="s">
        <v>4</v>
      </c>
    </row>
    <row r="4" spans="1:30" x14ac:dyDescent="0.2">
      <c r="A4" s="4" t="s">
        <v>83</v>
      </c>
      <c r="B4" s="5">
        <v>30601</v>
      </c>
      <c r="C4" s="5">
        <v>32376</v>
      </c>
      <c r="D4" s="5">
        <v>34350</v>
      </c>
      <c r="E4" s="5">
        <v>36397</v>
      </c>
      <c r="F4" s="5">
        <v>39117</v>
      </c>
      <c r="G4" s="5">
        <v>37403</v>
      </c>
      <c r="H4" s="5">
        <v>44538</v>
      </c>
      <c r="I4" s="5">
        <v>46710</v>
      </c>
      <c r="J4" s="5">
        <v>51217</v>
      </c>
      <c r="L4" s="5">
        <v>10594</v>
      </c>
      <c r="M4" s="5">
        <v>11243</v>
      </c>
      <c r="N4" s="13">
        <v>10357</v>
      </c>
      <c r="O4" s="13">
        <v>12344</v>
      </c>
      <c r="P4" s="13"/>
      <c r="Q4" s="5">
        <v>12248</v>
      </c>
      <c r="R4" s="5">
        <v>11357</v>
      </c>
      <c r="S4" s="13">
        <v>10871</v>
      </c>
      <c r="T4" s="4">
        <v>12234</v>
      </c>
      <c r="U4" s="4"/>
      <c r="V4" s="5">
        <v>12687</v>
      </c>
      <c r="W4" s="5">
        <v>13315</v>
      </c>
      <c r="X4" s="5">
        <v>12390</v>
      </c>
      <c r="Y4" s="5">
        <v>12825</v>
      </c>
      <c r="Z4" s="5"/>
      <c r="AA4" s="5">
        <v>12939</v>
      </c>
      <c r="AB4" s="5">
        <v>13388</v>
      </c>
      <c r="AC4" s="5">
        <v>12429</v>
      </c>
    </row>
    <row r="5" spans="1:30" x14ac:dyDescent="0.2">
      <c r="A5" s="4" t="s">
        <v>84</v>
      </c>
      <c r="B5" s="6">
        <v>16534</v>
      </c>
      <c r="C5" s="6">
        <v>17405</v>
      </c>
      <c r="D5" s="6">
        <v>19038</v>
      </c>
      <c r="E5" s="6">
        <v>20441</v>
      </c>
      <c r="F5" s="6">
        <v>21643</v>
      </c>
      <c r="G5" s="6">
        <v>21162</v>
      </c>
      <c r="H5" s="6">
        <v>24576</v>
      </c>
      <c r="I5" s="6">
        <v>25231</v>
      </c>
      <c r="J5" s="6">
        <v>28925</v>
      </c>
      <c r="L5" s="6">
        <v>5853</v>
      </c>
      <c r="M5" s="6">
        <v>6396</v>
      </c>
      <c r="N5" s="14">
        <v>5638</v>
      </c>
      <c r="O5" s="14">
        <v>6689</v>
      </c>
      <c r="P5" s="14"/>
      <c r="Q5" s="6">
        <v>6552</v>
      </c>
      <c r="R5" s="6">
        <v>6144</v>
      </c>
      <c r="S5" s="14">
        <v>5804</v>
      </c>
      <c r="T5" s="4">
        <v>6731</v>
      </c>
      <c r="U5" s="4"/>
      <c r="V5" s="6">
        <v>7072</v>
      </c>
      <c r="W5" s="6">
        <v>7604</v>
      </c>
      <c r="X5" s="6">
        <v>7019</v>
      </c>
      <c r="Y5" s="6">
        <v>7230</v>
      </c>
      <c r="Z5" s="6"/>
      <c r="AA5" s="6">
        <v>7219</v>
      </c>
      <c r="AB5" s="6">
        <v>7417</v>
      </c>
      <c r="AC5" s="6">
        <v>6867</v>
      </c>
    </row>
    <row r="6" spans="1:30" x14ac:dyDescent="0.2">
      <c r="A6" s="4" t="s">
        <v>85</v>
      </c>
      <c r="B6" s="6">
        <f t="shared" ref="B6:AB6" si="0">B4-B5</f>
        <v>14067</v>
      </c>
      <c r="C6" s="6">
        <f t="shared" si="0"/>
        <v>14971</v>
      </c>
      <c r="D6" s="6">
        <f t="shared" si="0"/>
        <v>15312</v>
      </c>
      <c r="E6" s="6">
        <f t="shared" si="0"/>
        <v>15956</v>
      </c>
      <c r="F6" s="6">
        <f t="shared" si="0"/>
        <v>17474</v>
      </c>
      <c r="G6" s="6">
        <f t="shared" si="0"/>
        <v>16241</v>
      </c>
      <c r="H6" s="6">
        <f t="shared" si="0"/>
        <v>19962</v>
      </c>
      <c r="I6" s="6">
        <f t="shared" si="0"/>
        <v>21479</v>
      </c>
      <c r="J6" s="6">
        <f t="shared" si="0"/>
        <v>22292</v>
      </c>
      <c r="K6" s="6"/>
      <c r="L6" s="6">
        <f t="shared" si="0"/>
        <v>4741</v>
      </c>
      <c r="M6" s="6">
        <f t="shared" si="0"/>
        <v>4847</v>
      </c>
      <c r="N6" s="6">
        <f t="shared" si="0"/>
        <v>4719</v>
      </c>
      <c r="O6" s="6">
        <f t="shared" si="0"/>
        <v>5655</v>
      </c>
      <c r="P6" s="6"/>
      <c r="Q6" s="6">
        <f t="shared" si="0"/>
        <v>5696</v>
      </c>
      <c r="R6" s="6">
        <f t="shared" si="0"/>
        <v>5213</v>
      </c>
      <c r="S6" s="6">
        <f t="shared" si="0"/>
        <v>5067</v>
      </c>
      <c r="T6" s="6">
        <f t="shared" si="0"/>
        <v>5503</v>
      </c>
      <c r="U6" s="6"/>
      <c r="V6" s="6">
        <f t="shared" si="0"/>
        <v>5615</v>
      </c>
      <c r="W6" s="6">
        <f t="shared" si="0"/>
        <v>5711</v>
      </c>
      <c r="X6" s="6">
        <f t="shared" si="0"/>
        <v>5371</v>
      </c>
      <c r="Y6" s="6">
        <f t="shared" si="0"/>
        <v>5595</v>
      </c>
      <c r="Z6" s="6"/>
      <c r="AA6" s="6">
        <f t="shared" si="0"/>
        <v>5720</v>
      </c>
      <c r="AB6" s="6">
        <f t="shared" si="0"/>
        <v>5971</v>
      </c>
      <c r="AC6" s="6">
        <f>AC4-AC5</f>
        <v>5562</v>
      </c>
    </row>
    <row r="7" spans="1:30" x14ac:dyDescent="0.2">
      <c r="A7" s="4" t="s">
        <v>86</v>
      </c>
      <c r="B7" s="6">
        <v>3213</v>
      </c>
      <c r="C7" s="6">
        <v>3278</v>
      </c>
      <c r="D7" s="6">
        <v>3341</v>
      </c>
      <c r="E7" s="6">
        <v>3577</v>
      </c>
      <c r="F7" s="6">
        <v>3753</v>
      </c>
      <c r="G7" s="6">
        <v>3592</v>
      </c>
      <c r="H7" s="6">
        <v>3114</v>
      </c>
      <c r="I7" s="6">
        <v>3850</v>
      </c>
      <c r="J7" s="6">
        <v>4060</v>
      </c>
      <c r="L7" s="6">
        <v>677</v>
      </c>
      <c r="M7" s="6">
        <v>729</v>
      </c>
      <c r="N7" s="14">
        <v>711</v>
      </c>
      <c r="O7" s="14">
        <v>997</v>
      </c>
      <c r="P7" s="14"/>
      <c r="Q7" s="6">
        <v>918</v>
      </c>
      <c r="R7" s="6">
        <v>1017</v>
      </c>
      <c r="S7" s="14">
        <v>854</v>
      </c>
      <c r="T7" s="4">
        <v>1061</v>
      </c>
      <c r="V7" s="6">
        <v>943</v>
      </c>
      <c r="W7" s="6">
        <v>1102</v>
      </c>
      <c r="X7" s="6">
        <v>923</v>
      </c>
      <c r="Y7" s="6">
        <v>1092</v>
      </c>
      <c r="Z7" s="6"/>
      <c r="AA7" s="6">
        <v>1069</v>
      </c>
      <c r="AB7" s="6">
        <v>1114</v>
      </c>
      <c r="AC7" s="6">
        <v>1011</v>
      </c>
    </row>
    <row r="8" spans="1:30" x14ac:dyDescent="0.2">
      <c r="A8" s="4" t="s">
        <v>87</v>
      </c>
      <c r="B8" s="6">
        <v>6679</v>
      </c>
      <c r="C8" s="6">
        <v>7191</v>
      </c>
      <c r="D8" s="6">
        <v>7222</v>
      </c>
      <c r="E8" s="6">
        <v>7934</v>
      </c>
      <c r="F8" s="6">
        <v>8949</v>
      </c>
      <c r="G8" s="6">
        <v>9534</v>
      </c>
      <c r="H8" s="6">
        <v>9911</v>
      </c>
      <c r="I8" s="6">
        <v>10954</v>
      </c>
      <c r="J8" s="6">
        <v>12317</v>
      </c>
      <c r="L8" s="6">
        <v>2298</v>
      </c>
      <c r="M8" s="6">
        <v>2538</v>
      </c>
      <c r="N8" s="14">
        <v>2330</v>
      </c>
      <c r="O8" s="14">
        <v>2745</v>
      </c>
      <c r="P8" s="14"/>
      <c r="Q8" s="6">
        <v>2654</v>
      </c>
      <c r="R8" s="6">
        <v>2742</v>
      </c>
      <c r="S8" s="14">
        <v>2584</v>
      </c>
      <c r="T8" s="4">
        <v>2974</v>
      </c>
      <c r="U8" s="4"/>
      <c r="V8" s="6">
        <v>2977</v>
      </c>
      <c r="W8" s="6">
        <v>3022</v>
      </c>
      <c r="X8" s="6">
        <v>3036</v>
      </c>
      <c r="Y8" s="6">
        <v>3282</v>
      </c>
      <c r="Z8" s="6"/>
      <c r="AA8" s="6">
        <v>3047</v>
      </c>
      <c r="AB8" s="6">
        <v>3032</v>
      </c>
      <c r="AC8" s="6">
        <v>3215</v>
      </c>
    </row>
    <row r="9" spans="1:30" ht="32" x14ac:dyDescent="0.2">
      <c r="A9" s="4" t="s">
        <v>88</v>
      </c>
      <c r="B9" s="6">
        <v>9892</v>
      </c>
      <c r="C9" s="6">
        <v>10469</v>
      </c>
      <c r="D9" s="6">
        <v>10563</v>
      </c>
      <c r="E9" s="6">
        <v>11511</v>
      </c>
      <c r="F9" s="6">
        <v>12702</v>
      </c>
      <c r="G9" s="6">
        <v>13126</v>
      </c>
      <c r="H9" s="6">
        <v>13025</v>
      </c>
      <c r="I9" s="6">
        <v>14804</v>
      </c>
      <c r="J9" s="6">
        <v>16377</v>
      </c>
      <c r="L9" s="6">
        <v>2975</v>
      </c>
      <c r="M9" s="6">
        <v>3267</v>
      </c>
      <c r="N9" s="14">
        <v>3041</v>
      </c>
      <c r="O9" s="14">
        <v>3742</v>
      </c>
      <c r="P9" s="14"/>
      <c r="Q9" s="6">
        <v>3572</v>
      </c>
      <c r="R9" s="6">
        <v>3759</v>
      </c>
      <c r="S9" s="14">
        <v>3438</v>
      </c>
      <c r="T9" s="4">
        <v>4035</v>
      </c>
      <c r="U9" s="4"/>
      <c r="V9" s="6">
        <v>3920</v>
      </c>
      <c r="W9" s="6">
        <v>4124</v>
      </c>
      <c r="X9" s="6">
        <v>3959</v>
      </c>
      <c r="Y9" s="6">
        <v>4374</v>
      </c>
      <c r="Z9" s="6"/>
      <c r="AA9" s="6">
        <v>4116</v>
      </c>
      <c r="AB9" s="6">
        <v>4146</v>
      </c>
      <c r="AC9" s="6">
        <v>4226</v>
      </c>
    </row>
    <row r="10" spans="1:30" x14ac:dyDescent="0.2">
      <c r="A10" s="4" t="s">
        <v>128</v>
      </c>
      <c r="B10" s="6">
        <f>B6-B9</f>
        <v>4175</v>
      </c>
      <c r="C10" s="6">
        <f t="shared" ref="C10:J10" si="1">C6-C9</f>
        <v>4502</v>
      </c>
      <c r="D10" s="6">
        <f t="shared" si="1"/>
        <v>4749</v>
      </c>
      <c r="E10" s="6">
        <f t="shared" si="1"/>
        <v>4445</v>
      </c>
      <c r="F10" s="6">
        <f t="shared" si="1"/>
        <v>4772</v>
      </c>
      <c r="G10" s="6">
        <f t="shared" si="1"/>
        <v>3115</v>
      </c>
      <c r="H10" s="6">
        <f t="shared" si="1"/>
        <v>6937</v>
      </c>
      <c r="I10" s="6">
        <f t="shared" si="1"/>
        <v>6675</v>
      </c>
      <c r="J10" s="6">
        <f t="shared" si="1"/>
        <v>5915</v>
      </c>
      <c r="K10" s="6"/>
      <c r="L10" s="6">
        <f t="shared" ref="L10" si="2">L6-L9</f>
        <v>1766</v>
      </c>
      <c r="M10" s="6">
        <f t="shared" ref="M10" si="3">M6-M9</f>
        <v>1580</v>
      </c>
      <c r="N10" s="6">
        <f t="shared" ref="N10" si="4">N6-N9</f>
        <v>1678</v>
      </c>
      <c r="O10" s="6">
        <f t="shared" ref="O10:Q10" si="5">O6-O9</f>
        <v>1913</v>
      </c>
      <c r="P10" s="6"/>
      <c r="Q10" s="6">
        <f t="shared" si="5"/>
        <v>2124</v>
      </c>
      <c r="R10" s="6">
        <f t="shared" ref="R10" si="6">R6-R9</f>
        <v>1454</v>
      </c>
      <c r="S10" s="6">
        <f t="shared" ref="S10" si="7">S6-S9</f>
        <v>1629</v>
      </c>
      <c r="T10" s="6">
        <f t="shared" ref="T10" si="8">T6-T9</f>
        <v>1468</v>
      </c>
      <c r="U10" s="6"/>
      <c r="V10" s="6">
        <f t="shared" ref="V10" si="9">V6-V9</f>
        <v>1695</v>
      </c>
      <c r="W10" s="6">
        <f t="shared" ref="W10" si="10">W6-W9</f>
        <v>1587</v>
      </c>
      <c r="X10" s="6">
        <f t="shared" ref="X10" si="11">X6-X9</f>
        <v>1412</v>
      </c>
      <c r="Y10" s="6">
        <f t="shared" ref="Y10" si="12">Y6-Y9</f>
        <v>1221</v>
      </c>
      <c r="Z10" s="6"/>
      <c r="AA10" s="6">
        <f t="shared" ref="AA10" si="13">AA6-AA9</f>
        <v>1604</v>
      </c>
      <c r="AB10" s="6">
        <f t="shared" ref="AB10" si="14">AB6-AB9</f>
        <v>1825</v>
      </c>
      <c r="AC10" s="6">
        <f t="shared" ref="AC10" si="15">AC6-AC9</f>
        <v>1336</v>
      </c>
    </row>
    <row r="11" spans="1:30" x14ac:dyDescent="0.2">
      <c r="A11" s="4" t="s">
        <v>89</v>
      </c>
      <c r="B11" s="6">
        <v>28</v>
      </c>
      <c r="C11" s="6">
        <v>19</v>
      </c>
      <c r="D11" s="6">
        <v>59</v>
      </c>
      <c r="E11" s="6">
        <v>54</v>
      </c>
      <c r="F11" s="6">
        <v>49</v>
      </c>
      <c r="G11" s="6">
        <v>89</v>
      </c>
      <c r="H11" s="6">
        <v>262</v>
      </c>
      <c r="I11" s="6">
        <v>205</v>
      </c>
      <c r="J11" s="6">
        <v>-6</v>
      </c>
      <c r="L11" s="6">
        <v>65</v>
      </c>
      <c r="M11" s="6">
        <v>70</v>
      </c>
      <c r="N11" s="14">
        <v>64</v>
      </c>
      <c r="O11" s="14">
        <v>63</v>
      </c>
      <c r="P11" s="14"/>
      <c r="Q11" s="6">
        <v>57</v>
      </c>
      <c r="R11" s="6">
        <v>55</v>
      </c>
      <c r="S11" s="14">
        <v>53</v>
      </c>
      <c r="T11" s="4">
        <v>40</v>
      </c>
      <c r="U11" s="4"/>
      <c r="V11" s="6">
        <v>13</v>
      </c>
      <c r="W11" s="6">
        <v>16</v>
      </c>
      <c r="X11" s="6">
        <v>-7</v>
      </c>
      <c r="Y11" s="6">
        <v>-28</v>
      </c>
      <c r="Z11" s="6"/>
      <c r="AA11" s="6">
        <v>-34</v>
      </c>
      <c r="AB11" s="6">
        <v>-22</v>
      </c>
      <c r="AC11" s="6">
        <v>-52</v>
      </c>
    </row>
    <row r="12" spans="1:30" x14ac:dyDescent="0.2">
      <c r="A12" s="4" t="s">
        <v>90</v>
      </c>
      <c r="B12" s="6">
        <v>-58</v>
      </c>
      <c r="C12" s="6">
        <v>-140</v>
      </c>
      <c r="D12" s="6">
        <v>-196</v>
      </c>
      <c r="E12" s="6">
        <v>66</v>
      </c>
      <c r="F12" s="6">
        <v>-78</v>
      </c>
      <c r="G12" s="6">
        <v>139</v>
      </c>
      <c r="H12" s="6">
        <v>14</v>
      </c>
      <c r="I12" s="6">
        <v>-181</v>
      </c>
      <c r="J12" s="6">
        <v>-280</v>
      </c>
      <c r="L12" s="6">
        <v>-14</v>
      </c>
      <c r="M12" s="6">
        <v>54</v>
      </c>
      <c r="N12" s="14">
        <v>-22</v>
      </c>
      <c r="O12" s="14">
        <v>-4</v>
      </c>
      <c r="P12" s="14"/>
      <c r="Q12" s="6">
        <v>-39</v>
      </c>
      <c r="R12" s="6">
        <v>-102</v>
      </c>
      <c r="S12" s="14">
        <v>-94</v>
      </c>
      <c r="T12" s="4">
        <v>54</v>
      </c>
      <c r="U12" s="4"/>
      <c r="V12" s="6">
        <v>-146</v>
      </c>
      <c r="W12" s="6">
        <v>-79</v>
      </c>
      <c r="X12" s="6">
        <v>-58</v>
      </c>
      <c r="Y12" s="6">
        <v>3</v>
      </c>
      <c r="Z12" s="6"/>
      <c r="AA12" s="6">
        <v>-10</v>
      </c>
      <c r="AB12" s="6">
        <v>-75</v>
      </c>
      <c r="AC12" s="6">
        <v>-16</v>
      </c>
    </row>
    <row r="13" spans="1:30" x14ac:dyDescent="0.2">
      <c r="A13" s="4" t="s">
        <v>91</v>
      </c>
      <c r="B13" s="6">
        <v>4205</v>
      </c>
      <c r="C13" s="6">
        <v>4623</v>
      </c>
      <c r="D13" s="6">
        <v>4886</v>
      </c>
      <c r="E13" s="6">
        <v>4325</v>
      </c>
      <c r="F13" s="6">
        <v>4801</v>
      </c>
      <c r="G13" s="6">
        <v>2887</v>
      </c>
      <c r="H13" s="6">
        <v>6661</v>
      </c>
      <c r="I13" s="6">
        <v>6651</v>
      </c>
      <c r="J13" s="6">
        <v>6201</v>
      </c>
      <c r="L13" s="6">
        <v>1715</v>
      </c>
      <c r="M13" s="6">
        <v>1456</v>
      </c>
      <c r="N13" s="14">
        <v>1636</v>
      </c>
      <c r="O13" s="38">
        <f t="shared" ref="O13:S13" si="16">O10-O11-O12</f>
        <v>1854</v>
      </c>
      <c r="P13" s="38"/>
      <c r="Q13" s="38">
        <f t="shared" si="16"/>
        <v>2106</v>
      </c>
      <c r="R13" s="38">
        <f t="shared" si="16"/>
        <v>1501</v>
      </c>
      <c r="S13" s="38">
        <f t="shared" si="16"/>
        <v>1670</v>
      </c>
      <c r="T13" s="38">
        <f>T10-T11-T12</f>
        <v>1374</v>
      </c>
      <c r="U13" s="4"/>
      <c r="V13" s="6">
        <v>1828</v>
      </c>
      <c r="W13" s="6">
        <v>1650</v>
      </c>
      <c r="X13" s="6">
        <v>1477</v>
      </c>
      <c r="Y13" s="6">
        <v>1246</v>
      </c>
      <c r="Z13" s="6"/>
      <c r="AA13" s="6">
        <v>1648</v>
      </c>
      <c r="AB13" s="6">
        <v>1922</v>
      </c>
      <c r="AC13" s="6">
        <v>1404</v>
      </c>
    </row>
    <row r="14" spans="1:30" x14ac:dyDescent="0.2">
      <c r="A14" s="4" t="s">
        <v>92</v>
      </c>
      <c r="B14" s="6">
        <v>932</v>
      </c>
      <c r="C14" s="6">
        <v>863</v>
      </c>
      <c r="D14" s="6">
        <v>646</v>
      </c>
      <c r="E14" s="6">
        <v>2392</v>
      </c>
      <c r="F14" s="6">
        <v>772</v>
      </c>
      <c r="G14" s="6">
        <v>348</v>
      </c>
      <c r="H14" s="6">
        <v>934</v>
      </c>
      <c r="I14" s="6">
        <v>605</v>
      </c>
      <c r="J14" s="6">
        <v>1131</v>
      </c>
      <c r="L14" s="6">
        <v>197</v>
      </c>
      <c r="M14" s="6">
        <v>205</v>
      </c>
      <c r="N14" s="14">
        <v>187</v>
      </c>
      <c r="O14" s="14">
        <v>345</v>
      </c>
      <c r="P14" s="14"/>
      <c r="Q14" s="6">
        <v>232</v>
      </c>
      <c r="R14" s="6">
        <v>164</v>
      </c>
      <c r="S14" s="14">
        <v>274</v>
      </c>
      <c r="T14" s="4">
        <v>-65</v>
      </c>
      <c r="U14" s="4"/>
      <c r="V14" s="6">
        <v>360</v>
      </c>
      <c r="W14" s="6">
        <v>319</v>
      </c>
      <c r="X14" s="6">
        <v>237</v>
      </c>
      <c r="Y14" s="6">
        <v>215</v>
      </c>
      <c r="Z14" s="6"/>
      <c r="AA14" s="6">
        <v>198</v>
      </c>
      <c r="AB14" s="6">
        <v>344</v>
      </c>
      <c r="AC14" s="6">
        <v>232</v>
      </c>
    </row>
    <row r="15" spans="1:30" x14ac:dyDescent="0.2">
      <c r="A15" s="4" t="s">
        <v>93</v>
      </c>
      <c r="B15" s="5">
        <v>3273</v>
      </c>
      <c r="C15" s="5">
        <v>3760</v>
      </c>
      <c r="D15" s="5">
        <v>4240</v>
      </c>
      <c r="E15" s="5">
        <v>1933</v>
      </c>
      <c r="F15" s="5">
        <v>4029</v>
      </c>
      <c r="G15" s="5">
        <v>2539</v>
      </c>
      <c r="H15" s="5">
        <v>5727</v>
      </c>
      <c r="I15" s="5">
        <v>6046</v>
      </c>
      <c r="J15" s="5">
        <v>5070</v>
      </c>
      <c r="L15" s="5">
        <v>1518</v>
      </c>
      <c r="M15" s="5">
        <v>1251</v>
      </c>
      <c r="N15" s="13">
        <v>1449</v>
      </c>
      <c r="O15" s="38">
        <f t="shared" ref="O15:S15" si="17">O13-O14</f>
        <v>1509</v>
      </c>
      <c r="P15" s="38"/>
      <c r="Q15" s="38">
        <f t="shared" si="17"/>
        <v>1874</v>
      </c>
      <c r="R15" s="38">
        <f t="shared" si="17"/>
        <v>1337</v>
      </c>
      <c r="S15" s="38">
        <f t="shared" si="17"/>
        <v>1396</v>
      </c>
      <c r="T15" s="38">
        <f>T13-T14</f>
        <v>1439</v>
      </c>
      <c r="U15" s="4"/>
      <c r="V15" s="5">
        <v>1468</v>
      </c>
      <c r="W15" s="5">
        <v>1331</v>
      </c>
      <c r="X15" s="5">
        <v>1240</v>
      </c>
      <c r="Y15" s="5">
        <v>1031</v>
      </c>
      <c r="Z15" s="5"/>
      <c r="AA15" s="5">
        <v>1450</v>
      </c>
      <c r="AB15" s="5">
        <v>1578</v>
      </c>
      <c r="AC15" s="5">
        <v>1172</v>
      </c>
    </row>
    <row r="16" spans="1:30" x14ac:dyDescent="0.2">
      <c r="A16" s="3" t="s">
        <v>94</v>
      </c>
      <c r="H16" s="4" t="s">
        <v>4</v>
      </c>
      <c r="I16" s="4" t="s">
        <v>4</v>
      </c>
      <c r="J16" s="4" t="s">
        <v>4</v>
      </c>
      <c r="N16" s="12"/>
      <c r="O16" s="12"/>
      <c r="P16" s="12"/>
      <c r="S16" s="12"/>
      <c r="T16" s="3"/>
      <c r="U16" s="3"/>
      <c r="V16" s="4" t="s">
        <v>4</v>
      </c>
      <c r="W16" s="4" t="s">
        <v>4</v>
      </c>
      <c r="X16" s="4" t="s">
        <v>4</v>
      </c>
      <c r="Y16" s="4"/>
      <c r="Z16" s="4"/>
      <c r="AA16" s="4" t="s">
        <v>4</v>
      </c>
      <c r="AB16" s="4" t="s">
        <v>4</v>
      </c>
      <c r="AC16" s="4" t="s">
        <v>4</v>
      </c>
    </row>
    <row r="17" spans="1:29" x14ac:dyDescent="0.2">
      <c r="A17" s="4" t="s">
        <v>95</v>
      </c>
      <c r="B17" s="7">
        <v>1.9</v>
      </c>
      <c r="C17" s="7">
        <v>2.21</v>
      </c>
      <c r="D17" s="7">
        <v>2.56</v>
      </c>
      <c r="E17" s="7">
        <v>1.19</v>
      </c>
      <c r="F17" s="7">
        <v>2.5499999999999998</v>
      </c>
      <c r="G17" s="7">
        <v>1.63</v>
      </c>
      <c r="H17" s="7">
        <f>H15/H20</f>
        <v>3.6408137317228224</v>
      </c>
      <c r="I17" s="7">
        <f>I15/I20</f>
        <v>3.8294907524702309</v>
      </c>
      <c r="J17" s="7">
        <f>J15/J20</f>
        <v>3.2675947409126067</v>
      </c>
      <c r="L17" s="7">
        <v>0.97</v>
      </c>
      <c r="M17" s="7">
        <v>0.8</v>
      </c>
      <c r="N17" s="36">
        <v>0.92</v>
      </c>
      <c r="O17" s="36">
        <f>O$15/O20</f>
        <v>0.95566814439518688</v>
      </c>
      <c r="P17" s="36"/>
      <c r="Q17" s="7">
        <v>1.18</v>
      </c>
      <c r="R17" s="7">
        <v>0.84</v>
      </c>
      <c r="S17" s="36">
        <v>0.88</v>
      </c>
      <c r="T17" s="7">
        <f>T15/T20</f>
        <v>0.91539440203562339</v>
      </c>
      <c r="U17" s="7"/>
      <c r="V17" s="7">
        <v>0.94</v>
      </c>
      <c r="W17" s="7">
        <v>0.85</v>
      </c>
      <c r="X17" s="7">
        <v>0.8</v>
      </c>
      <c r="Y17" s="7">
        <f>Y15/Y20</f>
        <v>0.67100553205336799</v>
      </c>
      <c r="Z17" s="7"/>
      <c r="AA17" s="7">
        <v>0.95</v>
      </c>
      <c r="AB17" s="7">
        <v>1.04</v>
      </c>
      <c r="AC17" s="7">
        <v>0.77</v>
      </c>
    </row>
    <row r="18" spans="1:29" x14ac:dyDescent="0.2">
      <c r="A18" s="4" t="s">
        <v>96</v>
      </c>
      <c r="B18" s="9">
        <v>1.85</v>
      </c>
      <c r="C18" s="9">
        <v>2.16</v>
      </c>
      <c r="D18" s="9">
        <v>2.5099999999999998</v>
      </c>
      <c r="E18" s="7">
        <v>1.17</v>
      </c>
      <c r="F18" s="7">
        <v>2.4900000000000002</v>
      </c>
      <c r="G18" s="7">
        <v>1.6</v>
      </c>
      <c r="H18" s="7">
        <f>H15/H21</f>
        <v>3.5584689946563937</v>
      </c>
      <c r="I18" s="7">
        <f>I15/I21</f>
        <v>3.7534144524459898</v>
      </c>
      <c r="J18" s="7">
        <f>J15/J21</f>
        <v>3.2297107911835905</v>
      </c>
      <c r="L18" s="7">
        <v>0.95</v>
      </c>
      <c r="M18" s="7">
        <v>0.78</v>
      </c>
      <c r="N18" s="36">
        <v>0.9</v>
      </c>
      <c r="O18" s="36">
        <f>O$15/O21</f>
        <v>0.93442318409808656</v>
      </c>
      <c r="P18" s="36"/>
      <c r="Q18" s="7">
        <v>1.1599999999999999</v>
      </c>
      <c r="R18" s="7">
        <v>0.83</v>
      </c>
      <c r="S18" s="36">
        <v>0.87</v>
      </c>
      <c r="T18" s="7">
        <f>T15/T21</f>
        <v>0.90219435736677112</v>
      </c>
      <c r="U18" s="7"/>
      <c r="V18" s="7">
        <v>0.93</v>
      </c>
      <c r="W18" s="7">
        <v>0.85</v>
      </c>
      <c r="X18" s="7">
        <v>0.79</v>
      </c>
      <c r="Y18" s="7">
        <f>Y15/Y21</f>
        <v>0.6624686757051983</v>
      </c>
      <c r="Z18" s="7"/>
      <c r="AA18" s="7">
        <v>0.94</v>
      </c>
      <c r="AB18" s="7">
        <v>1.03</v>
      </c>
      <c r="AC18" s="7">
        <v>0.77</v>
      </c>
    </row>
    <row r="19" spans="1:29" ht="32" x14ac:dyDescent="0.2">
      <c r="A19" s="3" t="s">
        <v>97</v>
      </c>
      <c r="B19" s="7"/>
      <c r="C19" s="7"/>
      <c r="D19" s="7"/>
      <c r="H19" s="4" t="s">
        <v>4</v>
      </c>
      <c r="I19" s="4" t="s">
        <v>4</v>
      </c>
      <c r="J19" s="4" t="s">
        <v>4</v>
      </c>
      <c r="N19" s="12"/>
      <c r="O19" s="12"/>
      <c r="P19" s="12"/>
      <c r="S19" s="12"/>
      <c r="T19" s="3"/>
      <c r="U19" s="3"/>
      <c r="V19" s="4" t="s">
        <v>4</v>
      </c>
      <c r="W19" s="4" t="s">
        <v>4</v>
      </c>
      <c r="X19" s="4" t="s">
        <v>4</v>
      </c>
      <c r="Y19" s="4"/>
      <c r="Z19" s="4"/>
      <c r="AA19" s="4" t="s">
        <v>4</v>
      </c>
      <c r="AB19" s="4" t="s">
        <v>4</v>
      </c>
      <c r="AC19" s="4" t="s">
        <v>4</v>
      </c>
    </row>
    <row r="20" spans="1:29" x14ac:dyDescent="0.2">
      <c r="A20" s="4" t="s">
        <v>98</v>
      </c>
      <c r="B20" s="10">
        <f t="shared" ref="B20:C20" si="18">B15/B17</f>
        <v>1722.6315789473686</v>
      </c>
      <c r="C20" s="10">
        <f t="shared" si="18"/>
        <v>1701.3574660633485</v>
      </c>
      <c r="D20" s="10">
        <f>D15/D17</f>
        <v>1656.25</v>
      </c>
      <c r="E20" s="8">
        <v>1623.8</v>
      </c>
      <c r="F20" s="8">
        <v>1579.7</v>
      </c>
      <c r="G20" s="8">
        <v>1558.8</v>
      </c>
      <c r="H20" s="6">
        <v>1573</v>
      </c>
      <c r="I20" s="8">
        <v>1578.8</v>
      </c>
      <c r="J20" s="8">
        <v>1551.6</v>
      </c>
      <c r="L20" s="8">
        <v>1561.8</v>
      </c>
      <c r="M20" s="6">
        <v>1573</v>
      </c>
      <c r="N20" s="14">
        <v>1578</v>
      </c>
      <c r="O20" s="14">
        <v>1579</v>
      </c>
      <c r="P20" s="14"/>
      <c r="Q20" s="8">
        <v>1581.9</v>
      </c>
      <c r="R20" s="8">
        <v>1582.4</v>
      </c>
      <c r="S20" s="14">
        <v>1579</v>
      </c>
      <c r="T20" s="4">
        <v>1572</v>
      </c>
      <c r="U20" s="4"/>
      <c r="V20" s="8">
        <v>1567.1</v>
      </c>
      <c r="W20" s="6">
        <v>1559</v>
      </c>
      <c r="X20" s="8">
        <v>1543.8</v>
      </c>
      <c r="Y20" s="8">
        <v>1536.5</v>
      </c>
      <c r="Z20" s="8"/>
      <c r="AA20" s="8">
        <v>1528.4</v>
      </c>
      <c r="AB20" s="8">
        <v>1520.8</v>
      </c>
      <c r="AC20" s="8">
        <v>1513.2</v>
      </c>
    </row>
    <row r="21" spans="1:29" x14ac:dyDescent="0.2">
      <c r="A21" s="4" t="s">
        <v>99</v>
      </c>
      <c r="B21" s="10">
        <f>B15/B18</f>
        <v>1769.1891891891892</v>
      </c>
      <c r="C21" s="10">
        <f t="shared" ref="C21:D21" si="19">C15/C18</f>
        <v>1740.7407407407406</v>
      </c>
      <c r="D21" s="10">
        <f t="shared" si="19"/>
        <v>1689.2430278884462</v>
      </c>
      <c r="E21" s="8">
        <v>1659.1</v>
      </c>
      <c r="F21" s="8">
        <v>1618.4</v>
      </c>
      <c r="G21" s="8">
        <v>1591.6</v>
      </c>
      <c r="H21" s="8">
        <v>1609.4</v>
      </c>
      <c r="I21" s="8">
        <v>1610.8</v>
      </c>
      <c r="J21" s="8">
        <v>1569.8</v>
      </c>
      <c r="L21" s="8">
        <v>1593.3</v>
      </c>
      <c r="M21" s="8">
        <v>1609.5</v>
      </c>
      <c r="N21" s="37">
        <v>1616.9</v>
      </c>
      <c r="O21" s="37">
        <v>1614.9</v>
      </c>
      <c r="P21" s="37"/>
      <c r="Q21" s="8">
        <v>1619.6</v>
      </c>
      <c r="R21" s="8">
        <v>1617.4</v>
      </c>
      <c r="S21" s="37">
        <v>1610.7</v>
      </c>
      <c r="T21" s="4">
        <v>1595</v>
      </c>
      <c r="U21" s="4"/>
      <c r="V21" s="8">
        <v>1585.8</v>
      </c>
      <c r="W21" s="8">
        <v>1572.4</v>
      </c>
      <c r="X21" s="8">
        <v>1564.8</v>
      </c>
      <c r="Y21" s="8">
        <v>1556.3</v>
      </c>
      <c r="Z21" s="8"/>
      <c r="AA21" s="8">
        <v>1543.3</v>
      </c>
      <c r="AB21" s="8">
        <v>1532.1</v>
      </c>
      <c r="AC21" s="8">
        <v>1526.5</v>
      </c>
    </row>
    <row r="22" spans="1:29" x14ac:dyDescent="0.2">
      <c r="A22" s="4"/>
      <c r="B22" s="6"/>
      <c r="C22" s="6"/>
      <c r="D22" s="6"/>
    </row>
    <row r="23" spans="1:29" x14ac:dyDescent="0.2">
      <c r="A23" s="25" t="s">
        <v>122</v>
      </c>
      <c r="B23" s="6"/>
      <c r="C23" s="6"/>
      <c r="D23" s="6"/>
    </row>
    <row r="24" spans="1:29" x14ac:dyDescent="0.2">
      <c r="A24" s="20" t="s">
        <v>83</v>
      </c>
      <c r="B24" s="6"/>
      <c r="C24" s="22">
        <f>(C4-B4)/ABS(B4)</f>
        <v>5.8004640371229696E-2</v>
      </c>
      <c r="D24" s="22">
        <f t="shared" ref="D24:J24" si="20">(D4-C4)/ABS(C4)</f>
        <v>6.0971089696071165E-2</v>
      </c>
      <c r="E24" s="22">
        <f t="shared" si="20"/>
        <v>5.9592430858806403E-2</v>
      </c>
      <c r="F24" s="22">
        <f t="shared" si="20"/>
        <v>7.4731433909388134E-2</v>
      </c>
      <c r="G24" s="22">
        <f t="shared" si="20"/>
        <v>-4.3817266150267146E-2</v>
      </c>
      <c r="H24" s="22">
        <f t="shared" si="20"/>
        <v>0.1907600994572628</v>
      </c>
      <c r="I24" s="22">
        <f t="shared" si="20"/>
        <v>4.8767344739323724E-2</v>
      </c>
      <c r="J24" s="22">
        <f t="shared" si="20"/>
        <v>9.6488974523656609E-2</v>
      </c>
      <c r="K24" s="23"/>
      <c r="L24" s="24"/>
      <c r="M24" s="24"/>
      <c r="N24" s="24"/>
      <c r="O24" s="24"/>
      <c r="P24" s="24"/>
      <c r="Q24" s="24">
        <f>(Q4-L4)/ABS(L4)</f>
        <v>0.15612610911836888</v>
      </c>
      <c r="R24" s="24">
        <f t="shared" ref="R24:X24" si="21">(R4-M4)/ABS(M4)</f>
        <v>1.0139642444187495E-2</v>
      </c>
      <c r="S24" s="24">
        <f t="shared" si="21"/>
        <v>4.9628270734768755E-2</v>
      </c>
      <c r="T24" s="24">
        <f t="shared" si="21"/>
        <v>-8.9112119248217752E-3</v>
      </c>
      <c r="U24" s="24"/>
      <c r="V24" s="24">
        <f t="shared" si="21"/>
        <v>3.5842586544741997E-2</v>
      </c>
      <c r="W24" s="24">
        <f t="shared" si="21"/>
        <v>0.17240468433565201</v>
      </c>
      <c r="X24" s="24">
        <f t="shared" si="21"/>
        <v>0.13972955569864778</v>
      </c>
      <c r="Y24" s="24">
        <f t="shared" ref="Y24:Y29" si="22">(Y4-T4)/ABS(T4)</f>
        <v>4.8307994114762137E-2</v>
      </c>
      <c r="Z24" s="24"/>
      <c r="AA24" s="24">
        <f t="shared" ref="AA24:AC29" si="23">(AA4-V4)/ABS(V4)</f>
        <v>1.9862851737999527E-2</v>
      </c>
      <c r="AB24" s="24">
        <f t="shared" si="23"/>
        <v>5.4825384904243334E-3</v>
      </c>
      <c r="AC24" s="24">
        <f t="shared" si="23"/>
        <v>3.1476997578692495E-3</v>
      </c>
    </row>
    <row r="25" spans="1:29" x14ac:dyDescent="0.2">
      <c r="A25" s="20" t="s">
        <v>84</v>
      </c>
      <c r="B25" s="4"/>
      <c r="C25" s="22">
        <f t="shared" ref="C25:J25" si="24">(C5-B5)/ABS(B5)</f>
        <v>5.2679327446473932E-2</v>
      </c>
      <c r="D25" s="22">
        <f t="shared" si="24"/>
        <v>9.3823613904050557E-2</v>
      </c>
      <c r="E25" s="22">
        <f t="shared" si="24"/>
        <v>7.3694715831494909E-2</v>
      </c>
      <c r="F25" s="22">
        <f t="shared" si="24"/>
        <v>5.8803385352967079E-2</v>
      </c>
      <c r="G25" s="22">
        <f t="shared" si="24"/>
        <v>-2.2224275747354801E-2</v>
      </c>
      <c r="H25" s="22">
        <f t="shared" si="24"/>
        <v>0.16132690671959171</v>
      </c>
      <c r="I25" s="22">
        <f t="shared" si="24"/>
        <v>2.6652018229166668E-2</v>
      </c>
      <c r="J25" s="22">
        <f t="shared" si="24"/>
        <v>0.14640719749514486</v>
      </c>
      <c r="K25" s="23"/>
      <c r="L25" s="24"/>
      <c r="M25" s="24"/>
      <c r="N25" s="24"/>
      <c r="O25" s="24"/>
      <c r="P25" s="24"/>
      <c r="Q25" s="24">
        <f t="shared" ref="Q25:X25" si="25">(Q5-L5)/ABS(L5)</f>
        <v>0.1194259354177345</v>
      </c>
      <c r="R25" s="24">
        <f t="shared" si="25"/>
        <v>-3.9399624765478425E-2</v>
      </c>
      <c r="S25" s="24">
        <f t="shared" si="25"/>
        <v>2.9443064916637104E-2</v>
      </c>
      <c r="T25" s="24">
        <f t="shared" si="25"/>
        <v>6.2789654656899389E-3</v>
      </c>
      <c r="U25" s="24"/>
      <c r="V25" s="24">
        <f t="shared" si="25"/>
        <v>7.9365079365079361E-2</v>
      </c>
      <c r="W25" s="24">
        <f t="shared" si="25"/>
        <v>0.23763020833333334</v>
      </c>
      <c r="X25" s="24">
        <f t="shared" si="25"/>
        <v>0.20933838731909027</v>
      </c>
      <c r="Y25" s="24">
        <f t="shared" si="22"/>
        <v>7.4134601099390879E-2</v>
      </c>
      <c r="Z25" s="24"/>
      <c r="AA25" s="24">
        <f t="shared" si="23"/>
        <v>2.0786199095022623E-2</v>
      </c>
      <c r="AB25" s="24">
        <f t="shared" si="23"/>
        <v>-2.4592319831667542E-2</v>
      </c>
      <c r="AC25" s="24">
        <f t="shared" si="23"/>
        <v>-2.1655506482404902E-2</v>
      </c>
    </row>
    <row r="26" spans="1:29" x14ac:dyDescent="0.2">
      <c r="A26" s="20" t="s">
        <v>85</v>
      </c>
      <c r="B26" s="6"/>
      <c r="C26" s="22">
        <f t="shared" ref="C26:J26" si="26">(C6-B6)/ABS(B6)</f>
        <v>6.426388000284354E-2</v>
      </c>
      <c r="D26" s="22">
        <f t="shared" si="26"/>
        <v>2.2777369581190303E-2</v>
      </c>
      <c r="E26" s="22">
        <f t="shared" si="26"/>
        <v>4.2058516196447231E-2</v>
      </c>
      <c r="F26" s="22">
        <f t="shared" si="26"/>
        <v>9.5136625720732018E-2</v>
      </c>
      <c r="G26" s="22">
        <f t="shared" si="26"/>
        <v>-7.0561977795582001E-2</v>
      </c>
      <c r="H26" s="22">
        <f t="shared" si="26"/>
        <v>0.22911150791207438</v>
      </c>
      <c r="I26" s="22">
        <f t="shared" si="26"/>
        <v>7.5994389339745519E-2</v>
      </c>
      <c r="J26" s="22">
        <f t="shared" si="26"/>
        <v>3.7850924158480376E-2</v>
      </c>
      <c r="K26" s="23"/>
      <c r="L26" s="24"/>
      <c r="M26" s="24"/>
      <c r="N26" s="24"/>
      <c r="O26" s="24"/>
      <c r="P26" s="24"/>
      <c r="Q26" s="24">
        <f t="shared" ref="Q26:X26" si="27">(Q6-L6)/ABS(L6)</f>
        <v>0.20143429656190678</v>
      </c>
      <c r="R26" s="24">
        <f t="shared" si="27"/>
        <v>7.5510625128945741E-2</v>
      </c>
      <c r="S26" s="24">
        <f t="shared" si="27"/>
        <v>7.3744437380801012E-2</v>
      </c>
      <c r="T26" s="24">
        <f t="shared" si="27"/>
        <v>-2.6878868258178604E-2</v>
      </c>
      <c r="U26" s="24"/>
      <c r="V26" s="24">
        <f t="shared" si="27"/>
        <v>-1.4220505617977528E-2</v>
      </c>
      <c r="W26" s="24">
        <f t="shared" si="27"/>
        <v>9.5530404757337428E-2</v>
      </c>
      <c r="X26" s="24">
        <f t="shared" si="27"/>
        <v>5.9996052891257153E-2</v>
      </c>
      <c r="Y26" s="24">
        <f t="shared" si="22"/>
        <v>1.6718153734326731E-2</v>
      </c>
      <c r="Z26" s="24"/>
      <c r="AA26" s="24">
        <f t="shared" si="23"/>
        <v>1.8699910952804988E-2</v>
      </c>
      <c r="AB26" s="24">
        <f t="shared" si="23"/>
        <v>4.5526177552092456E-2</v>
      </c>
      <c r="AC26" s="24">
        <f t="shared" si="23"/>
        <v>3.5561347979892015E-2</v>
      </c>
    </row>
    <row r="27" spans="1:29" x14ac:dyDescent="0.2">
      <c r="A27" s="20" t="s">
        <v>86</v>
      </c>
      <c r="B27" s="6"/>
      <c r="C27" s="22">
        <f t="shared" ref="C27:J27" si="28">(C7-B7)/ABS(B7)</f>
        <v>2.0230314347961405E-2</v>
      </c>
      <c r="D27" s="22">
        <f t="shared" si="28"/>
        <v>1.9219035997559489E-2</v>
      </c>
      <c r="E27" s="22">
        <f t="shared" si="28"/>
        <v>7.0637533672553127E-2</v>
      </c>
      <c r="F27" s="22">
        <f t="shared" si="28"/>
        <v>4.920324294101202E-2</v>
      </c>
      <c r="G27" s="22">
        <f t="shared" si="28"/>
        <v>-4.2899014122035707E-2</v>
      </c>
      <c r="H27" s="22">
        <f t="shared" si="28"/>
        <v>-0.13307349665924276</v>
      </c>
      <c r="I27" s="22">
        <f t="shared" si="28"/>
        <v>0.23635195889531149</v>
      </c>
      <c r="J27" s="22">
        <f t="shared" si="28"/>
        <v>5.4545454545454543E-2</v>
      </c>
      <c r="K27" s="23"/>
      <c r="L27" s="24"/>
      <c r="M27" s="24"/>
      <c r="N27" s="24"/>
      <c r="O27" s="24"/>
      <c r="P27" s="24"/>
      <c r="Q27" s="24">
        <f t="shared" ref="Q27:X27" si="29">(Q7-L7)/ABS(L7)</f>
        <v>0.35598227474150662</v>
      </c>
      <c r="R27" s="24">
        <f t="shared" si="29"/>
        <v>0.39506172839506171</v>
      </c>
      <c r="S27" s="24">
        <f t="shared" si="29"/>
        <v>0.20112517580872011</v>
      </c>
      <c r="T27" s="24">
        <f t="shared" si="29"/>
        <v>6.4192577733199599E-2</v>
      </c>
      <c r="U27" s="24"/>
      <c r="V27" s="24">
        <f t="shared" si="29"/>
        <v>2.7233115468409588E-2</v>
      </c>
      <c r="W27" s="24">
        <f t="shared" si="29"/>
        <v>8.3579154375614556E-2</v>
      </c>
      <c r="X27" s="24">
        <f t="shared" si="29"/>
        <v>8.0796252927400475E-2</v>
      </c>
      <c r="Y27" s="24">
        <f t="shared" si="22"/>
        <v>2.9217719132893498E-2</v>
      </c>
      <c r="Z27" s="24"/>
      <c r="AA27" s="24">
        <f t="shared" si="23"/>
        <v>0.13361611876988336</v>
      </c>
      <c r="AB27" s="24">
        <f t="shared" si="23"/>
        <v>1.0889292196007259E-2</v>
      </c>
      <c r="AC27" s="24">
        <f t="shared" si="23"/>
        <v>9.5341278439869989E-2</v>
      </c>
    </row>
    <row r="28" spans="1:29" x14ac:dyDescent="0.2">
      <c r="A28" s="20" t="s">
        <v>87</v>
      </c>
      <c r="B28" s="6"/>
      <c r="C28" s="22">
        <f t="shared" ref="C28:J28" si="30">(C8-B8)/ABS(B8)</f>
        <v>7.665818236262914E-2</v>
      </c>
      <c r="D28" s="22">
        <f t="shared" si="30"/>
        <v>4.3109442358503685E-3</v>
      </c>
      <c r="E28" s="22">
        <f t="shared" si="30"/>
        <v>9.8587648850733872E-2</v>
      </c>
      <c r="F28" s="22">
        <f t="shared" si="30"/>
        <v>0.12793042601462062</v>
      </c>
      <c r="G28" s="22">
        <f t="shared" si="30"/>
        <v>6.5370432450553129E-2</v>
      </c>
      <c r="H28" s="22">
        <f t="shared" si="30"/>
        <v>3.9542689322425002E-2</v>
      </c>
      <c r="I28" s="22">
        <f t="shared" si="30"/>
        <v>0.10523660579154474</v>
      </c>
      <c r="J28" s="22">
        <f t="shared" si="30"/>
        <v>0.12442943217089647</v>
      </c>
      <c r="K28" s="23"/>
      <c r="L28" s="24"/>
      <c r="M28" s="24"/>
      <c r="N28" s="24"/>
      <c r="O28" s="24"/>
      <c r="P28" s="24"/>
      <c r="Q28" s="24">
        <f t="shared" ref="Q28:X28" si="31">(Q8-L8)/ABS(L8)</f>
        <v>0.15491731940818101</v>
      </c>
      <c r="R28" s="24">
        <f t="shared" si="31"/>
        <v>8.0378250591016553E-2</v>
      </c>
      <c r="S28" s="24">
        <f t="shared" si="31"/>
        <v>0.10901287553648069</v>
      </c>
      <c r="T28" s="24">
        <f t="shared" si="31"/>
        <v>8.3424408014571946E-2</v>
      </c>
      <c r="U28" s="24"/>
      <c r="V28" s="24">
        <f t="shared" si="31"/>
        <v>0.12170308967596082</v>
      </c>
      <c r="W28" s="24">
        <f t="shared" si="31"/>
        <v>0.10211524434719182</v>
      </c>
      <c r="X28" s="24">
        <f t="shared" si="31"/>
        <v>0.17492260061919504</v>
      </c>
      <c r="Y28" s="24">
        <f t="shared" si="22"/>
        <v>0.10356422326832548</v>
      </c>
      <c r="Z28" s="24"/>
      <c r="AA28" s="24">
        <f t="shared" si="23"/>
        <v>2.3513604299630501E-2</v>
      </c>
      <c r="AB28" s="24">
        <f t="shared" si="23"/>
        <v>3.3090668431502318E-3</v>
      </c>
      <c r="AC28" s="24">
        <f t="shared" si="23"/>
        <v>5.8959156785243744E-2</v>
      </c>
    </row>
    <row r="29" spans="1:29" ht="32" x14ac:dyDescent="0.2">
      <c r="A29" s="20" t="s">
        <v>88</v>
      </c>
      <c r="B29" s="6"/>
      <c r="C29" s="22">
        <f t="shared" ref="C29:J29" si="32">(C9-B9)/ABS(B9)</f>
        <v>5.8329963606955117E-2</v>
      </c>
      <c r="D29" s="22">
        <f t="shared" si="32"/>
        <v>8.9788900563568634E-3</v>
      </c>
      <c r="E29" s="22">
        <f t="shared" si="32"/>
        <v>8.9747230900312405E-2</v>
      </c>
      <c r="F29" s="22">
        <f t="shared" si="32"/>
        <v>0.10346624967422466</v>
      </c>
      <c r="G29" s="22">
        <f t="shared" si="32"/>
        <v>3.3380569988978114E-2</v>
      </c>
      <c r="H29" s="22">
        <f t="shared" si="32"/>
        <v>-7.6946518360505867E-3</v>
      </c>
      <c r="I29" s="22">
        <f t="shared" si="32"/>
        <v>0.13658349328214972</v>
      </c>
      <c r="J29" s="22">
        <f t="shared" si="32"/>
        <v>0.10625506619832478</v>
      </c>
      <c r="K29" s="23"/>
      <c r="L29" s="24"/>
      <c r="M29" s="24"/>
      <c r="N29" s="24"/>
      <c r="O29" s="24"/>
      <c r="P29" s="24"/>
      <c r="Q29" s="24">
        <f t="shared" ref="Q29:X29" si="33">(Q9-L9)/ABS(L9)</f>
        <v>0.20067226890756301</v>
      </c>
      <c r="R29" s="24">
        <f t="shared" si="33"/>
        <v>0.15059687786960516</v>
      </c>
      <c r="S29" s="24">
        <f t="shared" si="33"/>
        <v>0.13054916146004603</v>
      </c>
      <c r="T29" s="24">
        <f t="shared" si="33"/>
        <v>7.8300374131480485E-2</v>
      </c>
      <c r="U29" s="24"/>
      <c r="V29" s="24">
        <f t="shared" si="33"/>
        <v>9.7424412094064952E-2</v>
      </c>
      <c r="W29" s="24">
        <f t="shared" si="33"/>
        <v>9.7100292631018895E-2</v>
      </c>
      <c r="X29" s="24">
        <f t="shared" si="33"/>
        <v>0.15154159394997091</v>
      </c>
      <c r="Y29" s="24">
        <f t="shared" si="22"/>
        <v>8.401486988847584E-2</v>
      </c>
      <c r="Z29" s="24"/>
      <c r="AA29" s="24">
        <f t="shared" si="23"/>
        <v>0.05</v>
      </c>
      <c r="AB29" s="24">
        <f t="shared" si="23"/>
        <v>5.3346265761396701E-3</v>
      </c>
      <c r="AC29" s="24">
        <f t="shared" si="23"/>
        <v>6.7441273048749681E-2</v>
      </c>
    </row>
    <row r="30" spans="1:29" x14ac:dyDescent="0.2">
      <c r="A30" s="20" t="s">
        <v>89</v>
      </c>
      <c r="B30" s="6"/>
      <c r="C30" s="22">
        <f t="shared" ref="C30:J30" si="34">(C11-B11)/ABS(B11)</f>
        <v>-0.32142857142857145</v>
      </c>
      <c r="D30" s="22">
        <f t="shared" si="34"/>
        <v>2.1052631578947367</v>
      </c>
      <c r="E30" s="22">
        <f t="shared" si="34"/>
        <v>-8.4745762711864403E-2</v>
      </c>
      <c r="F30" s="22">
        <f t="shared" si="34"/>
        <v>-9.2592592592592587E-2</v>
      </c>
      <c r="G30" s="22">
        <f t="shared" si="34"/>
        <v>0.81632653061224492</v>
      </c>
      <c r="H30" s="22">
        <f t="shared" si="34"/>
        <v>1.9438202247191012</v>
      </c>
      <c r="I30" s="22">
        <f t="shared" si="34"/>
        <v>-0.21755725190839695</v>
      </c>
      <c r="J30" s="22">
        <f t="shared" si="34"/>
        <v>-1.0292682926829269</v>
      </c>
      <c r="K30" s="23"/>
      <c r="L30" s="24"/>
      <c r="M30" s="24"/>
      <c r="N30" s="24"/>
      <c r="O30" s="24"/>
      <c r="P30" s="24"/>
      <c r="Q30" s="24">
        <f t="shared" ref="Q30:X30" si="35">(Q11-L11)/ABS(L11)</f>
        <v>-0.12307692307692308</v>
      </c>
      <c r="R30" s="24">
        <f t="shared" si="35"/>
        <v>-0.21428571428571427</v>
      </c>
      <c r="S30" s="24">
        <f t="shared" si="35"/>
        <v>-0.171875</v>
      </c>
      <c r="T30" s="24">
        <f t="shared" si="35"/>
        <v>-0.36507936507936506</v>
      </c>
      <c r="U30" s="24"/>
      <c r="V30" s="24">
        <f t="shared" si="35"/>
        <v>-0.77192982456140347</v>
      </c>
      <c r="W30" s="24">
        <f t="shared" si="35"/>
        <v>-0.70909090909090911</v>
      </c>
      <c r="X30" s="24">
        <f t="shared" si="35"/>
        <v>-1.1320754716981132</v>
      </c>
      <c r="Y30" s="24">
        <f>(Y11-T11)/ABS(T11)</f>
        <v>-1.7</v>
      </c>
      <c r="Z30" s="24"/>
      <c r="AA30" s="24">
        <f t="shared" ref="AA30:AC34" si="36">(AA11-V11)/ABS(V11)</f>
        <v>-3.6153846153846154</v>
      </c>
      <c r="AB30" s="24">
        <f t="shared" si="36"/>
        <v>-2.375</v>
      </c>
      <c r="AC30" s="24">
        <f t="shared" si="36"/>
        <v>-6.4285714285714288</v>
      </c>
    </row>
    <row r="31" spans="1:29" x14ac:dyDescent="0.2">
      <c r="A31" s="20" t="s">
        <v>90</v>
      </c>
      <c r="B31" s="6"/>
      <c r="C31" s="22">
        <f t="shared" ref="C31:J31" si="37">(C12-B12)/ABS(B12)</f>
        <v>-1.4137931034482758</v>
      </c>
      <c r="D31" s="22">
        <f t="shared" si="37"/>
        <v>-0.4</v>
      </c>
      <c r="E31" s="22">
        <f t="shared" si="37"/>
        <v>1.3367346938775511</v>
      </c>
      <c r="F31" s="22">
        <f t="shared" si="37"/>
        <v>-2.1818181818181817</v>
      </c>
      <c r="G31" s="22">
        <f t="shared" si="37"/>
        <v>2.7820512820512819</v>
      </c>
      <c r="H31" s="22">
        <f t="shared" si="37"/>
        <v>-0.89928057553956831</v>
      </c>
      <c r="I31" s="22">
        <f t="shared" si="37"/>
        <v>-13.928571428571429</v>
      </c>
      <c r="J31" s="22">
        <f t="shared" si="37"/>
        <v>-0.54696132596685088</v>
      </c>
      <c r="K31" s="23"/>
      <c r="L31" s="24"/>
      <c r="M31" s="24"/>
      <c r="N31" s="24"/>
      <c r="O31" s="24"/>
      <c r="P31" s="24"/>
      <c r="Q31" s="24">
        <f t="shared" ref="Q31:X31" si="38">(Q12-L12)/ABS(L12)</f>
        <v>-1.7857142857142858</v>
      </c>
      <c r="R31" s="24">
        <f t="shared" si="38"/>
        <v>-2.8888888888888888</v>
      </c>
      <c r="S31" s="24">
        <f t="shared" si="38"/>
        <v>-3.2727272727272729</v>
      </c>
      <c r="T31" s="24">
        <f t="shared" si="38"/>
        <v>14.5</v>
      </c>
      <c r="U31" s="24"/>
      <c r="V31" s="24">
        <f t="shared" si="38"/>
        <v>-2.7435897435897436</v>
      </c>
      <c r="W31" s="24">
        <f t="shared" si="38"/>
        <v>0.22549019607843138</v>
      </c>
      <c r="X31" s="24">
        <f t="shared" si="38"/>
        <v>0.38297872340425532</v>
      </c>
      <c r="Y31" s="24">
        <f>(Y12-T12)/ABS(T12)</f>
        <v>-0.94444444444444442</v>
      </c>
      <c r="Z31" s="24"/>
      <c r="AA31" s="24">
        <f t="shared" si="36"/>
        <v>0.93150684931506844</v>
      </c>
      <c r="AB31" s="24">
        <f t="shared" si="36"/>
        <v>5.0632911392405063E-2</v>
      </c>
      <c r="AC31" s="24">
        <f t="shared" si="36"/>
        <v>0.72413793103448276</v>
      </c>
    </row>
    <row r="32" spans="1:29" x14ac:dyDescent="0.2">
      <c r="A32" s="20" t="s">
        <v>91</v>
      </c>
      <c r="B32" s="6"/>
      <c r="C32" s="22">
        <f t="shared" ref="C32:J32" si="39">(C13-B13)/ABS(B13)</f>
        <v>9.9405469678953626E-2</v>
      </c>
      <c r="D32" s="22">
        <f t="shared" si="39"/>
        <v>5.6889465714903741E-2</v>
      </c>
      <c r="E32" s="22">
        <f t="shared" si="39"/>
        <v>-0.11481784690953746</v>
      </c>
      <c r="F32" s="22">
        <f t="shared" si="39"/>
        <v>0.11005780346820809</v>
      </c>
      <c r="G32" s="22">
        <f t="shared" si="39"/>
        <v>-0.39866694438658612</v>
      </c>
      <c r="H32" s="22">
        <f t="shared" si="39"/>
        <v>1.3072393488049878</v>
      </c>
      <c r="I32" s="22">
        <f t="shared" si="39"/>
        <v>-1.5012760846719712E-3</v>
      </c>
      <c r="J32" s="22">
        <f t="shared" si="39"/>
        <v>-6.7658998646820026E-2</v>
      </c>
      <c r="K32" s="23"/>
      <c r="L32" s="24"/>
      <c r="M32" s="24"/>
      <c r="N32" s="24"/>
      <c r="O32" s="24"/>
      <c r="P32" s="24"/>
      <c r="Q32" s="24">
        <f t="shared" ref="Q32:X32" si="40">(Q13-L13)/ABS(L13)</f>
        <v>0.22798833819241981</v>
      </c>
      <c r="R32" s="24">
        <f t="shared" si="40"/>
        <v>3.0906593406593408E-2</v>
      </c>
      <c r="S32" s="24">
        <f t="shared" si="40"/>
        <v>2.0782396088019559E-2</v>
      </c>
      <c r="T32" s="24">
        <f t="shared" si="40"/>
        <v>-0.25889967637540451</v>
      </c>
      <c r="U32" s="24"/>
      <c r="V32" s="24">
        <f t="shared" si="40"/>
        <v>-0.13200379867046533</v>
      </c>
      <c r="W32" s="24">
        <f t="shared" si="40"/>
        <v>9.9267155229846762E-2</v>
      </c>
      <c r="X32" s="24">
        <f t="shared" si="40"/>
        <v>-0.1155688622754491</v>
      </c>
      <c r="Y32" s="24">
        <f>(Y13-T13)/ABS(T13)</f>
        <v>-9.3158660844250368E-2</v>
      </c>
      <c r="Z32" s="24"/>
      <c r="AA32" s="24">
        <f t="shared" si="36"/>
        <v>-9.8468271334792121E-2</v>
      </c>
      <c r="AB32" s="24">
        <f t="shared" si="36"/>
        <v>0.16484848484848486</v>
      </c>
      <c r="AC32" s="24">
        <f t="shared" si="36"/>
        <v>-4.9424509140148953E-2</v>
      </c>
    </row>
    <row r="33" spans="1:29" x14ac:dyDescent="0.2">
      <c r="A33" s="20" t="s">
        <v>92</v>
      </c>
      <c r="B33" s="6"/>
      <c r="C33" s="22">
        <f t="shared" ref="C33:J33" si="41">(C14-B14)/ABS(B14)</f>
        <v>-7.4034334763948495E-2</v>
      </c>
      <c r="D33" s="22">
        <f t="shared" si="41"/>
        <v>-0.25144843568945541</v>
      </c>
      <c r="E33" s="22">
        <f t="shared" si="41"/>
        <v>2.7027863777089784</v>
      </c>
      <c r="F33" s="22">
        <f t="shared" si="41"/>
        <v>-0.67725752508361203</v>
      </c>
      <c r="G33" s="22">
        <f t="shared" si="41"/>
        <v>-0.54922279792746109</v>
      </c>
      <c r="H33" s="22">
        <f t="shared" si="41"/>
        <v>1.6839080459770115</v>
      </c>
      <c r="I33" s="22">
        <f t="shared" si="41"/>
        <v>-0.35224839400428265</v>
      </c>
      <c r="J33" s="22">
        <f t="shared" si="41"/>
        <v>0.86942148760330573</v>
      </c>
      <c r="K33" s="23"/>
      <c r="L33" s="24"/>
      <c r="M33" s="24"/>
      <c r="N33" s="24"/>
      <c r="O33" s="24"/>
      <c r="P33" s="24"/>
      <c r="Q33" s="24">
        <f t="shared" ref="Q33:X33" si="42">(Q14-L14)/ABS(L14)</f>
        <v>0.17766497461928935</v>
      </c>
      <c r="R33" s="24">
        <f t="shared" si="42"/>
        <v>-0.2</v>
      </c>
      <c r="S33" s="24">
        <f t="shared" si="42"/>
        <v>0.46524064171122997</v>
      </c>
      <c r="T33" s="24">
        <f t="shared" si="42"/>
        <v>-1.1884057971014492</v>
      </c>
      <c r="U33" s="24"/>
      <c r="V33" s="24">
        <f t="shared" si="42"/>
        <v>0.55172413793103448</v>
      </c>
      <c r="W33" s="24">
        <f t="shared" si="42"/>
        <v>0.94512195121951215</v>
      </c>
      <c r="X33" s="24">
        <f t="shared" si="42"/>
        <v>-0.13503649635036497</v>
      </c>
      <c r="Y33" s="24">
        <f>(Y14-T14)/ABS(T14)</f>
        <v>4.3076923076923075</v>
      </c>
      <c r="Z33" s="24"/>
      <c r="AA33" s="24">
        <f t="shared" si="36"/>
        <v>-0.45</v>
      </c>
      <c r="AB33" s="24">
        <f t="shared" si="36"/>
        <v>7.8369905956112859E-2</v>
      </c>
      <c r="AC33" s="24">
        <f t="shared" si="36"/>
        <v>-2.1097046413502109E-2</v>
      </c>
    </row>
    <row r="34" spans="1:29" x14ac:dyDescent="0.2">
      <c r="A34" s="20" t="s">
        <v>93</v>
      </c>
      <c r="B34" s="6"/>
      <c r="C34" s="22">
        <f t="shared" ref="C34:J34" si="43">(C15-B15)/ABS(B15)</f>
        <v>0.1487931561258784</v>
      </c>
      <c r="D34" s="22">
        <f t="shared" si="43"/>
        <v>0.1276595744680851</v>
      </c>
      <c r="E34" s="22">
        <f t="shared" si="43"/>
        <v>-0.54410377358490569</v>
      </c>
      <c r="F34" s="22">
        <f t="shared" si="43"/>
        <v>1.0843248836006207</v>
      </c>
      <c r="G34" s="22">
        <f t="shared" si="43"/>
        <v>-0.36981881360138991</v>
      </c>
      <c r="H34" s="22">
        <f t="shared" si="43"/>
        <v>1.2556124458448208</v>
      </c>
      <c r="I34" s="22">
        <f t="shared" si="43"/>
        <v>5.5701065130085561E-2</v>
      </c>
      <c r="J34" s="22">
        <f t="shared" si="43"/>
        <v>-0.16142904399603045</v>
      </c>
      <c r="K34" s="23"/>
      <c r="L34" s="24"/>
      <c r="M34" s="24"/>
      <c r="N34" s="24"/>
      <c r="O34" s="24"/>
      <c r="P34" s="24"/>
      <c r="Q34" s="24">
        <f t="shared" ref="Q34:X34" si="44">(Q15-L15)/ABS(L15)</f>
        <v>0.23451910408432147</v>
      </c>
      <c r="R34" s="24">
        <f t="shared" si="44"/>
        <v>6.8745003996802556E-2</v>
      </c>
      <c r="S34" s="24">
        <f>(S15-N15)/ABS(N15)</f>
        <v>-3.657694962042788E-2</v>
      </c>
      <c r="T34" s="24">
        <f t="shared" si="44"/>
        <v>-4.6388336646785953E-2</v>
      </c>
      <c r="U34" s="24"/>
      <c r="V34" s="24">
        <f t="shared" si="44"/>
        <v>-0.21664887940234792</v>
      </c>
      <c r="W34" s="24">
        <f t="shared" si="44"/>
        <v>-4.4876589379207179E-3</v>
      </c>
      <c r="X34" s="24">
        <f t="shared" si="44"/>
        <v>-0.11174785100286533</v>
      </c>
      <c r="Y34" s="24">
        <f>(Y15-T15)/ABS(T15)</f>
        <v>-0.28353022932592076</v>
      </c>
      <c r="Z34" s="24"/>
      <c r="AA34" s="24">
        <f t="shared" si="36"/>
        <v>-1.226158038147139E-2</v>
      </c>
      <c r="AB34" s="24">
        <f t="shared" si="36"/>
        <v>0.1855747558226897</v>
      </c>
      <c r="AC34" s="24">
        <f t="shared" si="36"/>
        <v>-5.4838709677419356E-2</v>
      </c>
    </row>
    <row r="35" spans="1:29" x14ac:dyDescent="0.2">
      <c r="A35" s="21" t="s">
        <v>94</v>
      </c>
      <c r="B35" s="6"/>
      <c r="C35" s="22"/>
      <c r="D35" s="22"/>
      <c r="E35" s="22"/>
      <c r="F35" s="22"/>
      <c r="G35" s="22"/>
      <c r="H35" s="22"/>
      <c r="I35" s="22"/>
      <c r="J35" s="22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</row>
    <row r="36" spans="1:29" x14ac:dyDescent="0.2">
      <c r="A36" s="20" t="s">
        <v>95</v>
      </c>
      <c r="B36" s="6"/>
      <c r="C36" s="22">
        <f t="shared" ref="C36:J36" si="45">(C17-B17)/ABS(B17)</f>
        <v>0.16315789473684214</v>
      </c>
      <c r="D36" s="22">
        <f t="shared" si="45"/>
        <v>0.15837104072398195</v>
      </c>
      <c r="E36" s="22">
        <f t="shared" si="45"/>
        <v>-0.53515625</v>
      </c>
      <c r="F36" s="22">
        <f t="shared" si="45"/>
        <v>1.1428571428571428</v>
      </c>
      <c r="G36" s="22">
        <f t="shared" si="45"/>
        <v>-0.36078431372549019</v>
      </c>
      <c r="H36" s="22">
        <f t="shared" si="45"/>
        <v>1.2336280562716704</v>
      </c>
      <c r="I36" s="22">
        <f t="shared" si="45"/>
        <v>5.1822761242478345E-2</v>
      </c>
      <c r="J36" s="22">
        <f t="shared" si="45"/>
        <v>-0.14672865085133591</v>
      </c>
      <c r="K36" s="23"/>
      <c r="L36" s="24"/>
      <c r="M36" s="24"/>
      <c r="N36" s="24"/>
      <c r="O36" s="24"/>
      <c r="P36" s="24"/>
      <c r="Q36" s="24">
        <f t="shared" ref="Q36:X36" si="46">(Q17-L17)/ABS(L17)</f>
        <v>0.21649484536082472</v>
      </c>
      <c r="R36" s="24">
        <f t="shared" si="46"/>
        <v>4.9999999999999906E-2</v>
      </c>
      <c r="S36" s="24">
        <f t="shared" si="46"/>
        <v>-4.3478260869565251E-2</v>
      </c>
      <c r="T36" s="24">
        <f t="shared" si="46"/>
        <v>-4.2141974278164844E-2</v>
      </c>
      <c r="U36" s="24"/>
      <c r="V36" s="24">
        <f t="shared" si="46"/>
        <v>-0.20338983050847459</v>
      </c>
      <c r="W36" s="24">
        <f t="shared" si="46"/>
        <v>1.1904761904761916E-2</v>
      </c>
      <c r="X36" s="24">
        <f t="shared" si="46"/>
        <v>-9.090909090909087E-2</v>
      </c>
      <c r="Y36" s="24">
        <f>(Y17-T17)/ABS(T17)</f>
        <v>-0.26697658346914904</v>
      </c>
      <c r="Z36" s="24"/>
      <c r="AA36" s="24">
        <f t="shared" ref="AA36:AC37" si="47">(AA17-V17)/ABS(V17)</f>
        <v>1.0638297872340436E-2</v>
      </c>
      <c r="AB36" s="24">
        <f t="shared" si="47"/>
        <v>0.22352941176470595</v>
      </c>
      <c r="AC36" s="24">
        <f t="shared" si="47"/>
        <v>-3.7500000000000033E-2</v>
      </c>
    </row>
    <row r="37" spans="1:29" x14ac:dyDescent="0.2">
      <c r="A37" s="20" t="s">
        <v>96</v>
      </c>
      <c r="B37" s="4"/>
      <c r="C37" s="22">
        <f t="shared" ref="C37:J37" si="48">(C18-B18)/ABS(B18)</f>
        <v>0.16756756756756758</v>
      </c>
      <c r="D37" s="22">
        <f t="shared" si="48"/>
        <v>0.16203703703703687</v>
      </c>
      <c r="E37" s="22">
        <f t="shared" si="48"/>
        <v>-0.53386454183266929</v>
      </c>
      <c r="F37" s="22">
        <f t="shared" si="48"/>
        <v>1.1282051282051284</v>
      </c>
      <c r="G37" s="22">
        <f t="shared" si="48"/>
        <v>-0.35742971887550201</v>
      </c>
      <c r="H37" s="22">
        <f t="shared" si="48"/>
        <v>1.2240431216602459</v>
      </c>
      <c r="I37" s="22">
        <f t="shared" si="48"/>
        <v>5.4783520126868525E-2</v>
      </c>
      <c r="J37" s="22">
        <f t="shared" si="48"/>
        <v>-0.13952726721162301</v>
      </c>
      <c r="K37" s="23"/>
      <c r="L37" s="24"/>
      <c r="M37" s="24"/>
      <c r="N37" s="24"/>
      <c r="O37" s="24"/>
      <c r="P37" s="24"/>
      <c r="Q37" s="24">
        <f t="shared" ref="Q37:X37" si="49">(Q18-L18)/ABS(L18)</f>
        <v>0.22105263157894733</v>
      </c>
      <c r="R37" s="24">
        <f t="shared" si="49"/>
        <v>6.4102564102564014E-2</v>
      </c>
      <c r="S37" s="24">
        <f t="shared" si="49"/>
        <v>-3.3333333333333361E-2</v>
      </c>
      <c r="T37" s="24">
        <f t="shared" si="49"/>
        <v>-3.4490611191783503E-2</v>
      </c>
      <c r="U37" s="24"/>
      <c r="V37" s="24">
        <f t="shared" si="49"/>
        <v>-0.19827586206896541</v>
      </c>
      <c r="W37" s="24">
        <f t="shared" si="49"/>
        <v>2.4096385542168697E-2</v>
      </c>
      <c r="X37" s="24">
        <f t="shared" si="49"/>
        <v>-9.1954022988505704E-2</v>
      </c>
      <c r="Y37" s="24">
        <f>(Y18-T18)/ABS(T18)</f>
        <v>-0.26571401129270927</v>
      </c>
      <c r="Z37" s="24"/>
      <c r="AA37" s="24">
        <f t="shared" si="47"/>
        <v>1.0752688172042901E-2</v>
      </c>
      <c r="AB37" s="24">
        <f t="shared" si="47"/>
        <v>0.21176470588235299</v>
      </c>
      <c r="AC37" s="24">
        <f t="shared" si="47"/>
        <v>-2.5316455696202552E-2</v>
      </c>
    </row>
    <row r="38" spans="1:29" ht="32" x14ac:dyDescent="0.2">
      <c r="A38" s="21" t="s">
        <v>97</v>
      </c>
      <c r="B38" s="6"/>
      <c r="C38" s="22"/>
      <c r="D38" s="22"/>
      <c r="E38" s="22"/>
      <c r="F38" s="22"/>
      <c r="G38" s="22"/>
      <c r="H38" s="22"/>
      <c r="I38" s="22"/>
      <c r="J38" s="22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</row>
    <row r="39" spans="1:29" x14ac:dyDescent="0.2">
      <c r="A39" s="20" t="s">
        <v>98</v>
      </c>
      <c r="B39" s="6"/>
      <c r="C39" s="22">
        <f t="shared" ref="C39:J39" si="50">(C20-B20)/ABS(B20)</f>
        <v>-1.2349775276394158E-2</v>
      </c>
      <c r="D39" s="22">
        <f t="shared" si="50"/>
        <v>-2.6512632978723458E-2</v>
      </c>
      <c r="E39" s="22">
        <f t="shared" si="50"/>
        <v>-1.9592452830188706E-2</v>
      </c>
      <c r="F39" s="22">
        <f t="shared" si="50"/>
        <v>-2.7158517058751021E-2</v>
      </c>
      <c r="G39" s="22">
        <f t="shared" si="50"/>
        <v>-1.3230360194973787E-2</v>
      </c>
      <c r="H39" s="22">
        <f t="shared" si="50"/>
        <v>9.1095714652296936E-3</v>
      </c>
      <c r="I39" s="22">
        <f t="shared" si="50"/>
        <v>3.6872218690400219E-3</v>
      </c>
      <c r="J39" s="22">
        <f t="shared" si="50"/>
        <v>-1.7228274638966333E-2</v>
      </c>
      <c r="K39" s="23"/>
      <c r="L39" s="24"/>
      <c r="M39" s="24"/>
      <c r="N39" s="24"/>
      <c r="O39" s="24"/>
      <c r="P39" s="24"/>
      <c r="Q39" s="24">
        <f t="shared" ref="Q39:X40" si="51">(Q20-L20)/ABS(L20)</f>
        <v>1.2869765655013533E-2</v>
      </c>
      <c r="R39" s="24">
        <f t="shared" si="51"/>
        <v>5.9758423394787605E-3</v>
      </c>
      <c r="S39" s="24">
        <f t="shared" si="51"/>
        <v>6.3371356147021542E-4</v>
      </c>
      <c r="T39" s="24">
        <f t="shared" si="51"/>
        <v>-4.4331855604813177E-3</v>
      </c>
      <c r="U39" s="24"/>
      <c r="V39" s="24">
        <f t="shared" si="51"/>
        <v>-9.3558379164297243E-3</v>
      </c>
      <c r="W39" s="24">
        <f t="shared" si="51"/>
        <v>-1.478766430738125E-2</v>
      </c>
      <c r="X39" s="24">
        <f t="shared" si="51"/>
        <v>-2.2292590246991796E-2</v>
      </c>
      <c r="Y39" s="24">
        <f>(Y20-T20)/ABS(T20)</f>
        <v>-2.2582697201017812E-2</v>
      </c>
      <c r="Z39" s="24"/>
      <c r="AA39" s="24">
        <f>(AA20-V20)/ABS(V20)</f>
        <v>-2.469529704549794E-2</v>
      </c>
      <c r="AB39" s="24">
        <f>(AB20-W20)/ABS(W20)</f>
        <v>-2.450288646568316E-2</v>
      </c>
      <c r="AC39" s="24">
        <f>(AC20-X20)/ABS(X20)</f>
        <v>-1.9821220365332237E-2</v>
      </c>
    </row>
    <row r="40" spans="1:29" x14ac:dyDescent="0.2">
      <c r="A40" s="20" t="s">
        <v>99</v>
      </c>
      <c r="B40" s="6"/>
      <c r="C40" s="22">
        <f t="shared" ref="C40:J40" si="52">(C21-B21)/ABS(B21)</f>
        <v>-1.6079935725520855E-2</v>
      </c>
      <c r="D40" s="22">
        <f t="shared" si="52"/>
        <v>-2.9583792489615932E-2</v>
      </c>
      <c r="E40" s="22">
        <f t="shared" si="52"/>
        <v>-1.7844103773584981E-2</v>
      </c>
      <c r="F40" s="22">
        <f t="shared" si="52"/>
        <v>-2.4531372430835887E-2</v>
      </c>
      <c r="G40" s="22">
        <f t="shared" si="52"/>
        <v>-1.6559565002471688E-2</v>
      </c>
      <c r="H40" s="22">
        <f t="shared" si="52"/>
        <v>1.1183714501131052E-2</v>
      </c>
      <c r="I40" s="22">
        <f t="shared" si="52"/>
        <v>8.6988939977622937E-4</v>
      </c>
      <c r="J40" s="22">
        <f t="shared" si="52"/>
        <v>-2.5453190961013162E-2</v>
      </c>
      <c r="K40" s="23"/>
      <c r="L40" s="24"/>
      <c r="M40" s="24"/>
      <c r="N40" s="24"/>
      <c r="O40" s="24"/>
      <c r="P40" s="24"/>
      <c r="Q40" s="24">
        <f t="shared" si="51"/>
        <v>1.6506621477436739E-2</v>
      </c>
      <c r="R40" s="24">
        <f t="shared" si="51"/>
        <v>4.9083566324946201E-3</v>
      </c>
      <c r="S40" s="24">
        <f t="shared" si="51"/>
        <v>-3.8344981136743429E-3</v>
      </c>
      <c r="T40" s="24">
        <f t="shared" si="51"/>
        <v>-1.2322744442380389E-2</v>
      </c>
      <c r="U40" s="24"/>
      <c r="V40" s="24">
        <f t="shared" si="51"/>
        <v>-2.0869350456902913E-2</v>
      </c>
      <c r="W40" s="24">
        <f t="shared" si="51"/>
        <v>-2.7822431062198588E-2</v>
      </c>
      <c r="X40" s="24">
        <f t="shared" si="51"/>
        <v>-2.8496926802011602E-2</v>
      </c>
      <c r="Y40" s="24">
        <f t="shared" ref="Y40" si="53">(Y21-T21)/ABS(T21)</f>
        <v>-2.4263322884012568E-2</v>
      </c>
      <c r="Z40" s="24"/>
      <c r="AA40" s="24">
        <f t="shared" ref="AA40" si="54">(AA21-V21)/ABS(V21)</f>
        <v>-2.6800353134064828E-2</v>
      </c>
      <c r="AB40" s="24">
        <f t="shared" ref="AB40" si="55">(AB21-W21)/ABS(W21)</f>
        <v>-2.5629610786059642E-2</v>
      </c>
      <c r="AC40" s="24">
        <f t="shared" ref="AC40" si="56">(AC21-X21)/ABS(X21)</f>
        <v>-2.447597137014312E-2</v>
      </c>
    </row>
    <row r="41" spans="1:29" x14ac:dyDescent="0.2">
      <c r="A41" s="4"/>
      <c r="B41" s="5"/>
      <c r="C41" s="5"/>
      <c r="D41" s="5"/>
    </row>
    <row r="42" spans="1:29" x14ac:dyDescent="0.2">
      <c r="A42" s="26" t="s">
        <v>123</v>
      </c>
    </row>
    <row r="43" spans="1:29" x14ac:dyDescent="0.2">
      <c r="A43" t="s">
        <v>124</v>
      </c>
      <c r="B43" s="27">
        <f t="shared" ref="B43:J43" si="57">B6/B4</f>
        <v>0.4596908597758243</v>
      </c>
      <c r="C43" s="27">
        <f t="shared" si="57"/>
        <v>0.46241042747714356</v>
      </c>
      <c r="D43" s="27">
        <f t="shared" si="57"/>
        <v>0.445764192139738</v>
      </c>
      <c r="E43" s="27">
        <f t="shared" si="57"/>
        <v>0.43838777921257244</v>
      </c>
      <c r="F43" s="27">
        <f t="shared" si="57"/>
        <v>0.44671114860546568</v>
      </c>
      <c r="G43" s="27">
        <f t="shared" si="57"/>
        <v>0.43421650669732376</v>
      </c>
      <c r="H43" s="27">
        <f t="shared" si="57"/>
        <v>0.44820153576721</v>
      </c>
      <c r="I43" s="27">
        <f t="shared" si="57"/>
        <v>0.45983729394134021</v>
      </c>
      <c r="J43" s="27">
        <f t="shared" si="57"/>
        <v>0.43524610969014194</v>
      </c>
      <c r="K43" s="27"/>
      <c r="L43" s="27"/>
      <c r="M43" s="27"/>
      <c r="N43" s="27"/>
      <c r="O43" s="27"/>
      <c r="P43" s="27"/>
      <c r="Q43" s="27">
        <f t="shared" ref="Q43:S43" si="58">Q6/Q4</f>
        <v>0.46505551926845201</v>
      </c>
      <c r="R43" s="27">
        <f t="shared" si="58"/>
        <v>0.45901206304481817</v>
      </c>
      <c r="S43" s="27">
        <f t="shared" si="58"/>
        <v>0.4661024744733695</v>
      </c>
      <c r="T43" s="27">
        <f>T6/T4</f>
        <v>0.44981199934608468</v>
      </c>
      <c r="U43" s="27"/>
      <c r="V43" s="27">
        <f>V6/V4</f>
        <v>0.44257901789233073</v>
      </c>
      <c r="W43" s="27">
        <f>W6/W4</f>
        <v>0.42891475779196397</v>
      </c>
      <c r="X43" s="27">
        <f>X6/X4</f>
        <v>0.43349475383373687</v>
      </c>
      <c r="Y43" s="27">
        <f>Y6/Y4</f>
        <v>0.43625730994152045</v>
      </c>
      <c r="Z43" s="27"/>
      <c r="AA43" s="27">
        <f>AA6/AA4</f>
        <v>0.44207434886776414</v>
      </c>
      <c r="AB43" s="27">
        <f>AB6/AB4</f>
        <v>0.44599641469973111</v>
      </c>
      <c r="AC43" s="27">
        <f>AC6/AC4</f>
        <v>0.44750181028240404</v>
      </c>
    </row>
    <row r="44" spans="1:29" x14ac:dyDescent="0.2">
      <c r="A44" t="s">
        <v>125</v>
      </c>
      <c r="B44" s="27">
        <f t="shared" ref="B44:J44" si="59">B9/B4</f>
        <v>0.32325740988856572</v>
      </c>
      <c r="C44" s="27">
        <f t="shared" si="59"/>
        <v>0.32335680751173707</v>
      </c>
      <c r="D44" s="27">
        <f t="shared" si="59"/>
        <v>0.30751091703056771</v>
      </c>
      <c r="E44" s="27">
        <f t="shared" si="59"/>
        <v>0.31626232931285547</v>
      </c>
      <c r="F44" s="27">
        <f t="shared" si="59"/>
        <v>0.32471815323260989</v>
      </c>
      <c r="G44" s="27">
        <f t="shared" si="59"/>
        <v>0.35093441702537231</v>
      </c>
      <c r="H44" s="27">
        <f t="shared" si="59"/>
        <v>0.29244689927702189</v>
      </c>
      <c r="I44" s="27">
        <f t="shared" si="59"/>
        <v>0.31693427531577822</v>
      </c>
      <c r="J44" s="27">
        <f t="shared" si="59"/>
        <v>0.31975711189644063</v>
      </c>
      <c r="K44" s="27"/>
      <c r="L44" s="27"/>
      <c r="M44" s="27"/>
      <c r="N44" s="27"/>
      <c r="O44" s="27"/>
      <c r="P44" s="27"/>
      <c r="Q44" s="27">
        <f t="shared" ref="Q44:S44" si="60">Q9/Q4</f>
        <v>0.2916394513389941</v>
      </c>
      <c r="R44" s="27">
        <f t="shared" si="60"/>
        <v>0.33098529541252092</v>
      </c>
      <c r="S44" s="27">
        <f t="shared" si="60"/>
        <v>0.31625425443841415</v>
      </c>
      <c r="T44" s="27">
        <f>T9/T4</f>
        <v>0.32981853849926435</v>
      </c>
      <c r="U44" s="27"/>
      <c r="V44" s="27">
        <f>V9/V4</f>
        <v>0.30897769370221484</v>
      </c>
      <c r="W44" s="27">
        <f>W9/W4</f>
        <v>0.30972587307547877</v>
      </c>
      <c r="X44" s="27">
        <f>X9/X4</f>
        <v>0.31953188054882969</v>
      </c>
      <c r="Y44" s="27">
        <f>Y9/Y4</f>
        <v>0.34105263157894739</v>
      </c>
      <c r="Z44" s="27"/>
      <c r="AA44" s="27">
        <f>AA9/AA4</f>
        <v>0.3181080454440065</v>
      </c>
      <c r="AB44" s="27">
        <f>AB9/AB4</f>
        <v>0.30968031072602331</v>
      </c>
      <c r="AC44" s="27">
        <f>AC9/AC4</f>
        <v>0.34001126397940301</v>
      </c>
    </row>
    <row r="45" spans="1:29" x14ac:dyDescent="0.2">
      <c r="A45" t="s">
        <v>127</v>
      </c>
      <c r="B45" s="27">
        <f>B10/B4</f>
        <v>0.13643344988725858</v>
      </c>
      <c r="C45" s="27">
        <f t="shared" ref="C45:J45" si="61">C10/C4</f>
        <v>0.13905361996540647</v>
      </c>
      <c r="D45" s="27">
        <f t="shared" si="61"/>
        <v>0.13825327510917029</v>
      </c>
      <c r="E45" s="27">
        <f t="shared" si="61"/>
        <v>0.12212544989971701</v>
      </c>
      <c r="F45" s="27">
        <f t="shared" si="61"/>
        <v>0.12199299537285579</v>
      </c>
      <c r="G45" s="27">
        <f t="shared" si="61"/>
        <v>8.3282089671951443E-2</v>
      </c>
      <c r="H45" s="27">
        <f t="shared" si="61"/>
        <v>0.15575463649018814</v>
      </c>
      <c r="I45" s="27">
        <f t="shared" si="61"/>
        <v>0.14290301862556198</v>
      </c>
      <c r="J45" s="27">
        <f t="shared" si="61"/>
        <v>0.11548899779370131</v>
      </c>
      <c r="K45" s="27"/>
      <c r="L45" s="27"/>
      <c r="M45" s="27"/>
      <c r="N45" s="27"/>
      <c r="O45" s="27"/>
      <c r="P45" s="27"/>
      <c r="Q45" s="27">
        <f t="shared" ref="Q45:S45" si="62">Q10/Q4</f>
        <v>0.17341606792945788</v>
      </c>
      <c r="R45" s="27">
        <f t="shared" si="62"/>
        <v>0.12802676763229726</v>
      </c>
      <c r="S45" s="27">
        <f t="shared" si="62"/>
        <v>0.14984822003495538</v>
      </c>
      <c r="T45" s="27">
        <f>T10/T4</f>
        <v>0.11999346084682033</v>
      </c>
      <c r="U45" s="27"/>
      <c r="V45" s="27">
        <f>V10/V4</f>
        <v>0.13360132419011586</v>
      </c>
      <c r="W45" s="27">
        <f>W10/W4</f>
        <v>0.11918888471648517</v>
      </c>
      <c r="X45" s="27">
        <f>X10/X4</f>
        <v>0.11396287328490719</v>
      </c>
      <c r="Y45" s="27">
        <f>Y10/Y4</f>
        <v>9.5204678362573097E-2</v>
      </c>
      <c r="Z45" s="27"/>
      <c r="AA45" s="27">
        <f>AA10/AA4</f>
        <v>0.12396630342375763</v>
      </c>
      <c r="AB45" s="27">
        <f>AB10/AB4</f>
        <v>0.1363161039737078</v>
      </c>
      <c r="AC45" s="27">
        <f>AC10/AC4</f>
        <v>0.10749054630300105</v>
      </c>
    </row>
    <row r="46" spans="1:29" x14ac:dyDescent="0.2">
      <c r="A46" t="s">
        <v>126</v>
      </c>
      <c r="B46" s="27">
        <f t="shared" ref="B46:J46" si="63">B15/B4</f>
        <v>0.1069572889774844</v>
      </c>
      <c r="C46" s="27">
        <f t="shared" si="63"/>
        <v>0.11613540894489746</v>
      </c>
      <c r="D46" s="27">
        <f t="shared" si="63"/>
        <v>0.12343522561863174</v>
      </c>
      <c r="E46" s="27">
        <f t="shared" si="63"/>
        <v>5.3108772701046789E-2</v>
      </c>
      <c r="F46" s="27">
        <f t="shared" si="63"/>
        <v>0.10299869621903521</v>
      </c>
      <c r="G46" s="27">
        <f t="shared" si="63"/>
        <v>6.7882255434056085E-2</v>
      </c>
      <c r="H46" s="27">
        <f t="shared" si="63"/>
        <v>0.12858682473393507</v>
      </c>
      <c r="I46" s="27">
        <f t="shared" si="63"/>
        <v>0.12943695140226932</v>
      </c>
      <c r="J46" s="27">
        <f t="shared" si="63"/>
        <v>9.8990569537458259E-2</v>
      </c>
      <c r="K46" s="27"/>
      <c r="L46" s="27"/>
      <c r="M46" s="27"/>
      <c r="N46" s="27"/>
      <c r="O46" s="27"/>
      <c r="P46" s="27"/>
      <c r="Q46" s="27">
        <f t="shared" ref="Q46:S46" si="64">Q15/Q4</f>
        <v>0.15300457217504898</v>
      </c>
      <c r="R46" s="27">
        <f t="shared" si="64"/>
        <v>0.11772475125473277</v>
      </c>
      <c r="S46" s="27">
        <f t="shared" si="64"/>
        <v>0.12841504921350383</v>
      </c>
      <c r="T46" s="27">
        <f>T15/T4</f>
        <v>0.11762301781919242</v>
      </c>
      <c r="U46" s="27"/>
      <c r="V46" s="27">
        <f>V15/V4</f>
        <v>0.11570899345787027</v>
      </c>
      <c r="W46" s="27">
        <f>W15/W4</f>
        <v>9.9962448366503948E-2</v>
      </c>
      <c r="X46" s="27">
        <f>X15/X4</f>
        <v>0.10008071025020178</v>
      </c>
      <c r="Y46" s="27">
        <f>Y15/Y4</f>
        <v>8.0389863547758289E-2</v>
      </c>
      <c r="Z46" s="27"/>
      <c r="AA46" s="27">
        <f>AA15/AA4</f>
        <v>0.11206430172347168</v>
      </c>
      <c r="AB46" s="27">
        <f>AB15/AB4</f>
        <v>0.11786674634000598</v>
      </c>
      <c r="AC46" s="27">
        <f>AC15/AC4</f>
        <v>9.4295599002333252E-2</v>
      </c>
    </row>
  </sheetData>
  <mergeCells count="6">
    <mergeCell ref="V1:Y1"/>
    <mergeCell ref="AA1:AD1"/>
    <mergeCell ref="L1:O1"/>
    <mergeCell ref="Q1:T1"/>
    <mergeCell ref="A1:A2"/>
    <mergeCell ref="B1:J1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131A-FF02-1844-8BEC-684F2181E7A0}">
  <dimension ref="A1:L68"/>
  <sheetViews>
    <sheetView zoomScale="10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75" sqref="C75"/>
    </sheetView>
  </sheetViews>
  <sheetFormatPr baseColWidth="10" defaultRowHeight="16" x14ac:dyDescent="0.2"/>
  <cols>
    <col min="1" max="1" width="26.83203125" customWidth="1"/>
    <col min="2" max="2" width="11.83203125" bestFit="1" customWidth="1"/>
    <col min="3" max="3" width="11.1640625" bestFit="1" customWidth="1"/>
    <col min="4" max="10" width="11" bestFit="1" customWidth="1"/>
  </cols>
  <sheetData>
    <row r="1" spans="1:12" ht="32" customHeight="1" x14ac:dyDescent="0.2">
      <c r="A1" s="233" t="s">
        <v>40</v>
      </c>
      <c r="B1" s="232" t="s">
        <v>41</v>
      </c>
      <c r="C1" s="232"/>
      <c r="D1" s="232"/>
      <c r="E1" s="232"/>
      <c r="F1" s="232"/>
      <c r="G1" s="232"/>
      <c r="H1" s="232"/>
      <c r="I1" s="232"/>
      <c r="J1" s="232"/>
    </row>
    <row r="2" spans="1:12" ht="32" x14ac:dyDescent="0.2">
      <c r="A2" s="234"/>
      <c r="B2" s="2" t="s">
        <v>105</v>
      </c>
      <c r="C2" s="2" t="s">
        <v>104</v>
      </c>
      <c r="D2" s="2" t="s">
        <v>103</v>
      </c>
      <c r="E2" s="2" t="s">
        <v>102</v>
      </c>
      <c r="F2" s="2" t="s">
        <v>101</v>
      </c>
      <c r="G2" s="2" t="s">
        <v>100</v>
      </c>
      <c r="H2" s="2" t="s">
        <v>42</v>
      </c>
      <c r="I2" s="2" t="s">
        <v>2</v>
      </c>
      <c r="J2" s="2" t="s">
        <v>1</v>
      </c>
      <c r="K2" s="2" t="s">
        <v>171</v>
      </c>
      <c r="L2" s="2" t="s">
        <v>227</v>
      </c>
    </row>
    <row r="3" spans="1:12" ht="32" x14ac:dyDescent="0.2">
      <c r="A3" s="3" t="s">
        <v>43</v>
      </c>
      <c r="H3" s="4" t="s">
        <v>4</v>
      </c>
      <c r="I3" s="4" t="s">
        <v>4</v>
      </c>
      <c r="J3" s="4" t="s">
        <v>4</v>
      </c>
    </row>
    <row r="4" spans="1:12" x14ac:dyDescent="0.2">
      <c r="A4" s="4" t="s">
        <v>44</v>
      </c>
      <c r="B4" s="5">
        <v>3273</v>
      </c>
      <c r="C4" s="5">
        <v>3760</v>
      </c>
      <c r="D4" s="5">
        <v>4240</v>
      </c>
      <c r="E4" s="5">
        <v>1933</v>
      </c>
      <c r="F4" s="5">
        <v>4029</v>
      </c>
      <c r="G4" s="5">
        <v>2539</v>
      </c>
      <c r="H4" s="5">
        <v>5727</v>
      </c>
      <c r="I4" s="5">
        <v>6046</v>
      </c>
      <c r="J4" s="5">
        <v>5070</v>
      </c>
      <c r="K4">
        <f>'Valuations &amp; Forecasting'!K45</f>
        <v>5475.9</v>
      </c>
    </row>
    <row r="5" spans="1:12" ht="48" x14ac:dyDescent="0.2">
      <c r="A5" s="3" t="s">
        <v>45</v>
      </c>
      <c r="H5" s="4" t="s">
        <v>4</v>
      </c>
      <c r="I5" s="4" t="s">
        <v>4</v>
      </c>
      <c r="J5" s="4" t="s">
        <v>4</v>
      </c>
    </row>
    <row r="6" spans="1:12" x14ac:dyDescent="0.2">
      <c r="A6" s="4" t="s">
        <v>46</v>
      </c>
      <c r="B6" s="6">
        <v>606</v>
      </c>
      <c r="C6" s="6">
        <v>649</v>
      </c>
      <c r="D6" s="6">
        <v>706</v>
      </c>
      <c r="E6" s="6">
        <v>747</v>
      </c>
      <c r="F6" s="6">
        <v>705</v>
      </c>
      <c r="G6" s="6">
        <v>721</v>
      </c>
      <c r="H6" s="6">
        <v>744</v>
      </c>
      <c r="I6" s="6">
        <v>717</v>
      </c>
      <c r="J6" s="6">
        <v>703</v>
      </c>
    </row>
    <row r="7" spans="1:12" x14ac:dyDescent="0.2">
      <c r="A7" s="4" t="s">
        <v>47</v>
      </c>
      <c r="B7" s="6">
        <v>-113</v>
      </c>
      <c r="C7" s="6">
        <v>-80</v>
      </c>
      <c r="D7" s="6">
        <v>-273</v>
      </c>
      <c r="E7" s="6">
        <v>647</v>
      </c>
      <c r="F7" s="6">
        <v>34</v>
      </c>
      <c r="G7" s="6">
        <v>-380</v>
      </c>
      <c r="H7" s="6">
        <v>-385</v>
      </c>
      <c r="I7" s="6">
        <v>-650</v>
      </c>
      <c r="J7" s="6">
        <v>-117</v>
      </c>
    </row>
    <row r="8" spans="1:12" x14ac:dyDescent="0.2">
      <c r="A8" s="4" t="s">
        <v>48</v>
      </c>
      <c r="B8" s="6">
        <v>191</v>
      </c>
      <c r="C8" s="6">
        <v>236</v>
      </c>
      <c r="D8" s="6">
        <v>215</v>
      </c>
      <c r="E8" s="6">
        <v>218</v>
      </c>
      <c r="F8" s="6">
        <v>325</v>
      </c>
      <c r="G8" s="6">
        <v>429</v>
      </c>
      <c r="H8" s="6">
        <v>611</v>
      </c>
      <c r="I8" s="6">
        <v>638</v>
      </c>
      <c r="J8" s="6">
        <v>755</v>
      </c>
    </row>
    <row r="9" spans="1:12" ht="32" x14ac:dyDescent="0.2">
      <c r="A9" s="4" t="s">
        <v>49</v>
      </c>
      <c r="B9" s="6">
        <v>43</v>
      </c>
      <c r="C9" s="6">
        <v>13</v>
      </c>
      <c r="D9" s="6">
        <v>10</v>
      </c>
      <c r="E9" s="6">
        <v>27</v>
      </c>
      <c r="F9" s="6">
        <v>15</v>
      </c>
      <c r="G9" s="6">
        <v>398</v>
      </c>
      <c r="H9" s="6">
        <v>53</v>
      </c>
      <c r="I9" s="6">
        <v>123</v>
      </c>
      <c r="J9" s="6">
        <v>156</v>
      </c>
    </row>
    <row r="10" spans="1:12" x14ac:dyDescent="0.2">
      <c r="A10" s="4" t="s">
        <v>50</v>
      </c>
      <c r="B10" s="6">
        <v>424</v>
      </c>
      <c r="C10" s="6">
        <v>98</v>
      </c>
      <c r="D10" s="6">
        <v>-117</v>
      </c>
      <c r="E10" s="6">
        <v>-99</v>
      </c>
      <c r="F10" s="6">
        <v>233</v>
      </c>
      <c r="G10" s="6">
        <v>23</v>
      </c>
      <c r="H10" s="6">
        <v>-138</v>
      </c>
      <c r="I10" s="6">
        <v>-26</v>
      </c>
      <c r="J10" s="6">
        <v>-213</v>
      </c>
    </row>
    <row r="11" spans="1:12" ht="48" x14ac:dyDescent="0.2">
      <c r="A11" s="3" t="s">
        <v>51</v>
      </c>
      <c r="H11" s="4" t="s">
        <v>4</v>
      </c>
      <c r="I11" s="4" t="s">
        <v>4</v>
      </c>
      <c r="J11" s="4" t="s">
        <v>4</v>
      </c>
    </row>
    <row r="12" spans="1:12" x14ac:dyDescent="0.2">
      <c r="A12" s="3"/>
      <c r="E12" s="38"/>
      <c r="F12" s="38"/>
      <c r="G12" s="38"/>
      <c r="H12" s="38"/>
      <c r="I12" s="38"/>
      <c r="J12" s="38"/>
    </row>
    <row r="13" spans="1:12" ht="32" x14ac:dyDescent="0.2">
      <c r="A13" s="4" t="s">
        <v>52</v>
      </c>
      <c r="B13" s="6">
        <v>-216</v>
      </c>
      <c r="C13" s="6">
        <v>60</v>
      </c>
      <c r="D13" s="6">
        <v>-426</v>
      </c>
      <c r="E13" s="6">
        <v>187</v>
      </c>
      <c r="F13" s="6">
        <v>-270</v>
      </c>
      <c r="G13" s="6">
        <v>1239</v>
      </c>
      <c r="H13" s="6">
        <v>-1606</v>
      </c>
      <c r="I13" s="6">
        <v>-504</v>
      </c>
      <c r="J13" s="6">
        <v>489</v>
      </c>
      <c r="K13" s="6"/>
    </row>
    <row r="14" spans="1:12" x14ac:dyDescent="0.2">
      <c r="A14" s="4"/>
      <c r="B14" s="6"/>
      <c r="C14" s="22">
        <f>(C13-B13)/ABS(B13)</f>
        <v>1.2777777777777777</v>
      </c>
      <c r="D14" s="22">
        <f t="shared" ref="D14:J14" si="0">(D13-C13)/ABS(C13)</f>
        <v>-8.1</v>
      </c>
      <c r="E14" s="22">
        <f t="shared" si="0"/>
        <v>1.4389671361502347</v>
      </c>
      <c r="F14" s="22">
        <f t="shared" si="0"/>
        <v>-2.4438502673796791</v>
      </c>
      <c r="G14" s="22">
        <f t="shared" si="0"/>
        <v>5.5888888888888886</v>
      </c>
      <c r="H14" s="22">
        <f t="shared" si="0"/>
        <v>-2.2962066182405168</v>
      </c>
      <c r="I14" s="22">
        <f t="shared" si="0"/>
        <v>0.68617683686176834</v>
      </c>
      <c r="J14" s="22">
        <f t="shared" si="0"/>
        <v>1.9702380952380953</v>
      </c>
      <c r="K14" s="22"/>
    </row>
    <row r="15" spans="1:12" x14ac:dyDescent="0.2">
      <c r="A15" s="4" t="s">
        <v>53</v>
      </c>
      <c r="B15" s="6">
        <v>-621</v>
      </c>
      <c r="C15" s="6">
        <v>-590</v>
      </c>
      <c r="D15" s="6">
        <v>-231</v>
      </c>
      <c r="E15" s="6">
        <v>-255</v>
      </c>
      <c r="F15" s="6">
        <v>-490</v>
      </c>
      <c r="G15" s="6">
        <v>-1854</v>
      </c>
      <c r="H15" s="6">
        <v>507</v>
      </c>
      <c r="I15" s="6">
        <v>-1676</v>
      </c>
      <c r="J15" s="6">
        <v>-133</v>
      </c>
      <c r="K15" s="6"/>
    </row>
    <row r="16" spans="1:12" x14ac:dyDescent="0.2">
      <c r="A16" s="4"/>
      <c r="B16" s="6"/>
      <c r="C16" s="22">
        <f>(C15-B15)/ABS(B15)</f>
        <v>4.9919484702093397E-2</v>
      </c>
      <c r="D16" s="22">
        <f t="shared" ref="D16" si="1">(D15-C15)/ABS(C15)</f>
        <v>0.6084745762711864</v>
      </c>
      <c r="E16" s="22">
        <f t="shared" ref="E16" si="2">(E15-D15)/ABS(D15)</f>
        <v>-0.1038961038961039</v>
      </c>
      <c r="F16" s="22">
        <f t="shared" ref="F16" si="3">(F15-E15)/ABS(E15)</f>
        <v>-0.92156862745098034</v>
      </c>
      <c r="G16" s="22">
        <f t="shared" ref="G16" si="4">(G15-F15)/ABS(F15)</f>
        <v>-2.7836734693877552</v>
      </c>
      <c r="H16" s="22">
        <f t="shared" ref="H16" si="5">(H15-G15)/ABS(G15)</f>
        <v>1.2734627831715211</v>
      </c>
      <c r="I16" s="22">
        <f t="shared" ref="I16" si="6">(I15-H15)/ABS(H15)</f>
        <v>-4.3057199211045365</v>
      </c>
      <c r="J16" s="22">
        <f t="shared" ref="J16" si="7">(J15-I15)/ABS(I15)</f>
        <v>0.9206443914081146</v>
      </c>
      <c r="K16" s="22"/>
    </row>
    <row r="17" spans="1:11" ht="64" x14ac:dyDescent="0.2">
      <c r="A17" s="4" t="s">
        <v>54</v>
      </c>
      <c r="B17" s="6">
        <v>-144</v>
      </c>
      <c r="C17" s="6">
        <v>-161</v>
      </c>
      <c r="D17" s="6">
        <v>-120</v>
      </c>
      <c r="E17" s="6">
        <v>35</v>
      </c>
      <c r="F17" s="6">
        <v>-203</v>
      </c>
      <c r="G17" s="6">
        <v>-654</v>
      </c>
      <c r="H17" s="6">
        <v>-182</v>
      </c>
      <c r="I17" s="6">
        <v>-845</v>
      </c>
      <c r="J17" s="6">
        <v>-644</v>
      </c>
      <c r="K17" s="6"/>
    </row>
    <row r="18" spans="1:11" x14ac:dyDescent="0.2">
      <c r="A18" s="4"/>
      <c r="B18" s="6"/>
      <c r="C18" s="22">
        <f>(C17-B17)/ABS(B17)</f>
        <v>-0.11805555555555555</v>
      </c>
      <c r="D18" s="22">
        <f t="shared" ref="D18" si="8">(D17-C17)/ABS(C17)</f>
        <v>0.25465838509316768</v>
      </c>
      <c r="E18" s="22">
        <f t="shared" ref="E18" si="9">(E17-D17)/ABS(D17)</f>
        <v>1.2916666666666667</v>
      </c>
      <c r="F18" s="22">
        <f t="shared" ref="F18" si="10">(F17-E17)/ABS(E17)</f>
        <v>-6.8</v>
      </c>
      <c r="G18" s="22">
        <f t="shared" ref="G18" si="11">(G17-F17)/ABS(F17)</f>
        <v>-2.2216748768472905</v>
      </c>
      <c r="H18" s="22">
        <f t="shared" ref="H18" si="12">(H17-G17)/ABS(G17)</f>
        <v>0.72171253822629966</v>
      </c>
      <c r="I18" s="22">
        <f t="shared" ref="I18" si="13">(I17-H17)/ABS(H17)</f>
        <v>-3.6428571428571428</v>
      </c>
      <c r="J18" s="22">
        <f t="shared" ref="J18" si="14">(J17-I17)/ABS(I17)</f>
        <v>0.23786982248520711</v>
      </c>
      <c r="K18" s="22"/>
    </row>
    <row r="19" spans="1:11" ht="80" x14ac:dyDescent="0.2">
      <c r="A19" s="4" t="s">
        <v>55</v>
      </c>
      <c r="B19" s="6">
        <v>1237</v>
      </c>
      <c r="C19" s="6">
        <v>-889</v>
      </c>
      <c r="D19" s="6">
        <v>-364</v>
      </c>
      <c r="E19" s="6">
        <v>1515</v>
      </c>
      <c r="F19" s="6">
        <v>1525</v>
      </c>
      <c r="G19" s="6">
        <v>24</v>
      </c>
      <c r="H19" s="6">
        <v>1326</v>
      </c>
      <c r="I19" s="6">
        <v>1365</v>
      </c>
      <c r="J19" s="6">
        <v>-225</v>
      </c>
      <c r="K19" s="6"/>
    </row>
    <row r="20" spans="1:11" x14ac:dyDescent="0.2">
      <c r="A20" s="4"/>
      <c r="B20" s="6"/>
      <c r="C20" s="22">
        <f>(C19-B19)/ABS(B19)</f>
        <v>-1.7186742118027485</v>
      </c>
      <c r="D20" s="22">
        <f t="shared" ref="D20" si="15">(D19-C19)/ABS(C19)</f>
        <v>0.59055118110236215</v>
      </c>
      <c r="E20" s="22">
        <f t="shared" ref="E20" si="16">(E19-D19)/ABS(D19)</f>
        <v>5.1620879120879124</v>
      </c>
      <c r="F20" s="22">
        <f t="shared" ref="F20" si="17">(F19-E19)/ABS(E19)</f>
        <v>6.6006600660066007E-3</v>
      </c>
      <c r="G20" s="22">
        <f t="shared" ref="G20" si="18">(G19-F19)/ABS(F19)</f>
        <v>-0.98426229508196716</v>
      </c>
      <c r="H20" s="22">
        <f t="shared" ref="H20" si="19">(H19-G19)/ABS(G19)</f>
        <v>54.25</v>
      </c>
      <c r="I20" s="22">
        <f t="shared" ref="I20" si="20">(I19-H19)/ABS(H19)</f>
        <v>2.9411764705882353E-2</v>
      </c>
      <c r="J20" s="22">
        <f t="shared" ref="J20" si="21">(J19-I19)/ABS(I19)</f>
        <v>-1.1648351648351649</v>
      </c>
      <c r="K20" s="22"/>
    </row>
    <row r="21" spans="1:11" ht="32" x14ac:dyDescent="0.2">
      <c r="A21" s="4" t="s">
        <v>56</v>
      </c>
      <c r="B21" s="6">
        <v>4680</v>
      </c>
      <c r="C21" s="6">
        <v>3096</v>
      </c>
      <c r="D21" s="6">
        <v>3640</v>
      </c>
      <c r="E21" s="6">
        <v>4955</v>
      </c>
      <c r="F21" s="6">
        <v>5903</v>
      </c>
      <c r="G21" s="6">
        <v>2485</v>
      </c>
      <c r="H21" s="6">
        <v>6657</v>
      </c>
      <c r="I21" s="6">
        <v>5188</v>
      </c>
      <c r="J21" s="6">
        <v>5841</v>
      </c>
      <c r="K21" s="6"/>
    </row>
    <row r="22" spans="1:11" x14ac:dyDescent="0.2">
      <c r="A22" s="4"/>
      <c r="B22" s="6"/>
      <c r="C22" s="22">
        <f>(C21-B21)/ABS(B21)</f>
        <v>-0.33846153846153848</v>
      </c>
      <c r="D22" s="22">
        <f t="shared" ref="D22" si="22">(D21-C21)/ABS(C21)</f>
        <v>0.17571059431524547</v>
      </c>
      <c r="E22" s="22">
        <f t="shared" ref="E22" si="23">(E21-D21)/ABS(D21)</f>
        <v>0.36126373626373626</v>
      </c>
      <c r="F22" s="22">
        <f t="shared" ref="F22" si="24">(F21-E21)/ABS(E21)</f>
        <v>0.19132189707366296</v>
      </c>
      <c r="G22" s="22">
        <f t="shared" ref="G22" si="25">(G21-F21)/ABS(F21)</f>
        <v>-0.57902761307809592</v>
      </c>
      <c r="H22" s="22">
        <f t="shared" ref="H22" si="26">(H21-G21)/ABS(G21)</f>
        <v>1.6788732394366197</v>
      </c>
      <c r="I22" s="22">
        <f t="shared" ref="I22" si="27">(I21-H21)/ABS(H21)</f>
        <v>-0.220669971458615</v>
      </c>
      <c r="J22" s="22">
        <f t="shared" ref="J22" si="28">(J21-I21)/ABS(I21)</f>
        <v>0.12586738627602159</v>
      </c>
      <c r="K22" s="22"/>
    </row>
    <row r="23" spans="1:11" ht="32" x14ac:dyDescent="0.2">
      <c r="A23" s="3" t="s">
        <v>57</v>
      </c>
      <c r="H23" s="4" t="s">
        <v>4</v>
      </c>
      <c r="I23" s="4" t="s">
        <v>4</v>
      </c>
      <c r="J23" s="4" t="s">
        <v>4</v>
      </c>
    </row>
    <row r="24" spans="1:11" ht="32" x14ac:dyDescent="0.2">
      <c r="A24" s="4" t="s">
        <v>58</v>
      </c>
      <c r="B24" s="6">
        <v>-4936</v>
      </c>
      <c r="C24" s="6">
        <v>-5367</v>
      </c>
      <c r="D24" s="6">
        <v>-5928</v>
      </c>
      <c r="E24" s="6">
        <v>-4783</v>
      </c>
      <c r="F24" s="6">
        <v>-2937</v>
      </c>
      <c r="G24" s="6">
        <v>-2426</v>
      </c>
      <c r="H24" s="6">
        <v>-9961</v>
      </c>
      <c r="I24" s="6">
        <v>-12913</v>
      </c>
      <c r="J24" s="6">
        <v>-6059</v>
      </c>
    </row>
    <row r="25" spans="1:11" ht="32" x14ac:dyDescent="0.2">
      <c r="A25" s="4" t="s">
        <v>59</v>
      </c>
      <c r="B25" s="6">
        <v>3655</v>
      </c>
      <c r="C25" s="6">
        <v>2924</v>
      </c>
      <c r="D25" s="6">
        <v>3623</v>
      </c>
      <c r="E25" s="6">
        <v>3613</v>
      </c>
      <c r="F25" s="6">
        <v>1715</v>
      </c>
      <c r="G25" s="6">
        <v>74</v>
      </c>
      <c r="H25" s="6">
        <v>4236</v>
      </c>
      <c r="I25" s="6">
        <v>8199</v>
      </c>
      <c r="J25" s="6">
        <v>3356</v>
      </c>
    </row>
    <row r="26" spans="1:11" x14ac:dyDescent="0.2">
      <c r="A26" s="4" t="s">
        <v>60</v>
      </c>
      <c r="B26" s="6">
        <v>2216</v>
      </c>
      <c r="C26" s="6">
        <v>2386</v>
      </c>
      <c r="D26" s="6">
        <v>2423</v>
      </c>
      <c r="E26" s="6">
        <v>2496</v>
      </c>
      <c r="F26" s="6">
        <v>2072</v>
      </c>
      <c r="G26" s="6">
        <v>2379</v>
      </c>
      <c r="H26" s="6">
        <v>2449</v>
      </c>
      <c r="I26" s="6">
        <v>3967</v>
      </c>
      <c r="J26" s="6">
        <v>4184</v>
      </c>
    </row>
    <row r="27" spans="1:11" ht="32" x14ac:dyDescent="0.2">
      <c r="A27" s="4" t="s">
        <v>106</v>
      </c>
      <c r="B27" s="6">
        <v>-150</v>
      </c>
      <c r="C27" s="6">
        <v>150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1:11" ht="32" x14ac:dyDescent="0.2">
      <c r="A28" s="4" t="s">
        <v>61</v>
      </c>
      <c r="B28" s="6">
        <v>-963</v>
      </c>
      <c r="C28" s="6">
        <v>-1143</v>
      </c>
      <c r="D28" s="6">
        <v>-1105</v>
      </c>
      <c r="E28" s="6">
        <v>-1028</v>
      </c>
      <c r="F28" s="6">
        <v>-1119</v>
      </c>
      <c r="G28" s="6">
        <v>-1086</v>
      </c>
      <c r="H28" s="6">
        <v>-695</v>
      </c>
      <c r="I28" s="6">
        <v>-758</v>
      </c>
      <c r="J28" s="6">
        <v>-969</v>
      </c>
    </row>
    <row r="29" spans="1:11" ht="32" x14ac:dyDescent="0.2">
      <c r="A29" s="4" t="s">
        <v>107</v>
      </c>
      <c r="B29" s="6">
        <v>3</v>
      </c>
      <c r="C29" s="6">
        <v>10</v>
      </c>
      <c r="D29" s="6">
        <v>13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1:11" x14ac:dyDescent="0.2">
      <c r="A30" s="4" t="s">
        <v>62</v>
      </c>
      <c r="B30" s="6">
        <v>0</v>
      </c>
      <c r="C30" s="6">
        <v>6</v>
      </c>
      <c r="D30" s="6">
        <v>-34</v>
      </c>
      <c r="E30" s="6">
        <v>-22</v>
      </c>
      <c r="F30" s="6">
        <v>5</v>
      </c>
      <c r="G30" s="6">
        <v>31</v>
      </c>
      <c r="H30" s="6">
        <v>171</v>
      </c>
      <c r="I30" s="6">
        <v>-19</v>
      </c>
      <c r="J30" s="6">
        <v>52</v>
      </c>
    </row>
    <row r="31" spans="1:11" ht="32" x14ac:dyDescent="0.2">
      <c r="A31" s="4" t="s">
        <v>63</v>
      </c>
      <c r="B31" s="6">
        <v>-175</v>
      </c>
      <c r="C31" s="6">
        <v>-1034</v>
      </c>
      <c r="D31" s="6">
        <v>-1008</v>
      </c>
      <c r="E31" s="6">
        <v>276</v>
      </c>
      <c r="F31" s="6">
        <v>-264</v>
      </c>
      <c r="G31" s="6">
        <v>-1028</v>
      </c>
      <c r="H31" s="6">
        <v>-3800</v>
      </c>
      <c r="I31" s="6">
        <v>-1524</v>
      </c>
      <c r="J31" s="6">
        <v>564</v>
      </c>
    </row>
    <row r="32" spans="1:11" ht="32" x14ac:dyDescent="0.2">
      <c r="A32" s="3" t="s">
        <v>64</v>
      </c>
      <c r="H32" s="4" t="s">
        <v>4</v>
      </c>
      <c r="I32" s="4" t="s">
        <v>4</v>
      </c>
      <c r="J32" s="4" t="s">
        <v>4</v>
      </c>
    </row>
    <row r="33" spans="1:10" ht="32" x14ac:dyDescent="0.2">
      <c r="A33" s="4" t="s">
        <v>109</v>
      </c>
      <c r="B33" s="6">
        <v>0</v>
      </c>
      <c r="C33" s="6">
        <v>981</v>
      </c>
      <c r="D33" s="6">
        <v>1482</v>
      </c>
      <c r="E33" s="6">
        <v>0</v>
      </c>
      <c r="F33" s="6">
        <v>0</v>
      </c>
      <c r="G33" s="6">
        <v>6134</v>
      </c>
      <c r="H33" s="4">
        <v>0</v>
      </c>
      <c r="I33" s="4">
        <v>0</v>
      </c>
      <c r="J33" s="4">
        <v>0</v>
      </c>
    </row>
    <row r="34" spans="1:10" ht="32" x14ac:dyDescent="0.2">
      <c r="A34" s="4" t="s">
        <v>108</v>
      </c>
      <c r="B34" s="6">
        <v>-7</v>
      </c>
      <c r="C34" s="6">
        <v>-106</v>
      </c>
      <c r="D34" s="6">
        <v>-44</v>
      </c>
      <c r="E34" s="6">
        <v>0</v>
      </c>
      <c r="F34" s="6">
        <v>0</v>
      </c>
      <c r="G34" s="6">
        <v>0</v>
      </c>
      <c r="H34" s="4">
        <v>0</v>
      </c>
      <c r="I34" s="4">
        <v>0</v>
      </c>
      <c r="J34" s="4">
        <v>0</v>
      </c>
    </row>
    <row r="35" spans="1:10" ht="32" x14ac:dyDescent="0.2">
      <c r="A35" s="4" t="s">
        <v>65</v>
      </c>
      <c r="B35" s="6">
        <v>-63</v>
      </c>
      <c r="C35" s="6">
        <v>-67</v>
      </c>
      <c r="D35" s="6">
        <v>327</v>
      </c>
      <c r="E35" s="6">
        <v>13</v>
      </c>
      <c r="F35" s="6">
        <v>-325</v>
      </c>
      <c r="G35" s="6">
        <v>49</v>
      </c>
      <c r="H35" s="6">
        <v>-52</v>
      </c>
      <c r="I35" s="6">
        <v>15</v>
      </c>
      <c r="J35" s="6">
        <v>-4</v>
      </c>
    </row>
    <row r="36" spans="1:10" x14ac:dyDescent="0.2">
      <c r="A36" s="4" t="s">
        <v>66</v>
      </c>
      <c r="B36" s="6">
        <v>-19</v>
      </c>
      <c r="C36" s="6">
        <v>-7</v>
      </c>
      <c r="D36" s="6">
        <v>-17</v>
      </c>
      <c r="E36" s="6">
        <v>0</v>
      </c>
      <c r="F36" s="6">
        <v>0</v>
      </c>
      <c r="G36" s="6">
        <v>0</v>
      </c>
      <c r="H36" s="6">
        <v>-197</v>
      </c>
      <c r="I36" s="6">
        <v>0</v>
      </c>
      <c r="J36" s="6">
        <v>-500</v>
      </c>
    </row>
    <row r="37" spans="1:10" ht="32" x14ac:dyDescent="0.2">
      <c r="A37" s="4" t="s">
        <v>67</v>
      </c>
      <c r="B37" s="6">
        <v>514</v>
      </c>
      <c r="C37" s="6">
        <v>507</v>
      </c>
      <c r="D37" s="6">
        <v>489</v>
      </c>
      <c r="E37" s="6">
        <v>733</v>
      </c>
      <c r="F37" s="6">
        <v>700</v>
      </c>
      <c r="G37" s="6">
        <v>885</v>
      </c>
      <c r="H37" s="6">
        <v>1172</v>
      </c>
      <c r="I37" s="6">
        <v>1151</v>
      </c>
      <c r="J37" s="6">
        <v>651</v>
      </c>
    </row>
    <row r="38" spans="1:10" x14ac:dyDescent="0.2">
      <c r="A38" s="4" t="s">
        <v>68</v>
      </c>
      <c r="B38" s="6">
        <v>218</v>
      </c>
      <c r="C38" s="6">
        <v>281</v>
      </c>
      <c r="D38" s="6">
        <v>177</v>
      </c>
      <c r="E38" s="6">
        <v>-4254</v>
      </c>
      <c r="F38" s="6">
        <v>-4286</v>
      </c>
      <c r="G38" s="6">
        <v>-3067</v>
      </c>
      <c r="H38" s="6">
        <v>-608</v>
      </c>
      <c r="I38" s="6">
        <v>-4014</v>
      </c>
      <c r="J38" s="6">
        <v>-5480</v>
      </c>
    </row>
    <row r="39" spans="1:10" ht="32" x14ac:dyDescent="0.2">
      <c r="A39" s="4" t="s">
        <v>69</v>
      </c>
      <c r="B39" s="6">
        <v>-2534</v>
      </c>
      <c r="C39" s="6">
        <v>-3238</v>
      </c>
      <c r="D39" s="6">
        <v>-3223</v>
      </c>
      <c r="E39" s="6">
        <v>-1243</v>
      </c>
      <c r="F39" s="6">
        <v>-1332</v>
      </c>
      <c r="G39" s="6">
        <v>-1452</v>
      </c>
      <c r="H39" s="6">
        <v>-1638</v>
      </c>
      <c r="I39" s="6">
        <v>-1837</v>
      </c>
      <c r="J39" s="6">
        <v>-2012</v>
      </c>
    </row>
    <row r="40" spans="1:10" x14ac:dyDescent="0.2">
      <c r="A40" s="4" t="s">
        <v>70</v>
      </c>
      <c r="B40" s="6">
        <v>-899</v>
      </c>
      <c r="C40" s="6">
        <v>-1022</v>
      </c>
      <c r="D40" s="6">
        <v>-1133</v>
      </c>
      <c r="E40" s="6">
        <v>-84</v>
      </c>
      <c r="F40" s="6">
        <v>-50</v>
      </c>
      <c r="G40" s="6">
        <v>-58</v>
      </c>
      <c r="H40" s="6">
        <v>-136</v>
      </c>
      <c r="I40" s="6">
        <v>-151</v>
      </c>
      <c r="J40" s="6">
        <v>-102</v>
      </c>
    </row>
    <row r="41" spans="1:10" ht="32" x14ac:dyDescent="0.2">
      <c r="A41" s="4" t="s">
        <v>71</v>
      </c>
      <c r="B41" s="6">
        <v>-2790</v>
      </c>
      <c r="C41" s="6">
        <v>-2671</v>
      </c>
      <c r="D41" s="6">
        <v>-1942</v>
      </c>
      <c r="E41" s="6">
        <v>-4835</v>
      </c>
      <c r="F41" s="6">
        <v>-5293</v>
      </c>
      <c r="G41" s="6">
        <v>2491</v>
      </c>
      <c r="H41" s="6">
        <v>-1459</v>
      </c>
      <c r="I41" s="6">
        <v>-4836</v>
      </c>
      <c r="J41" s="6">
        <v>-7447</v>
      </c>
    </row>
    <row r="42" spans="1:10" ht="32" x14ac:dyDescent="0.2">
      <c r="A42" s="4" t="s">
        <v>72</v>
      </c>
      <c r="B42" s="6">
        <v>-83</v>
      </c>
      <c r="C42" s="6">
        <v>-105</v>
      </c>
      <c r="D42" s="6">
        <v>-20</v>
      </c>
      <c r="E42" s="6">
        <v>45</v>
      </c>
      <c r="F42" s="6">
        <v>-129</v>
      </c>
      <c r="G42" s="6">
        <v>-66</v>
      </c>
      <c r="H42" s="6">
        <v>143</v>
      </c>
      <c r="I42" s="6">
        <v>-143</v>
      </c>
      <c r="J42" s="6">
        <v>-91</v>
      </c>
    </row>
    <row r="43" spans="1:10" ht="32" x14ac:dyDescent="0.2">
      <c r="A43" s="4" t="s">
        <v>73</v>
      </c>
      <c r="B43" s="6">
        <v>1632</v>
      </c>
      <c r="C43" s="6">
        <v>-714</v>
      </c>
      <c r="D43" s="6">
        <v>670</v>
      </c>
      <c r="E43" s="6">
        <v>441</v>
      </c>
      <c r="F43" s="6">
        <v>217</v>
      </c>
      <c r="G43" s="6">
        <v>3882</v>
      </c>
      <c r="H43" s="6">
        <v>1541</v>
      </c>
      <c r="I43" s="6">
        <v>-1315</v>
      </c>
      <c r="J43" s="6">
        <v>-1133</v>
      </c>
    </row>
    <row r="44" spans="1:10" ht="32" x14ac:dyDescent="0.2">
      <c r="A44" s="4" t="s">
        <v>74</v>
      </c>
      <c r="B44" s="6">
        <v>2220</v>
      </c>
      <c r="C44" s="6">
        <v>3852</v>
      </c>
      <c r="D44" s="6">
        <v>3138</v>
      </c>
      <c r="E44" s="6">
        <v>3808</v>
      </c>
      <c r="F44" s="6">
        <v>4249</v>
      </c>
      <c r="G44" s="6">
        <v>4466</v>
      </c>
      <c r="H44" s="6">
        <v>8348</v>
      </c>
      <c r="I44" s="6">
        <v>9889</v>
      </c>
      <c r="J44" s="6">
        <v>8574</v>
      </c>
    </row>
    <row r="45" spans="1:10" ht="32" x14ac:dyDescent="0.2">
      <c r="A45" s="4" t="s">
        <v>75</v>
      </c>
      <c r="B45" s="6">
        <v>3852</v>
      </c>
      <c r="C45" s="6">
        <v>3138</v>
      </c>
      <c r="D45" s="6">
        <v>3808</v>
      </c>
      <c r="E45" s="6">
        <v>4249</v>
      </c>
      <c r="F45" s="6">
        <v>4466</v>
      </c>
      <c r="G45" s="6">
        <v>8348</v>
      </c>
      <c r="H45" s="6">
        <v>9889</v>
      </c>
      <c r="I45" s="6">
        <v>8574</v>
      </c>
      <c r="J45" s="6">
        <v>7441</v>
      </c>
    </row>
    <row r="46" spans="1:10" x14ac:dyDescent="0.2">
      <c r="A46" s="3" t="s">
        <v>76</v>
      </c>
      <c r="H46" s="4" t="s">
        <v>4</v>
      </c>
      <c r="I46" s="4" t="s">
        <v>4</v>
      </c>
      <c r="J46" s="4" t="s">
        <v>4</v>
      </c>
    </row>
    <row r="47" spans="1:10" ht="32" x14ac:dyDescent="0.2">
      <c r="A47" s="4" t="s">
        <v>77</v>
      </c>
      <c r="B47" s="6">
        <v>53</v>
      </c>
      <c r="C47" s="6">
        <v>70</v>
      </c>
      <c r="D47" s="6">
        <v>98</v>
      </c>
      <c r="E47" s="6">
        <v>125</v>
      </c>
      <c r="F47" s="6">
        <v>153</v>
      </c>
      <c r="G47" s="6">
        <v>140</v>
      </c>
      <c r="H47" s="6">
        <v>293</v>
      </c>
      <c r="I47" s="6">
        <v>290</v>
      </c>
      <c r="J47" s="6">
        <v>347</v>
      </c>
    </row>
    <row r="48" spans="1:10" x14ac:dyDescent="0.2">
      <c r="A48" s="4" t="s">
        <v>78</v>
      </c>
      <c r="B48" s="6">
        <v>1262</v>
      </c>
      <c r="C48" s="6">
        <v>748</v>
      </c>
      <c r="D48" s="6">
        <v>703</v>
      </c>
      <c r="E48" s="6">
        <v>529</v>
      </c>
      <c r="F48" s="6">
        <v>757</v>
      </c>
      <c r="G48" s="6">
        <v>1028</v>
      </c>
      <c r="H48" s="6">
        <v>1177</v>
      </c>
      <c r="I48" s="6">
        <v>1231</v>
      </c>
      <c r="J48" s="6">
        <v>1517</v>
      </c>
    </row>
    <row r="49" spans="1:12" ht="32" x14ac:dyDescent="0.2">
      <c r="A49" s="4" t="s">
        <v>79</v>
      </c>
      <c r="B49" s="6">
        <v>206</v>
      </c>
      <c r="C49" s="6">
        <v>252</v>
      </c>
      <c r="D49" s="6">
        <v>266</v>
      </c>
      <c r="E49" s="6">
        <v>294</v>
      </c>
      <c r="F49" s="6">
        <v>160</v>
      </c>
      <c r="G49" s="6">
        <v>121</v>
      </c>
      <c r="H49" s="6">
        <v>179</v>
      </c>
      <c r="I49" s="6">
        <v>160</v>
      </c>
      <c r="J49" s="6">
        <v>211</v>
      </c>
    </row>
    <row r="50" spans="1:12" x14ac:dyDescent="0.2">
      <c r="A50" s="4" t="s">
        <v>80</v>
      </c>
      <c r="B50" s="5">
        <v>240</v>
      </c>
      <c r="C50" s="5">
        <v>271</v>
      </c>
      <c r="D50" s="5">
        <v>300</v>
      </c>
      <c r="E50" s="5">
        <v>320</v>
      </c>
      <c r="F50" s="5">
        <v>347</v>
      </c>
      <c r="G50" s="5">
        <v>385</v>
      </c>
      <c r="H50" s="5">
        <v>438</v>
      </c>
      <c r="I50" s="5">
        <v>480</v>
      </c>
      <c r="J50" s="5">
        <v>524</v>
      </c>
    </row>
    <row r="51" spans="1:12" x14ac:dyDescent="0.2">
      <c r="B51" s="6"/>
      <c r="C51" s="6"/>
      <c r="D51" s="6"/>
      <c r="E51" s="6"/>
      <c r="F51" s="6"/>
      <c r="G51" s="6"/>
    </row>
    <row r="52" spans="1:12" x14ac:dyDescent="0.2">
      <c r="A52" s="28" t="s">
        <v>44</v>
      </c>
      <c r="B52" s="5">
        <f>B4</f>
        <v>3273</v>
      </c>
      <c r="C52" s="5">
        <f t="shared" ref="C52:J52" si="29">C4</f>
        <v>3760</v>
      </c>
      <c r="D52" s="5">
        <f t="shared" si="29"/>
        <v>4240</v>
      </c>
      <c r="E52" s="5">
        <f t="shared" si="29"/>
        <v>1933</v>
      </c>
      <c r="F52" s="5">
        <f t="shared" si="29"/>
        <v>4029</v>
      </c>
      <c r="G52" s="5">
        <f t="shared" si="29"/>
        <v>2539</v>
      </c>
      <c r="H52" s="5">
        <f t="shared" si="29"/>
        <v>5727</v>
      </c>
      <c r="I52" s="5">
        <f t="shared" si="29"/>
        <v>6046</v>
      </c>
      <c r="J52" s="5">
        <f t="shared" si="29"/>
        <v>5070</v>
      </c>
      <c r="K52" s="5">
        <f>K4</f>
        <v>5475.9</v>
      </c>
      <c r="L52" s="5"/>
    </row>
    <row r="53" spans="1:12" x14ac:dyDescent="0.2">
      <c r="A53" s="29" t="s">
        <v>129</v>
      </c>
      <c r="B53" s="5">
        <f>B6+B9</f>
        <v>649</v>
      </c>
      <c r="C53" s="5">
        <f t="shared" ref="C53:J53" si="30">C6+C9</f>
        <v>662</v>
      </c>
      <c r="D53" s="5">
        <f t="shared" si="30"/>
        <v>716</v>
      </c>
      <c r="E53" s="5">
        <f t="shared" si="30"/>
        <v>774</v>
      </c>
      <c r="F53" s="5">
        <f t="shared" si="30"/>
        <v>720</v>
      </c>
      <c r="G53" s="5">
        <f t="shared" si="30"/>
        <v>1119</v>
      </c>
      <c r="H53" s="5">
        <f t="shared" si="30"/>
        <v>797</v>
      </c>
      <c r="I53" s="5">
        <f t="shared" si="30"/>
        <v>840</v>
      </c>
      <c r="J53" s="5">
        <f t="shared" si="30"/>
        <v>859</v>
      </c>
      <c r="K53" s="5">
        <v>880</v>
      </c>
      <c r="L53" s="5"/>
    </row>
    <row r="54" spans="1:12" x14ac:dyDescent="0.2">
      <c r="A54" s="29" t="s">
        <v>130</v>
      </c>
      <c r="B54" s="5">
        <f>B8</f>
        <v>191</v>
      </c>
      <c r="C54" s="5">
        <f t="shared" ref="C54:J54" si="31">C8</f>
        <v>236</v>
      </c>
      <c r="D54" s="5">
        <f t="shared" si="31"/>
        <v>215</v>
      </c>
      <c r="E54" s="5">
        <f t="shared" si="31"/>
        <v>218</v>
      </c>
      <c r="F54" s="5">
        <f t="shared" si="31"/>
        <v>325</v>
      </c>
      <c r="G54" s="5">
        <f t="shared" si="31"/>
        <v>429</v>
      </c>
      <c r="H54" s="5">
        <f t="shared" si="31"/>
        <v>611</v>
      </c>
      <c r="I54" s="5">
        <f t="shared" si="31"/>
        <v>638</v>
      </c>
      <c r="J54" s="5">
        <f t="shared" si="31"/>
        <v>755</v>
      </c>
      <c r="K54" s="5">
        <v>840</v>
      </c>
      <c r="L54" s="5"/>
    </row>
    <row r="55" spans="1:12" x14ac:dyDescent="0.2">
      <c r="A55" s="29" t="s">
        <v>131</v>
      </c>
      <c r="B55" s="31">
        <f>B7</f>
        <v>-113</v>
      </c>
      <c r="C55" s="31">
        <f t="shared" ref="C55:J55" si="32">C7</f>
        <v>-80</v>
      </c>
      <c r="D55" s="31">
        <f t="shared" si="32"/>
        <v>-273</v>
      </c>
      <c r="E55" s="31">
        <f t="shared" si="32"/>
        <v>647</v>
      </c>
      <c r="F55" s="31">
        <f t="shared" si="32"/>
        <v>34</v>
      </c>
      <c r="G55" s="31">
        <f t="shared" si="32"/>
        <v>-380</v>
      </c>
      <c r="H55" s="31">
        <f t="shared" si="32"/>
        <v>-385</v>
      </c>
      <c r="I55" s="31">
        <f t="shared" si="32"/>
        <v>-650</v>
      </c>
      <c r="J55" s="31">
        <f t="shared" si="32"/>
        <v>-117</v>
      </c>
      <c r="K55" s="31">
        <v>0</v>
      </c>
      <c r="L55" s="31"/>
    </row>
    <row r="56" spans="1:12" x14ac:dyDescent="0.2">
      <c r="A56" s="29" t="s">
        <v>132</v>
      </c>
      <c r="B56" s="31">
        <f>B10</f>
        <v>424</v>
      </c>
      <c r="C56" s="31">
        <f t="shared" ref="C56:J56" si="33">C10</f>
        <v>98</v>
      </c>
      <c r="D56" s="31">
        <f t="shared" si="33"/>
        <v>-117</v>
      </c>
      <c r="E56" s="31">
        <f t="shared" si="33"/>
        <v>-99</v>
      </c>
      <c r="F56" s="31">
        <f t="shared" si="33"/>
        <v>233</v>
      </c>
      <c r="G56" s="31">
        <f t="shared" si="33"/>
        <v>23</v>
      </c>
      <c r="H56" s="31">
        <f t="shared" si="33"/>
        <v>-138</v>
      </c>
      <c r="I56" s="31">
        <f t="shared" si="33"/>
        <v>-26</v>
      </c>
      <c r="J56" s="31">
        <f t="shared" si="33"/>
        <v>-213</v>
      </c>
      <c r="K56" s="31">
        <f t="shared" ref="K56" si="34">K10</f>
        <v>0</v>
      </c>
      <c r="L56" s="31"/>
    </row>
    <row r="57" spans="1:12" x14ac:dyDescent="0.2">
      <c r="A57" s="29" t="s">
        <v>133</v>
      </c>
      <c r="B57" s="31">
        <f t="shared" ref="B57:J57" si="35">B13+B15+B17+B19</f>
        <v>256</v>
      </c>
      <c r="C57" s="31">
        <f t="shared" si="35"/>
        <v>-1580</v>
      </c>
      <c r="D57" s="31">
        <f t="shared" si="35"/>
        <v>-1141</v>
      </c>
      <c r="E57" s="31">
        <f t="shared" si="35"/>
        <v>1482</v>
      </c>
      <c r="F57" s="31">
        <f t="shared" si="35"/>
        <v>562</v>
      </c>
      <c r="G57" s="31">
        <f t="shared" si="35"/>
        <v>-1245</v>
      </c>
      <c r="H57" s="31">
        <f t="shared" si="35"/>
        <v>45</v>
      </c>
      <c r="I57" s="31">
        <f t="shared" si="35"/>
        <v>-1660</v>
      </c>
      <c r="J57" s="31">
        <f t="shared" si="35"/>
        <v>-513</v>
      </c>
      <c r="K57" s="31">
        <v>300</v>
      </c>
      <c r="L57" s="31"/>
    </row>
    <row r="58" spans="1:12" x14ac:dyDescent="0.2">
      <c r="A58" s="28" t="s">
        <v>134</v>
      </c>
      <c r="B58" s="32">
        <f t="shared" ref="B58:K58" si="36">B52+B53+B54+B55+B56+B57</f>
        <v>4680</v>
      </c>
      <c r="C58" s="32">
        <f t="shared" si="36"/>
        <v>3096</v>
      </c>
      <c r="D58" s="32">
        <f t="shared" si="36"/>
        <v>3640</v>
      </c>
      <c r="E58" s="32">
        <f t="shared" si="36"/>
        <v>4955</v>
      </c>
      <c r="F58" s="32">
        <f t="shared" si="36"/>
        <v>5903</v>
      </c>
      <c r="G58" s="32">
        <f t="shared" si="36"/>
        <v>2485</v>
      </c>
      <c r="H58" s="32">
        <f t="shared" si="36"/>
        <v>6657</v>
      </c>
      <c r="I58" s="32">
        <f t="shared" si="36"/>
        <v>5188</v>
      </c>
      <c r="J58" s="32">
        <f t="shared" si="36"/>
        <v>5841</v>
      </c>
      <c r="K58" s="32">
        <f t="shared" si="36"/>
        <v>7495.9</v>
      </c>
      <c r="L58" s="32"/>
    </row>
    <row r="59" spans="1:12" x14ac:dyDescent="0.2">
      <c r="A59" s="29" t="s">
        <v>135</v>
      </c>
      <c r="B59" s="31">
        <f t="shared" ref="B59:J59" si="37">B28+B29</f>
        <v>-960</v>
      </c>
      <c r="C59" s="31">
        <f t="shared" si="37"/>
        <v>-1133</v>
      </c>
      <c r="D59" s="31">
        <f t="shared" si="37"/>
        <v>-1092</v>
      </c>
      <c r="E59" s="31">
        <f t="shared" si="37"/>
        <v>-1028</v>
      </c>
      <c r="F59" s="31">
        <f t="shared" si="37"/>
        <v>-1119</v>
      </c>
      <c r="G59" s="31">
        <f t="shared" si="37"/>
        <v>-1086</v>
      </c>
      <c r="H59" s="31">
        <f t="shared" si="37"/>
        <v>-695</v>
      </c>
      <c r="I59" s="31">
        <f t="shared" si="37"/>
        <v>-758</v>
      </c>
      <c r="J59" s="31">
        <f t="shared" si="37"/>
        <v>-969</v>
      </c>
      <c r="K59" s="31">
        <v>-1080</v>
      </c>
      <c r="L59" s="31"/>
    </row>
    <row r="60" spans="1:12" x14ac:dyDescent="0.2">
      <c r="A60" s="28" t="s">
        <v>136</v>
      </c>
      <c r="B60" s="32">
        <f>B58+B59</f>
        <v>3720</v>
      </c>
      <c r="C60" s="32">
        <f t="shared" ref="C60:K60" si="38">C58+C59</f>
        <v>1963</v>
      </c>
      <c r="D60" s="32">
        <f t="shared" si="38"/>
        <v>2548</v>
      </c>
      <c r="E60" s="32">
        <f t="shared" si="38"/>
        <v>3927</v>
      </c>
      <c r="F60" s="32">
        <f t="shared" si="38"/>
        <v>4784</v>
      </c>
      <c r="G60" s="32">
        <f t="shared" si="38"/>
        <v>1399</v>
      </c>
      <c r="H60" s="32">
        <f t="shared" si="38"/>
        <v>5962</v>
      </c>
      <c r="I60" s="32">
        <f t="shared" si="38"/>
        <v>4430</v>
      </c>
      <c r="J60" s="32">
        <f t="shared" si="38"/>
        <v>4872</v>
      </c>
      <c r="K60" s="32">
        <f t="shared" si="38"/>
        <v>6415.9</v>
      </c>
      <c r="L60" s="32"/>
    </row>
    <row r="61" spans="1:12" x14ac:dyDescent="0.2">
      <c r="A61" s="30" t="s">
        <v>137</v>
      </c>
      <c r="B61" s="33">
        <f>B60/'Statement of Operations'!B21</f>
        <v>2.1026581118240149</v>
      </c>
      <c r="C61" s="33">
        <f>C60/'Statement of Operations'!C21</f>
        <v>1.1276808510638299</v>
      </c>
      <c r="D61" s="33">
        <f>D60/'Statement of Operations'!D21</f>
        <v>1.5083679245283019</v>
      </c>
      <c r="E61" s="33">
        <f>E60/'Statement of Operations'!E21</f>
        <v>2.3669459345428248</v>
      </c>
      <c r="F61" s="33">
        <f>F60/'Statement of Operations'!F21</f>
        <v>2.9560059317844782</v>
      </c>
      <c r="G61" s="33">
        <f>G60/'Statement of Operations'!G21</f>
        <v>0.87898969590349341</v>
      </c>
      <c r="H61" s="33">
        <f>H60/'Statement of Operations'!H21</f>
        <v>3.7044861439045604</v>
      </c>
      <c r="I61" s="33">
        <f>I60/'Statement of Operations'!I21</f>
        <v>2.7501862428606905</v>
      </c>
      <c r="J61" s="33">
        <f>J60/'Statement of Operations'!J21</f>
        <v>3.1035800738947636</v>
      </c>
      <c r="K61" s="33">
        <f>K60/'Valuations &amp; Forecasting'!K51</f>
        <v>4.1784464090916495</v>
      </c>
      <c r="L61" s="33"/>
    </row>
    <row r="62" spans="1:12" x14ac:dyDescent="0.2">
      <c r="A62" s="30" t="s">
        <v>138</v>
      </c>
      <c r="B62" s="34">
        <f>B27</f>
        <v>-150</v>
      </c>
      <c r="C62" s="34">
        <f t="shared" ref="C62:J62" si="39">C27</f>
        <v>150</v>
      </c>
      <c r="D62" s="34">
        <f t="shared" si="39"/>
        <v>0</v>
      </c>
      <c r="E62" s="34">
        <f t="shared" si="39"/>
        <v>0</v>
      </c>
      <c r="F62" s="34">
        <f t="shared" si="39"/>
        <v>0</v>
      </c>
      <c r="G62" s="34">
        <f t="shared" si="39"/>
        <v>0</v>
      </c>
      <c r="H62" s="34">
        <f t="shared" si="39"/>
        <v>0</v>
      </c>
      <c r="I62" s="34">
        <f t="shared" si="39"/>
        <v>0</v>
      </c>
      <c r="J62" s="34">
        <f t="shared" si="39"/>
        <v>0</v>
      </c>
      <c r="K62" s="34">
        <f t="shared" ref="K62" si="40">K27</f>
        <v>0</v>
      </c>
      <c r="L62" s="34"/>
    </row>
    <row r="63" spans="1:12" x14ac:dyDescent="0.2">
      <c r="A63" s="29" t="s">
        <v>139</v>
      </c>
      <c r="B63" s="31">
        <f>B39</f>
        <v>-2534</v>
      </c>
      <c r="C63" s="31">
        <f t="shared" ref="C63:J63" si="41">C39</f>
        <v>-3238</v>
      </c>
      <c r="D63" s="31">
        <f t="shared" si="41"/>
        <v>-3223</v>
      </c>
      <c r="E63" s="31">
        <f t="shared" si="41"/>
        <v>-1243</v>
      </c>
      <c r="F63" s="31">
        <f t="shared" si="41"/>
        <v>-1332</v>
      </c>
      <c r="G63" s="31">
        <f t="shared" si="41"/>
        <v>-1452</v>
      </c>
      <c r="H63" s="31">
        <f t="shared" si="41"/>
        <v>-1638</v>
      </c>
      <c r="I63" s="31">
        <f t="shared" si="41"/>
        <v>-1837</v>
      </c>
      <c r="J63" s="31">
        <f t="shared" si="41"/>
        <v>-2012</v>
      </c>
      <c r="K63" s="31">
        <v>-2180</v>
      </c>
      <c r="L63" s="31"/>
    </row>
    <row r="64" spans="1:12" x14ac:dyDescent="0.2">
      <c r="A64" s="29" t="s">
        <v>140</v>
      </c>
      <c r="B64" s="31">
        <f>B33+B34+B35+B36</f>
        <v>-89</v>
      </c>
      <c r="C64" s="31">
        <f t="shared" ref="C64:K64" si="42">C33+C34+C35+C36</f>
        <v>801</v>
      </c>
      <c r="D64" s="31">
        <f t="shared" si="42"/>
        <v>1748</v>
      </c>
      <c r="E64" s="31">
        <f t="shared" si="42"/>
        <v>13</v>
      </c>
      <c r="F64" s="31">
        <f t="shared" si="42"/>
        <v>-325</v>
      </c>
      <c r="G64" s="31">
        <f t="shared" si="42"/>
        <v>6183</v>
      </c>
      <c r="H64" s="31">
        <f t="shared" si="42"/>
        <v>-249</v>
      </c>
      <c r="I64" s="31">
        <f t="shared" si="42"/>
        <v>15</v>
      </c>
      <c r="J64" s="31">
        <f t="shared" si="42"/>
        <v>-504</v>
      </c>
      <c r="K64" s="31">
        <f t="shared" si="42"/>
        <v>0</v>
      </c>
      <c r="L64" s="31"/>
    </row>
    <row r="65" spans="1:12" x14ac:dyDescent="0.2">
      <c r="A65" s="29" t="s">
        <v>141</v>
      </c>
      <c r="B65" s="31">
        <f>B24+B25+B26</f>
        <v>935</v>
      </c>
      <c r="C65" s="31">
        <f t="shared" ref="C65:J65" si="43">C24+C25+C26</f>
        <v>-57</v>
      </c>
      <c r="D65" s="31">
        <f t="shared" si="43"/>
        <v>118</v>
      </c>
      <c r="E65" s="31">
        <f t="shared" si="43"/>
        <v>1326</v>
      </c>
      <c r="F65" s="31">
        <f t="shared" si="43"/>
        <v>850</v>
      </c>
      <c r="G65" s="31">
        <f t="shared" si="43"/>
        <v>27</v>
      </c>
      <c r="H65" s="31">
        <f t="shared" si="43"/>
        <v>-3276</v>
      </c>
      <c r="I65" s="31">
        <f t="shared" si="43"/>
        <v>-747</v>
      </c>
      <c r="J65" s="31">
        <f t="shared" si="43"/>
        <v>1481</v>
      </c>
      <c r="K65" s="31">
        <v>700</v>
      </c>
      <c r="L65" s="31"/>
    </row>
    <row r="66" spans="1:12" x14ac:dyDescent="0.2">
      <c r="A66" s="29" t="s">
        <v>142</v>
      </c>
      <c r="B66" s="31">
        <f>B37+B38</f>
        <v>732</v>
      </c>
      <c r="C66" s="31">
        <f t="shared" ref="C66:J66" si="44">C37+C38</f>
        <v>788</v>
      </c>
      <c r="D66" s="31">
        <f t="shared" si="44"/>
        <v>666</v>
      </c>
      <c r="E66" s="31">
        <f t="shared" si="44"/>
        <v>-3521</v>
      </c>
      <c r="F66" s="31">
        <f t="shared" si="44"/>
        <v>-3586</v>
      </c>
      <c r="G66" s="31">
        <f t="shared" si="44"/>
        <v>-2182</v>
      </c>
      <c r="H66" s="31">
        <f t="shared" si="44"/>
        <v>564</v>
      </c>
      <c r="I66" s="31">
        <f t="shared" si="44"/>
        <v>-2863</v>
      </c>
      <c r="J66" s="31">
        <f t="shared" si="44"/>
        <v>-4829</v>
      </c>
      <c r="K66" s="31">
        <f t="shared" ref="K66" si="45">K37+K38</f>
        <v>0</v>
      </c>
      <c r="L66" s="31"/>
    </row>
    <row r="67" spans="1:12" x14ac:dyDescent="0.2">
      <c r="A67" s="29" t="s">
        <v>132</v>
      </c>
      <c r="B67" s="31">
        <f>B42+B40+B30</f>
        <v>-982</v>
      </c>
      <c r="C67" s="31">
        <f t="shared" ref="C67:K67" si="46">C42+C40+C30</f>
        <v>-1121</v>
      </c>
      <c r="D67" s="31">
        <f t="shared" si="46"/>
        <v>-1187</v>
      </c>
      <c r="E67" s="31">
        <f t="shared" si="46"/>
        <v>-61</v>
      </c>
      <c r="F67" s="31">
        <f t="shared" si="46"/>
        <v>-174</v>
      </c>
      <c r="G67" s="31">
        <f t="shared" si="46"/>
        <v>-93</v>
      </c>
      <c r="H67" s="31">
        <f t="shared" si="46"/>
        <v>178</v>
      </c>
      <c r="I67" s="31">
        <f t="shared" si="46"/>
        <v>-313</v>
      </c>
      <c r="J67" s="31">
        <f t="shared" si="46"/>
        <v>-141</v>
      </c>
      <c r="K67" s="31">
        <f t="shared" si="46"/>
        <v>0</v>
      </c>
      <c r="L67" s="31"/>
    </row>
    <row r="68" spans="1:12" x14ac:dyDescent="0.2">
      <c r="A68" s="28" t="s">
        <v>143</v>
      </c>
      <c r="B68" s="34">
        <f>B60+B62+B63+B64+B65+B66+B67</f>
        <v>1632</v>
      </c>
      <c r="C68" s="34">
        <f t="shared" ref="C68:K68" si="47">C60+C62+C63+C64+C65+C66+C67</f>
        <v>-714</v>
      </c>
      <c r="D68" s="34">
        <f t="shared" si="47"/>
        <v>670</v>
      </c>
      <c r="E68" s="34">
        <f t="shared" si="47"/>
        <v>441</v>
      </c>
      <c r="F68" s="34">
        <f t="shared" si="47"/>
        <v>217</v>
      </c>
      <c r="G68" s="34">
        <f t="shared" si="47"/>
        <v>3882</v>
      </c>
      <c r="H68" s="34">
        <f t="shared" si="47"/>
        <v>1541</v>
      </c>
      <c r="I68" s="34">
        <f t="shared" si="47"/>
        <v>-1315</v>
      </c>
      <c r="J68" s="34">
        <f t="shared" si="47"/>
        <v>-1133</v>
      </c>
      <c r="K68" s="34">
        <f t="shared" si="47"/>
        <v>4935.8999999999996</v>
      </c>
      <c r="L68" s="34"/>
    </row>
  </sheetData>
  <mergeCells count="2">
    <mergeCell ref="A1:A2"/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Valuations &amp; Forecasting</vt:lpstr>
      <vt:lpstr>Balance Sheet</vt:lpstr>
      <vt:lpstr>Statement of Operations</vt:lpstr>
      <vt:lpstr>Statement of 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Janc, Maja</cp:lastModifiedBy>
  <dcterms:created xsi:type="dcterms:W3CDTF">2024-06-03T14:44:04Z</dcterms:created>
  <dcterms:modified xsi:type="dcterms:W3CDTF">2024-08-07T18:47:39Z</dcterms:modified>
</cp:coreProperties>
</file>