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Retail/Retail - Restaurants/"/>
    </mc:Choice>
  </mc:AlternateContent>
  <xr:revisionPtr revIDLastSave="0" documentId="13_ncr:1_{CF392FAF-96DC-8143-8932-E99FF4121043}" xr6:coauthVersionLast="47" xr6:coauthVersionMax="47" xr10:uidLastSave="{00000000-0000-0000-0000-000000000000}"/>
  <bookViews>
    <workbookView xWindow="320" yWindow="560" windowWidth="24780" windowHeight="15980" activeTab="2" xr2:uid="{FDF1BF87-EE6C-8F41-BBC4-5F5C9931D980}"/>
  </bookViews>
  <sheets>
    <sheet name="Statement of Operations" sheetId="1" r:id="rId1"/>
    <sheet name="Statistical Data" sheetId="2" r:id="rId2"/>
    <sheet name="Unit Activ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" i="3" l="1"/>
  <c r="D55" i="1"/>
  <c r="E55" i="1"/>
  <c r="F55" i="1"/>
  <c r="G55" i="1"/>
  <c r="H55" i="1"/>
  <c r="I55" i="1"/>
  <c r="J55" i="1"/>
  <c r="K55" i="1"/>
  <c r="L55" i="1"/>
  <c r="M55" i="1"/>
  <c r="D56" i="1"/>
  <c r="E56" i="1"/>
  <c r="F56" i="1"/>
  <c r="G56" i="1"/>
  <c r="H56" i="1"/>
  <c r="I56" i="1"/>
  <c r="J56" i="1"/>
  <c r="K56" i="1"/>
  <c r="L56" i="1"/>
  <c r="M56" i="1"/>
  <c r="C56" i="1"/>
  <c r="C55" i="1"/>
  <c r="C14" i="1" l="1"/>
  <c r="D33" i="3" l="1"/>
  <c r="B34" i="3"/>
  <c r="B16" i="3"/>
  <c r="C16" i="3"/>
  <c r="C34" i="3" s="1"/>
  <c r="D16" i="3"/>
  <c r="D34" i="3" s="1"/>
  <c r="B9" i="3"/>
  <c r="B33" i="3" s="1"/>
  <c r="C9" i="3"/>
  <c r="C33" i="3" s="1"/>
  <c r="D9" i="3"/>
  <c r="D17" i="3" s="1"/>
  <c r="D18" i="3" s="1"/>
  <c r="D1" i="3"/>
  <c r="C1" i="3" s="1"/>
  <c r="B1" i="3" s="1"/>
  <c r="B21" i="2"/>
  <c r="B23" i="2" s="1"/>
  <c r="B28" i="2" s="1"/>
  <c r="C21" i="2"/>
  <c r="D21" i="2"/>
  <c r="B22" i="2"/>
  <c r="C22" i="2"/>
  <c r="C23" i="2" s="1"/>
  <c r="C28" i="2" s="1"/>
  <c r="D22" i="2"/>
  <c r="D23" i="2" s="1"/>
  <c r="D28" i="2" s="1"/>
  <c r="D1" i="2"/>
  <c r="C1" i="2" s="1"/>
  <c r="B1" i="2" s="1"/>
  <c r="H25" i="2"/>
  <c r="I25" i="2"/>
  <c r="H26" i="2"/>
  <c r="I26" i="2"/>
  <c r="J26" i="2"/>
  <c r="J25" i="2"/>
  <c r="E21" i="2"/>
  <c r="F21" i="2"/>
  <c r="G21" i="2"/>
  <c r="H21" i="2"/>
  <c r="I21" i="2"/>
  <c r="E22" i="2"/>
  <c r="F22" i="2"/>
  <c r="G22" i="2"/>
  <c r="H22" i="2"/>
  <c r="I22" i="2"/>
  <c r="J22" i="2"/>
  <c r="J21" i="2"/>
  <c r="E9" i="3"/>
  <c r="E16" i="3"/>
  <c r="F16" i="3"/>
  <c r="G16" i="3"/>
  <c r="D37" i="3" l="1"/>
  <c r="C37" i="3"/>
  <c r="D36" i="3"/>
  <c r="C36" i="3"/>
  <c r="B17" i="3"/>
  <c r="B18" i="3" s="1"/>
  <c r="C17" i="3"/>
  <c r="C18" i="3" s="1"/>
  <c r="F34" i="3"/>
  <c r="J27" i="2"/>
  <c r="E23" i="2"/>
  <c r="E28" i="2" s="1"/>
  <c r="F23" i="2"/>
  <c r="G23" i="2"/>
  <c r="G28" i="2" s="1"/>
  <c r="I27" i="2"/>
  <c r="H27" i="2"/>
  <c r="G27" i="2"/>
  <c r="F27" i="2"/>
  <c r="E27" i="2"/>
  <c r="H23" i="2"/>
  <c r="H28" i="2" s="1"/>
  <c r="I23" i="2"/>
  <c r="J23" i="2"/>
  <c r="E34" i="3"/>
  <c r="E37" i="3" s="1"/>
  <c r="G34" i="3"/>
  <c r="I28" i="3"/>
  <c r="J28" i="3"/>
  <c r="E33" i="3"/>
  <c r="E36" i="3" s="1"/>
  <c r="I23" i="3"/>
  <c r="J23" i="3"/>
  <c r="H16" i="3"/>
  <c r="H34" i="3" s="1"/>
  <c r="I16" i="3"/>
  <c r="J16" i="3"/>
  <c r="F9" i="3"/>
  <c r="F33" i="3" s="1"/>
  <c r="G9" i="3"/>
  <c r="G33" i="3" s="1"/>
  <c r="G36" i="3" s="1"/>
  <c r="H9" i="3"/>
  <c r="I9" i="3"/>
  <c r="J9" i="3"/>
  <c r="J33" i="3" s="1"/>
  <c r="F1" i="3"/>
  <c r="G1" i="3" s="1"/>
  <c r="H1" i="3" s="1"/>
  <c r="I1" i="3" s="1"/>
  <c r="J1" i="3" s="1"/>
  <c r="F1" i="2"/>
  <c r="G1" i="2" s="1"/>
  <c r="H1" i="2" s="1"/>
  <c r="I1" i="2" s="1"/>
  <c r="J1" i="2" s="1"/>
  <c r="C64" i="1"/>
  <c r="D64" i="1"/>
  <c r="E64" i="1"/>
  <c r="F64" i="1"/>
  <c r="G64" i="1"/>
  <c r="H64" i="1"/>
  <c r="I64" i="1"/>
  <c r="J64" i="1"/>
  <c r="K64" i="1"/>
  <c r="L64" i="1"/>
  <c r="M64" i="1"/>
  <c r="B64" i="1"/>
  <c r="H37" i="3" l="1"/>
  <c r="F37" i="3"/>
  <c r="F36" i="3"/>
  <c r="G37" i="3"/>
  <c r="I34" i="3"/>
  <c r="J28" i="2"/>
  <c r="I28" i="2"/>
  <c r="F28" i="2"/>
  <c r="G17" i="3"/>
  <c r="G18" i="3" s="1"/>
  <c r="E17" i="3"/>
  <c r="E18" i="3" s="1"/>
  <c r="F17" i="3"/>
  <c r="F18" i="3" s="1"/>
  <c r="J34" i="3"/>
  <c r="I33" i="3"/>
  <c r="J36" i="3" s="1"/>
  <c r="J29" i="3"/>
  <c r="J30" i="3" s="1"/>
  <c r="H17" i="3"/>
  <c r="H18" i="3" s="1"/>
  <c r="H33" i="3"/>
  <c r="H36" i="3" s="1"/>
  <c r="I29" i="3"/>
  <c r="I30" i="3" s="1"/>
  <c r="J17" i="3"/>
  <c r="J18" i="3" s="1"/>
  <c r="I17" i="3"/>
  <c r="J37" i="3" l="1"/>
  <c r="I36" i="3"/>
  <c r="I18" i="3"/>
  <c r="C34" i="1" l="1"/>
  <c r="D34" i="1"/>
  <c r="E34" i="1"/>
  <c r="F34" i="1"/>
  <c r="G34" i="1"/>
  <c r="H34" i="1"/>
  <c r="I34" i="1"/>
  <c r="J34" i="1"/>
  <c r="K34" i="1"/>
  <c r="L34" i="1"/>
  <c r="M34" i="1"/>
  <c r="C37" i="1"/>
  <c r="D37" i="1"/>
  <c r="E37" i="1"/>
  <c r="F37" i="1"/>
  <c r="G37" i="1"/>
  <c r="H37" i="1"/>
  <c r="I37" i="1"/>
  <c r="J37" i="1"/>
  <c r="K37" i="1"/>
  <c r="L37" i="1"/>
  <c r="M37" i="1"/>
  <c r="C38" i="1"/>
  <c r="D38" i="1"/>
  <c r="E38" i="1"/>
  <c r="F38" i="1"/>
  <c r="G38" i="1"/>
  <c r="H38" i="1"/>
  <c r="I38" i="1"/>
  <c r="J38" i="1"/>
  <c r="K38" i="1"/>
  <c r="L38" i="1"/>
  <c r="M38" i="1"/>
  <c r="C39" i="1"/>
  <c r="D39" i="1"/>
  <c r="E39" i="1"/>
  <c r="F39" i="1"/>
  <c r="G39" i="1"/>
  <c r="H39" i="1"/>
  <c r="I39" i="1"/>
  <c r="J39" i="1"/>
  <c r="K39" i="1"/>
  <c r="L39" i="1"/>
  <c r="M39" i="1"/>
  <c r="C40" i="1"/>
  <c r="D40" i="1"/>
  <c r="E40" i="1"/>
  <c r="F40" i="1"/>
  <c r="G40" i="1"/>
  <c r="H40" i="1"/>
  <c r="I40" i="1"/>
  <c r="J40" i="1"/>
  <c r="K40" i="1"/>
  <c r="L40" i="1"/>
  <c r="M40" i="1"/>
  <c r="C42" i="1"/>
  <c r="D42" i="1"/>
  <c r="E42" i="1"/>
  <c r="F42" i="1"/>
  <c r="G42" i="1"/>
  <c r="H42" i="1"/>
  <c r="I42" i="1"/>
  <c r="J42" i="1"/>
  <c r="K42" i="1"/>
  <c r="L42" i="1"/>
  <c r="M42" i="1"/>
  <c r="C43" i="1"/>
  <c r="D43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J44" i="1"/>
  <c r="K44" i="1"/>
  <c r="L44" i="1"/>
  <c r="M44" i="1"/>
  <c r="C46" i="1"/>
  <c r="D46" i="1"/>
  <c r="E46" i="1"/>
  <c r="F46" i="1"/>
  <c r="G46" i="1"/>
  <c r="H46" i="1"/>
  <c r="I46" i="1"/>
  <c r="J46" i="1"/>
  <c r="K46" i="1"/>
  <c r="L46" i="1"/>
  <c r="M46" i="1"/>
  <c r="C49" i="1"/>
  <c r="D49" i="1"/>
  <c r="E49" i="1"/>
  <c r="F49" i="1"/>
  <c r="G49" i="1"/>
  <c r="H49" i="1"/>
  <c r="I49" i="1"/>
  <c r="J49" i="1"/>
  <c r="K49" i="1"/>
  <c r="L49" i="1"/>
  <c r="M49" i="1"/>
  <c r="C50" i="1"/>
  <c r="D50" i="1"/>
  <c r="E50" i="1"/>
  <c r="F50" i="1"/>
  <c r="G50" i="1"/>
  <c r="H50" i="1"/>
  <c r="I50" i="1"/>
  <c r="J50" i="1"/>
  <c r="K50" i="1"/>
  <c r="L50" i="1"/>
  <c r="M50" i="1"/>
  <c r="C52" i="1"/>
  <c r="D52" i="1"/>
  <c r="E52" i="1"/>
  <c r="F52" i="1"/>
  <c r="G52" i="1"/>
  <c r="H52" i="1"/>
  <c r="I52" i="1"/>
  <c r="J52" i="1"/>
  <c r="K52" i="1"/>
  <c r="L52" i="1"/>
  <c r="M52" i="1"/>
  <c r="D33" i="1"/>
  <c r="E33" i="1"/>
  <c r="F33" i="1"/>
  <c r="G33" i="1"/>
  <c r="H33" i="1"/>
  <c r="I33" i="1"/>
  <c r="J33" i="1"/>
  <c r="K33" i="1"/>
  <c r="L33" i="1"/>
  <c r="M33" i="1"/>
  <c r="C33" i="1"/>
  <c r="B14" i="1"/>
  <c r="B20" i="1" s="1"/>
  <c r="B8" i="1"/>
  <c r="C8" i="1"/>
  <c r="D14" i="1"/>
  <c r="D41" i="1" s="1"/>
  <c r="D8" i="1"/>
  <c r="G3" i="1"/>
  <c r="F3" i="1" s="1"/>
  <c r="E3" i="1" s="1"/>
  <c r="D3" i="1" s="1"/>
  <c r="C3" i="1" s="1"/>
  <c r="B3" i="1" s="1"/>
  <c r="E14" i="1"/>
  <c r="E8" i="1"/>
  <c r="F14" i="1"/>
  <c r="F8" i="1"/>
  <c r="G14" i="1"/>
  <c r="G8" i="1"/>
  <c r="L8" i="1"/>
  <c r="H8" i="1"/>
  <c r="I8" i="1"/>
  <c r="J8" i="1"/>
  <c r="K8" i="1"/>
  <c r="N8" i="1"/>
  <c r="H14" i="1"/>
  <c r="I14" i="1"/>
  <c r="J14" i="1"/>
  <c r="K14" i="1"/>
  <c r="L14" i="1"/>
  <c r="N14" i="1"/>
  <c r="N20" i="1" s="1"/>
  <c r="M14" i="1"/>
  <c r="M8" i="1"/>
  <c r="I3" i="1"/>
  <c r="J3" i="1" s="1"/>
  <c r="K3" i="1" s="1"/>
  <c r="L3" i="1" s="1"/>
  <c r="M3" i="1" s="1"/>
  <c r="N3" i="1" s="1"/>
  <c r="D65" i="1" l="1"/>
  <c r="G35" i="1"/>
  <c r="B65" i="1"/>
  <c r="D35" i="3"/>
  <c r="G65" i="1"/>
  <c r="J65" i="1"/>
  <c r="G35" i="3"/>
  <c r="B35" i="3"/>
  <c r="E65" i="1"/>
  <c r="I35" i="1"/>
  <c r="I65" i="1"/>
  <c r="F35" i="3"/>
  <c r="C65" i="1"/>
  <c r="K65" i="1"/>
  <c r="H35" i="3"/>
  <c r="H38" i="3" s="1"/>
  <c r="L65" i="1"/>
  <c r="I35" i="3"/>
  <c r="M65" i="1"/>
  <c r="J35" i="3"/>
  <c r="J38" i="3" s="1"/>
  <c r="H35" i="1"/>
  <c r="H65" i="1"/>
  <c r="E35" i="3"/>
  <c r="C35" i="3"/>
  <c r="F65" i="1"/>
  <c r="H20" i="1"/>
  <c r="H67" i="1"/>
  <c r="H63" i="1"/>
  <c r="E20" i="1"/>
  <c r="E21" i="1" s="1"/>
  <c r="E63" i="1"/>
  <c r="E67" i="1"/>
  <c r="J20" i="1"/>
  <c r="J21" i="1" s="1"/>
  <c r="J63" i="1"/>
  <c r="J67" i="1"/>
  <c r="L61" i="1"/>
  <c r="L68" i="1"/>
  <c r="L72" i="1"/>
  <c r="L60" i="1"/>
  <c r="L71" i="1"/>
  <c r="L70" i="1"/>
  <c r="L69" i="1"/>
  <c r="B71" i="1"/>
  <c r="B72" i="1"/>
  <c r="B68" i="1"/>
  <c r="B60" i="1"/>
  <c r="B69" i="1"/>
  <c r="B61" i="1"/>
  <c r="B70" i="1"/>
  <c r="M20" i="1"/>
  <c r="M21" i="1" s="1"/>
  <c r="M74" i="1" s="1"/>
  <c r="M63" i="1"/>
  <c r="M67" i="1"/>
  <c r="K60" i="1"/>
  <c r="K71" i="1"/>
  <c r="K70" i="1"/>
  <c r="K68" i="1"/>
  <c r="K72" i="1"/>
  <c r="K69" i="1"/>
  <c r="K61" i="1"/>
  <c r="F20" i="1"/>
  <c r="F21" i="1" s="1"/>
  <c r="F63" i="1"/>
  <c r="F67" i="1"/>
  <c r="D61" i="1"/>
  <c r="D68" i="1"/>
  <c r="D72" i="1"/>
  <c r="D60" i="1"/>
  <c r="D71" i="1"/>
  <c r="D70" i="1"/>
  <c r="D69" i="1"/>
  <c r="J41" i="1"/>
  <c r="F41" i="1"/>
  <c r="M35" i="1"/>
  <c r="E35" i="1"/>
  <c r="I20" i="1"/>
  <c r="I21" i="1" s="1"/>
  <c r="I63" i="1"/>
  <c r="I67" i="1"/>
  <c r="J70" i="1"/>
  <c r="J69" i="1"/>
  <c r="J61" i="1"/>
  <c r="J68" i="1"/>
  <c r="J72" i="1"/>
  <c r="J60" i="1"/>
  <c r="J71" i="1"/>
  <c r="G60" i="1"/>
  <c r="G71" i="1"/>
  <c r="G70" i="1"/>
  <c r="G69" i="1"/>
  <c r="G72" i="1"/>
  <c r="G61" i="1"/>
  <c r="G68" i="1"/>
  <c r="E69" i="1"/>
  <c r="E72" i="1"/>
  <c r="E61" i="1"/>
  <c r="E68" i="1"/>
  <c r="E60" i="1"/>
  <c r="E71" i="1"/>
  <c r="E70" i="1"/>
  <c r="D20" i="1"/>
  <c r="D21" i="1" s="1"/>
  <c r="D24" i="1" s="1"/>
  <c r="D67" i="1"/>
  <c r="D63" i="1"/>
  <c r="B73" i="1"/>
  <c r="B63" i="1"/>
  <c r="B67" i="1"/>
  <c r="M41" i="1"/>
  <c r="I41" i="1"/>
  <c r="E41" i="1"/>
  <c r="L35" i="1"/>
  <c r="D35" i="1"/>
  <c r="L20" i="1"/>
  <c r="L21" i="1" s="1"/>
  <c r="L67" i="1"/>
  <c r="L63" i="1"/>
  <c r="G20" i="1"/>
  <c r="G67" i="1"/>
  <c r="G63" i="1"/>
  <c r="H41" i="1"/>
  <c r="I69" i="1"/>
  <c r="I68" i="1"/>
  <c r="I70" i="1"/>
  <c r="I61" i="1"/>
  <c r="I72" i="1"/>
  <c r="I60" i="1"/>
  <c r="I71" i="1"/>
  <c r="C60" i="1"/>
  <c r="C71" i="1"/>
  <c r="C70" i="1"/>
  <c r="C72" i="1"/>
  <c r="C69" i="1"/>
  <c r="C61" i="1"/>
  <c r="C68" i="1"/>
  <c r="L41" i="1"/>
  <c r="K35" i="1"/>
  <c r="C35" i="1"/>
  <c r="M69" i="1"/>
  <c r="M72" i="1"/>
  <c r="M61" i="1"/>
  <c r="M68" i="1"/>
  <c r="M60" i="1"/>
  <c r="M71" i="1"/>
  <c r="M70" i="1"/>
  <c r="K20" i="1"/>
  <c r="K21" i="1" s="1"/>
  <c r="K67" i="1"/>
  <c r="K63" i="1"/>
  <c r="H61" i="1"/>
  <c r="H68" i="1"/>
  <c r="H72" i="1"/>
  <c r="H71" i="1"/>
  <c r="H60" i="1"/>
  <c r="H69" i="1"/>
  <c r="H70" i="1"/>
  <c r="F70" i="1"/>
  <c r="F69" i="1"/>
  <c r="F71" i="1"/>
  <c r="F61" i="1"/>
  <c r="F68" i="1"/>
  <c r="F72" i="1"/>
  <c r="F60" i="1"/>
  <c r="C20" i="1"/>
  <c r="C67" i="1"/>
  <c r="C63" i="1"/>
  <c r="K41" i="1"/>
  <c r="G41" i="1"/>
  <c r="C41" i="1"/>
  <c r="J35" i="1"/>
  <c r="F35" i="1"/>
  <c r="H21" i="1"/>
  <c r="G21" i="1"/>
  <c r="N21" i="1"/>
  <c r="N24" i="1" s="1"/>
  <c r="N26" i="1" s="1"/>
  <c r="G38" i="3" l="1"/>
  <c r="C38" i="3"/>
  <c r="E38" i="3"/>
  <c r="I38" i="3"/>
  <c r="B21" i="1"/>
  <c r="F38" i="3"/>
  <c r="D38" i="3"/>
  <c r="G24" i="1"/>
  <c r="G74" i="1"/>
  <c r="G48" i="1"/>
  <c r="L73" i="1"/>
  <c r="L47" i="1"/>
  <c r="J73" i="1"/>
  <c r="J47" i="1"/>
  <c r="E24" i="1"/>
  <c r="E74" i="1"/>
  <c r="E48" i="1"/>
  <c r="C73" i="1"/>
  <c r="C47" i="1"/>
  <c r="L24" i="1"/>
  <c r="L74" i="1"/>
  <c r="L48" i="1"/>
  <c r="H24" i="1"/>
  <c r="H74" i="1"/>
  <c r="H48" i="1"/>
  <c r="D26" i="1"/>
  <c r="D28" i="1" s="1"/>
  <c r="D74" i="1"/>
  <c r="K73" i="1"/>
  <c r="K47" i="1"/>
  <c r="G73" i="1"/>
  <c r="G47" i="1"/>
  <c r="F73" i="1"/>
  <c r="F47" i="1"/>
  <c r="K24" i="1"/>
  <c r="K74" i="1"/>
  <c r="K48" i="1"/>
  <c r="H73" i="1"/>
  <c r="H47" i="1"/>
  <c r="J24" i="1"/>
  <c r="J74" i="1"/>
  <c r="J48" i="1"/>
  <c r="M24" i="1"/>
  <c r="M48" i="1"/>
  <c r="I24" i="1"/>
  <c r="I74" i="1"/>
  <c r="I48" i="1"/>
  <c r="F24" i="1"/>
  <c r="F74" i="1"/>
  <c r="F48" i="1"/>
  <c r="B24" i="1"/>
  <c r="B26" i="1" s="1"/>
  <c r="B74" i="1"/>
  <c r="D73" i="1"/>
  <c r="D47" i="1"/>
  <c r="I73" i="1"/>
  <c r="I47" i="1"/>
  <c r="M73" i="1"/>
  <c r="M47" i="1"/>
  <c r="E73" i="1"/>
  <c r="E47" i="1"/>
  <c r="C21" i="1"/>
  <c r="B75" i="1" l="1"/>
  <c r="B28" i="1"/>
  <c r="C74" i="1"/>
  <c r="C48" i="1"/>
  <c r="C24" i="1"/>
  <c r="F26" i="1"/>
  <c r="F28" i="1" s="1"/>
  <c r="F51" i="1"/>
  <c r="I26" i="1"/>
  <c r="I28" i="1" s="1"/>
  <c r="I51" i="1"/>
  <c r="H26" i="1"/>
  <c r="H28" i="1" s="1"/>
  <c r="H51" i="1"/>
  <c r="E26" i="1"/>
  <c r="E28" i="1" s="1"/>
  <c r="E51" i="1"/>
  <c r="D75" i="1"/>
  <c r="J26" i="1"/>
  <c r="J28" i="1" s="1"/>
  <c r="J51" i="1"/>
  <c r="D48" i="1"/>
  <c r="M26" i="1"/>
  <c r="M28" i="1" s="1"/>
  <c r="M51" i="1"/>
  <c r="K26" i="1"/>
  <c r="K28" i="1" s="1"/>
  <c r="K51" i="1"/>
  <c r="L26" i="1"/>
  <c r="L28" i="1" s="1"/>
  <c r="L51" i="1"/>
  <c r="G26" i="1"/>
  <c r="G28" i="1" s="1"/>
  <c r="G51" i="1"/>
  <c r="F75" i="1" l="1"/>
  <c r="F53" i="1"/>
  <c r="K75" i="1"/>
  <c r="K53" i="1"/>
  <c r="C26" i="1"/>
  <c r="C28" i="1" s="1"/>
  <c r="C51" i="1"/>
  <c r="D51" i="1"/>
  <c r="H75" i="1"/>
  <c r="H53" i="1"/>
  <c r="G75" i="1"/>
  <c r="G53" i="1"/>
  <c r="J75" i="1"/>
  <c r="J53" i="1"/>
  <c r="E75" i="1"/>
  <c r="E53" i="1"/>
  <c r="I75" i="1"/>
  <c r="I53" i="1"/>
  <c r="L75" i="1"/>
  <c r="L53" i="1"/>
  <c r="M75" i="1"/>
  <c r="M53" i="1"/>
  <c r="C75" i="1" l="1"/>
  <c r="C53" i="1"/>
  <c r="D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tc={7901F5B4-6E9A-DC47-9FA8-453051161561}</author>
  </authors>
  <commentList>
    <comment ref="M18" authorId="0" shapeId="0" xr:uid="{7901F5B4-6E9A-DC47-9FA8-453051161561}">
      <text>
        <t>[Threaded comment]
Your version of Excel allows you to read this threaded comment; however, any edits to it will get removed if the file is opened in a newer version of Excel. Learn more: https://go.microsoft.com/fwlink/?linkid=870924
Comment:
    Purchase of Keke’s</t>
      </text>
    </comment>
  </commentList>
</comments>
</file>

<file path=xl/sharedStrings.xml><?xml version="1.0" encoding="utf-8"?>
<sst xmlns="http://schemas.openxmlformats.org/spreadsheetml/2006/main" count="127" uniqueCount="65">
  <si>
    <t>Denny's Corporation</t>
  </si>
  <si>
    <t xml:space="preserve">Statement of Operations ($ Thousands) </t>
  </si>
  <si>
    <t>Revenue:</t>
  </si>
  <si>
    <t>Company restaurant sales</t>
  </si>
  <si>
    <t>Franchise and liscense revenue</t>
  </si>
  <si>
    <t>Total operating revenue</t>
  </si>
  <si>
    <t>Costs of company restaurant sales, excluding A&amp;D</t>
  </si>
  <si>
    <t>Product costs</t>
  </si>
  <si>
    <t>Payroll and benefits</t>
  </si>
  <si>
    <t>Occurpancy</t>
  </si>
  <si>
    <t xml:space="preserve">Other operating expenses </t>
  </si>
  <si>
    <t>Total costs of company restaurant sales, excluding A&amp;D</t>
  </si>
  <si>
    <t>Costs of franchise and license revenue</t>
  </si>
  <si>
    <t xml:space="preserve">G&amp;A </t>
  </si>
  <si>
    <t>A&amp;D</t>
  </si>
  <si>
    <t>Operating (gains), losses and other charges, net</t>
  </si>
  <si>
    <t>Total operating costs &amp; expenses, net</t>
  </si>
  <si>
    <t>Operating Income</t>
  </si>
  <si>
    <t>Interest expense, net</t>
  </si>
  <si>
    <t>Other nonoperating income, net</t>
  </si>
  <si>
    <t>Net income (loss) before income taxes</t>
  </si>
  <si>
    <t>Provision for (benefit from) income taxes</t>
  </si>
  <si>
    <t>EBIT</t>
  </si>
  <si>
    <t>Goodwill impairment charges</t>
  </si>
  <si>
    <t>Ratios</t>
  </si>
  <si>
    <t>Segment revenues as % of Total revenues:</t>
  </si>
  <si>
    <t>Segment gross margins:</t>
  </si>
  <si>
    <t>Expenses as % of Total revenues:</t>
  </si>
  <si>
    <t>Operating  margins</t>
  </si>
  <si>
    <t>Net margins</t>
  </si>
  <si>
    <t>Overall gross margin</t>
  </si>
  <si>
    <t>Statistical Data</t>
  </si>
  <si>
    <t>Denny's</t>
  </si>
  <si>
    <t>Company average unit sales</t>
  </si>
  <si>
    <t>Franchise average unit sales</t>
  </si>
  <si>
    <t>Company equivalent units</t>
  </si>
  <si>
    <t>Franchise equivalent units</t>
  </si>
  <si>
    <t>Company same-store sales increase vs. prior year</t>
  </si>
  <si>
    <t>Domestic franchised same-store sales increase vs. prior year</t>
  </si>
  <si>
    <t>Keke's</t>
  </si>
  <si>
    <t>Unit Activity</t>
  </si>
  <si>
    <t>Company restaurants, beginning of period</t>
  </si>
  <si>
    <t>Units acquired from franchises</t>
  </si>
  <si>
    <t>Units closed</t>
  </si>
  <si>
    <t>End of period</t>
  </si>
  <si>
    <t>Franchised &amp; licensed restaurants, beginning of period</t>
  </si>
  <si>
    <t>Units opened</t>
  </si>
  <si>
    <t>Units acquired by Company</t>
  </si>
  <si>
    <t>Total restaurants, end of period</t>
  </si>
  <si>
    <t xml:space="preserve">Units acquired </t>
  </si>
  <si>
    <t>Units acquired</t>
  </si>
  <si>
    <t>Sales/Store:</t>
  </si>
  <si>
    <t>Company-owned</t>
  </si>
  <si>
    <t xml:space="preserve">Franchised </t>
  </si>
  <si>
    <t>Brand total revenues:</t>
  </si>
  <si>
    <t>Franchised</t>
  </si>
  <si>
    <t>Total</t>
  </si>
  <si>
    <t>Brand total revenue</t>
  </si>
  <si>
    <t>Overall</t>
  </si>
  <si>
    <t>% Owned</t>
  </si>
  <si>
    <t>Units sold to franchises</t>
  </si>
  <si>
    <t>Units purchased from Company</t>
  </si>
  <si>
    <t>Growth Rates</t>
  </si>
  <si>
    <t>Diluted EPS</t>
  </si>
  <si>
    <t>Diluted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</si>
</sst>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_);_([$$-409]* \(#,##0\);_([$$-409]* &quot;-&quot;_);_(@_)"/>
    <numFmt numFmtId="165" formatCode="_([$$-409]* #,##0_);_([$$-409]* \(#,##0\);_([$$-409]* &quot;-&quot;??_);_(@_)"/>
    <numFmt numFmtId="166" formatCode="_([$$-409]* #,##0.00_);_([$$-409]* \(#,##0.00\);_([$$-409]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rgb="FF0061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9"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6" fillId="2" borderId="0" xfId="2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6" fillId="2" borderId="0" xfId="2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7" fillId="3" borderId="0" xfId="3" applyFont="1" applyAlignment="1">
      <alignment horizontal="center" wrapText="1"/>
    </xf>
    <xf numFmtId="0" fontId="7" fillId="3" borderId="0" xfId="3" applyFont="1" applyAlignment="1">
      <alignment horizontal="left" wrapText="1"/>
    </xf>
    <xf numFmtId="0" fontId="8" fillId="0" borderId="0" xfId="0" applyFont="1" applyAlignment="1">
      <alignment horizontal="center" wrapText="1"/>
    </xf>
    <xf numFmtId="9" fontId="0" fillId="0" borderId="0" xfId="1" applyFont="1"/>
    <xf numFmtId="9" fontId="9" fillId="0" borderId="0" xfId="1" applyFont="1"/>
    <xf numFmtId="0" fontId="8" fillId="0" borderId="0" xfId="2" applyFont="1" applyFill="1" applyAlignment="1">
      <alignment horizontal="center" wrapText="1"/>
    </xf>
    <xf numFmtId="0" fontId="5" fillId="0" borderId="0" xfId="3" applyFont="1" applyFill="1" applyAlignment="1">
      <alignment horizontal="center" wrapText="1"/>
    </xf>
    <xf numFmtId="0" fontId="5" fillId="0" borderId="0" xfId="3" applyFont="1" applyFill="1" applyAlignment="1">
      <alignment horizontal="left" wrapText="1"/>
    </xf>
    <xf numFmtId="0" fontId="8" fillId="0" borderId="0" xfId="2" applyFont="1" applyFill="1" applyAlignment="1">
      <alignment horizontal="left" wrapText="1"/>
    </xf>
    <xf numFmtId="164" fontId="0" fillId="0" borderId="0" xfId="0" applyNumberFormat="1"/>
    <xf numFmtId="164" fontId="6" fillId="2" borderId="0" xfId="2" applyNumberFormat="1" applyFont="1"/>
    <xf numFmtId="164" fontId="7" fillId="3" borderId="0" xfId="3" applyNumberFormat="1" applyFont="1"/>
    <xf numFmtId="164" fontId="5" fillId="0" borderId="0" xfId="0" applyNumberFormat="1" applyFont="1"/>
    <xf numFmtId="0" fontId="1" fillId="0" borderId="0" xfId="0" applyFont="1" applyAlignment="1">
      <alignment horizontal="right" wrapText="1"/>
    </xf>
    <xf numFmtId="9" fontId="4" fillId="0" borderId="0" xfId="1" applyFont="1"/>
    <xf numFmtId="0" fontId="5" fillId="0" borderId="0" xfId="0" applyFont="1" applyAlignment="1">
      <alignment horizontal="right" wrapText="1"/>
    </xf>
    <xf numFmtId="0" fontId="1" fillId="0" borderId="0" xfId="3" applyFont="1" applyFill="1" applyAlignment="1">
      <alignment horizontal="right" wrapText="1"/>
    </xf>
    <xf numFmtId="10" fontId="0" fillId="0" borderId="0" xfId="0" applyNumberForma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10" fillId="0" borderId="0" xfId="0" applyFont="1" applyAlignment="1">
      <alignment horizontal="right" wrapText="1"/>
    </xf>
    <xf numFmtId="9" fontId="0" fillId="0" borderId="0" xfId="0" applyNumberFormat="1"/>
    <xf numFmtId="165" fontId="0" fillId="0" borderId="0" xfId="0" applyNumberFormat="1"/>
    <xf numFmtId="0" fontId="9" fillId="0" borderId="0" xfId="0" applyFont="1"/>
    <xf numFmtId="37" fontId="12" fillId="0" borderId="0" xfId="0" applyNumberFormat="1" applyFont="1" applyAlignment="1">
      <alignment horizontal="right" vertical="top"/>
    </xf>
    <xf numFmtId="166" fontId="0" fillId="0" borderId="0" xfId="0" applyNumberFormat="1"/>
    <xf numFmtId="37" fontId="0" fillId="0" borderId="0" xfId="0" applyNumberFormat="1" applyAlignment="1">
      <alignment horizontal="right" vertical="top"/>
    </xf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ong, Nam" id="{9158A9A5-D66E-D146-8288-CD399FA8BC47}" userId="S::namkong@bu.edu::a7f4be3c-5d4f-4af1-8677-ac0199dbe73b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8" dT="2024-06-25T01:51:00.32" personId="{9158A9A5-D66E-D146-8288-CD399FA8BC47}" id="{7901F5B4-6E9A-DC47-9FA8-453051161561}">
    <text>Purchase of Keke’s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D28F9-0125-7A4D-8A4E-8A23DA670450}">
  <dimension ref="A1:N75"/>
  <sheetViews>
    <sheetView zoomScale="75" workbookViewId="0">
      <pane xSplit="1" ySplit="4" topLeftCell="B64" activePane="bottomRight" state="frozen"/>
      <selection pane="topRight" activeCell="B1" sqref="B1"/>
      <selection pane="bottomLeft" activeCell="A5" sqref="A5"/>
      <selection pane="bottomRight" activeCell="O43" sqref="O43"/>
    </sheetView>
  </sheetViews>
  <sheetFormatPr baseColWidth="10" defaultRowHeight="16" x14ac:dyDescent="0.2"/>
  <cols>
    <col min="1" max="1" width="33.6640625" style="3" bestFit="1" customWidth="1"/>
    <col min="2" max="13" width="11" bestFit="1" customWidth="1"/>
    <col min="14" max="14" width="6" bestFit="1" customWidth="1"/>
  </cols>
  <sheetData>
    <row r="1" spans="1:14" ht="17" x14ac:dyDescent="0.2">
      <c r="A1" s="2" t="s">
        <v>0</v>
      </c>
    </row>
    <row r="3" spans="1:14" ht="34" x14ac:dyDescent="0.2">
      <c r="A3" s="2" t="s">
        <v>1</v>
      </c>
      <c r="B3" s="1">
        <f t="shared" ref="B3:D3" si="0">C3-1</f>
        <v>2012</v>
      </c>
      <c r="C3" s="1">
        <f t="shared" si="0"/>
        <v>2013</v>
      </c>
      <c r="D3" s="1">
        <f t="shared" si="0"/>
        <v>2014</v>
      </c>
      <c r="E3" s="1">
        <f t="shared" ref="E3:F3" si="1">F3-1</f>
        <v>2015</v>
      </c>
      <c r="F3" s="1">
        <f t="shared" si="1"/>
        <v>2016</v>
      </c>
      <c r="G3" s="1">
        <f>H3-1</f>
        <v>2017</v>
      </c>
      <c r="H3" s="1">
        <v>2018</v>
      </c>
      <c r="I3" s="1">
        <f>H3+1</f>
        <v>2019</v>
      </c>
      <c r="J3" s="1">
        <f t="shared" ref="J3:N3" si="2">I3+1</f>
        <v>2020</v>
      </c>
      <c r="K3" s="1">
        <f t="shared" si="2"/>
        <v>2021</v>
      </c>
      <c r="L3" s="1">
        <f t="shared" si="2"/>
        <v>2022</v>
      </c>
      <c r="M3" s="1">
        <f t="shared" si="2"/>
        <v>2023</v>
      </c>
      <c r="N3" s="1">
        <f t="shared" si="2"/>
        <v>2024</v>
      </c>
    </row>
    <row r="5" spans="1:14" ht="17" x14ac:dyDescent="0.2">
      <c r="A5" s="2" t="s">
        <v>2</v>
      </c>
    </row>
    <row r="6" spans="1:14" ht="17" x14ac:dyDescent="0.2">
      <c r="A6" s="4" t="s">
        <v>3</v>
      </c>
      <c r="B6" s="20">
        <v>353710</v>
      </c>
      <c r="C6" s="20">
        <v>328334</v>
      </c>
      <c r="D6" s="20">
        <v>334684</v>
      </c>
      <c r="E6" s="20">
        <v>353073</v>
      </c>
      <c r="F6" s="20">
        <v>367310</v>
      </c>
      <c r="G6" s="20">
        <v>390352</v>
      </c>
      <c r="H6" s="20">
        <v>411932</v>
      </c>
      <c r="I6" s="20">
        <v>306377</v>
      </c>
      <c r="J6" s="20">
        <v>118160</v>
      </c>
      <c r="K6" s="20">
        <v>175017</v>
      </c>
      <c r="L6" s="20">
        <v>199753</v>
      </c>
      <c r="M6" s="20">
        <v>215532</v>
      </c>
      <c r="N6" s="20"/>
    </row>
    <row r="7" spans="1:14" ht="17" x14ac:dyDescent="0.2">
      <c r="A7" s="4" t="s">
        <v>4</v>
      </c>
      <c r="B7" s="20">
        <v>134653</v>
      </c>
      <c r="C7" s="20">
        <v>134259</v>
      </c>
      <c r="D7" s="20">
        <v>137611</v>
      </c>
      <c r="E7" s="20">
        <v>138220</v>
      </c>
      <c r="F7" s="20">
        <v>139638</v>
      </c>
      <c r="G7" s="20">
        <v>138817</v>
      </c>
      <c r="H7" s="20">
        <v>218247</v>
      </c>
      <c r="I7" s="20">
        <v>235012</v>
      </c>
      <c r="J7" s="20">
        <v>170445</v>
      </c>
      <c r="K7" s="20">
        <v>223157</v>
      </c>
      <c r="L7" s="20">
        <v>256676</v>
      </c>
      <c r="M7" s="20">
        <v>248390</v>
      </c>
      <c r="N7" s="20"/>
    </row>
    <row r="8" spans="1:14" ht="17" x14ac:dyDescent="0.2">
      <c r="A8" s="7" t="s">
        <v>5</v>
      </c>
      <c r="B8" s="21">
        <f t="shared" ref="B8:G8" si="3">SUM(B6:B7)</f>
        <v>488363</v>
      </c>
      <c r="C8" s="21">
        <f t="shared" si="3"/>
        <v>462593</v>
      </c>
      <c r="D8" s="21">
        <f t="shared" si="3"/>
        <v>472295</v>
      </c>
      <c r="E8" s="21">
        <f t="shared" si="3"/>
        <v>491293</v>
      </c>
      <c r="F8" s="21">
        <f t="shared" si="3"/>
        <v>506948</v>
      </c>
      <c r="G8" s="21">
        <f t="shared" si="3"/>
        <v>529169</v>
      </c>
      <c r="H8" s="21">
        <f t="shared" ref="H8:L8" si="4">SUM(H6:H7)</f>
        <v>630179</v>
      </c>
      <c r="I8" s="21">
        <f t="shared" si="4"/>
        <v>541389</v>
      </c>
      <c r="J8" s="21">
        <f t="shared" si="4"/>
        <v>288605</v>
      </c>
      <c r="K8" s="21">
        <f t="shared" si="4"/>
        <v>398174</v>
      </c>
      <c r="L8" s="21">
        <f t="shared" si="4"/>
        <v>456429</v>
      </c>
      <c r="M8" s="21">
        <f>SUM(M6:M7)</f>
        <v>463922</v>
      </c>
      <c r="N8" s="21">
        <f>SUM(N6:N7)</f>
        <v>0</v>
      </c>
    </row>
    <row r="9" spans="1:14" ht="34" x14ac:dyDescent="0.2">
      <c r="A9" s="2" t="s">
        <v>6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 ht="17" x14ac:dyDescent="0.2">
      <c r="A10" s="4" t="s">
        <v>7</v>
      </c>
      <c r="B10" s="20">
        <v>88473</v>
      </c>
      <c r="C10" s="20">
        <v>85540</v>
      </c>
      <c r="D10" s="20">
        <v>86825</v>
      </c>
      <c r="E10" s="20">
        <v>89660</v>
      </c>
      <c r="F10" s="20">
        <v>90487</v>
      </c>
      <c r="G10" s="20">
        <v>97825</v>
      </c>
      <c r="H10" s="20">
        <v>100532</v>
      </c>
      <c r="I10" s="20">
        <v>74720</v>
      </c>
      <c r="J10" s="20">
        <v>29816</v>
      </c>
      <c r="K10" s="20">
        <v>42982</v>
      </c>
      <c r="L10" s="20">
        <v>53617</v>
      </c>
      <c r="M10" s="20">
        <v>55789</v>
      </c>
      <c r="N10" s="20"/>
    </row>
    <row r="11" spans="1:14" ht="17" x14ac:dyDescent="0.2">
      <c r="A11" s="4" t="s">
        <v>8</v>
      </c>
      <c r="B11" s="20">
        <v>141303</v>
      </c>
      <c r="C11" s="20">
        <v>131305</v>
      </c>
      <c r="D11" s="20">
        <v>133280</v>
      </c>
      <c r="E11" s="20">
        <v>136626</v>
      </c>
      <c r="F11" s="20">
        <v>142823</v>
      </c>
      <c r="G11" s="20">
        <v>153037</v>
      </c>
      <c r="H11" s="20">
        <v>164314</v>
      </c>
      <c r="I11" s="20">
        <v>118806</v>
      </c>
      <c r="J11" s="20">
        <v>51684</v>
      </c>
      <c r="K11" s="20">
        <v>65337</v>
      </c>
      <c r="L11" s="20">
        <v>76412</v>
      </c>
      <c r="M11" s="20">
        <v>80666</v>
      </c>
      <c r="N11" s="20"/>
    </row>
    <row r="12" spans="1:14" ht="17" x14ac:dyDescent="0.2">
      <c r="A12" s="4" t="s">
        <v>9</v>
      </c>
      <c r="B12" s="20">
        <v>23405</v>
      </c>
      <c r="C12" s="20">
        <v>21519</v>
      </c>
      <c r="D12" s="20">
        <v>20845</v>
      </c>
      <c r="E12" s="20">
        <v>20443</v>
      </c>
      <c r="F12" s="20">
        <v>19557</v>
      </c>
      <c r="G12" s="20">
        <v>20802</v>
      </c>
      <c r="H12" s="20">
        <v>23228</v>
      </c>
      <c r="I12" s="20">
        <v>18613</v>
      </c>
      <c r="J12" s="20">
        <v>11241</v>
      </c>
      <c r="K12" s="20">
        <v>11662</v>
      </c>
      <c r="L12" s="20">
        <v>15154</v>
      </c>
      <c r="M12" s="20">
        <v>17080</v>
      </c>
      <c r="N12" s="20"/>
    </row>
    <row r="13" spans="1:14" ht="17" x14ac:dyDescent="0.2">
      <c r="A13" s="4" t="s">
        <v>10</v>
      </c>
      <c r="B13" s="20">
        <v>49025</v>
      </c>
      <c r="C13" s="20">
        <v>45192</v>
      </c>
      <c r="D13" s="20">
        <v>47858</v>
      </c>
      <c r="E13" s="20">
        <v>47628</v>
      </c>
      <c r="F13" s="20">
        <v>49229</v>
      </c>
      <c r="G13" s="20">
        <v>53049</v>
      </c>
      <c r="H13" s="20">
        <v>60708</v>
      </c>
      <c r="I13" s="20">
        <v>46257</v>
      </c>
      <c r="J13" s="20">
        <v>21828</v>
      </c>
      <c r="K13" s="20">
        <v>26951</v>
      </c>
      <c r="L13" s="20">
        <v>34275</v>
      </c>
      <c r="M13" s="20">
        <v>34064</v>
      </c>
      <c r="N13" s="20"/>
    </row>
    <row r="14" spans="1:14" ht="34" x14ac:dyDescent="0.2">
      <c r="A14" s="11" t="s">
        <v>11</v>
      </c>
      <c r="B14" s="22">
        <f t="shared" ref="B14:G14" si="5">SUM(B10:B13)</f>
        <v>302206</v>
      </c>
      <c r="C14" s="22">
        <f>SUM(C10:C13)</f>
        <v>283556</v>
      </c>
      <c r="D14" s="22">
        <f t="shared" si="5"/>
        <v>288808</v>
      </c>
      <c r="E14" s="22">
        <f t="shared" si="5"/>
        <v>294357</v>
      </c>
      <c r="F14" s="22">
        <f t="shared" si="5"/>
        <v>302096</v>
      </c>
      <c r="G14" s="22">
        <f t="shared" si="5"/>
        <v>324713</v>
      </c>
      <c r="H14" s="22">
        <f t="shared" ref="H14:L14" si="6">SUM(H10:H13)</f>
        <v>348782</v>
      </c>
      <c r="I14" s="22">
        <f t="shared" si="6"/>
        <v>258396</v>
      </c>
      <c r="J14" s="22">
        <f t="shared" si="6"/>
        <v>114569</v>
      </c>
      <c r="K14" s="22">
        <f t="shared" si="6"/>
        <v>146932</v>
      </c>
      <c r="L14" s="22">
        <f t="shared" si="6"/>
        <v>179458</v>
      </c>
      <c r="M14" s="22">
        <f>SUM(M10:M13)</f>
        <v>187599</v>
      </c>
      <c r="N14" s="22">
        <f>SUM(N10:N13)</f>
        <v>0</v>
      </c>
    </row>
    <row r="15" spans="1:14" ht="17" x14ac:dyDescent="0.2">
      <c r="A15" s="4" t="s">
        <v>12</v>
      </c>
      <c r="B15" s="20">
        <v>46675</v>
      </c>
      <c r="C15" s="20">
        <v>46109</v>
      </c>
      <c r="D15" s="20">
        <v>44761</v>
      </c>
      <c r="E15" s="20">
        <v>43345</v>
      </c>
      <c r="F15" s="20">
        <v>40805</v>
      </c>
      <c r="G15" s="20">
        <v>39294</v>
      </c>
      <c r="H15" s="20">
        <v>114296</v>
      </c>
      <c r="I15" s="20">
        <v>120326</v>
      </c>
      <c r="J15" s="20">
        <v>94348</v>
      </c>
      <c r="K15" s="20">
        <v>109140</v>
      </c>
      <c r="L15" s="20">
        <v>135327</v>
      </c>
      <c r="M15" s="20">
        <v>122452</v>
      </c>
      <c r="N15" s="20"/>
    </row>
    <row r="16" spans="1:14" ht="17" x14ac:dyDescent="0.2">
      <c r="A16" s="4" t="s">
        <v>13</v>
      </c>
      <c r="B16" s="20">
        <v>60307</v>
      </c>
      <c r="C16" s="20">
        <v>56835</v>
      </c>
      <c r="D16" s="20">
        <v>58907</v>
      </c>
      <c r="E16" s="20">
        <v>66602</v>
      </c>
      <c r="F16" s="20">
        <v>67960</v>
      </c>
      <c r="G16" s="20">
        <v>66415</v>
      </c>
      <c r="H16" s="20">
        <v>63828</v>
      </c>
      <c r="I16" s="20">
        <v>69018</v>
      </c>
      <c r="J16" s="20">
        <v>55040</v>
      </c>
      <c r="K16" s="20">
        <v>68686</v>
      </c>
      <c r="L16" s="20">
        <v>67173</v>
      </c>
      <c r="M16" s="20">
        <v>77770</v>
      </c>
      <c r="N16" s="20"/>
    </row>
    <row r="17" spans="1:14" ht="17" x14ac:dyDescent="0.2">
      <c r="A17" s="4" t="s">
        <v>14</v>
      </c>
      <c r="B17" s="20">
        <v>22304</v>
      </c>
      <c r="C17" s="20">
        <v>21501</v>
      </c>
      <c r="D17" s="20">
        <v>21218</v>
      </c>
      <c r="E17" s="20">
        <v>21472</v>
      </c>
      <c r="F17" s="20">
        <v>22178</v>
      </c>
      <c r="G17" s="20">
        <v>23720</v>
      </c>
      <c r="H17" s="20">
        <v>27039</v>
      </c>
      <c r="I17" s="20">
        <v>19846</v>
      </c>
      <c r="J17" s="20">
        <v>16161</v>
      </c>
      <c r="K17" s="20">
        <v>15446</v>
      </c>
      <c r="L17" s="20">
        <v>14862</v>
      </c>
      <c r="M17" s="20">
        <v>14385</v>
      </c>
      <c r="N17" s="20"/>
    </row>
    <row r="18" spans="1:14" ht="17" x14ac:dyDescent="0.2">
      <c r="A18" s="4" t="s">
        <v>23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>
        <v>6363</v>
      </c>
      <c r="N18" s="20"/>
    </row>
    <row r="19" spans="1:14" ht="34" x14ac:dyDescent="0.2">
      <c r="A19" s="4" t="s">
        <v>15</v>
      </c>
      <c r="B19" s="20">
        <v>482</v>
      </c>
      <c r="C19" s="20">
        <v>7071</v>
      </c>
      <c r="D19" s="20">
        <v>1270</v>
      </c>
      <c r="E19" s="20">
        <v>2366</v>
      </c>
      <c r="F19" s="20">
        <v>26910</v>
      </c>
      <c r="G19" s="20">
        <v>4329</v>
      </c>
      <c r="H19" s="20">
        <v>2620</v>
      </c>
      <c r="I19" s="20">
        <v>-91180</v>
      </c>
      <c r="J19" s="20">
        <v>1808</v>
      </c>
      <c r="K19" s="20">
        <v>-46105</v>
      </c>
      <c r="L19" s="20">
        <v>-1005</v>
      </c>
      <c r="M19" s="20">
        <v>2530</v>
      </c>
      <c r="N19" s="20"/>
    </row>
    <row r="20" spans="1:14" ht="17" x14ac:dyDescent="0.2">
      <c r="A20" s="12" t="s">
        <v>16</v>
      </c>
      <c r="B20" s="22">
        <f>SUM(B14:B19)</f>
        <v>431974</v>
      </c>
      <c r="C20" s="22">
        <f t="shared" ref="C20:G20" si="7">SUM(C14:C19)</f>
        <v>415072</v>
      </c>
      <c r="D20" s="22">
        <f t="shared" si="7"/>
        <v>414964</v>
      </c>
      <c r="E20" s="22">
        <f t="shared" si="7"/>
        <v>428142</v>
      </c>
      <c r="F20" s="22">
        <f t="shared" si="7"/>
        <v>459949</v>
      </c>
      <c r="G20" s="22">
        <f t="shared" si="7"/>
        <v>458471</v>
      </c>
      <c r="H20" s="22">
        <f t="shared" ref="H20:L20" si="8">SUM(H14:H19)</f>
        <v>556565</v>
      </c>
      <c r="I20" s="22">
        <f t="shared" si="8"/>
        <v>376406</v>
      </c>
      <c r="J20" s="22">
        <f t="shared" si="8"/>
        <v>281926</v>
      </c>
      <c r="K20" s="22">
        <f t="shared" si="8"/>
        <v>294099</v>
      </c>
      <c r="L20" s="22">
        <f t="shared" si="8"/>
        <v>395815</v>
      </c>
      <c r="M20" s="22">
        <f>SUM(M14:M19)</f>
        <v>411099</v>
      </c>
      <c r="N20" s="22">
        <f>SUM(N14:N19)</f>
        <v>0</v>
      </c>
    </row>
    <row r="21" spans="1:14" ht="17" x14ac:dyDescent="0.2">
      <c r="A21" s="9" t="s">
        <v>17</v>
      </c>
      <c r="B21" s="21">
        <f t="shared" ref="B21" si="9">B8-B20</f>
        <v>56389</v>
      </c>
      <c r="C21" s="21">
        <f t="shared" ref="C21" si="10">C8-C20</f>
        <v>47521</v>
      </c>
      <c r="D21" s="21">
        <f t="shared" ref="D21" si="11">D8-D20</f>
        <v>57331</v>
      </c>
      <c r="E21" s="21">
        <f>E8-E20</f>
        <v>63151</v>
      </c>
      <c r="F21" s="21">
        <f>F8-F20</f>
        <v>46999</v>
      </c>
      <c r="G21" s="21">
        <f>G8-G20</f>
        <v>70698</v>
      </c>
      <c r="H21" s="21">
        <f t="shared" ref="H21:L21" si="12">H8-H20</f>
        <v>73614</v>
      </c>
      <c r="I21" s="21">
        <f t="shared" si="12"/>
        <v>164983</v>
      </c>
      <c r="J21" s="21">
        <f t="shared" si="12"/>
        <v>6679</v>
      </c>
      <c r="K21" s="21">
        <f t="shared" si="12"/>
        <v>104075</v>
      </c>
      <c r="L21" s="21">
        <f t="shared" si="12"/>
        <v>60614</v>
      </c>
      <c r="M21" s="21">
        <f>M8-M20</f>
        <v>52823</v>
      </c>
      <c r="N21" s="21">
        <f>N8-N20</f>
        <v>0</v>
      </c>
    </row>
    <row r="22" spans="1:14" ht="17" x14ac:dyDescent="0.2">
      <c r="A22" s="4" t="s">
        <v>18</v>
      </c>
      <c r="B22" s="20">
        <v>13369</v>
      </c>
      <c r="C22" s="20">
        <v>10282</v>
      </c>
      <c r="D22" s="20">
        <v>9182</v>
      </c>
      <c r="E22" s="20">
        <v>9283</v>
      </c>
      <c r="F22" s="20">
        <v>12232</v>
      </c>
      <c r="G22" s="20">
        <v>15460</v>
      </c>
      <c r="H22" s="20">
        <v>20745</v>
      </c>
      <c r="I22" s="20">
        <v>18547</v>
      </c>
      <c r="J22" s="20">
        <v>17965</v>
      </c>
      <c r="K22" s="20">
        <v>15148</v>
      </c>
      <c r="L22" s="20">
        <v>13769</v>
      </c>
      <c r="M22" s="20">
        <v>17597</v>
      </c>
      <c r="N22" s="20"/>
    </row>
    <row r="23" spans="1:14" ht="17" x14ac:dyDescent="0.2">
      <c r="A23" s="4" t="s">
        <v>19</v>
      </c>
      <c r="B23" s="20">
        <v>7926</v>
      </c>
      <c r="C23" s="20">
        <v>1139</v>
      </c>
      <c r="D23" s="20">
        <v>-612</v>
      </c>
      <c r="E23" s="20">
        <v>139</v>
      </c>
      <c r="F23" s="20">
        <v>-1109</v>
      </c>
      <c r="G23" s="20">
        <v>-1743</v>
      </c>
      <c r="H23" s="20">
        <v>619</v>
      </c>
      <c r="I23" s="20">
        <v>-2763</v>
      </c>
      <c r="J23" s="20">
        <v>-4171</v>
      </c>
      <c r="K23" s="20">
        <v>-15146</v>
      </c>
      <c r="L23" s="20">
        <v>-52585</v>
      </c>
      <c r="M23" s="20">
        <v>8288</v>
      </c>
      <c r="N23" s="20"/>
    </row>
    <row r="24" spans="1:14" ht="17" x14ac:dyDescent="0.2">
      <c r="A24" s="8" t="s">
        <v>22</v>
      </c>
      <c r="B24" s="23">
        <f t="shared" ref="B24:G24" si="13">B21-SUM(B22:B23)</f>
        <v>35094</v>
      </c>
      <c r="C24" s="23">
        <f t="shared" si="13"/>
        <v>36100</v>
      </c>
      <c r="D24" s="23">
        <f t="shared" si="13"/>
        <v>48761</v>
      </c>
      <c r="E24" s="23">
        <f t="shared" si="13"/>
        <v>53729</v>
      </c>
      <c r="F24" s="23">
        <f t="shared" si="13"/>
        <v>35876</v>
      </c>
      <c r="G24" s="23">
        <f t="shared" si="13"/>
        <v>56981</v>
      </c>
      <c r="H24" s="23">
        <f t="shared" ref="H24:M24" si="14">H21-SUM(H22:H23)</f>
        <v>52250</v>
      </c>
      <c r="I24" s="23">
        <f t="shared" si="14"/>
        <v>149199</v>
      </c>
      <c r="J24" s="23">
        <f t="shared" si="14"/>
        <v>-7115</v>
      </c>
      <c r="K24" s="23">
        <f t="shared" si="14"/>
        <v>104073</v>
      </c>
      <c r="L24" s="23">
        <f t="shared" si="14"/>
        <v>99430</v>
      </c>
      <c r="M24" s="23">
        <f t="shared" si="14"/>
        <v>26938</v>
      </c>
      <c r="N24" s="23">
        <f>N21-SUM(N22:N23)</f>
        <v>0</v>
      </c>
    </row>
    <row r="25" spans="1:14" ht="34" x14ac:dyDescent="0.2">
      <c r="A25" s="4" t="s">
        <v>21</v>
      </c>
      <c r="B25" s="20">
        <v>12785</v>
      </c>
      <c r="C25" s="20">
        <v>11528</v>
      </c>
      <c r="D25" s="20">
        <v>16036</v>
      </c>
      <c r="E25" s="20">
        <v>17753</v>
      </c>
      <c r="F25" s="20">
        <v>16474</v>
      </c>
      <c r="G25" s="20">
        <v>17207</v>
      </c>
      <c r="H25" s="20">
        <v>8557</v>
      </c>
      <c r="I25" s="20">
        <v>31789</v>
      </c>
      <c r="J25" s="20">
        <v>-1999</v>
      </c>
      <c r="K25" s="20">
        <v>26030</v>
      </c>
      <c r="L25" s="20">
        <v>24718</v>
      </c>
      <c r="M25" s="20">
        <v>6993</v>
      </c>
      <c r="N25" s="20"/>
    </row>
    <row r="26" spans="1:14" ht="17" x14ac:dyDescent="0.2">
      <c r="A26" s="9" t="s">
        <v>20</v>
      </c>
      <c r="B26" s="21">
        <f t="shared" ref="B26:G26" si="15">B24-B25</f>
        <v>22309</v>
      </c>
      <c r="C26" s="21">
        <f t="shared" si="15"/>
        <v>24572</v>
      </c>
      <c r="D26" s="21">
        <f t="shared" si="15"/>
        <v>32725</v>
      </c>
      <c r="E26" s="21">
        <f t="shared" si="15"/>
        <v>35976</v>
      </c>
      <c r="F26" s="21">
        <f t="shared" si="15"/>
        <v>19402</v>
      </c>
      <c r="G26" s="21">
        <f t="shared" si="15"/>
        <v>39774</v>
      </c>
      <c r="H26" s="21">
        <f t="shared" ref="H26:I26" si="16">H24-H25</f>
        <v>43693</v>
      </c>
      <c r="I26" s="21">
        <f t="shared" si="16"/>
        <v>117410</v>
      </c>
      <c r="J26" s="21">
        <f>J24-J25</f>
        <v>-5116</v>
      </c>
      <c r="K26" s="21">
        <f>K24-K25</f>
        <v>78043</v>
      </c>
      <c r="L26" s="21">
        <f>L24-L25</f>
        <v>74712</v>
      </c>
      <c r="M26" s="21">
        <f>M24-M25</f>
        <v>19945</v>
      </c>
      <c r="N26" s="21">
        <f>N24-N25</f>
        <v>0</v>
      </c>
    </row>
    <row r="27" spans="1:14" x14ac:dyDescent="0.2">
      <c r="A27"/>
    </row>
    <row r="28" spans="1:14" x14ac:dyDescent="0.2">
      <c r="A28" t="s">
        <v>63</v>
      </c>
      <c r="B28" s="37">
        <f t="shared" ref="B28:L28" si="17">B26/B29</f>
        <v>0.24013218087682853</v>
      </c>
      <c r="C28" s="37">
        <f t="shared" si="17"/>
        <v>0.27810537038084998</v>
      </c>
      <c r="D28" s="37">
        <f t="shared" si="17"/>
        <v>0.38623139657024158</v>
      </c>
      <c r="E28" s="37">
        <f t="shared" si="17"/>
        <v>0.4246007860354778</v>
      </c>
      <c r="F28" s="37">
        <f t="shared" si="17"/>
        <v>0.2513017123021527</v>
      </c>
      <c r="G28" s="37">
        <f t="shared" si="17"/>
        <v>0.56494751644106078</v>
      </c>
      <c r="H28" s="37">
        <f t="shared" si="17"/>
        <v>0.66643787559866996</v>
      </c>
      <c r="I28" s="37">
        <f t="shared" si="17"/>
        <v>1.8988242524218459</v>
      </c>
      <c r="J28" s="37">
        <f t="shared" si="17"/>
        <v>-8.412813260540683E-2</v>
      </c>
      <c r="K28" s="37">
        <f t="shared" si="17"/>
        <v>1.1901697344943802</v>
      </c>
      <c r="L28" s="37">
        <f t="shared" si="17"/>
        <v>1.2272212092839896</v>
      </c>
      <c r="M28" s="37">
        <f>M26/M29</f>
        <v>0.35491849953733362</v>
      </c>
    </row>
    <row r="29" spans="1:14" x14ac:dyDescent="0.2">
      <c r="A29" t="s">
        <v>64</v>
      </c>
      <c r="B29" s="38">
        <v>92903</v>
      </c>
      <c r="C29" s="38">
        <v>88355</v>
      </c>
      <c r="D29" s="38">
        <v>84729</v>
      </c>
      <c r="E29" s="36">
        <v>84729</v>
      </c>
      <c r="F29" s="36">
        <v>77206</v>
      </c>
      <c r="G29" s="36">
        <v>70403</v>
      </c>
      <c r="H29" s="36">
        <v>65562</v>
      </c>
      <c r="I29" s="36">
        <v>61833</v>
      </c>
      <c r="J29" s="36">
        <v>60812</v>
      </c>
      <c r="K29" s="36">
        <v>65573</v>
      </c>
      <c r="L29" s="36">
        <v>60879</v>
      </c>
      <c r="M29" s="36">
        <v>56196</v>
      </c>
    </row>
    <row r="31" spans="1:14" ht="17" x14ac:dyDescent="0.2">
      <c r="A31" s="13" t="s">
        <v>62</v>
      </c>
    </row>
    <row r="32" spans="1:14" ht="17" x14ac:dyDescent="0.2">
      <c r="A32" s="2" t="s">
        <v>2</v>
      </c>
    </row>
    <row r="33" spans="1:13" ht="17" x14ac:dyDescent="0.2">
      <c r="A33" s="4" t="s">
        <v>3</v>
      </c>
      <c r="C33" s="15">
        <f>(C6-B6)/ABS(B6)</f>
        <v>-7.1742387831839644E-2</v>
      </c>
      <c r="D33" s="15">
        <f t="shared" ref="D33:M33" si="18">(D6-C6)/ABS(C6)</f>
        <v>1.9340062253680703E-2</v>
      </c>
      <c r="E33" s="15">
        <f t="shared" si="18"/>
        <v>5.4944365431272485E-2</v>
      </c>
      <c r="F33" s="15">
        <f t="shared" si="18"/>
        <v>4.0323105986580676E-2</v>
      </c>
      <c r="G33" s="15">
        <f t="shared" si="18"/>
        <v>6.2731752470665106E-2</v>
      </c>
      <c r="H33" s="15">
        <f t="shared" si="18"/>
        <v>5.5283436488092801E-2</v>
      </c>
      <c r="I33" s="15">
        <f t="shared" si="18"/>
        <v>-0.25624374896827634</v>
      </c>
      <c r="J33" s="15">
        <f t="shared" si="18"/>
        <v>-0.61433136299395841</v>
      </c>
      <c r="K33" s="15">
        <f t="shared" si="18"/>
        <v>0.48118652674339879</v>
      </c>
      <c r="L33" s="15">
        <f t="shared" si="18"/>
        <v>0.14133484175822919</v>
      </c>
      <c r="M33" s="15">
        <f t="shared" si="18"/>
        <v>7.8992555806420936E-2</v>
      </c>
    </row>
    <row r="34" spans="1:13" ht="17" x14ac:dyDescent="0.2">
      <c r="A34" s="4" t="s">
        <v>4</v>
      </c>
      <c r="C34" s="15">
        <f t="shared" ref="C34:M34" si="19">(C7-B7)/ABS(B7)</f>
        <v>-2.9260395238130603E-3</v>
      </c>
      <c r="D34" s="15">
        <f t="shared" si="19"/>
        <v>2.4966668901153739E-2</v>
      </c>
      <c r="E34" s="15">
        <f t="shared" si="19"/>
        <v>4.4255183088561236E-3</v>
      </c>
      <c r="F34" s="15">
        <f t="shared" si="19"/>
        <v>1.0259007379539864E-2</v>
      </c>
      <c r="G34" s="15">
        <f t="shared" si="19"/>
        <v>-5.8794883914120794E-3</v>
      </c>
      <c r="H34" s="15">
        <f t="shared" si="19"/>
        <v>0.57219216666546602</v>
      </c>
      <c r="I34" s="15">
        <f t="shared" si="19"/>
        <v>7.6816634363817138E-2</v>
      </c>
      <c r="J34" s="15">
        <f t="shared" si="19"/>
        <v>-0.2747391622555444</v>
      </c>
      <c r="K34" s="15">
        <f t="shared" si="19"/>
        <v>0.30926105195224268</v>
      </c>
      <c r="L34" s="15">
        <f t="shared" si="19"/>
        <v>0.15020366826942466</v>
      </c>
      <c r="M34" s="15">
        <f t="shared" si="19"/>
        <v>-3.2281942994280728E-2</v>
      </c>
    </row>
    <row r="35" spans="1:13" ht="17" x14ac:dyDescent="0.2">
      <c r="A35" s="16" t="s">
        <v>5</v>
      </c>
      <c r="C35" s="15">
        <f t="shared" ref="C35:M35" si="20">(C8-B8)/ABS(B8)</f>
        <v>-5.2768125349381502E-2</v>
      </c>
      <c r="D35" s="15">
        <f t="shared" si="20"/>
        <v>2.0973080007695748E-2</v>
      </c>
      <c r="E35" s="15">
        <f t="shared" si="20"/>
        <v>4.022485946283573E-2</v>
      </c>
      <c r="F35" s="15">
        <f t="shared" si="20"/>
        <v>3.1864895286519451E-2</v>
      </c>
      <c r="G35" s="15">
        <f t="shared" si="20"/>
        <v>4.3832898048715055E-2</v>
      </c>
      <c r="H35" s="15">
        <f t="shared" si="20"/>
        <v>0.19088419767597875</v>
      </c>
      <c r="I35" s="15">
        <f t="shared" si="20"/>
        <v>-0.14089647544586539</v>
      </c>
      <c r="J35" s="15">
        <f t="shared" si="20"/>
        <v>-0.46691750294150786</v>
      </c>
      <c r="K35" s="15">
        <f t="shared" si="20"/>
        <v>0.37965038720742883</v>
      </c>
      <c r="L35" s="15">
        <f t="shared" si="20"/>
        <v>0.14630538407831753</v>
      </c>
      <c r="M35" s="15">
        <f t="shared" si="20"/>
        <v>1.6416573004782782E-2</v>
      </c>
    </row>
    <row r="36" spans="1:13" ht="34" x14ac:dyDescent="0.2">
      <c r="A36" s="2" t="s">
        <v>6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 ht="17" x14ac:dyDescent="0.2">
      <c r="A37" s="4" t="s">
        <v>7</v>
      </c>
      <c r="C37" s="15">
        <f t="shared" ref="C37:M37" si="21">(C10-B10)/ABS(B10)</f>
        <v>-3.3151356911148032E-2</v>
      </c>
      <c r="D37" s="15">
        <f t="shared" si="21"/>
        <v>1.5022211830722469E-2</v>
      </c>
      <c r="E37" s="15">
        <f t="shared" si="21"/>
        <v>3.2651885977541033E-2</v>
      </c>
      <c r="F37" s="15">
        <f t="shared" si="21"/>
        <v>9.2237341066250273E-3</v>
      </c>
      <c r="G37" s="15">
        <f t="shared" si="21"/>
        <v>8.1094521865019281E-2</v>
      </c>
      <c r="H37" s="15">
        <f t="shared" si="21"/>
        <v>2.7671863020700231E-2</v>
      </c>
      <c r="I37" s="15">
        <f t="shared" si="21"/>
        <v>-0.25675406835634423</v>
      </c>
      <c r="J37" s="15">
        <f t="shared" si="21"/>
        <v>-0.60096359743040684</v>
      </c>
      <c r="K37" s="15">
        <f t="shared" si="21"/>
        <v>0.44157499329219213</v>
      </c>
      <c r="L37" s="15">
        <f t="shared" si="21"/>
        <v>0.24742915639104743</v>
      </c>
      <c r="M37" s="15">
        <f t="shared" si="21"/>
        <v>4.0509539884738051E-2</v>
      </c>
    </row>
    <row r="38" spans="1:13" ht="17" x14ac:dyDescent="0.2">
      <c r="A38" s="4" t="s">
        <v>8</v>
      </c>
      <c r="C38" s="15">
        <f t="shared" ref="C38:M38" si="22">(C11-B11)/ABS(B11)</f>
        <v>-7.0755751824094326E-2</v>
      </c>
      <c r="D38" s="15">
        <f t="shared" si="22"/>
        <v>1.5041316019953543E-2</v>
      </c>
      <c r="E38" s="15">
        <f t="shared" si="22"/>
        <v>2.5105042016806724E-2</v>
      </c>
      <c r="F38" s="15">
        <f t="shared" si="22"/>
        <v>4.5357399030931153E-2</v>
      </c>
      <c r="G38" s="15">
        <f t="shared" si="22"/>
        <v>7.1515092107013581E-2</v>
      </c>
      <c r="H38" s="15">
        <f t="shared" si="22"/>
        <v>7.3688062364003479E-2</v>
      </c>
      <c r="I38" s="15">
        <f t="shared" si="22"/>
        <v>-0.27695753252918193</v>
      </c>
      <c r="J38" s="15">
        <f t="shared" si="22"/>
        <v>-0.56497146608757132</v>
      </c>
      <c r="K38" s="15">
        <f t="shared" si="22"/>
        <v>0.26416299048061298</v>
      </c>
      <c r="L38" s="15">
        <f t="shared" si="22"/>
        <v>0.16950579304222721</v>
      </c>
      <c r="M38" s="15">
        <f t="shared" si="22"/>
        <v>5.5671883997277911E-2</v>
      </c>
    </row>
    <row r="39" spans="1:13" ht="17" x14ac:dyDescent="0.2">
      <c r="A39" s="4" t="s">
        <v>9</v>
      </c>
      <c r="C39" s="15">
        <f t="shared" ref="C39:M39" si="23">(C12-B12)/ABS(B12)</f>
        <v>-8.0581072420422992E-2</v>
      </c>
      <c r="D39" s="15">
        <f t="shared" si="23"/>
        <v>-3.1321158046377619E-2</v>
      </c>
      <c r="E39" s="15">
        <f t="shared" si="23"/>
        <v>-1.9285200287838811E-2</v>
      </c>
      <c r="F39" s="15">
        <f t="shared" si="23"/>
        <v>-4.3340018588269823E-2</v>
      </c>
      <c r="G39" s="15">
        <f t="shared" si="23"/>
        <v>6.3660070562969781E-2</v>
      </c>
      <c r="H39" s="15">
        <f t="shared" si="23"/>
        <v>0.11662340159600039</v>
      </c>
      <c r="I39" s="15">
        <f t="shared" si="23"/>
        <v>-0.19868262441880488</v>
      </c>
      <c r="J39" s="15">
        <f t="shared" si="23"/>
        <v>-0.39606726481491433</v>
      </c>
      <c r="K39" s="15">
        <f t="shared" si="23"/>
        <v>3.7452183969397743E-2</v>
      </c>
      <c r="L39" s="15">
        <f t="shared" si="23"/>
        <v>0.29943405933802092</v>
      </c>
      <c r="M39" s="15">
        <f t="shared" si="23"/>
        <v>0.12709515639435132</v>
      </c>
    </row>
    <row r="40" spans="1:13" ht="17" x14ac:dyDescent="0.2">
      <c r="A40" s="4" t="s">
        <v>10</v>
      </c>
      <c r="C40" s="15">
        <f t="shared" ref="C40:M40" si="24">(C13-B13)/ABS(B13)</f>
        <v>-7.8184599694033657E-2</v>
      </c>
      <c r="D40" s="15">
        <f t="shared" si="24"/>
        <v>5.899274207824394E-2</v>
      </c>
      <c r="E40" s="15">
        <f t="shared" si="24"/>
        <v>-4.8058840737180827E-3</v>
      </c>
      <c r="F40" s="15">
        <f t="shared" si="24"/>
        <v>3.3614680440077267E-2</v>
      </c>
      <c r="G40" s="15">
        <f t="shared" si="24"/>
        <v>7.7596538625606865E-2</v>
      </c>
      <c r="H40" s="15">
        <f t="shared" si="24"/>
        <v>0.14437595430639596</v>
      </c>
      <c r="I40" s="15">
        <f t="shared" si="24"/>
        <v>-0.23804111484483098</v>
      </c>
      <c r="J40" s="15">
        <f t="shared" si="24"/>
        <v>-0.52811466372657112</v>
      </c>
      <c r="K40" s="15">
        <f t="shared" si="24"/>
        <v>0.2346985523181235</v>
      </c>
      <c r="L40" s="15">
        <f t="shared" si="24"/>
        <v>0.27175243961263035</v>
      </c>
      <c r="M40" s="15">
        <f t="shared" si="24"/>
        <v>-6.1560904449307072E-3</v>
      </c>
    </row>
    <row r="41" spans="1:13" ht="34" x14ac:dyDescent="0.2">
      <c r="A41" s="17" t="s">
        <v>11</v>
      </c>
      <c r="C41" s="15">
        <f t="shared" ref="C41:M41" si="25">(C14-B14)/ABS(B14)</f>
        <v>-6.1712871352653485E-2</v>
      </c>
      <c r="D41" s="15">
        <f t="shared" si="25"/>
        <v>1.8521914542453694E-2</v>
      </c>
      <c r="E41" s="15">
        <f t="shared" si="25"/>
        <v>1.9213456690950387E-2</v>
      </c>
      <c r="F41" s="15">
        <f t="shared" si="25"/>
        <v>2.6291204218007385E-2</v>
      </c>
      <c r="G41" s="15">
        <f t="shared" si="25"/>
        <v>7.486692971770563E-2</v>
      </c>
      <c r="H41" s="15">
        <f t="shared" si="25"/>
        <v>7.4123918660478641E-2</v>
      </c>
      <c r="I41" s="15">
        <f t="shared" si="25"/>
        <v>-0.25914754775189086</v>
      </c>
      <c r="J41" s="15">
        <f t="shared" si="25"/>
        <v>-0.55661465347760797</v>
      </c>
      <c r="K41" s="15">
        <f t="shared" si="25"/>
        <v>0.28247606246017681</v>
      </c>
      <c r="L41" s="15">
        <f t="shared" si="25"/>
        <v>0.22136770751095744</v>
      </c>
      <c r="M41" s="15">
        <f t="shared" si="25"/>
        <v>4.536437495124207E-2</v>
      </c>
    </row>
    <row r="42" spans="1:13" ht="17" x14ac:dyDescent="0.2">
      <c r="A42" s="4" t="s">
        <v>12</v>
      </c>
      <c r="C42" s="15">
        <f t="shared" ref="C42:M42" si="26">(C15-B15)/ABS(B15)</f>
        <v>-1.2126405998928762E-2</v>
      </c>
      <c r="D42" s="15">
        <f t="shared" si="26"/>
        <v>-2.9235073412999631E-2</v>
      </c>
      <c r="E42" s="15">
        <f t="shared" si="26"/>
        <v>-3.1634681977614439E-2</v>
      </c>
      <c r="F42" s="15">
        <f t="shared" si="26"/>
        <v>-5.8599607797900563E-2</v>
      </c>
      <c r="G42" s="15">
        <f t="shared" si="26"/>
        <v>-3.7029775762774171E-2</v>
      </c>
      <c r="H42" s="15">
        <f t="shared" si="26"/>
        <v>1.9087392477222986</v>
      </c>
      <c r="I42" s="15">
        <f t="shared" si="26"/>
        <v>5.2757751802337792E-2</v>
      </c>
      <c r="J42" s="15">
        <f t="shared" si="26"/>
        <v>-0.21589681365623389</v>
      </c>
      <c r="K42" s="15">
        <f t="shared" si="26"/>
        <v>0.15678127782252935</v>
      </c>
      <c r="L42" s="15">
        <f t="shared" si="26"/>
        <v>0.23993952721275427</v>
      </c>
      <c r="M42" s="15">
        <f t="shared" si="26"/>
        <v>-9.5139920341099707E-2</v>
      </c>
    </row>
    <row r="43" spans="1:13" ht="17" x14ac:dyDescent="0.2">
      <c r="A43" s="4" t="s">
        <v>13</v>
      </c>
      <c r="C43" s="15">
        <f t="shared" ref="C43:M43" si="27">(C16-B16)/ABS(B16)</f>
        <v>-5.7572089475516938E-2</v>
      </c>
      <c r="D43" s="15">
        <f t="shared" si="27"/>
        <v>3.645640890296472E-2</v>
      </c>
      <c r="E43" s="15">
        <f t="shared" si="27"/>
        <v>0.13062963654574158</v>
      </c>
      <c r="F43" s="15">
        <f t="shared" si="27"/>
        <v>2.03897780847422E-2</v>
      </c>
      <c r="G43" s="15">
        <f t="shared" si="27"/>
        <v>-2.2733961153619777E-2</v>
      </c>
      <c r="H43" s="15">
        <f t="shared" si="27"/>
        <v>-3.8952043965971545E-2</v>
      </c>
      <c r="I43" s="15">
        <f t="shared" si="27"/>
        <v>8.1312276743748829E-2</v>
      </c>
      <c r="J43" s="15">
        <f t="shared" si="27"/>
        <v>-0.20252687704656755</v>
      </c>
      <c r="K43" s="15">
        <f t="shared" si="27"/>
        <v>0.24792877906976743</v>
      </c>
      <c r="L43" s="15">
        <f t="shared" si="27"/>
        <v>-2.2027778586611535E-2</v>
      </c>
      <c r="M43" s="15">
        <f t="shared" si="27"/>
        <v>0.15775683682431929</v>
      </c>
    </row>
    <row r="44" spans="1:13" ht="17" x14ac:dyDescent="0.2">
      <c r="A44" s="4" t="s">
        <v>14</v>
      </c>
      <c r="C44" s="15">
        <f t="shared" ref="C44:M44" si="28">(C17-B17)/ABS(B17)</f>
        <v>-3.6002510760401722E-2</v>
      </c>
      <c r="D44" s="15">
        <f t="shared" si="28"/>
        <v>-1.3162178503325427E-2</v>
      </c>
      <c r="E44" s="15">
        <f t="shared" si="28"/>
        <v>1.1970968045998681E-2</v>
      </c>
      <c r="F44" s="15">
        <f t="shared" si="28"/>
        <v>3.2880029806259314E-2</v>
      </c>
      <c r="G44" s="15">
        <f t="shared" si="28"/>
        <v>6.9528361439264136E-2</v>
      </c>
      <c r="H44" s="15">
        <f t="shared" si="28"/>
        <v>0.13992411467116359</v>
      </c>
      <c r="I44" s="15">
        <f t="shared" si="28"/>
        <v>-0.2660231517437775</v>
      </c>
      <c r="J44" s="15">
        <f t="shared" si="28"/>
        <v>-0.18567973395142598</v>
      </c>
      <c r="K44" s="15">
        <f t="shared" si="28"/>
        <v>-4.4242311738135018E-2</v>
      </c>
      <c r="L44" s="15">
        <f t="shared" si="28"/>
        <v>-3.7809141525313998E-2</v>
      </c>
      <c r="M44" s="15">
        <f t="shared" si="28"/>
        <v>-3.20952765442067E-2</v>
      </c>
    </row>
    <row r="45" spans="1:13" ht="17" x14ac:dyDescent="0.2">
      <c r="A45" s="4" t="s">
        <v>23</v>
      </c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34" x14ac:dyDescent="0.2">
      <c r="A46" s="4" t="s">
        <v>15</v>
      </c>
      <c r="C46" s="15">
        <f t="shared" ref="C46:M46" si="29">(C19-B19)/ABS(B19)</f>
        <v>13.6701244813278</v>
      </c>
      <c r="D46" s="15">
        <f t="shared" si="29"/>
        <v>-0.82039315514071565</v>
      </c>
      <c r="E46" s="15">
        <f t="shared" si="29"/>
        <v>0.86299212598425201</v>
      </c>
      <c r="F46" s="15">
        <f t="shared" si="29"/>
        <v>10.373626373626374</v>
      </c>
      <c r="G46" s="15">
        <f t="shared" si="29"/>
        <v>-0.83913043478260874</v>
      </c>
      <c r="H46" s="15">
        <f t="shared" si="29"/>
        <v>-0.39477939477939478</v>
      </c>
      <c r="I46" s="15">
        <f t="shared" si="29"/>
        <v>-35.801526717557252</v>
      </c>
      <c r="J46" s="15">
        <f t="shared" si="29"/>
        <v>1.019828909848651</v>
      </c>
      <c r="K46" s="15">
        <f t="shared" si="29"/>
        <v>-26.500553097345133</v>
      </c>
      <c r="L46" s="15">
        <f t="shared" si="29"/>
        <v>0.97820193037631498</v>
      </c>
      <c r="M46" s="15">
        <f t="shared" si="29"/>
        <v>3.5174129353233829</v>
      </c>
    </row>
    <row r="47" spans="1:13" ht="17" x14ac:dyDescent="0.2">
      <c r="A47" s="18" t="s">
        <v>16</v>
      </c>
      <c r="C47" s="15">
        <f t="shared" ref="C47:M47" si="30">(C20-B20)/ABS(B20)</f>
        <v>-3.9127354887099688E-2</v>
      </c>
      <c r="D47" s="15">
        <f t="shared" si="30"/>
        <v>-2.601958214478452E-4</v>
      </c>
      <c r="E47" s="15">
        <f t="shared" si="30"/>
        <v>3.1756971689110382E-2</v>
      </c>
      <c r="F47" s="15">
        <f t="shared" si="30"/>
        <v>7.4290772687566273E-2</v>
      </c>
      <c r="G47" s="15">
        <f t="shared" si="30"/>
        <v>-3.213399746493633E-3</v>
      </c>
      <c r="H47" s="15">
        <f t="shared" si="30"/>
        <v>0.21395900722183084</v>
      </c>
      <c r="I47" s="15">
        <f t="shared" si="30"/>
        <v>-0.32369804066012053</v>
      </c>
      <c r="J47" s="15">
        <f t="shared" si="30"/>
        <v>-0.25100556314192651</v>
      </c>
      <c r="K47" s="15">
        <f t="shared" si="30"/>
        <v>4.3177997063059102E-2</v>
      </c>
      <c r="L47" s="15">
        <f t="shared" si="30"/>
        <v>0.34585632729115023</v>
      </c>
      <c r="M47" s="15">
        <f t="shared" si="30"/>
        <v>3.8613998964162552E-2</v>
      </c>
    </row>
    <row r="48" spans="1:13" ht="17" x14ac:dyDescent="0.2">
      <c r="A48" s="19" t="s">
        <v>17</v>
      </c>
      <c r="C48" s="15">
        <f t="shared" ref="C48:M48" si="31">(C21-B21)/ABS(B21)</f>
        <v>-0.15726471474933054</v>
      </c>
      <c r="D48" s="15">
        <f t="shared" si="31"/>
        <v>0.20643504976747123</v>
      </c>
      <c r="E48" s="15">
        <f t="shared" si="31"/>
        <v>0.10151575936229963</v>
      </c>
      <c r="F48" s="15">
        <f t="shared" si="31"/>
        <v>-0.25576792133141202</v>
      </c>
      <c r="G48" s="15">
        <f t="shared" si="31"/>
        <v>0.50424477116534394</v>
      </c>
      <c r="H48" s="15">
        <f t="shared" si="31"/>
        <v>4.1245862683527118E-2</v>
      </c>
      <c r="I48" s="15">
        <f t="shared" si="31"/>
        <v>1.2411905344092156</v>
      </c>
      <c r="J48" s="15">
        <f t="shared" si="31"/>
        <v>-0.95951704114969416</v>
      </c>
      <c r="K48" s="15">
        <f t="shared" si="31"/>
        <v>14.582422518341069</v>
      </c>
      <c r="L48" s="15">
        <f t="shared" si="31"/>
        <v>-0.41759308191208261</v>
      </c>
      <c r="M48" s="15">
        <f t="shared" si="31"/>
        <v>-0.12853466195928334</v>
      </c>
    </row>
    <row r="49" spans="1:13" ht="17" x14ac:dyDescent="0.2">
      <c r="A49" s="4" t="s">
        <v>18</v>
      </c>
      <c r="C49" s="15">
        <f t="shared" ref="C49:M49" si="32">(C22-B22)/ABS(B22)</f>
        <v>-0.23090732291121252</v>
      </c>
      <c r="D49" s="15">
        <f t="shared" si="32"/>
        <v>-0.10698307722233029</v>
      </c>
      <c r="E49" s="15">
        <f t="shared" si="32"/>
        <v>1.0999782182531039E-2</v>
      </c>
      <c r="F49" s="15">
        <f t="shared" si="32"/>
        <v>0.31767747495421739</v>
      </c>
      <c r="G49" s="15">
        <f t="shared" si="32"/>
        <v>0.26389797253106606</v>
      </c>
      <c r="H49" s="15">
        <f t="shared" si="32"/>
        <v>0.34184993531694696</v>
      </c>
      <c r="I49" s="15">
        <f t="shared" si="32"/>
        <v>-0.10595324174499879</v>
      </c>
      <c r="J49" s="15">
        <f t="shared" si="32"/>
        <v>-3.1379737963012889E-2</v>
      </c>
      <c r="K49" s="15">
        <f t="shared" si="32"/>
        <v>-0.15680489841358197</v>
      </c>
      <c r="L49" s="15">
        <f t="shared" si="32"/>
        <v>-9.1035120147874307E-2</v>
      </c>
      <c r="M49" s="15">
        <f t="shared" si="32"/>
        <v>0.27801583266758662</v>
      </c>
    </row>
    <row r="50" spans="1:13" ht="17" x14ac:dyDescent="0.2">
      <c r="A50" s="4" t="s">
        <v>19</v>
      </c>
      <c r="C50" s="15">
        <f t="shared" ref="C50:M50" si="33">(C23-B23)/ABS(B23)</f>
        <v>-0.85629573555387328</v>
      </c>
      <c r="D50" s="15">
        <f t="shared" si="33"/>
        <v>-1.5373134328358209</v>
      </c>
      <c r="E50" s="15">
        <f t="shared" si="33"/>
        <v>1.227124183006536</v>
      </c>
      <c r="F50" s="15">
        <f t="shared" si="33"/>
        <v>-8.9784172661870496</v>
      </c>
      <c r="G50" s="15">
        <f t="shared" si="33"/>
        <v>-0.5716862037871957</v>
      </c>
      <c r="H50" s="15">
        <f t="shared" si="33"/>
        <v>1.3551348250143431</v>
      </c>
      <c r="I50" s="15">
        <f t="shared" si="33"/>
        <v>-5.4636510500807756</v>
      </c>
      <c r="J50" s="15">
        <f t="shared" si="33"/>
        <v>-0.50959102424900471</v>
      </c>
      <c r="K50" s="15">
        <f t="shared" si="33"/>
        <v>-2.6312634859745865</v>
      </c>
      <c r="L50" s="15">
        <f t="shared" si="33"/>
        <v>-2.4718737620493858</v>
      </c>
      <c r="M50" s="15">
        <f t="shared" si="33"/>
        <v>1.1576114861652562</v>
      </c>
    </row>
    <row r="51" spans="1:13" ht="17" x14ac:dyDescent="0.2">
      <c r="A51" s="8" t="s">
        <v>22</v>
      </c>
      <c r="C51" s="15">
        <f t="shared" ref="C51:M51" si="34">(C24-B24)/ABS(B24)</f>
        <v>2.8665868809483103E-2</v>
      </c>
      <c r="D51" s="15">
        <f t="shared" si="34"/>
        <v>0.35072022160664817</v>
      </c>
      <c r="E51" s="15">
        <f t="shared" si="34"/>
        <v>0.10188470293882405</v>
      </c>
      <c r="F51" s="15">
        <f t="shared" si="34"/>
        <v>-0.33227865770812781</v>
      </c>
      <c r="G51" s="15">
        <f t="shared" si="34"/>
        <v>0.58827628498160334</v>
      </c>
      <c r="H51" s="15">
        <f t="shared" si="34"/>
        <v>-8.3027675891963984E-2</v>
      </c>
      <c r="I51" s="15">
        <f t="shared" si="34"/>
        <v>1.8554832535885168</v>
      </c>
      <c r="J51" s="15">
        <f t="shared" si="34"/>
        <v>-1.0476879871849007</v>
      </c>
      <c r="K51" s="15">
        <f t="shared" si="34"/>
        <v>15.627266338721013</v>
      </c>
      <c r="L51" s="15">
        <f t="shared" si="34"/>
        <v>-4.461291593400786E-2</v>
      </c>
      <c r="M51" s="15">
        <f t="shared" si="34"/>
        <v>-0.72907573167052198</v>
      </c>
    </row>
    <row r="52" spans="1:13" ht="34" x14ac:dyDescent="0.2">
      <c r="A52" s="4" t="s">
        <v>21</v>
      </c>
      <c r="C52" s="15">
        <f t="shared" ref="C52:M52" si="35">(C25-B25)/ABS(B25)</f>
        <v>-9.8318341806804849E-2</v>
      </c>
      <c r="D52" s="15">
        <f t="shared" si="35"/>
        <v>0.39104788341429564</v>
      </c>
      <c r="E52" s="15">
        <f t="shared" si="35"/>
        <v>0.10707158892491893</v>
      </c>
      <c r="F52" s="15">
        <f t="shared" si="35"/>
        <v>-7.2044161550160538E-2</v>
      </c>
      <c r="G52" s="15">
        <f t="shared" si="35"/>
        <v>4.4494354740803689E-2</v>
      </c>
      <c r="H52" s="15">
        <f t="shared" si="35"/>
        <v>-0.50270238856279426</v>
      </c>
      <c r="I52" s="15">
        <f t="shared" si="35"/>
        <v>2.7149701998363911</v>
      </c>
      <c r="J52" s="15">
        <f t="shared" si="35"/>
        <v>-1.0628833873352417</v>
      </c>
      <c r="K52" s="15">
        <f t="shared" si="35"/>
        <v>14.021510755377689</v>
      </c>
      <c r="L52" s="15">
        <f t="shared" si="35"/>
        <v>-5.0403380714560124E-2</v>
      </c>
      <c r="M52" s="15">
        <f t="shared" si="35"/>
        <v>-0.71708876122663645</v>
      </c>
    </row>
    <row r="53" spans="1:13" ht="34" x14ac:dyDescent="0.2">
      <c r="A53" s="19" t="s">
        <v>20</v>
      </c>
      <c r="C53" s="15">
        <f t="shared" ref="C53:M53" si="36">(C26-B26)/ABS(B26)</f>
        <v>0.10143888116903492</v>
      </c>
      <c r="D53" s="15">
        <f t="shared" si="36"/>
        <v>0.33180042324597103</v>
      </c>
      <c r="E53" s="15">
        <f t="shared" si="36"/>
        <v>9.934300993124523E-2</v>
      </c>
      <c r="F53" s="15">
        <f t="shared" si="36"/>
        <v>-0.46069601956860129</v>
      </c>
      <c r="G53" s="15">
        <f t="shared" si="36"/>
        <v>1.049994845892176</v>
      </c>
      <c r="H53" s="15">
        <f t="shared" si="36"/>
        <v>9.8531704128325043E-2</v>
      </c>
      <c r="I53" s="15">
        <f t="shared" si="36"/>
        <v>1.687158126015609</v>
      </c>
      <c r="J53" s="15">
        <f t="shared" si="36"/>
        <v>-1.0435738012094371</v>
      </c>
      <c r="K53" s="15">
        <f t="shared" si="36"/>
        <v>16.254691164972634</v>
      </c>
      <c r="L53" s="15">
        <f t="shared" si="36"/>
        <v>-4.2681598605896751E-2</v>
      </c>
      <c r="M53" s="15">
        <f t="shared" si="36"/>
        <v>-0.73304154620409034</v>
      </c>
    </row>
    <row r="54" spans="1:13" x14ac:dyDescent="0.2">
      <c r="A54"/>
    </row>
    <row r="55" spans="1:13" x14ac:dyDescent="0.2">
      <c r="A55" t="s">
        <v>63</v>
      </c>
      <c r="B55" s="37"/>
      <c r="C55" s="15">
        <f>C28/B28-1</f>
        <v>0.15813452976341869</v>
      </c>
      <c r="D55" s="15">
        <f t="shared" ref="D55:M55" si="37">D28/C28-1</f>
        <v>0.38879517515723983</v>
      </c>
      <c r="E55" s="15">
        <f t="shared" si="37"/>
        <v>9.9343009931245119E-2</v>
      </c>
      <c r="F55" s="15">
        <f t="shared" si="37"/>
        <v>-0.40814590889345403</v>
      </c>
      <c r="G55" s="15">
        <f t="shared" si="37"/>
        <v>1.2480846280975433</v>
      </c>
      <c r="H55" s="15">
        <f t="shared" si="37"/>
        <v>0.17964564177033138</v>
      </c>
      <c r="I55" s="15">
        <f t="shared" si="37"/>
        <v>1.849214190769255</v>
      </c>
      <c r="J55" s="15">
        <f t="shared" si="37"/>
        <v>-1.0443053813422205</v>
      </c>
      <c r="K55" s="15">
        <f t="shared" si="37"/>
        <v>-15.147107485158767</v>
      </c>
      <c r="L55" s="15">
        <f t="shared" si="37"/>
        <v>3.113125272451156E-2</v>
      </c>
      <c r="M55" s="15">
        <f t="shared" si="37"/>
        <v>-0.71079500838776455</v>
      </c>
    </row>
    <row r="56" spans="1:13" x14ac:dyDescent="0.2">
      <c r="A56" t="s">
        <v>64</v>
      </c>
      <c r="B56" s="38"/>
      <c r="C56" s="15">
        <f>C29/B29-1</f>
        <v>-4.8954285652777596E-2</v>
      </c>
      <c r="D56" s="15">
        <f t="shared" ref="D56:M56" si="38">D29/C29-1</f>
        <v>-4.1038990436308098E-2</v>
      </c>
      <c r="E56" s="15">
        <f t="shared" si="38"/>
        <v>0</v>
      </c>
      <c r="F56" s="15">
        <f t="shared" si="38"/>
        <v>-8.8788962456773923E-2</v>
      </c>
      <c r="G56" s="15">
        <f t="shared" si="38"/>
        <v>-8.8114913348703472E-2</v>
      </c>
      <c r="H56" s="15">
        <f t="shared" si="38"/>
        <v>-6.8761274377512338E-2</v>
      </c>
      <c r="I56" s="15">
        <f t="shared" si="38"/>
        <v>-5.6877459503980932E-2</v>
      </c>
      <c r="J56" s="15">
        <f t="shared" si="38"/>
        <v>-1.6512218394708289E-2</v>
      </c>
      <c r="K56" s="15">
        <f t="shared" si="38"/>
        <v>7.8290468986384365E-2</v>
      </c>
      <c r="L56" s="15">
        <f t="shared" si="38"/>
        <v>-7.1584341116008088E-2</v>
      </c>
      <c r="M56" s="15">
        <f t="shared" si="38"/>
        <v>-7.6923076923076872E-2</v>
      </c>
    </row>
    <row r="58" spans="1:13" ht="17" x14ac:dyDescent="0.2">
      <c r="A58" s="13" t="s">
        <v>24</v>
      </c>
    </row>
    <row r="59" spans="1:13" ht="34" x14ac:dyDescent="0.2">
      <c r="A59" s="2" t="s">
        <v>25</v>
      </c>
    </row>
    <row r="60" spans="1:13" ht="17" x14ac:dyDescent="0.2">
      <c r="A60" s="4" t="s">
        <v>3</v>
      </c>
      <c r="B60" s="25">
        <f>B6/B$8</f>
        <v>0.72427681867790972</v>
      </c>
      <c r="C60" s="25">
        <f t="shared" ref="C60:M60" si="39">C6/C$8</f>
        <v>0.70976863030785164</v>
      </c>
      <c r="D60" s="25">
        <f t="shared" si="39"/>
        <v>0.70863337532686144</v>
      </c>
      <c r="E60" s="25">
        <f t="shared" si="39"/>
        <v>0.71866075844760657</v>
      </c>
      <c r="F60" s="25">
        <f t="shared" si="39"/>
        <v>0.72455163054198857</v>
      </c>
      <c r="G60" s="25">
        <f t="shared" si="39"/>
        <v>0.73766981814883337</v>
      </c>
      <c r="H60" s="25">
        <f t="shared" si="39"/>
        <v>0.65367459087021307</v>
      </c>
      <c r="I60" s="25">
        <f t="shared" si="39"/>
        <v>0.56590917067025748</v>
      </c>
      <c r="J60" s="25">
        <f t="shared" si="39"/>
        <v>0.4094177162557821</v>
      </c>
      <c r="K60" s="25">
        <f t="shared" si="39"/>
        <v>0.43954904137387174</v>
      </c>
      <c r="L60" s="25">
        <f t="shared" si="39"/>
        <v>0.43764309454482514</v>
      </c>
      <c r="M60" s="25">
        <f t="shared" si="39"/>
        <v>0.46458671931919587</v>
      </c>
    </row>
    <row r="61" spans="1:13" ht="17" x14ac:dyDescent="0.2">
      <c r="A61" s="4" t="s">
        <v>4</v>
      </c>
      <c r="B61" s="25">
        <f>B7/B$8</f>
        <v>0.27572318132209034</v>
      </c>
      <c r="C61" s="25">
        <f t="shared" ref="C61:M61" si="40">C7/C$8</f>
        <v>0.29023136969214841</v>
      </c>
      <c r="D61" s="25">
        <f t="shared" si="40"/>
        <v>0.29136662467313862</v>
      </c>
      <c r="E61" s="25">
        <f t="shared" si="40"/>
        <v>0.28133924155239337</v>
      </c>
      <c r="F61" s="25">
        <f t="shared" si="40"/>
        <v>0.27544836945801149</v>
      </c>
      <c r="G61" s="25">
        <f t="shared" si="40"/>
        <v>0.26233018185116663</v>
      </c>
      <c r="H61" s="25">
        <f t="shared" si="40"/>
        <v>0.34632540912978693</v>
      </c>
      <c r="I61" s="25">
        <f t="shared" si="40"/>
        <v>0.43409082932974258</v>
      </c>
      <c r="J61" s="25">
        <f t="shared" si="40"/>
        <v>0.59058228374421784</v>
      </c>
      <c r="K61" s="25">
        <f t="shared" si="40"/>
        <v>0.56045095862612826</v>
      </c>
      <c r="L61" s="25">
        <f t="shared" si="40"/>
        <v>0.5623569054551748</v>
      </c>
      <c r="M61" s="25">
        <f t="shared" si="40"/>
        <v>0.53541328068080407</v>
      </c>
    </row>
    <row r="62" spans="1:13" ht="17" x14ac:dyDescent="0.2">
      <c r="A62" s="2" t="s">
        <v>26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</row>
    <row r="63" spans="1:13" ht="17" x14ac:dyDescent="0.2">
      <c r="A63" s="4" t="s">
        <v>3</v>
      </c>
      <c r="B63" s="25">
        <f>(B6-B14)/B6</f>
        <v>0.14561081111645133</v>
      </c>
      <c r="C63" s="25">
        <f t="shared" ref="C63:M63" si="41">(C6-C14)/C6</f>
        <v>0.13637941851894717</v>
      </c>
      <c r="D63" s="25">
        <f t="shared" si="41"/>
        <v>0.13707258189814869</v>
      </c>
      <c r="E63" s="25">
        <f t="shared" si="41"/>
        <v>0.16629988699220841</v>
      </c>
      <c r="F63" s="25">
        <f t="shared" si="41"/>
        <v>0.17754485312134163</v>
      </c>
      <c r="G63" s="25">
        <f t="shared" si="41"/>
        <v>0.16815335901955158</v>
      </c>
      <c r="H63" s="25">
        <f t="shared" si="41"/>
        <v>0.15330200130118563</v>
      </c>
      <c r="I63" s="25">
        <f t="shared" si="41"/>
        <v>0.15660770880320651</v>
      </c>
      <c r="J63" s="25">
        <f t="shared" si="41"/>
        <v>3.0390995260663509E-2</v>
      </c>
      <c r="K63" s="25">
        <f t="shared" si="41"/>
        <v>0.16047012575921196</v>
      </c>
      <c r="L63" s="25">
        <f t="shared" si="41"/>
        <v>0.10160047658858691</v>
      </c>
      <c r="M63" s="25">
        <f t="shared" si="41"/>
        <v>0.1296002449752241</v>
      </c>
    </row>
    <row r="64" spans="1:13" ht="17" x14ac:dyDescent="0.2">
      <c r="A64" s="4" t="s">
        <v>4</v>
      </c>
      <c r="B64" s="25">
        <f>(B7-B15)/B7</f>
        <v>0.65336828737569896</v>
      </c>
      <c r="C64" s="25">
        <f t="shared" ref="C64:M64" si="42">(C7-C15)/C7</f>
        <v>0.65656678509448152</v>
      </c>
      <c r="D64" s="25">
        <f t="shared" si="42"/>
        <v>0.67472803772954193</v>
      </c>
      <c r="E64" s="25">
        <f t="shared" si="42"/>
        <v>0.68640572999565908</v>
      </c>
      <c r="F64" s="25">
        <f t="shared" si="42"/>
        <v>0.70778011716008538</v>
      </c>
      <c r="G64" s="25">
        <f t="shared" si="42"/>
        <v>0.71693668642889563</v>
      </c>
      <c r="H64" s="25">
        <f t="shared" si="42"/>
        <v>0.47629978877143786</v>
      </c>
      <c r="I64" s="25">
        <f t="shared" si="42"/>
        <v>0.48800061273466888</v>
      </c>
      <c r="J64" s="25">
        <f t="shared" si="42"/>
        <v>0.44646073513450085</v>
      </c>
      <c r="K64" s="25">
        <f t="shared" si="42"/>
        <v>0.51092728437826285</v>
      </c>
      <c r="L64" s="25">
        <f t="shared" si="42"/>
        <v>0.47277112001122035</v>
      </c>
      <c r="M64" s="25">
        <f t="shared" si="42"/>
        <v>0.50701719070816054</v>
      </c>
    </row>
    <row r="65" spans="1:13" ht="17" x14ac:dyDescent="0.2">
      <c r="A65" s="10" t="s">
        <v>30</v>
      </c>
      <c r="B65" s="25">
        <f>(B8-SUM(B14:B15))/ABS(B8)</f>
        <v>0.28561131781072685</v>
      </c>
      <c r="C65" s="25">
        <f t="shared" ref="C65:M65" si="43">(C8-SUM(C14:C15))/ABS(C8)</f>
        <v>0.28735411041671621</v>
      </c>
      <c r="D65" s="25">
        <f t="shared" si="43"/>
        <v>0.2937274373008395</v>
      </c>
      <c r="E65" s="25">
        <f t="shared" si="43"/>
        <v>0.31262607038976742</v>
      </c>
      <c r="F65" s="25">
        <f t="shared" si="43"/>
        <v>0.3235972920299518</v>
      </c>
      <c r="G65" s="25">
        <f t="shared" si="43"/>
        <v>0.31211578909573312</v>
      </c>
      <c r="H65" s="25">
        <f t="shared" si="43"/>
        <v>0.2651643421948367</v>
      </c>
      <c r="I65" s="25">
        <f t="shared" si="43"/>
        <v>0.30046232930480671</v>
      </c>
      <c r="J65" s="25">
        <f t="shared" si="43"/>
        <v>0.27611441243221707</v>
      </c>
      <c r="K65" s="25">
        <f t="shared" si="43"/>
        <v>0.35688417626464813</v>
      </c>
      <c r="L65" s="25">
        <f t="shared" si="43"/>
        <v>0.31033085101954522</v>
      </c>
      <c r="M65" s="25">
        <f t="shared" si="43"/>
        <v>0.33167429007462462</v>
      </c>
    </row>
    <row r="66" spans="1:13" ht="17" x14ac:dyDescent="0.2">
      <c r="A66" s="2" t="s">
        <v>27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</row>
    <row r="67" spans="1:13" ht="34" x14ac:dyDescent="0.2">
      <c r="A67" s="27" t="s">
        <v>11</v>
      </c>
      <c r="B67" s="25">
        <f>B14/B$8</f>
        <v>0.61881428363737634</v>
      </c>
      <c r="C67" s="25">
        <f t="shared" ref="C67:M67" si="44">C14/C$8</f>
        <v>0.61297079722347725</v>
      </c>
      <c r="D67" s="25">
        <f t="shared" si="44"/>
        <v>0.61149916895160861</v>
      </c>
      <c r="E67" s="25">
        <f t="shared" si="44"/>
        <v>0.5991475555320348</v>
      </c>
      <c r="F67" s="25">
        <f t="shared" si="44"/>
        <v>0.59591121771858258</v>
      </c>
      <c r="G67" s="25">
        <f t="shared" si="44"/>
        <v>0.61362816037976531</v>
      </c>
      <c r="H67" s="25">
        <f t="shared" si="44"/>
        <v>0.55346496789007571</v>
      </c>
      <c r="I67" s="25">
        <f t="shared" si="44"/>
        <v>0.47728343206086565</v>
      </c>
      <c r="J67" s="25">
        <f t="shared" si="44"/>
        <v>0.39697510438142097</v>
      </c>
      <c r="K67" s="25">
        <f t="shared" si="44"/>
        <v>0.36901455142726547</v>
      </c>
      <c r="L67" s="25">
        <f t="shared" si="44"/>
        <v>0.39317834756336695</v>
      </c>
      <c r="M67" s="25">
        <f t="shared" si="44"/>
        <v>0.40437616668319243</v>
      </c>
    </row>
    <row r="68" spans="1:13" ht="17" x14ac:dyDescent="0.2">
      <c r="A68" s="24" t="s">
        <v>12</v>
      </c>
      <c r="B68" s="25">
        <f t="shared" ref="B68:M73" si="45">B15/B$8</f>
        <v>9.5574398551896853E-2</v>
      </c>
      <c r="C68" s="25">
        <f t="shared" si="45"/>
        <v>9.9675092359806566E-2</v>
      </c>
      <c r="D68" s="25">
        <f t="shared" si="45"/>
        <v>9.4773393747551851E-2</v>
      </c>
      <c r="E68" s="25">
        <f t="shared" si="45"/>
        <v>8.8226374078197736E-2</v>
      </c>
      <c r="F68" s="25">
        <f t="shared" si="45"/>
        <v>8.0491490251465639E-2</v>
      </c>
      <c r="G68" s="25">
        <f t="shared" si="45"/>
        <v>7.4256050524501627E-2</v>
      </c>
      <c r="H68" s="25">
        <f t="shared" si="45"/>
        <v>0.18137068991508762</v>
      </c>
      <c r="I68" s="25">
        <f t="shared" si="45"/>
        <v>0.22225423863432764</v>
      </c>
      <c r="J68" s="25">
        <f t="shared" si="45"/>
        <v>0.32691048318636196</v>
      </c>
      <c r="K68" s="25">
        <f t="shared" si="45"/>
        <v>0.2741012723080864</v>
      </c>
      <c r="L68" s="25">
        <f t="shared" si="45"/>
        <v>0.29649080141708789</v>
      </c>
      <c r="M68" s="25">
        <f t="shared" si="45"/>
        <v>0.26394954324218295</v>
      </c>
    </row>
    <row r="69" spans="1:13" ht="17" x14ac:dyDescent="0.2">
      <c r="A69" s="24" t="s">
        <v>13</v>
      </c>
      <c r="B69" s="25">
        <f t="shared" si="45"/>
        <v>0.12348806113485256</v>
      </c>
      <c r="C69" s="25">
        <f t="shared" si="45"/>
        <v>0.1228617813066778</v>
      </c>
      <c r="D69" s="25">
        <f t="shared" si="45"/>
        <v>0.12472501296858955</v>
      </c>
      <c r="E69" s="25">
        <f t="shared" si="45"/>
        <v>0.13556472410557446</v>
      </c>
      <c r="F69" s="25">
        <f t="shared" si="45"/>
        <v>0.13405714195538793</v>
      </c>
      <c r="G69" s="25">
        <f t="shared" si="45"/>
        <v>0.12550810799574427</v>
      </c>
      <c r="H69" s="25">
        <f t="shared" si="45"/>
        <v>0.10128550776842771</v>
      </c>
      <c r="I69" s="25">
        <f t="shared" si="45"/>
        <v>0.1274831960013964</v>
      </c>
      <c r="J69" s="25">
        <f t="shared" si="45"/>
        <v>0.19071048665130541</v>
      </c>
      <c r="K69" s="25">
        <f t="shared" si="45"/>
        <v>0.17250247379286443</v>
      </c>
      <c r="L69" s="25">
        <f t="shared" si="45"/>
        <v>0.14717075383027808</v>
      </c>
      <c r="M69" s="25">
        <f t="shared" si="45"/>
        <v>0.16763593880005689</v>
      </c>
    </row>
    <row r="70" spans="1:13" ht="17" x14ac:dyDescent="0.2">
      <c r="A70" s="24" t="s">
        <v>14</v>
      </c>
      <c r="B70" s="25">
        <f t="shared" si="45"/>
        <v>4.5670945587605941E-2</v>
      </c>
      <c r="C70" s="25">
        <f t="shared" si="45"/>
        <v>4.6479302540245959E-2</v>
      </c>
      <c r="D70" s="25">
        <f t="shared" si="45"/>
        <v>4.4925311510814213E-2</v>
      </c>
      <c r="E70" s="25">
        <f t="shared" si="45"/>
        <v>4.3705080267783178E-2</v>
      </c>
      <c r="F70" s="25">
        <f t="shared" si="45"/>
        <v>4.3748076725818034E-2</v>
      </c>
      <c r="G70" s="25">
        <f t="shared" si="45"/>
        <v>4.4824999196853933E-2</v>
      </c>
      <c r="H70" s="25">
        <f t="shared" si="45"/>
        <v>4.2906856623276882E-2</v>
      </c>
      <c r="I70" s="25">
        <f t="shared" si="45"/>
        <v>3.6657560460223608E-2</v>
      </c>
      <c r="J70" s="25">
        <f t="shared" si="45"/>
        <v>5.5996950849777377E-2</v>
      </c>
      <c r="K70" s="25">
        <f t="shared" si="45"/>
        <v>3.8792085872005708E-2</v>
      </c>
      <c r="L70" s="25">
        <f t="shared" si="45"/>
        <v>3.2561471773265939E-2</v>
      </c>
      <c r="M70" s="25">
        <f t="shared" si="45"/>
        <v>3.1007367617832307E-2</v>
      </c>
    </row>
    <row r="71" spans="1:13" ht="17" x14ac:dyDescent="0.2">
      <c r="A71" s="24" t="s">
        <v>23</v>
      </c>
      <c r="B71" s="25">
        <f t="shared" si="45"/>
        <v>0</v>
      </c>
      <c r="C71" s="25">
        <f t="shared" si="45"/>
        <v>0</v>
      </c>
      <c r="D71" s="25">
        <f t="shared" si="45"/>
        <v>0</v>
      </c>
      <c r="E71" s="25">
        <f t="shared" si="45"/>
        <v>0</v>
      </c>
      <c r="F71" s="25">
        <f t="shared" si="45"/>
        <v>0</v>
      </c>
      <c r="G71" s="25">
        <f t="shared" si="45"/>
        <v>0</v>
      </c>
      <c r="H71" s="25">
        <f t="shared" si="45"/>
        <v>0</v>
      </c>
      <c r="I71" s="25">
        <f t="shared" si="45"/>
        <v>0</v>
      </c>
      <c r="J71" s="25">
        <f t="shared" si="45"/>
        <v>0</v>
      </c>
      <c r="K71" s="25">
        <f t="shared" si="45"/>
        <v>0</v>
      </c>
      <c r="L71" s="25">
        <f t="shared" si="45"/>
        <v>0</v>
      </c>
      <c r="M71" s="25">
        <f t="shared" si="45"/>
        <v>1.3715667720004656E-2</v>
      </c>
    </row>
    <row r="72" spans="1:13" ht="34" x14ac:dyDescent="0.2">
      <c r="A72" s="24" t="s">
        <v>15</v>
      </c>
      <c r="B72" s="25">
        <f t="shared" si="45"/>
        <v>9.8697075740791177E-4</v>
      </c>
      <c r="C72" s="25">
        <f t="shared" si="45"/>
        <v>1.5285575008700952E-2</v>
      </c>
      <c r="D72" s="25">
        <f t="shared" si="45"/>
        <v>2.6889973427624684E-3</v>
      </c>
      <c r="E72" s="25">
        <f t="shared" si="45"/>
        <v>4.8158634460495064E-3</v>
      </c>
      <c r="F72" s="25">
        <f t="shared" si="45"/>
        <v>5.3082367422299721E-2</v>
      </c>
      <c r="G72" s="25">
        <f t="shared" si="45"/>
        <v>8.1807513289705175E-3</v>
      </c>
      <c r="H72" s="25">
        <f t="shared" si="45"/>
        <v>4.1575488869035624E-3</v>
      </c>
      <c r="I72" s="25">
        <f t="shared" si="45"/>
        <v>-0.16841864167908843</v>
      </c>
      <c r="J72" s="25">
        <f t="shared" si="45"/>
        <v>6.2646177301155558E-3</v>
      </c>
      <c r="K72" s="25">
        <f t="shared" si="45"/>
        <v>-0.11579108630900059</v>
      </c>
      <c r="L72" s="25">
        <f t="shared" si="45"/>
        <v>-2.2018758667832236E-3</v>
      </c>
      <c r="M72" s="25">
        <f t="shared" si="45"/>
        <v>5.4535029595492342E-3</v>
      </c>
    </row>
    <row r="73" spans="1:13" ht="17" x14ac:dyDescent="0.2">
      <c r="A73" s="17" t="s">
        <v>16</v>
      </c>
      <c r="B73" s="25">
        <f t="shared" si="45"/>
        <v>0.88453465966913958</v>
      </c>
      <c r="C73" s="25">
        <f t="shared" si="45"/>
        <v>0.89727254843890847</v>
      </c>
      <c r="D73" s="25">
        <f t="shared" si="45"/>
        <v>0.87861188452132666</v>
      </c>
      <c r="E73" s="25">
        <f t="shared" si="45"/>
        <v>0.87145959742963974</v>
      </c>
      <c r="F73" s="25">
        <f t="shared" si="45"/>
        <v>0.90729029407355388</v>
      </c>
      <c r="G73" s="25">
        <f t="shared" si="45"/>
        <v>0.86639806942583564</v>
      </c>
      <c r="H73" s="25">
        <f t="shared" si="45"/>
        <v>0.88318557108377138</v>
      </c>
      <c r="I73" s="25">
        <f t="shared" si="45"/>
        <v>0.69525978547772493</v>
      </c>
      <c r="J73" s="25">
        <f t="shared" si="45"/>
        <v>0.97685764279898135</v>
      </c>
      <c r="K73" s="25">
        <f t="shared" si="45"/>
        <v>0.73861929709122143</v>
      </c>
      <c r="L73" s="25">
        <f t="shared" si="45"/>
        <v>0.86719949871721558</v>
      </c>
      <c r="M73" s="25">
        <f t="shared" si="45"/>
        <v>0.88613818702281855</v>
      </c>
    </row>
    <row r="74" spans="1:13" ht="17" x14ac:dyDescent="0.2">
      <c r="A74" s="10" t="s">
        <v>28</v>
      </c>
      <c r="B74" s="25">
        <f>B21/B8</f>
        <v>0.11546534033086045</v>
      </c>
      <c r="C74" s="25">
        <f t="shared" ref="C74:L74" si="46">C21/C8</f>
        <v>0.1027274515610915</v>
      </c>
      <c r="D74" s="25">
        <f t="shared" si="46"/>
        <v>0.12138811547867329</v>
      </c>
      <c r="E74" s="25">
        <f t="shared" si="46"/>
        <v>0.12854040257036026</v>
      </c>
      <c r="F74" s="25">
        <f t="shared" si="46"/>
        <v>9.2709705926446104E-2</v>
      </c>
      <c r="G74" s="25">
        <f t="shared" si="46"/>
        <v>0.13360193057416439</v>
      </c>
      <c r="H74" s="25">
        <f t="shared" si="46"/>
        <v>0.11681442891622856</v>
      </c>
      <c r="I74" s="25">
        <f t="shared" si="46"/>
        <v>0.30474021452227512</v>
      </c>
      <c r="J74" s="25">
        <f t="shared" si="46"/>
        <v>2.3142357201018694E-2</v>
      </c>
      <c r="K74" s="25">
        <f t="shared" si="46"/>
        <v>0.26138070290877857</v>
      </c>
      <c r="L74" s="25">
        <f t="shared" si="46"/>
        <v>0.13280050128278439</v>
      </c>
      <c r="M74" s="25">
        <f>M21/M8</f>
        <v>0.11386181297718151</v>
      </c>
    </row>
    <row r="75" spans="1:13" ht="17" x14ac:dyDescent="0.2">
      <c r="A75" s="10" t="s">
        <v>29</v>
      </c>
      <c r="B75" s="25">
        <f>B26/B8</f>
        <v>4.5681183873471171E-2</v>
      </c>
      <c r="C75" s="25">
        <f t="shared" ref="C75:M75" si="47">C26/C8</f>
        <v>5.3117967630292723E-2</v>
      </c>
      <c r="D75" s="25">
        <f t="shared" si="47"/>
        <v>6.9289321292836048E-2</v>
      </c>
      <c r="E75" s="25">
        <f t="shared" si="47"/>
        <v>7.3227178079068908E-2</v>
      </c>
      <c r="F75" s="25">
        <f t="shared" si="47"/>
        <v>3.8272169926698595E-2</v>
      </c>
      <c r="G75" s="25">
        <f t="shared" si="47"/>
        <v>7.5163133138940491E-2</v>
      </c>
      <c r="H75" s="25">
        <f t="shared" si="47"/>
        <v>6.9334268517357772E-2</v>
      </c>
      <c r="I75" s="25">
        <f t="shared" si="47"/>
        <v>0.21686809299782597</v>
      </c>
      <c r="J75" s="25">
        <f t="shared" si="47"/>
        <v>-1.7726650612428754E-2</v>
      </c>
      <c r="K75" s="25">
        <f t="shared" si="47"/>
        <v>0.19600225027249393</v>
      </c>
      <c r="L75" s="25">
        <f t="shared" si="47"/>
        <v>0.163688109213043</v>
      </c>
      <c r="M75" s="25">
        <f t="shared" si="47"/>
        <v>4.2992140920240902E-2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7EAC-9327-BF4E-9F88-990360FE2CD1}">
  <dimension ref="A1:J28"/>
  <sheetViews>
    <sheetView workbookViewId="0">
      <pane xSplit="1" ySplit="1" topLeftCell="F5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baseColWidth="10" defaultRowHeight="16" x14ac:dyDescent="0.2"/>
  <cols>
    <col min="1" max="1" width="24.6640625" style="3" bestFit="1" customWidth="1"/>
    <col min="2" max="10" width="11.5" bestFit="1" customWidth="1"/>
  </cols>
  <sheetData>
    <row r="1" spans="1:10" ht="17" x14ac:dyDescent="0.2">
      <c r="A1" s="2" t="s">
        <v>31</v>
      </c>
      <c r="B1" s="1">
        <f t="shared" ref="B1:C1" si="0">C1-1</f>
        <v>2015</v>
      </c>
      <c r="C1" s="1">
        <f t="shared" si="0"/>
        <v>2016</v>
      </c>
      <c r="D1" s="1">
        <f>E1-1</f>
        <v>2017</v>
      </c>
      <c r="E1" s="1">
        <v>2018</v>
      </c>
      <c r="F1" s="1">
        <f>E1+1</f>
        <v>2019</v>
      </c>
      <c r="G1" s="1">
        <f t="shared" ref="G1:J1" si="1">F1+1</f>
        <v>2020</v>
      </c>
      <c r="H1" s="1">
        <f t="shared" si="1"/>
        <v>2021</v>
      </c>
      <c r="I1" s="1">
        <f t="shared" si="1"/>
        <v>2022</v>
      </c>
      <c r="J1" s="1">
        <f t="shared" si="1"/>
        <v>2023</v>
      </c>
    </row>
    <row r="3" spans="1:10" ht="17" x14ac:dyDescent="0.2">
      <c r="A3" s="2" t="s">
        <v>32</v>
      </c>
    </row>
    <row r="4" spans="1:10" ht="17" x14ac:dyDescent="0.2">
      <c r="A4" s="4" t="s">
        <v>33</v>
      </c>
      <c r="B4">
        <v>2217</v>
      </c>
      <c r="C4">
        <v>2254</v>
      </c>
      <c r="D4">
        <v>2278</v>
      </c>
      <c r="E4" s="20">
        <v>2300</v>
      </c>
      <c r="F4" s="20">
        <v>2477</v>
      </c>
      <c r="G4" s="20">
        <v>1812</v>
      </c>
      <c r="H4" s="20">
        <v>2709</v>
      </c>
      <c r="I4" s="20">
        <v>2985</v>
      </c>
      <c r="J4" s="20">
        <v>3073</v>
      </c>
    </row>
    <row r="5" spans="1:10" ht="17" x14ac:dyDescent="0.2">
      <c r="A5" s="4" t="s">
        <v>34</v>
      </c>
      <c r="B5">
        <v>1555</v>
      </c>
      <c r="C5">
        <v>1563</v>
      </c>
      <c r="D5">
        <v>1590</v>
      </c>
      <c r="E5" s="20">
        <v>1615</v>
      </c>
      <c r="F5" s="20">
        <v>1669</v>
      </c>
      <c r="G5" s="20">
        <v>1181</v>
      </c>
      <c r="H5" s="20">
        <v>1597</v>
      </c>
      <c r="I5" s="20">
        <v>1729</v>
      </c>
      <c r="J5" s="20">
        <v>1843</v>
      </c>
    </row>
    <row r="6" spans="1:10" ht="17" x14ac:dyDescent="0.2">
      <c r="A6" s="4" t="s">
        <v>35</v>
      </c>
      <c r="B6">
        <v>159</v>
      </c>
      <c r="C6">
        <v>163</v>
      </c>
      <c r="D6">
        <v>171</v>
      </c>
      <c r="E6">
        <v>179</v>
      </c>
      <c r="F6">
        <v>124</v>
      </c>
      <c r="G6">
        <v>65</v>
      </c>
      <c r="H6">
        <v>65</v>
      </c>
      <c r="I6">
        <v>65</v>
      </c>
      <c r="J6">
        <v>65</v>
      </c>
    </row>
    <row r="7" spans="1:10" ht="17" x14ac:dyDescent="0.2">
      <c r="A7" s="4" t="s">
        <v>36</v>
      </c>
      <c r="B7">
        <v>1538</v>
      </c>
      <c r="C7">
        <v>1556</v>
      </c>
      <c r="D7">
        <v>1556</v>
      </c>
      <c r="E7">
        <v>1538</v>
      </c>
      <c r="F7">
        <v>1578</v>
      </c>
      <c r="G7">
        <v>1614</v>
      </c>
      <c r="H7">
        <v>1581</v>
      </c>
      <c r="I7">
        <v>1561</v>
      </c>
      <c r="J7">
        <v>1522</v>
      </c>
    </row>
    <row r="8" spans="1:10" ht="34" x14ac:dyDescent="0.2">
      <c r="A8" s="4" t="s">
        <v>37</v>
      </c>
      <c r="B8" s="28">
        <v>6.5000000000000002E-2</v>
      </c>
      <c r="C8" s="28">
        <v>1.0999999999999999E-2</v>
      </c>
      <c r="D8" s="33">
        <v>0.01</v>
      </c>
      <c r="E8" s="28">
        <v>1.7999999999999999E-2</v>
      </c>
      <c r="F8" s="28">
        <v>1.9E-2</v>
      </c>
      <c r="G8" s="28">
        <v>0.36699999999999999</v>
      </c>
      <c r="H8" s="28">
        <v>0.55300000000000005</v>
      </c>
      <c r="I8" s="28">
        <v>0.104</v>
      </c>
      <c r="J8" s="28">
        <v>2.7E-2</v>
      </c>
    </row>
    <row r="9" spans="1:10" ht="51" x14ac:dyDescent="0.2">
      <c r="A9" s="4" t="s">
        <v>38</v>
      </c>
      <c r="B9" s="28">
        <v>5.7000000000000002E-2</v>
      </c>
      <c r="C9" s="28">
        <v>8.0000000000000002E-3</v>
      </c>
      <c r="D9" s="28">
        <v>1.0999999999999999E-2</v>
      </c>
      <c r="E9" s="28">
        <v>6.0000000000000001E-3</v>
      </c>
      <c r="F9" s="33">
        <v>0.02</v>
      </c>
      <c r="G9" s="28">
        <v>0.309</v>
      </c>
      <c r="H9" s="28">
        <v>0.40100000000000002</v>
      </c>
      <c r="I9" s="28">
        <v>0.06</v>
      </c>
      <c r="J9" s="28">
        <v>3.5999999999999997E-2</v>
      </c>
    </row>
    <row r="11" spans="1:10" ht="17" x14ac:dyDescent="0.2">
      <c r="A11" s="2" t="s">
        <v>39</v>
      </c>
    </row>
    <row r="12" spans="1:10" ht="17" x14ac:dyDescent="0.2">
      <c r="A12" s="4" t="s">
        <v>33</v>
      </c>
      <c r="E12" s="20"/>
      <c r="F12" s="20"/>
      <c r="G12" s="20"/>
      <c r="H12" s="20"/>
      <c r="I12" s="20">
        <v>772</v>
      </c>
      <c r="J12" s="20">
        <v>1796</v>
      </c>
    </row>
    <row r="13" spans="1:10" ht="17" x14ac:dyDescent="0.2">
      <c r="A13" s="4" t="s">
        <v>34</v>
      </c>
      <c r="E13" s="20"/>
      <c r="F13" s="20"/>
      <c r="G13" s="20"/>
      <c r="H13" s="20"/>
      <c r="I13" s="20">
        <v>802</v>
      </c>
      <c r="J13" s="20">
        <v>1828</v>
      </c>
    </row>
    <row r="14" spans="1:10" ht="17" x14ac:dyDescent="0.2">
      <c r="A14" s="4" t="s">
        <v>35</v>
      </c>
      <c r="I14">
        <v>4</v>
      </c>
      <c r="J14">
        <v>8</v>
      </c>
    </row>
    <row r="15" spans="1:10" ht="17" x14ac:dyDescent="0.2">
      <c r="A15" s="4" t="s">
        <v>36</v>
      </c>
      <c r="I15">
        <v>20</v>
      </c>
      <c r="J15">
        <v>48</v>
      </c>
    </row>
    <row r="16" spans="1:10" ht="34" x14ac:dyDescent="0.2">
      <c r="A16" s="4" t="s">
        <v>37</v>
      </c>
      <c r="J16" s="28">
        <v>-1.0999999999999999E-2</v>
      </c>
    </row>
    <row r="17" spans="1:10" ht="51" x14ac:dyDescent="0.2">
      <c r="A17" s="4" t="s">
        <v>38</v>
      </c>
      <c r="J17" s="28">
        <v>-4.3999999999999997E-2</v>
      </c>
    </row>
    <row r="19" spans="1:10" ht="17" x14ac:dyDescent="0.2">
      <c r="A19" s="2" t="s">
        <v>54</v>
      </c>
    </row>
    <row r="20" spans="1:10" ht="17" x14ac:dyDescent="0.2">
      <c r="A20" s="2" t="s">
        <v>32</v>
      </c>
    </row>
    <row r="21" spans="1:10" ht="17" x14ac:dyDescent="0.2">
      <c r="A21" s="4" t="s">
        <v>52</v>
      </c>
      <c r="B21" s="20">
        <f t="shared" ref="B21:D21" si="2">B4*B6</f>
        <v>352503</v>
      </c>
      <c r="C21" s="20">
        <f t="shared" si="2"/>
        <v>367402</v>
      </c>
      <c r="D21" s="20">
        <f t="shared" si="2"/>
        <v>389538</v>
      </c>
      <c r="E21" s="20">
        <f t="shared" ref="E21:I21" si="3">E4*E6</f>
        <v>411700</v>
      </c>
      <c r="F21" s="20">
        <f t="shared" si="3"/>
        <v>307148</v>
      </c>
      <c r="G21" s="20">
        <f t="shared" si="3"/>
        <v>117780</v>
      </c>
      <c r="H21" s="20">
        <f t="shared" si="3"/>
        <v>176085</v>
      </c>
      <c r="I21" s="20">
        <f t="shared" si="3"/>
        <v>194025</v>
      </c>
      <c r="J21" s="20">
        <f>J4*J6</f>
        <v>199745</v>
      </c>
    </row>
    <row r="22" spans="1:10" ht="17" x14ac:dyDescent="0.2">
      <c r="A22" s="4" t="s">
        <v>55</v>
      </c>
      <c r="B22" s="20">
        <f t="shared" ref="B22:D22" si="4">B5*B7</f>
        <v>2391590</v>
      </c>
      <c r="C22" s="20">
        <f t="shared" si="4"/>
        <v>2432028</v>
      </c>
      <c r="D22" s="20">
        <f t="shared" si="4"/>
        <v>2474040</v>
      </c>
      <c r="E22" s="20">
        <f t="shared" ref="E22:I22" si="5">E5*E7</f>
        <v>2483870</v>
      </c>
      <c r="F22" s="20">
        <f t="shared" si="5"/>
        <v>2633682</v>
      </c>
      <c r="G22" s="20">
        <f t="shared" si="5"/>
        <v>1906134</v>
      </c>
      <c r="H22" s="20">
        <f t="shared" si="5"/>
        <v>2524857</v>
      </c>
      <c r="I22" s="20">
        <f t="shared" si="5"/>
        <v>2698969</v>
      </c>
      <c r="J22" s="20">
        <f>J5*J7</f>
        <v>2805046</v>
      </c>
    </row>
    <row r="23" spans="1:10" ht="17" x14ac:dyDescent="0.2">
      <c r="A23" s="26" t="s">
        <v>56</v>
      </c>
      <c r="B23" s="23">
        <f t="shared" ref="B23" si="6">SUM(B21:B22)</f>
        <v>2744093</v>
      </c>
      <c r="C23" s="23">
        <f t="shared" ref="C23" si="7">SUM(C21:C22)</f>
        <v>2799430</v>
      </c>
      <c r="D23" s="23">
        <f t="shared" ref="D23" si="8">SUM(D21:D22)</f>
        <v>2863578</v>
      </c>
      <c r="E23" s="23">
        <f t="shared" ref="E23" si="9">SUM(E21:E22)</f>
        <v>2895570</v>
      </c>
      <c r="F23" s="23">
        <f t="shared" ref="F23" si="10">SUM(F21:F22)</f>
        <v>2940830</v>
      </c>
      <c r="G23" s="23">
        <f t="shared" ref="G23" si="11">SUM(G21:G22)</f>
        <v>2023914</v>
      </c>
      <c r="H23" s="23">
        <f t="shared" ref="H23:I23" si="12">SUM(H21:H22)</f>
        <v>2700942</v>
      </c>
      <c r="I23" s="23">
        <f t="shared" si="12"/>
        <v>2892994</v>
      </c>
      <c r="J23" s="23">
        <f>SUM(J21:J22)</f>
        <v>3004791</v>
      </c>
    </row>
    <row r="24" spans="1:10" ht="17" x14ac:dyDescent="0.2">
      <c r="A24" s="2" t="s">
        <v>39</v>
      </c>
      <c r="E24" s="20"/>
      <c r="F24" s="20"/>
      <c r="G24" s="20"/>
      <c r="H24" s="20"/>
      <c r="I24" s="20"/>
      <c r="J24" s="20"/>
    </row>
    <row r="25" spans="1:10" ht="17" x14ac:dyDescent="0.2">
      <c r="A25" s="4" t="s">
        <v>52</v>
      </c>
      <c r="E25" s="20"/>
      <c r="F25" s="20"/>
      <c r="G25" s="20"/>
      <c r="H25" s="20">
        <f t="shared" ref="H25:I25" si="13">H12*H14</f>
        <v>0</v>
      </c>
      <c r="I25" s="20">
        <f t="shared" si="13"/>
        <v>3088</v>
      </c>
      <c r="J25" s="20">
        <f>J12*J14</f>
        <v>14368</v>
      </c>
    </row>
    <row r="26" spans="1:10" ht="17" x14ac:dyDescent="0.2">
      <c r="A26" s="4" t="s">
        <v>55</v>
      </c>
      <c r="E26" s="20"/>
      <c r="F26" s="20"/>
      <c r="G26" s="20"/>
      <c r="H26" s="20">
        <f t="shared" ref="H26:I26" si="14">H13*H15</f>
        <v>0</v>
      </c>
      <c r="I26" s="20">
        <f t="shared" si="14"/>
        <v>16040</v>
      </c>
      <c r="J26" s="20">
        <f>J13*J15</f>
        <v>87744</v>
      </c>
    </row>
    <row r="27" spans="1:10" ht="17" x14ac:dyDescent="0.2">
      <c r="A27" s="26" t="s">
        <v>56</v>
      </c>
      <c r="E27" s="23">
        <f t="shared" ref="E27" si="15">SUM(E25:E26)</f>
        <v>0</v>
      </c>
      <c r="F27" s="23">
        <f t="shared" ref="F27" si="16">SUM(F25:F26)</f>
        <v>0</v>
      </c>
      <c r="G27" s="23">
        <f t="shared" ref="G27" si="17">SUM(G25:G26)</f>
        <v>0</v>
      </c>
      <c r="H27" s="23">
        <f t="shared" ref="H27" si="18">SUM(H25:H26)</f>
        <v>0</v>
      </c>
      <c r="I27" s="23">
        <f t="shared" ref="I27" si="19">SUM(I25:I26)</f>
        <v>19128</v>
      </c>
      <c r="J27" s="23">
        <f>SUM(J25:J26)</f>
        <v>102112</v>
      </c>
    </row>
    <row r="28" spans="1:10" ht="17" x14ac:dyDescent="0.2">
      <c r="A28" s="10" t="s">
        <v>57</v>
      </c>
      <c r="B28" s="34">
        <f t="shared" ref="B28:D28" si="20">(B23+B27)</f>
        <v>2744093</v>
      </c>
      <c r="C28" s="34">
        <f t="shared" si="20"/>
        <v>2799430</v>
      </c>
      <c r="D28" s="34">
        <f t="shared" si="20"/>
        <v>2863578</v>
      </c>
      <c r="E28" s="34">
        <f>(E23+E27)</f>
        <v>2895570</v>
      </c>
      <c r="F28" s="34">
        <f t="shared" ref="F28:J28" si="21">(F23+F27)</f>
        <v>2940830</v>
      </c>
      <c r="G28" s="34">
        <f t="shared" si="21"/>
        <v>2023914</v>
      </c>
      <c r="H28" s="34">
        <f t="shared" si="21"/>
        <v>2700942</v>
      </c>
      <c r="I28" s="34">
        <f t="shared" si="21"/>
        <v>2912122</v>
      </c>
      <c r="J28" s="34">
        <f t="shared" si="21"/>
        <v>3106903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51CF-18BB-134F-8640-BD13F51BC369}">
  <dimension ref="A1:J38"/>
  <sheetViews>
    <sheetView tabSelected="1" zoomScale="103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L36" sqref="L36"/>
    </sheetView>
  </sheetViews>
  <sheetFormatPr baseColWidth="10" defaultRowHeight="16" x14ac:dyDescent="0.2"/>
  <cols>
    <col min="1" max="1" width="35.1640625" style="3" customWidth="1"/>
  </cols>
  <sheetData>
    <row r="1" spans="1:10" ht="17" x14ac:dyDescent="0.2">
      <c r="A1" s="2" t="s">
        <v>40</v>
      </c>
      <c r="B1" s="1">
        <f t="shared" ref="B1:C1" si="0">C1-1</f>
        <v>2015</v>
      </c>
      <c r="C1" s="1">
        <f t="shared" si="0"/>
        <v>2016</v>
      </c>
      <c r="D1" s="1">
        <f>E1-1</f>
        <v>2017</v>
      </c>
      <c r="E1" s="1">
        <v>2018</v>
      </c>
      <c r="F1" s="1">
        <f>E1+1</f>
        <v>2019</v>
      </c>
      <c r="G1" s="1">
        <f t="shared" ref="G1:J1" si="1">F1+1</f>
        <v>2020</v>
      </c>
      <c r="H1" s="1">
        <f t="shared" si="1"/>
        <v>2021</v>
      </c>
      <c r="I1" s="1">
        <f t="shared" si="1"/>
        <v>2022</v>
      </c>
      <c r="J1" s="1">
        <f t="shared" si="1"/>
        <v>2023</v>
      </c>
    </row>
    <row r="3" spans="1:10" s="1" customFormat="1" ht="17" x14ac:dyDescent="0.2">
      <c r="A3" s="2" t="s">
        <v>32</v>
      </c>
    </row>
    <row r="4" spans="1:10" ht="34" x14ac:dyDescent="0.2">
      <c r="A4" s="3" t="s">
        <v>41</v>
      </c>
      <c r="B4">
        <v>161</v>
      </c>
      <c r="C4">
        <v>164</v>
      </c>
      <c r="D4">
        <v>169</v>
      </c>
      <c r="E4">
        <v>178</v>
      </c>
      <c r="F4">
        <v>173</v>
      </c>
      <c r="G4">
        <v>68</v>
      </c>
      <c r="H4">
        <v>65</v>
      </c>
      <c r="I4">
        <v>65</v>
      </c>
      <c r="J4">
        <v>66</v>
      </c>
    </row>
    <row r="5" spans="1:10" ht="17" x14ac:dyDescent="0.2">
      <c r="A5" s="3" t="s">
        <v>46</v>
      </c>
      <c r="B5">
        <v>3</v>
      </c>
      <c r="C5">
        <v>1</v>
      </c>
      <c r="D5">
        <v>3</v>
      </c>
      <c r="E5">
        <v>1</v>
      </c>
    </row>
    <row r="6" spans="1:10" ht="17" x14ac:dyDescent="0.2">
      <c r="A6" s="3" t="s">
        <v>42</v>
      </c>
      <c r="B6">
        <v>3</v>
      </c>
      <c r="C6">
        <v>10</v>
      </c>
      <c r="D6">
        <v>10</v>
      </c>
      <c r="E6">
        <v>6</v>
      </c>
      <c r="I6">
        <v>1</v>
      </c>
    </row>
    <row r="7" spans="1:10" ht="17" x14ac:dyDescent="0.2">
      <c r="A7" s="3" t="s">
        <v>60</v>
      </c>
      <c r="B7">
        <v>-1</v>
      </c>
      <c r="C7">
        <v>-6</v>
      </c>
      <c r="D7">
        <v>-4</v>
      </c>
      <c r="E7">
        <v>-8</v>
      </c>
      <c r="F7">
        <v>-105</v>
      </c>
    </row>
    <row r="8" spans="1:10" ht="17" x14ac:dyDescent="0.2">
      <c r="A8" s="3" t="s">
        <v>43</v>
      </c>
      <c r="B8">
        <v>-2</v>
      </c>
      <c r="E8">
        <v>-4</v>
      </c>
      <c r="G8">
        <v>-3</v>
      </c>
      <c r="J8">
        <v>-1</v>
      </c>
    </row>
    <row r="9" spans="1:10" ht="17" x14ac:dyDescent="0.2">
      <c r="A9" s="5" t="s">
        <v>44</v>
      </c>
      <c r="B9">
        <f t="shared" ref="B9" si="2">SUM(B4:B8)</f>
        <v>164</v>
      </c>
      <c r="C9">
        <f t="shared" ref="C9" si="3">SUM(C4:C8)</f>
        <v>169</v>
      </c>
      <c r="D9">
        <f t="shared" ref="D9" si="4">SUM(D4:D8)</f>
        <v>178</v>
      </c>
      <c r="E9">
        <f t="shared" ref="E9:I9" si="5">SUM(E4:E8)</f>
        <v>173</v>
      </c>
      <c r="F9">
        <f t="shared" si="5"/>
        <v>68</v>
      </c>
      <c r="G9">
        <f t="shared" si="5"/>
        <v>65</v>
      </c>
      <c r="H9">
        <f t="shared" si="5"/>
        <v>65</v>
      </c>
      <c r="I9">
        <f t="shared" si="5"/>
        <v>66</v>
      </c>
      <c r="J9">
        <f>SUM(J4:J8)</f>
        <v>65</v>
      </c>
    </row>
    <row r="11" spans="1:10" ht="34" x14ac:dyDescent="0.2">
      <c r="A11" s="6" t="s">
        <v>45</v>
      </c>
      <c r="B11">
        <v>1541</v>
      </c>
      <c r="C11">
        <v>1546</v>
      </c>
      <c r="D11">
        <v>1564</v>
      </c>
      <c r="E11">
        <v>1557</v>
      </c>
      <c r="F11">
        <v>1536</v>
      </c>
      <c r="G11">
        <v>1635</v>
      </c>
      <c r="H11">
        <v>1585</v>
      </c>
      <c r="I11">
        <v>1575</v>
      </c>
      <c r="J11">
        <v>1536</v>
      </c>
    </row>
    <row r="12" spans="1:10" ht="17" x14ac:dyDescent="0.2">
      <c r="A12" s="3" t="s">
        <v>46</v>
      </c>
      <c r="B12">
        <v>42</v>
      </c>
      <c r="C12">
        <v>49</v>
      </c>
      <c r="D12">
        <v>36</v>
      </c>
      <c r="E12">
        <v>29</v>
      </c>
      <c r="F12">
        <v>30</v>
      </c>
      <c r="G12">
        <v>20</v>
      </c>
      <c r="H12">
        <v>20</v>
      </c>
      <c r="I12">
        <v>28</v>
      </c>
      <c r="J12">
        <v>28</v>
      </c>
    </row>
    <row r="13" spans="1:10" ht="17" x14ac:dyDescent="0.2">
      <c r="A13" s="3" t="s">
        <v>61</v>
      </c>
      <c r="B13">
        <v>1</v>
      </c>
      <c r="C13">
        <v>6</v>
      </c>
      <c r="D13">
        <v>4</v>
      </c>
      <c r="E13">
        <v>8</v>
      </c>
      <c r="F13">
        <v>105</v>
      </c>
    </row>
    <row r="14" spans="1:10" ht="17" x14ac:dyDescent="0.2">
      <c r="A14" s="3" t="s">
        <v>47</v>
      </c>
      <c r="B14">
        <v>-3</v>
      </c>
      <c r="C14">
        <v>-10</v>
      </c>
      <c r="D14">
        <v>-10</v>
      </c>
      <c r="E14">
        <v>-6</v>
      </c>
      <c r="I14">
        <v>-1</v>
      </c>
    </row>
    <row r="15" spans="1:10" ht="17" x14ac:dyDescent="0.2">
      <c r="A15" s="3" t="s">
        <v>43</v>
      </c>
      <c r="B15">
        <v>-35</v>
      </c>
      <c r="C15">
        <v>-27</v>
      </c>
      <c r="D15">
        <v>-37</v>
      </c>
      <c r="E15">
        <v>-52</v>
      </c>
      <c r="F15">
        <v>-36</v>
      </c>
      <c r="G15">
        <v>-70</v>
      </c>
      <c r="H15">
        <v>-30</v>
      </c>
      <c r="I15">
        <v>-66</v>
      </c>
      <c r="J15">
        <v>-56</v>
      </c>
    </row>
    <row r="16" spans="1:10" ht="17" x14ac:dyDescent="0.2">
      <c r="A16" s="5" t="s">
        <v>44</v>
      </c>
      <c r="B16">
        <f t="shared" ref="B16" si="6">SUM(B11:B15)</f>
        <v>1546</v>
      </c>
      <c r="C16">
        <f t="shared" ref="C16" si="7">SUM(C11:C15)</f>
        <v>1564</v>
      </c>
      <c r="D16">
        <f t="shared" ref="D16" si="8">SUM(D11:D15)</f>
        <v>1557</v>
      </c>
      <c r="E16">
        <f t="shared" ref="E16" si="9">SUM(E11:E15)</f>
        <v>1536</v>
      </c>
      <c r="F16">
        <f t="shared" ref="F16" si="10">SUM(F11:F15)</f>
        <v>1635</v>
      </c>
      <c r="G16">
        <f t="shared" ref="G16" si="11">SUM(G11:G15)</f>
        <v>1585</v>
      </c>
      <c r="H16">
        <f t="shared" ref="H16:I16" si="12">SUM(H11:H15)</f>
        <v>1575</v>
      </c>
      <c r="I16">
        <f t="shared" si="12"/>
        <v>1536</v>
      </c>
      <c r="J16">
        <f>SUM(J11:J15)</f>
        <v>1508</v>
      </c>
    </row>
    <row r="17" spans="1:10" ht="17" x14ac:dyDescent="0.2">
      <c r="A17" s="26" t="s">
        <v>48</v>
      </c>
      <c r="B17" s="1">
        <f t="shared" ref="B17" si="13">B9+B16</f>
        <v>1710</v>
      </c>
      <c r="C17" s="1">
        <f t="shared" ref="C17" si="14">C9+C16</f>
        <v>1733</v>
      </c>
      <c r="D17" s="1">
        <f t="shared" ref="D17" si="15">D9+D16</f>
        <v>1735</v>
      </c>
      <c r="E17" s="1">
        <f t="shared" ref="E17" si="16">E9+E16</f>
        <v>1709</v>
      </c>
      <c r="F17" s="1">
        <f t="shared" ref="F17" si="17">F9+F16</f>
        <v>1703</v>
      </c>
      <c r="G17" s="1">
        <f t="shared" ref="G17" si="18">G9+G16</f>
        <v>1650</v>
      </c>
      <c r="H17" s="1">
        <f t="shared" ref="H17:I17" si="19">H9+H16</f>
        <v>1640</v>
      </c>
      <c r="I17" s="1">
        <f t="shared" si="19"/>
        <v>1602</v>
      </c>
      <c r="J17" s="1">
        <f>J9+J16</f>
        <v>1573</v>
      </c>
    </row>
    <row r="18" spans="1:10" ht="17" x14ac:dyDescent="0.2">
      <c r="A18" s="4" t="s">
        <v>59</v>
      </c>
      <c r="B18" s="14">
        <f t="shared" ref="B18" si="20">B9/B17</f>
        <v>9.5906432748538009E-2</v>
      </c>
      <c r="C18" s="14">
        <f t="shared" ref="C18" si="21">C9/C17</f>
        <v>9.7518753606462782E-2</v>
      </c>
      <c r="D18" s="14">
        <f t="shared" ref="D18" si="22">D9/D17</f>
        <v>0.10259365994236311</v>
      </c>
      <c r="E18" s="14">
        <f t="shared" ref="E18:I18" si="23">E9/E17</f>
        <v>0.10122878876535986</v>
      </c>
      <c r="F18" s="14">
        <f t="shared" si="23"/>
        <v>3.992953611274222E-2</v>
      </c>
      <c r="G18" s="14">
        <f t="shared" si="23"/>
        <v>3.9393939393939391E-2</v>
      </c>
      <c r="H18" s="14">
        <f t="shared" si="23"/>
        <v>3.9634146341463415E-2</v>
      </c>
      <c r="I18" s="14">
        <f t="shared" si="23"/>
        <v>4.1198501872659173E-2</v>
      </c>
      <c r="J18" s="14">
        <f>J9/J17</f>
        <v>4.1322314049586778E-2</v>
      </c>
    </row>
    <row r="20" spans="1:10" ht="17" x14ac:dyDescent="0.2">
      <c r="A20" s="29" t="s">
        <v>39</v>
      </c>
    </row>
    <row r="21" spans="1:10" ht="34" x14ac:dyDescent="0.2">
      <c r="A21" s="30" t="s">
        <v>41</v>
      </c>
      <c r="J21">
        <v>8</v>
      </c>
    </row>
    <row r="22" spans="1:10" ht="17" x14ac:dyDescent="0.2">
      <c r="A22" s="30" t="s">
        <v>49</v>
      </c>
      <c r="I22">
        <v>8</v>
      </c>
    </row>
    <row r="23" spans="1:10" ht="17" x14ac:dyDescent="0.2">
      <c r="A23" s="31" t="s">
        <v>44</v>
      </c>
      <c r="I23">
        <f t="shared" ref="I23" si="24">SUM(I21:I22)</f>
        <v>8</v>
      </c>
      <c r="J23">
        <f>SUM(J21:J22)</f>
        <v>8</v>
      </c>
    </row>
    <row r="24" spans="1:10" x14ac:dyDescent="0.2">
      <c r="A24" s="30"/>
    </row>
    <row r="25" spans="1:10" ht="34" x14ac:dyDescent="0.2">
      <c r="A25" s="30" t="s">
        <v>45</v>
      </c>
      <c r="J25">
        <v>46</v>
      </c>
    </row>
    <row r="26" spans="1:10" ht="17" x14ac:dyDescent="0.2">
      <c r="A26" s="30" t="s">
        <v>46</v>
      </c>
      <c r="I26">
        <v>2</v>
      </c>
      <c r="J26">
        <v>4</v>
      </c>
    </row>
    <row r="27" spans="1:10" ht="17" x14ac:dyDescent="0.2">
      <c r="A27" s="30" t="s">
        <v>50</v>
      </c>
      <c r="I27">
        <v>44</v>
      </c>
    </row>
    <row r="28" spans="1:10" ht="17" x14ac:dyDescent="0.2">
      <c r="A28" s="31" t="s">
        <v>44</v>
      </c>
      <c r="I28">
        <f t="shared" ref="I28" si="25">SUM(I25:I27)</f>
        <v>46</v>
      </c>
      <c r="J28">
        <f>SUM(J25:J27)</f>
        <v>50</v>
      </c>
    </row>
    <row r="29" spans="1:10" ht="17" x14ac:dyDescent="0.2">
      <c r="A29" s="32" t="s">
        <v>48</v>
      </c>
      <c r="E29" s="1"/>
      <c r="F29" s="1"/>
      <c r="G29" s="1"/>
      <c r="H29" s="1"/>
      <c r="I29" s="1">
        <f t="shared" ref="I29" si="26">I23+I28</f>
        <v>54</v>
      </c>
      <c r="J29" s="1">
        <f>J23+J28</f>
        <v>58</v>
      </c>
    </row>
    <row r="30" spans="1:10" ht="17" x14ac:dyDescent="0.2">
      <c r="A30" s="4" t="s">
        <v>59</v>
      </c>
      <c r="E30" s="14"/>
      <c r="F30" s="14"/>
      <c r="G30" s="14"/>
      <c r="H30" s="14"/>
      <c r="I30" s="14">
        <f t="shared" ref="I30" si="27">I23/I29</f>
        <v>0.14814814814814814</v>
      </c>
      <c r="J30" s="14">
        <f>J23/J29</f>
        <v>0.13793103448275862</v>
      </c>
    </row>
    <row r="32" spans="1:10" ht="17" x14ac:dyDescent="0.2">
      <c r="A32" s="2" t="s">
        <v>51</v>
      </c>
    </row>
    <row r="33" spans="1:10" ht="17" x14ac:dyDescent="0.2">
      <c r="A33" s="3" t="s">
        <v>52</v>
      </c>
      <c r="B33" s="20">
        <f>'Statement of Operations'!E6/(B9+B23)</f>
        <v>2152.8841463414633</v>
      </c>
      <c r="C33" s="20">
        <f>'Statement of Operations'!F6/(C9+C23)</f>
        <v>2173.4319526627219</v>
      </c>
      <c r="D33" s="20">
        <f>'Statement of Operations'!G6/(D9+D23)</f>
        <v>2192.9887640449438</v>
      </c>
      <c r="E33" s="20">
        <f>'Statement of Operations'!H6/(E9+E23)</f>
        <v>2381.1098265895953</v>
      </c>
      <c r="F33" s="20">
        <f>'Statement of Operations'!I6/(F9+F23)</f>
        <v>4505.5441176470586</v>
      </c>
      <c r="G33" s="20">
        <f>'Statement of Operations'!J6/(G9+G23)</f>
        <v>1817.8461538461538</v>
      </c>
      <c r="H33" s="20">
        <f>'Statement of Operations'!K6/(H9+H23)</f>
        <v>2692.5692307692307</v>
      </c>
      <c r="I33" s="20">
        <f>'Statement of Operations'!L6/(I9+I23)</f>
        <v>2699.364864864865</v>
      </c>
      <c r="J33" s="20">
        <f>'Statement of Operations'!M6/(J9+J23)</f>
        <v>2952.4931506849316</v>
      </c>
    </row>
    <row r="34" spans="1:10" ht="17" x14ac:dyDescent="0.2">
      <c r="A34" s="3" t="s">
        <v>53</v>
      </c>
      <c r="B34" s="20">
        <f>'Statement of Operations'!E7/('Unit Activity'!B16+'Unit Activity'!B28)</f>
        <v>89.404915912031043</v>
      </c>
      <c r="C34" s="20">
        <f>'Statement of Operations'!F7/('Unit Activity'!C16+'Unit Activity'!C28)</f>
        <v>89.282608695652172</v>
      </c>
      <c r="D34" s="20">
        <f>'Statement of Operations'!G7/('Unit Activity'!D16+'Unit Activity'!D28)</f>
        <v>89.156711624919723</v>
      </c>
      <c r="E34" s="20">
        <f>'Statement of Operations'!H7/('Unit Activity'!E16+'Unit Activity'!E28)</f>
        <v>142.087890625</v>
      </c>
      <c r="F34" s="20">
        <f>'Statement of Operations'!I7/('Unit Activity'!F16+'Unit Activity'!F28)</f>
        <v>143.73822629969419</v>
      </c>
      <c r="G34" s="20">
        <f>'Statement of Operations'!J7/('Unit Activity'!G16+'Unit Activity'!G28)</f>
        <v>107.53627760252365</v>
      </c>
      <c r="H34" s="20">
        <f>'Statement of Operations'!K7/('Unit Activity'!H16+'Unit Activity'!H28)</f>
        <v>141.68698412698413</v>
      </c>
      <c r="I34" s="20">
        <f>'Statement of Operations'!L7/('Unit Activity'!I16+'Unit Activity'!I28)</f>
        <v>162.24778761061947</v>
      </c>
      <c r="J34" s="20">
        <f>'Statement of Operations'!M7/('Unit Activity'!J16+'Unit Activity'!J28)</f>
        <v>159.42875481386392</v>
      </c>
    </row>
    <row r="35" spans="1:10" ht="17" x14ac:dyDescent="0.2">
      <c r="A35" s="3" t="s">
        <v>58</v>
      </c>
      <c r="B35" s="20">
        <f>'Statement of Operations'!E8/('Unit Activity'!B17+'Unit Activity'!B29)</f>
        <v>287.30584795321636</v>
      </c>
      <c r="C35" s="20">
        <f>'Statement of Operations'!F8/('Unit Activity'!C17+'Unit Activity'!C29)</f>
        <v>292.5262550490479</v>
      </c>
      <c r="D35" s="20">
        <f>'Statement of Operations'!G8/('Unit Activity'!D17+'Unit Activity'!D29)</f>
        <v>304.99654178674353</v>
      </c>
      <c r="E35" s="20">
        <f>'Statement of Operations'!H8/('Unit Activity'!E17+'Unit Activity'!E29)</f>
        <v>368.74136922176712</v>
      </c>
      <c r="F35" s="20">
        <f>'Statement of Operations'!I8/('Unit Activity'!F17+'Unit Activity'!F29)</f>
        <v>317.90311215502055</v>
      </c>
      <c r="G35" s="20">
        <f>'Statement of Operations'!J8/('Unit Activity'!G17+'Unit Activity'!G29)</f>
        <v>174.91212121212121</v>
      </c>
      <c r="H35" s="20">
        <f>'Statement of Operations'!K8/('Unit Activity'!H17+'Unit Activity'!H29)</f>
        <v>242.7890243902439</v>
      </c>
      <c r="I35" s="20">
        <f>'Statement of Operations'!L8/('Unit Activity'!I17+'Unit Activity'!I29)</f>
        <v>275.62137681159419</v>
      </c>
      <c r="J35" s="20">
        <f>'Statement of Operations'!M8/('Unit Activity'!J17+'Unit Activity'!J29)</f>
        <v>284.44022072348253</v>
      </c>
    </row>
    <row r="36" spans="1:10" ht="17" x14ac:dyDescent="0.2">
      <c r="A36" s="3" t="s">
        <v>52</v>
      </c>
      <c r="B36" s="35"/>
      <c r="C36" s="15">
        <f>C33/B33-1</f>
        <v>9.5443158686345786E-3</v>
      </c>
      <c r="D36" s="15">
        <f t="shared" ref="D36:J36" si="28">D33/C33-1</f>
        <v>8.99812453675497E-3</v>
      </c>
      <c r="E36" s="15">
        <f t="shared" si="28"/>
        <v>8.578295777387579E-2</v>
      </c>
      <c r="F36" s="15">
        <f t="shared" si="28"/>
        <v>0.89220340336012049</v>
      </c>
      <c r="G36" s="15">
        <f t="shared" si="28"/>
        <v>-0.59653127205521805</v>
      </c>
      <c r="H36" s="15">
        <f t="shared" si="28"/>
        <v>0.48118652674339879</v>
      </c>
      <c r="I36" s="15">
        <f t="shared" si="28"/>
        <v>2.5238474903366281E-3</v>
      </c>
      <c r="J36" s="15">
        <f t="shared" si="28"/>
        <v>9.3773275748974649E-2</v>
      </c>
    </row>
    <row r="37" spans="1:10" ht="17" x14ac:dyDescent="0.2">
      <c r="A37" s="3" t="s">
        <v>53</v>
      </c>
      <c r="B37" s="35"/>
      <c r="C37" s="15">
        <f t="shared" ref="C37:J38" si="29">C34/B34-1</f>
        <v>-1.3680144445212816E-3</v>
      </c>
      <c r="D37" s="15">
        <f t="shared" si="29"/>
        <v>-1.4100962390291016E-3</v>
      </c>
      <c r="E37" s="15">
        <f t="shared" si="29"/>
        <v>0.59368698144409526</v>
      </c>
      <c r="F37" s="15">
        <f t="shared" si="29"/>
        <v>1.1614893200503351E-2</v>
      </c>
      <c r="G37" s="15">
        <f t="shared" si="29"/>
        <v>-0.25186027147496226</v>
      </c>
      <c r="H37" s="15">
        <f t="shared" si="29"/>
        <v>0.31757382053606653</v>
      </c>
      <c r="I37" s="15">
        <f>I34/H34-1</f>
        <v>0.14511427150717049</v>
      </c>
      <c r="J37" s="15">
        <f t="shared" si="29"/>
        <v>-1.7374861243229955E-2</v>
      </c>
    </row>
    <row r="38" spans="1:10" ht="17" x14ac:dyDescent="0.2">
      <c r="A38" s="3" t="s">
        <v>58</v>
      </c>
      <c r="B38" s="35"/>
      <c r="C38" s="15">
        <f t="shared" si="29"/>
        <v>1.8170208274638444E-2</v>
      </c>
      <c r="D38" s="15">
        <f t="shared" si="29"/>
        <v>4.2629632460186251E-2</v>
      </c>
      <c r="E38" s="15">
        <f t="shared" si="29"/>
        <v>0.20900180396010715</v>
      </c>
      <c r="F38" s="15">
        <f t="shared" si="29"/>
        <v>-0.13786968675101818</v>
      </c>
      <c r="G38" s="15">
        <f t="shared" si="29"/>
        <v>-0.44979424697538661</v>
      </c>
      <c r="H38" s="15">
        <f t="shared" si="29"/>
        <v>0.3880628895684497</v>
      </c>
      <c r="I38" s="15">
        <f t="shared" si="29"/>
        <v>0.1352299697393966</v>
      </c>
      <c r="J38" s="15">
        <f t="shared" si="29"/>
        <v>3.1996226177756215E-2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Statement of Operations</vt:lpstr>
      <vt:lpstr>Statistical Data</vt:lpstr>
      <vt:lpstr>Unit 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Nam</dc:creator>
  <cp:lastModifiedBy>Janc, Maja</cp:lastModifiedBy>
  <dcterms:created xsi:type="dcterms:W3CDTF">2024-06-25T01:24:24Z</dcterms:created>
  <dcterms:modified xsi:type="dcterms:W3CDTF">2024-10-07T18:38:17Z</dcterms:modified>
</cp:coreProperties>
</file>