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F2F5ECF2-4580-2344-8ED4-149A8A1EF827}" xr6:coauthVersionLast="47" xr6:coauthVersionMax="47" xr10:uidLastSave="{00000000-0000-0000-0000-000000000000}"/>
  <bookViews>
    <workbookView xWindow="12300" yWindow="520" windowWidth="17840" windowHeight="15980" activeTab="1" xr2:uid="{7701FF3F-6403-5F48-B8A6-B3D156ED3A7F}"/>
  </bookViews>
  <sheets>
    <sheet name="Balance Sheet" sheetId="3" r:id="rId1"/>
    <sheet name="Statement of Operations" sheetId="1" r:id="rId2"/>
    <sheet name="Statement of Cashflow" sheetId="4" r:id="rId3"/>
    <sheet name="Supplement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4" s="1"/>
  <c r="E2" i="4"/>
  <c r="D2" i="4" s="1"/>
  <c r="C1" i="3"/>
  <c r="B1" i="3" s="1"/>
  <c r="B17" i="1"/>
  <c r="B25" i="1"/>
  <c r="N33" i="2" l="1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K12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J12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K6" i="2"/>
  <c r="L6" i="2"/>
  <c r="M6" i="2"/>
  <c r="N6" i="2"/>
  <c r="J6" i="2"/>
  <c r="N1" i="2"/>
  <c r="M1" i="2"/>
  <c r="K1" i="2"/>
  <c r="J1" i="2"/>
  <c r="I1" i="2"/>
  <c r="B36" i="2"/>
  <c r="B42" i="2" s="1"/>
  <c r="C36" i="2"/>
  <c r="D36" i="2"/>
  <c r="K36" i="2" s="1"/>
  <c r="B37" i="2"/>
  <c r="B43" i="2" s="1"/>
  <c r="C37" i="2"/>
  <c r="C43" i="2" s="1"/>
  <c r="J43" i="2" s="1"/>
  <c r="D37" i="2"/>
  <c r="B38" i="2"/>
  <c r="C38" i="2"/>
  <c r="J38" i="2" s="1"/>
  <c r="D38" i="2"/>
  <c r="D44" i="2" s="1"/>
  <c r="B21" i="2"/>
  <c r="C21" i="2"/>
  <c r="D21" i="2"/>
  <c r="C42" i="2"/>
  <c r="J42" i="2" s="1"/>
  <c r="D42" i="2"/>
  <c r="D43" i="2"/>
  <c r="K43" i="2" s="1"/>
  <c r="B44" i="2"/>
  <c r="C44" i="2"/>
  <c r="E36" i="2"/>
  <c r="L36" i="2" s="1"/>
  <c r="F36" i="2"/>
  <c r="F42" i="2" s="1"/>
  <c r="E37" i="2"/>
  <c r="E43" i="2" s="1"/>
  <c r="L43" i="2" s="1"/>
  <c r="F37" i="2"/>
  <c r="E38" i="2"/>
  <c r="L38" i="2" s="1"/>
  <c r="F38" i="2"/>
  <c r="M38" i="2" s="1"/>
  <c r="G37" i="2"/>
  <c r="N37" i="2" s="1"/>
  <c r="G38" i="2"/>
  <c r="N38" i="2" s="1"/>
  <c r="G36" i="2"/>
  <c r="B33" i="2"/>
  <c r="C33" i="2"/>
  <c r="D33" i="2"/>
  <c r="E33" i="2"/>
  <c r="F33" i="2"/>
  <c r="G33" i="2"/>
  <c r="B27" i="2"/>
  <c r="C27" i="2"/>
  <c r="D27" i="2"/>
  <c r="E27" i="2"/>
  <c r="F27" i="2"/>
  <c r="G27" i="2"/>
  <c r="E21" i="2"/>
  <c r="F21" i="2"/>
  <c r="G21" i="2"/>
  <c r="D1" i="2"/>
  <c r="C1" i="2" s="1"/>
  <c r="B1" i="2" s="1"/>
  <c r="F1" i="2"/>
  <c r="G1" i="2" s="1"/>
  <c r="C109" i="1"/>
  <c r="D109" i="1"/>
  <c r="E109" i="1"/>
  <c r="F109" i="1"/>
  <c r="G109" i="1"/>
  <c r="G111" i="1" s="1"/>
  <c r="B109" i="1"/>
  <c r="B94" i="1"/>
  <c r="C94" i="1"/>
  <c r="D94" i="1"/>
  <c r="E94" i="1"/>
  <c r="F94" i="1"/>
  <c r="G94" i="1"/>
  <c r="C49" i="1"/>
  <c r="D49" i="1"/>
  <c r="E49" i="1"/>
  <c r="F49" i="1"/>
  <c r="G49" i="1"/>
  <c r="C50" i="1"/>
  <c r="D50" i="1"/>
  <c r="E50" i="1"/>
  <c r="F50" i="1"/>
  <c r="G50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65" i="1"/>
  <c r="D65" i="1"/>
  <c r="E65" i="1"/>
  <c r="F65" i="1"/>
  <c r="G65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7" i="1"/>
  <c r="D77" i="1"/>
  <c r="E77" i="1"/>
  <c r="F77" i="1"/>
  <c r="G77" i="1"/>
  <c r="C78" i="1"/>
  <c r="D78" i="1"/>
  <c r="E78" i="1"/>
  <c r="F78" i="1"/>
  <c r="G78" i="1"/>
  <c r="C80" i="1"/>
  <c r="D80" i="1"/>
  <c r="E80" i="1"/>
  <c r="F80" i="1"/>
  <c r="G80" i="1"/>
  <c r="C84" i="1"/>
  <c r="D84" i="1"/>
  <c r="E84" i="1"/>
  <c r="F84" i="1"/>
  <c r="G84" i="1"/>
  <c r="D48" i="1"/>
  <c r="E48" i="1"/>
  <c r="F48" i="1"/>
  <c r="G48" i="1"/>
  <c r="C48" i="1"/>
  <c r="C17" i="1"/>
  <c r="C58" i="1" s="1"/>
  <c r="D17" i="1"/>
  <c r="D58" i="1" s="1"/>
  <c r="E17" i="1"/>
  <c r="F17" i="1"/>
  <c r="B18" i="1"/>
  <c r="C18" i="1"/>
  <c r="C59" i="1" s="1"/>
  <c r="D18" i="1"/>
  <c r="E18" i="1"/>
  <c r="F18" i="1"/>
  <c r="F59" i="1" s="1"/>
  <c r="B19" i="1"/>
  <c r="C19" i="1"/>
  <c r="D19" i="1"/>
  <c r="E19" i="1"/>
  <c r="E60" i="1" s="1"/>
  <c r="F19" i="1"/>
  <c r="F60" i="1" s="1"/>
  <c r="B15" i="1"/>
  <c r="B23" i="1" s="1"/>
  <c r="B93" i="1" s="1"/>
  <c r="C15" i="1"/>
  <c r="C23" i="1" s="1"/>
  <c r="C93" i="1" s="1"/>
  <c r="D15" i="1"/>
  <c r="D23" i="1" s="1"/>
  <c r="D93" i="1" s="1"/>
  <c r="E15" i="1"/>
  <c r="E56" i="1" s="1"/>
  <c r="F15" i="1"/>
  <c r="B10" i="1"/>
  <c r="B22" i="1" s="1"/>
  <c r="B92" i="1" s="1"/>
  <c r="C10" i="1"/>
  <c r="C22" i="1" s="1"/>
  <c r="C92" i="1" s="1"/>
  <c r="D10" i="1"/>
  <c r="D22" i="1" s="1"/>
  <c r="D92" i="1" s="1"/>
  <c r="E10" i="1"/>
  <c r="E39" i="2" s="1"/>
  <c r="F10" i="1"/>
  <c r="F39" i="2" s="1"/>
  <c r="G18" i="1"/>
  <c r="G59" i="1" s="1"/>
  <c r="G19" i="1"/>
  <c r="G60" i="1" s="1"/>
  <c r="G17" i="1"/>
  <c r="G58" i="1" s="1"/>
  <c r="G15" i="1"/>
  <c r="G23" i="1" s="1"/>
  <c r="G93" i="1" s="1"/>
  <c r="G10" i="1"/>
  <c r="G22" i="1" s="1"/>
  <c r="G92" i="1" s="1"/>
  <c r="D3" i="1"/>
  <c r="C3" i="1" s="1"/>
  <c r="B3" i="1" s="1"/>
  <c r="B30" i="1"/>
  <c r="B34" i="1" s="1"/>
  <c r="C30" i="1"/>
  <c r="C34" i="1" s="1"/>
  <c r="D30" i="1"/>
  <c r="D34" i="1" s="1"/>
  <c r="D75" i="1" s="1"/>
  <c r="E30" i="1"/>
  <c r="E34" i="1" s="1"/>
  <c r="E75" i="1" s="1"/>
  <c r="F30" i="1"/>
  <c r="F34" i="1" s="1"/>
  <c r="G30" i="1"/>
  <c r="G34" i="1" s="1"/>
  <c r="F3" i="1"/>
  <c r="G3" i="1" s="1"/>
  <c r="F45" i="2" l="1"/>
  <c r="M39" i="2"/>
  <c r="L39" i="2"/>
  <c r="D39" i="2"/>
  <c r="C39" i="2"/>
  <c r="L37" i="2"/>
  <c r="N36" i="2"/>
  <c r="M37" i="2"/>
  <c r="K42" i="2"/>
  <c r="B39" i="2"/>
  <c r="B45" i="2" s="1"/>
  <c r="J36" i="2"/>
  <c r="G39" i="2"/>
  <c r="J44" i="2"/>
  <c r="K44" i="2"/>
  <c r="M36" i="2"/>
  <c r="G44" i="2"/>
  <c r="N44" i="2" s="1"/>
  <c r="G43" i="2"/>
  <c r="K38" i="2"/>
  <c r="G42" i="2"/>
  <c r="N42" i="2" s="1"/>
  <c r="E44" i="2"/>
  <c r="L44" i="2" s="1"/>
  <c r="F43" i="2"/>
  <c r="M43" i="2" s="1"/>
  <c r="E42" i="2"/>
  <c r="L42" i="2" s="1"/>
  <c r="F44" i="2"/>
  <c r="D45" i="2"/>
  <c r="E45" i="2"/>
  <c r="M45" i="2" s="1"/>
  <c r="J37" i="2"/>
  <c r="K37" i="2"/>
  <c r="F75" i="1"/>
  <c r="E51" i="1"/>
  <c r="F56" i="1"/>
  <c r="C60" i="1"/>
  <c r="D59" i="1"/>
  <c r="E58" i="1"/>
  <c r="C63" i="1"/>
  <c r="F23" i="1"/>
  <c r="D64" i="1"/>
  <c r="D51" i="1"/>
  <c r="E22" i="1"/>
  <c r="G75" i="1"/>
  <c r="C75" i="1"/>
  <c r="F51" i="1"/>
  <c r="C64" i="1"/>
  <c r="D60" i="1"/>
  <c r="E59" i="1"/>
  <c r="F58" i="1"/>
  <c r="D71" i="1"/>
  <c r="D25" i="1"/>
  <c r="D89" i="1" s="1"/>
  <c r="D63" i="1"/>
  <c r="E63" i="1"/>
  <c r="G20" i="1"/>
  <c r="F22" i="1"/>
  <c r="G71" i="1"/>
  <c r="C71" i="1"/>
  <c r="G56" i="1"/>
  <c r="C56" i="1"/>
  <c r="G51" i="1"/>
  <c r="C51" i="1"/>
  <c r="D56" i="1"/>
  <c r="F71" i="1"/>
  <c r="E23" i="1"/>
  <c r="E71" i="1"/>
  <c r="B90" i="1"/>
  <c r="C20" i="1"/>
  <c r="C25" i="1"/>
  <c r="C88" i="1" s="1"/>
  <c r="D20" i="1"/>
  <c r="E20" i="1"/>
  <c r="F20" i="1"/>
  <c r="B20" i="1"/>
  <c r="G45" i="2" l="1"/>
  <c r="N45" i="2" s="1"/>
  <c r="N39" i="2"/>
  <c r="K39" i="2"/>
  <c r="J39" i="2"/>
  <c r="C45" i="2"/>
  <c r="J45" i="2" s="1"/>
  <c r="M44" i="2"/>
  <c r="L45" i="2"/>
  <c r="N43" i="2"/>
  <c r="M42" i="2"/>
  <c r="G63" i="1"/>
  <c r="F93" i="1"/>
  <c r="D88" i="1"/>
  <c r="E92" i="1"/>
  <c r="C89" i="1"/>
  <c r="B89" i="1"/>
  <c r="C103" i="1"/>
  <c r="C90" i="1"/>
  <c r="D35" i="1"/>
  <c r="D90" i="1"/>
  <c r="B88" i="1"/>
  <c r="B35" i="1"/>
  <c r="B100" i="1"/>
  <c r="B98" i="1"/>
  <c r="B97" i="1"/>
  <c r="B101" i="1"/>
  <c r="B102" i="1"/>
  <c r="B96" i="1"/>
  <c r="D96" i="1"/>
  <c r="D100" i="1"/>
  <c r="D97" i="1"/>
  <c r="D101" i="1"/>
  <c r="D98" i="1"/>
  <c r="D102" i="1"/>
  <c r="G64" i="1"/>
  <c r="D103" i="1"/>
  <c r="B99" i="1"/>
  <c r="C96" i="1"/>
  <c r="C100" i="1"/>
  <c r="C98" i="1"/>
  <c r="C102" i="1"/>
  <c r="C97" i="1"/>
  <c r="C101" i="1"/>
  <c r="C99" i="1"/>
  <c r="D99" i="1"/>
  <c r="B103" i="1"/>
  <c r="F63" i="1"/>
  <c r="F92" i="1"/>
  <c r="E64" i="1"/>
  <c r="E93" i="1"/>
  <c r="C35" i="1"/>
  <c r="C110" i="1" s="1"/>
  <c r="C111" i="1" s="1"/>
  <c r="C66" i="1"/>
  <c r="F61" i="1"/>
  <c r="F25" i="1"/>
  <c r="C61" i="1"/>
  <c r="E61" i="1"/>
  <c r="E25" i="1"/>
  <c r="E90" i="1" s="1"/>
  <c r="G61" i="1"/>
  <c r="G25" i="1"/>
  <c r="D61" i="1"/>
  <c r="F64" i="1"/>
  <c r="D66" i="1"/>
  <c r="B110" i="1" l="1"/>
  <c r="B111" i="1" s="1"/>
  <c r="F90" i="1"/>
  <c r="F66" i="1"/>
  <c r="D104" i="1"/>
  <c r="D110" i="1"/>
  <c r="D111" i="1" s="1"/>
  <c r="F88" i="1"/>
  <c r="D38" i="1"/>
  <c r="K45" i="2"/>
  <c r="G90" i="1"/>
  <c r="G88" i="1"/>
  <c r="G89" i="1"/>
  <c r="E88" i="1"/>
  <c r="F89" i="1"/>
  <c r="E89" i="1"/>
  <c r="G96" i="1"/>
  <c r="G100" i="1"/>
  <c r="G97" i="1"/>
  <c r="G101" i="1"/>
  <c r="G98" i="1"/>
  <c r="G102" i="1"/>
  <c r="G99" i="1"/>
  <c r="G103" i="1"/>
  <c r="F97" i="1"/>
  <c r="F101" i="1"/>
  <c r="F98" i="1"/>
  <c r="F102" i="1"/>
  <c r="F96" i="1"/>
  <c r="F100" i="1"/>
  <c r="F99" i="1"/>
  <c r="F103" i="1"/>
  <c r="D76" i="1"/>
  <c r="C104" i="1"/>
  <c r="E98" i="1"/>
  <c r="E102" i="1"/>
  <c r="E100" i="1"/>
  <c r="E96" i="1"/>
  <c r="E97" i="1"/>
  <c r="E101" i="1"/>
  <c r="E99" i="1"/>
  <c r="E103" i="1"/>
  <c r="B38" i="1"/>
  <c r="B40" i="1" s="1"/>
  <c r="B104" i="1"/>
  <c r="G66" i="1"/>
  <c r="G35" i="1"/>
  <c r="D40" i="1"/>
  <c r="D105" i="1" s="1"/>
  <c r="F35" i="1"/>
  <c r="E66" i="1"/>
  <c r="E35" i="1"/>
  <c r="C38" i="1"/>
  <c r="D79" i="1" s="1"/>
  <c r="C76" i="1"/>
  <c r="F104" i="1" l="1"/>
  <c r="F110" i="1"/>
  <c r="F111" i="1" s="1"/>
  <c r="E104" i="1"/>
  <c r="E110" i="1"/>
  <c r="E111" i="1" s="1"/>
  <c r="G104" i="1"/>
  <c r="G110" i="1"/>
  <c r="B42" i="1"/>
  <c r="B105" i="1"/>
  <c r="E38" i="1"/>
  <c r="E76" i="1"/>
  <c r="D42" i="1"/>
  <c r="F38" i="1"/>
  <c r="F76" i="1"/>
  <c r="G38" i="1"/>
  <c r="G76" i="1"/>
  <c r="C40" i="1"/>
  <c r="C105" i="1" s="1"/>
  <c r="C79" i="1"/>
  <c r="C42" i="1" l="1"/>
  <c r="C83" i="1" s="1"/>
  <c r="C81" i="1"/>
  <c r="D81" i="1"/>
  <c r="G40" i="1"/>
  <c r="G105" i="1" s="1"/>
  <c r="G79" i="1"/>
  <c r="F40" i="1"/>
  <c r="F105" i="1" s="1"/>
  <c r="F79" i="1"/>
  <c r="E40" i="1"/>
  <c r="E105" i="1" s="1"/>
  <c r="E79" i="1"/>
  <c r="G42" i="1" l="1"/>
  <c r="G81" i="1"/>
  <c r="F42" i="1"/>
  <c r="F81" i="1"/>
  <c r="D83" i="1"/>
  <c r="E42" i="1"/>
  <c r="E83" i="1" s="1"/>
  <c r="E81" i="1"/>
  <c r="G83" i="1" l="1"/>
  <c r="F83" i="1"/>
</calcChain>
</file>

<file path=xl/sharedStrings.xml><?xml version="1.0" encoding="utf-8"?>
<sst xmlns="http://schemas.openxmlformats.org/spreadsheetml/2006/main" count="246" uniqueCount="143">
  <si>
    <t>McDonald's</t>
  </si>
  <si>
    <t>Statement of Operation ($ Millions)</t>
  </si>
  <si>
    <t>Revenues</t>
  </si>
  <si>
    <t>Revenues from franchised restaurants</t>
  </si>
  <si>
    <t>Other revenues</t>
  </si>
  <si>
    <t>Total Revenues</t>
  </si>
  <si>
    <t>Operating costs and expenses</t>
  </si>
  <si>
    <t>Company-operated restaurant expenses</t>
  </si>
  <si>
    <t>Franchised restaurants-occupancy expenses</t>
  </si>
  <si>
    <t>Other restaurant expenses</t>
  </si>
  <si>
    <t>SG&amp;A</t>
  </si>
  <si>
    <t>Depreciation &amp; amortization</t>
  </si>
  <si>
    <t>Other</t>
  </si>
  <si>
    <t>Other operating (income) expense, net</t>
  </si>
  <si>
    <t>Total operating expenses</t>
  </si>
  <si>
    <t>Operating income</t>
  </si>
  <si>
    <t>Interest expense</t>
  </si>
  <si>
    <t>Nonoperating (income) expense, net</t>
  </si>
  <si>
    <t>EBIT</t>
  </si>
  <si>
    <t>Income taxes</t>
  </si>
  <si>
    <t>Net Income</t>
  </si>
  <si>
    <t>Diluted EPS</t>
  </si>
  <si>
    <t>Diluted Shares</t>
  </si>
  <si>
    <t>Sales by Company operated restaurants</t>
  </si>
  <si>
    <t>Revenue Segments:</t>
  </si>
  <si>
    <t>Company-operated sales:</t>
  </si>
  <si>
    <t>U.S.</t>
  </si>
  <si>
    <t>International Operated Markets</t>
  </si>
  <si>
    <t>International Developmental Liscensed Markets &amp; Corporate</t>
  </si>
  <si>
    <t>Total</t>
  </si>
  <si>
    <t>Total Company-operated sales &amp; Franchised revenues:</t>
  </si>
  <si>
    <t>International Developmental Licensed Markets &amp; Corporate</t>
  </si>
  <si>
    <t xml:space="preserve">Total </t>
  </si>
  <si>
    <t>Growth Rates</t>
  </si>
  <si>
    <t>Ratios</t>
  </si>
  <si>
    <t>Operating Margin</t>
  </si>
  <si>
    <t>Net Margin</t>
  </si>
  <si>
    <t>Segment revenue as % of Total revenues:</t>
  </si>
  <si>
    <t>Gross Margins:</t>
  </si>
  <si>
    <t xml:space="preserve">Company-operated restaurant </t>
  </si>
  <si>
    <t xml:space="preserve">Other </t>
  </si>
  <si>
    <t>Operating expenses as % of Total revenues:</t>
  </si>
  <si>
    <t xml:space="preserve">Company-operated restaurant expenses </t>
  </si>
  <si>
    <t xml:space="preserve">Franchised restaurants-occupancy expenses  </t>
  </si>
  <si>
    <t xml:space="preserve">Other restaurant expenses </t>
  </si>
  <si>
    <t xml:space="preserve">SG&amp;A  </t>
  </si>
  <si>
    <t xml:space="preserve">Depreciation &amp; amortization </t>
  </si>
  <si>
    <t xml:space="preserve">Other  </t>
  </si>
  <si>
    <t xml:space="preserve">Other operating (income) expense, net </t>
  </si>
  <si>
    <t>Total operating expenses as % of Total revenues</t>
  </si>
  <si>
    <t>Franchised revenues :</t>
  </si>
  <si>
    <t>Supplemental</t>
  </si>
  <si>
    <t>Ownership Type*</t>
  </si>
  <si>
    <t>Foreign Affiliated</t>
  </si>
  <si>
    <t>Conventional franchised</t>
  </si>
  <si>
    <t>Developmental licensed</t>
  </si>
  <si>
    <t>Franchised sales ($ Millions):</t>
  </si>
  <si>
    <t>Systemwide sales increases/(decreases):</t>
  </si>
  <si>
    <t>Comparable sales increases/(decreases):</t>
  </si>
  <si>
    <t>Systemwide restaurants at year end:</t>
  </si>
  <si>
    <t>Sales/Store ($ Millions):</t>
  </si>
  <si>
    <t>Total sales (Company Owned + Franchised Sales)</t>
  </si>
  <si>
    <t>Share Price</t>
  </si>
  <si>
    <t>Market Cap</t>
  </si>
  <si>
    <t>Adj EBITDA (OI + A&amp;D)</t>
  </si>
  <si>
    <t>Market Cap / Adj EBITDA</t>
  </si>
  <si>
    <t>Consolidated Balance Sheet - USD ($) shares in Thousands</t>
  </si>
  <si>
    <t>Current assets</t>
  </si>
  <si>
    <t>Cash and equivalents</t>
  </si>
  <si>
    <t>Accounts and notes receivable</t>
  </si>
  <si>
    <t>Inventories, at cost, not in excess of market</t>
  </si>
  <si>
    <t>Prepaid expenses and other current assets</t>
  </si>
  <si>
    <t>Total current assets</t>
  </si>
  <si>
    <t>Other assets</t>
  </si>
  <si>
    <t>Investments in and advances to affiliates</t>
  </si>
  <si>
    <t>Goodwill</t>
  </si>
  <si>
    <t>Miscellaneous</t>
  </si>
  <si>
    <t>Total other assets</t>
  </si>
  <si>
    <t>Property and equipment</t>
  </si>
  <si>
    <t>Property and equipment, at cost</t>
  </si>
  <si>
    <t>Accumulated depreciation and amortization</t>
  </si>
  <si>
    <t>Net property and equipment</t>
  </si>
  <si>
    <t>Total assets</t>
  </si>
  <si>
    <t>Current liabilities</t>
  </si>
  <si>
    <t>Debt, Current</t>
  </si>
  <si>
    <t>Accounts payable</t>
  </si>
  <si>
    <t>Other taxes</t>
  </si>
  <si>
    <t>Accrued interest</t>
  </si>
  <si>
    <t>Accrued payroll and other liabilities</t>
  </si>
  <si>
    <t>Total current liabilities</t>
  </si>
  <si>
    <t>Long-term debt</t>
  </si>
  <si>
    <t>Long-term income taxes</t>
  </si>
  <si>
    <t>Deferred revenues - initial franchise fees</t>
  </si>
  <si>
    <t>Other long-term liabilities</t>
  </si>
  <si>
    <t>Deferred income taxes</t>
  </si>
  <si>
    <t>Preferred stock, issued</t>
  </si>
  <si>
    <t>Shareholders' equity (deficit)</t>
  </si>
  <si>
    <t>Preferred stock, no par value; authorized – 165.0 million shares; issued – none</t>
  </si>
  <si>
    <t>Common stock, $.01 par value; authorized – 3.5 billion shares; issued – 1,660.6 million shares</t>
  </si>
  <si>
    <t>Additional paid-in capital</t>
  </si>
  <si>
    <t>Retained earnings</t>
  </si>
  <si>
    <t>Accumulated other comprehensive income (loss)</t>
  </si>
  <si>
    <t>Common stock in treasury, at cost; 937.9 and 915.8 million shares</t>
  </si>
  <si>
    <t>Total shareholders' equity (deficit)</t>
  </si>
  <si>
    <t>Total liabilities and shareholders' equity (deficit)</t>
  </si>
  <si>
    <t>Revision of Prior Period, Adjustment [Member]</t>
  </si>
  <si>
    <t>Lease right-of-use asset, net</t>
  </si>
  <si>
    <t>Lease liability</t>
  </si>
  <si>
    <t>Long-term lease liability</t>
  </si>
  <si>
    <t> </t>
  </si>
  <si>
    <t>Consolidated Statement of Cash Flows - USD ($) $ in Millions</t>
  </si>
  <si>
    <t>Operating activities</t>
  </si>
  <si>
    <t>Net income</t>
  </si>
  <si>
    <t>Charges and credits:</t>
  </si>
  <si>
    <t>Depreciation and amortization</t>
  </si>
  <si>
    <t>Share-based compensation expense</t>
  </si>
  <si>
    <t>Net (gain) loss on sale of restaurant and other businesses</t>
  </si>
  <si>
    <t>Changes in working capital items:</t>
  </si>
  <si>
    <t>Accounts receivable</t>
  </si>
  <si>
    <t>Inventories, prepaid expenses and other current assets</t>
  </si>
  <si>
    <t>Other accrued liabilities</t>
  </si>
  <si>
    <t>Cash provided by operations</t>
  </si>
  <si>
    <t>Investing activities</t>
  </si>
  <si>
    <t>Capital expenditures</t>
  </si>
  <si>
    <t>Purchases of restaurant businesses</t>
  </si>
  <si>
    <t>Sales of restaurant and other businesses</t>
  </si>
  <si>
    <t>Sales of property</t>
  </si>
  <si>
    <t>Cash used for investing activities</t>
  </si>
  <si>
    <t>Financing activities</t>
  </si>
  <si>
    <t>Net short-term borrowings</t>
  </si>
  <si>
    <t>Long-term financing issuances</t>
  </si>
  <si>
    <t>Long-term financing repayments</t>
  </si>
  <si>
    <t>Treasury stock purchases</t>
  </si>
  <si>
    <t>Common stock dividends</t>
  </si>
  <si>
    <t>Proceeds from stock option exercises</t>
  </si>
  <si>
    <t>Cash used for financing activities</t>
  </si>
  <si>
    <t>Effect of exchange rates on cash and equivalents</t>
  </si>
  <si>
    <t>Cash and equivalents increase (decrease)</t>
  </si>
  <si>
    <t>Cash and equivalents at beginning of year</t>
  </si>
  <si>
    <t>Cash and equivalents at end of year</t>
  </si>
  <si>
    <t>Supplemental cash flow disclosures</t>
  </si>
  <si>
    <t>Interest Paid</t>
  </si>
  <si>
    <t>Income taxes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</si>
</sst>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[$$-409]* #,##0_);_([$$-409]* \(#,##0\);_([$$-409]* &quot;-&quot;_);_(@_)"/>
    <numFmt numFmtId="165" formatCode="_([$$-409]* #,##0.00_);_([$$-409]* \(#,##0.00\);_([$$-409]* &quot;-&quot;_);_(@_)"/>
    <numFmt numFmtId="166" formatCode="0.0%"/>
    <numFmt numFmtId="167" formatCode="_([$$-409]* #,##0.00_);_([$$-409]* \(#,##0.00\);_([$$-409]* &quot;-&quot;??_);_(@_)"/>
    <numFmt numFmtId="168" formatCode="[$$-409]#,##0.00"/>
    <numFmt numFmtId="169" formatCode="0.0"/>
    <numFmt numFmtId="171" formatCode="_(&quot;$ &quot;#,##0.0_);_(&quot;$ &quot;\(#,##0.0\)"/>
    <numFmt numFmtId="172" formatCode="#,##0.0_);\(#,##0.0\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9">
    <xf numFmtId="0" fontId="0" fillId="0" borderId="0" xfId="0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164" fontId="9" fillId="2" borderId="0" xfId="2" applyNumberFormat="1" applyFon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10" fillId="3" borderId="0" xfId="3" applyNumberFormat="1" applyFont="1"/>
    <xf numFmtId="164" fontId="6" fillId="0" borderId="0" xfId="0" applyNumberFormat="1" applyFont="1"/>
    <xf numFmtId="166" fontId="11" fillId="0" borderId="0" xfId="1" applyNumberFormat="1" applyFont="1" applyFill="1"/>
    <xf numFmtId="166" fontId="4" fillId="0" borderId="0" xfId="1" applyNumberFormat="1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horizontal="center" wrapText="1"/>
    </xf>
    <xf numFmtId="0" fontId="9" fillId="2" borderId="0" xfId="2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0" fillId="3" borderId="0" xfId="3" applyFont="1" applyAlignment="1">
      <alignment horizontal="center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8" fillId="2" borderId="0" xfId="2" applyFont="1" applyAlignment="1">
      <alignment wrapText="1"/>
    </xf>
    <xf numFmtId="166" fontId="8" fillId="2" borderId="0" xfId="2" applyNumberFormat="1" applyFont="1"/>
    <xf numFmtId="0" fontId="8" fillId="2" borderId="0" xfId="2" applyFont="1" applyAlignment="1">
      <alignment horizontal="right" wrapText="1"/>
    </xf>
    <xf numFmtId="9" fontId="4" fillId="0" borderId="0" xfId="1" applyFont="1"/>
    <xf numFmtId="167" fontId="0" fillId="0" borderId="0" xfId="0" applyNumberFormat="1"/>
    <xf numFmtId="168" fontId="0" fillId="0" borderId="0" xfId="0" applyNumberFormat="1"/>
    <xf numFmtId="9" fontId="0" fillId="0" borderId="0" xfId="1" applyFont="1"/>
    <xf numFmtId="0" fontId="12" fillId="0" borderId="0" xfId="0" applyFont="1" applyAlignment="1">
      <alignment wrapText="1"/>
    </xf>
    <xf numFmtId="169" fontId="0" fillId="0" borderId="0" xfId="0" applyNumberFormat="1"/>
    <xf numFmtId="164" fontId="0" fillId="0" borderId="0" xfId="1" applyNumberFormat="1" applyFont="1"/>
    <xf numFmtId="164" fontId="5" fillId="0" borderId="0" xfId="1" applyNumberFormat="1" applyFont="1"/>
    <xf numFmtId="167" fontId="5" fillId="0" borderId="0" xfId="0" applyNumberFormat="1" applyFont="1"/>
    <xf numFmtId="9" fontId="11" fillId="0" borderId="0" xfId="0" applyNumberFormat="1" applyFont="1"/>
    <xf numFmtId="9" fontId="5" fillId="0" borderId="0" xfId="1" applyFont="1"/>
    <xf numFmtId="9" fontId="5" fillId="0" borderId="0" xfId="0" applyNumberFormat="1" applyFont="1"/>
    <xf numFmtId="10" fontId="5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37" fontId="14" fillId="0" borderId="0" xfId="0" applyNumberFormat="1" applyFont="1" applyAlignment="1">
      <alignment horizontal="right" vertical="top"/>
    </xf>
    <xf numFmtId="0" fontId="13" fillId="0" borderId="0" xfId="0" applyFont="1" applyAlignment="1">
      <alignment horizontal="center" vertical="center" wrapText="1"/>
    </xf>
    <xf numFmtId="0" fontId="0" fillId="0" borderId="0" xfId="0"/>
    <xf numFmtId="171" fontId="14" fillId="0" borderId="0" xfId="0" applyNumberFormat="1" applyFont="1" applyAlignment="1">
      <alignment horizontal="right" vertical="top"/>
    </xf>
    <xf numFmtId="172" fontId="14" fillId="0" borderId="0" xfId="0" applyNumberFormat="1" applyFont="1" applyAlignment="1">
      <alignment horizontal="right" vertical="top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E946-ECAF-6942-8A5B-C6C0AB0B1B16}">
  <dimension ref="A1:E49"/>
  <sheetViews>
    <sheetView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9" sqref="Q19:Q20"/>
    </sheetView>
  </sheetViews>
  <sheetFormatPr baseColWidth="10" defaultRowHeight="16" x14ac:dyDescent="0.2"/>
  <cols>
    <col min="1" max="1" width="32.1640625" bestFit="1" customWidth="1"/>
    <col min="2" max="3" width="10.5" bestFit="1" customWidth="1"/>
    <col min="4" max="5" width="11" bestFit="1" customWidth="1"/>
  </cols>
  <sheetData>
    <row r="1" spans="1:5" ht="32" x14ac:dyDescent="0.2">
      <c r="A1" s="40" t="s">
        <v>66</v>
      </c>
      <c r="B1" s="43">
        <f>C1-1</f>
        <v>2020</v>
      </c>
      <c r="C1" s="43">
        <f>D1-1</f>
        <v>2021</v>
      </c>
      <c r="D1" s="43">
        <v>2022</v>
      </c>
      <c r="E1" s="43">
        <v>2023</v>
      </c>
    </row>
    <row r="2" spans="1:5" x14ac:dyDescent="0.2">
      <c r="A2" s="41" t="s">
        <v>67</v>
      </c>
    </row>
    <row r="3" spans="1:5" x14ac:dyDescent="0.2">
      <c r="A3" s="42" t="s">
        <v>68</v>
      </c>
      <c r="B3" s="47">
        <v>3449.1</v>
      </c>
      <c r="C3" s="47">
        <v>4709.2</v>
      </c>
      <c r="D3" s="47">
        <v>2583.8000000000002</v>
      </c>
      <c r="E3" s="47">
        <v>4579.3</v>
      </c>
    </row>
    <row r="4" spans="1:5" x14ac:dyDescent="0.2">
      <c r="A4" s="42" t="s">
        <v>69</v>
      </c>
      <c r="B4" s="48">
        <v>2110.3000000000002</v>
      </c>
      <c r="C4" s="48">
        <v>1872.4</v>
      </c>
      <c r="D4" s="47">
        <v>2115</v>
      </c>
      <c r="E4" s="47">
        <v>2488</v>
      </c>
    </row>
    <row r="5" spans="1:5" ht="32" x14ac:dyDescent="0.2">
      <c r="A5" s="42" t="s">
        <v>70</v>
      </c>
      <c r="B5" s="48">
        <v>51.1</v>
      </c>
      <c r="C5" s="48">
        <v>55.6</v>
      </c>
      <c r="D5" s="47">
        <v>52</v>
      </c>
      <c r="E5" s="47">
        <v>52.8</v>
      </c>
    </row>
    <row r="6" spans="1:5" ht="32" x14ac:dyDescent="0.2">
      <c r="A6" s="42" t="s">
        <v>71</v>
      </c>
      <c r="B6" s="48">
        <v>632.70000000000005</v>
      </c>
      <c r="C6" s="48">
        <v>511.3</v>
      </c>
      <c r="D6" s="47">
        <v>673.4</v>
      </c>
      <c r="E6" s="47">
        <v>866.3</v>
      </c>
    </row>
    <row r="7" spans="1:5" x14ac:dyDescent="0.2">
      <c r="A7" s="42" t="s">
        <v>72</v>
      </c>
      <c r="B7" s="48">
        <v>6243.2</v>
      </c>
      <c r="C7" s="48">
        <v>7148.5</v>
      </c>
      <c r="D7" s="47">
        <v>5424.2</v>
      </c>
      <c r="E7" s="47">
        <v>7986.4</v>
      </c>
    </row>
    <row r="8" spans="1:5" x14ac:dyDescent="0.2">
      <c r="A8" s="41" t="s">
        <v>73</v>
      </c>
      <c r="D8" s="47"/>
      <c r="E8" s="47"/>
    </row>
    <row r="9" spans="1:5" x14ac:dyDescent="0.2">
      <c r="A9" s="42" t="s">
        <v>74</v>
      </c>
      <c r="B9" s="48">
        <v>1297.2</v>
      </c>
      <c r="C9" s="48">
        <v>1201.2</v>
      </c>
      <c r="D9" s="47">
        <v>1064.5</v>
      </c>
      <c r="E9" s="47">
        <v>1080.2</v>
      </c>
    </row>
    <row r="10" spans="1:5" x14ac:dyDescent="0.2">
      <c r="A10" s="42" t="s">
        <v>75</v>
      </c>
      <c r="B10" s="48">
        <v>2773.1</v>
      </c>
      <c r="C10" s="48">
        <v>2782.5</v>
      </c>
      <c r="D10" s="47">
        <v>2900.4</v>
      </c>
      <c r="E10" s="47">
        <v>3040.4</v>
      </c>
    </row>
    <row r="11" spans="1:5" x14ac:dyDescent="0.2">
      <c r="A11" s="42" t="s">
        <v>76</v>
      </c>
      <c r="B11" s="48">
        <v>3527.4</v>
      </c>
      <c r="C11" s="48">
        <v>4449.5</v>
      </c>
      <c r="D11" s="47">
        <v>4707.2</v>
      </c>
      <c r="E11" s="47">
        <v>5617.8</v>
      </c>
    </row>
    <row r="12" spans="1:5" x14ac:dyDescent="0.2">
      <c r="A12" s="42" t="s">
        <v>77</v>
      </c>
      <c r="B12" s="48">
        <v>7597.7</v>
      </c>
      <c r="C12" s="48">
        <v>8433.2000000000007</v>
      </c>
      <c r="D12" s="47">
        <v>8672.1</v>
      </c>
      <c r="E12" s="47">
        <v>9738.4</v>
      </c>
    </row>
    <row r="13" spans="1:5" x14ac:dyDescent="0.2">
      <c r="A13" s="42" t="s">
        <v>106</v>
      </c>
      <c r="B13" s="48">
        <v>13827.7</v>
      </c>
      <c r="C13" s="44">
        <v>13552</v>
      </c>
      <c r="D13" s="47">
        <v>0</v>
      </c>
      <c r="E13" s="47">
        <v>0</v>
      </c>
    </row>
    <row r="14" spans="1:5" x14ac:dyDescent="0.2">
      <c r="A14" s="41" t="s">
        <v>78</v>
      </c>
      <c r="D14" s="47"/>
      <c r="E14" s="47"/>
    </row>
    <row r="15" spans="1:5" x14ac:dyDescent="0.2">
      <c r="A15" s="42" t="s">
        <v>79</v>
      </c>
      <c r="B15" s="48">
        <v>41476.5</v>
      </c>
      <c r="C15" s="48">
        <v>41916.6</v>
      </c>
      <c r="D15" s="47">
        <v>41037.599999999999</v>
      </c>
      <c r="E15" s="47">
        <v>43570</v>
      </c>
    </row>
    <row r="16" spans="1:5" ht="32" x14ac:dyDescent="0.2">
      <c r="A16" s="42" t="s">
        <v>80</v>
      </c>
      <c r="B16" s="48">
        <v>-16518.3</v>
      </c>
      <c r="C16" s="44">
        <v>-17196</v>
      </c>
      <c r="D16" s="47">
        <v>-17264</v>
      </c>
      <c r="E16" s="47">
        <v>-18662.400000000001</v>
      </c>
    </row>
    <row r="17" spans="1:5" x14ac:dyDescent="0.2">
      <c r="A17" s="42" t="s">
        <v>81</v>
      </c>
      <c r="B17" s="48">
        <v>24958.2</v>
      </c>
      <c r="C17" s="48">
        <v>24720.6</v>
      </c>
      <c r="D17" s="47">
        <v>23773.599999999999</v>
      </c>
      <c r="E17" s="47">
        <v>24907.599999999999</v>
      </c>
    </row>
    <row r="18" spans="1:5" x14ac:dyDescent="0.2">
      <c r="A18" s="42" t="s">
        <v>82</v>
      </c>
      <c r="B18" s="48">
        <v>52626.8</v>
      </c>
      <c r="C18" s="48">
        <v>53854.3</v>
      </c>
      <c r="D18" s="47">
        <v>50435.6</v>
      </c>
      <c r="E18" s="47">
        <v>56146.8</v>
      </c>
    </row>
    <row r="19" spans="1:5" x14ac:dyDescent="0.2">
      <c r="A19" s="41" t="s">
        <v>83</v>
      </c>
      <c r="D19" s="47"/>
      <c r="E19" s="47"/>
    </row>
    <row r="20" spans="1:5" x14ac:dyDescent="0.2">
      <c r="A20" s="42" t="s">
        <v>84</v>
      </c>
      <c r="B20" s="48">
        <v>2243.6</v>
      </c>
      <c r="C20" s="48">
        <v>0</v>
      </c>
      <c r="D20" s="47">
        <v>0</v>
      </c>
      <c r="E20" s="47">
        <v>2192.4</v>
      </c>
    </row>
    <row r="21" spans="1:5" x14ac:dyDescent="0.2">
      <c r="A21" s="42" t="s">
        <v>85</v>
      </c>
      <c r="B21" s="48">
        <v>741.3</v>
      </c>
      <c r="C21" s="48">
        <v>1006.8</v>
      </c>
      <c r="D21" s="47">
        <v>980.2</v>
      </c>
      <c r="E21" s="47">
        <v>1102.9000000000001</v>
      </c>
    </row>
    <row r="22" spans="1:5" x14ac:dyDescent="0.2">
      <c r="A22" s="42" t="s">
        <v>107</v>
      </c>
      <c r="B22" s="48">
        <v>701.5</v>
      </c>
      <c r="C22" s="48">
        <v>705.5</v>
      </c>
      <c r="D22" s="47">
        <v>0</v>
      </c>
      <c r="E22" s="47">
        <v>0</v>
      </c>
    </row>
    <row r="23" spans="1:5" x14ac:dyDescent="0.2">
      <c r="A23" s="42" t="s">
        <v>19</v>
      </c>
      <c r="B23" s="48">
        <v>741.1</v>
      </c>
      <c r="C23" s="48">
        <v>360.7</v>
      </c>
      <c r="D23" s="47">
        <v>274.89999999999998</v>
      </c>
      <c r="E23" s="47">
        <v>705.1</v>
      </c>
    </row>
    <row r="24" spans="1:5" x14ac:dyDescent="0.2">
      <c r="A24" s="42" t="s">
        <v>86</v>
      </c>
      <c r="B24" s="44">
        <v>227</v>
      </c>
      <c r="C24" s="48">
        <v>236.7</v>
      </c>
      <c r="D24" s="47">
        <v>255.1</v>
      </c>
      <c r="E24" s="47">
        <v>268</v>
      </c>
    </row>
    <row r="25" spans="1:5" x14ac:dyDescent="0.2">
      <c r="A25" s="42" t="s">
        <v>87</v>
      </c>
      <c r="B25" s="48">
        <v>388.4</v>
      </c>
      <c r="C25" s="48">
        <v>363.3</v>
      </c>
      <c r="D25" s="47">
        <v>393.4</v>
      </c>
      <c r="E25" s="47">
        <v>468.9</v>
      </c>
    </row>
    <row r="26" spans="1:5" x14ac:dyDescent="0.2">
      <c r="A26" s="42" t="s">
        <v>88</v>
      </c>
      <c r="B26" s="48">
        <v>1138.3</v>
      </c>
      <c r="C26" s="44">
        <v>1347</v>
      </c>
      <c r="D26" s="47">
        <v>1237.4000000000001</v>
      </c>
      <c r="E26" s="47">
        <v>1433.6</v>
      </c>
    </row>
    <row r="27" spans="1:5" x14ac:dyDescent="0.2">
      <c r="A27" s="42" t="s">
        <v>89</v>
      </c>
      <c r="B27" s="48">
        <v>6181.2</v>
      </c>
      <c r="C27" s="44">
        <v>4020</v>
      </c>
      <c r="D27" s="47">
        <v>3802.1</v>
      </c>
      <c r="E27" s="47">
        <v>6859</v>
      </c>
    </row>
    <row r="28" spans="1:5" x14ac:dyDescent="0.2">
      <c r="A28" s="42" t="s">
        <v>90</v>
      </c>
      <c r="B28" s="48">
        <v>35196.800000000003</v>
      </c>
      <c r="C28" s="48">
        <v>35622.699999999997</v>
      </c>
      <c r="D28" s="47">
        <v>35903.5</v>
      </c>
      <c r="E28" s="47">
        <v>37152.9</v>
      </c>
    </row>
    <row r="29" spans="1:5" x14ac:dyDescent="0.2">
      <c r="A29" s="42" t="s">
        <v>108</v>
      </c>
      <c r="B29" s="48">
        <v>13321.3</v>
      </c>
      <c r="C29" s="48">
        <v>13020.9</v>
      </c>
      <c r="D29" s="47">
        <v>0</v>
      </c>
      <c r="E29" s="47">
        <v>0</v>
      </c>
    </row>
    <row r="30" spans="1:5" x14ac:dyDescent="0.2">
      <c r="A30" s="42" t="s">
        <v>91</v>
      </c>
      <c r="B30" s="48">
        <v>1970.7</v>
      </c>
      <c r="C30" s="48">
        <v>1896.8</v>
      </c>
      <c r="D30" s="47">
        <v>791.9</v>
      </c>
      <c r="E30" s="47">
        <v>363.2</v>
      </c>
    </row>
    <row r="31" spans="1:5" x14ac:dyDescent="0.2">
      <c r="A31" s="42" t="s">
        <v>92</v>
      </c>
      <c r="B31" s="44">
        <v>702</v>
      </c>
      <c r="C31" s="48">
        <v>738.3</v>
      </c>
      <c r="D31" s="47">
        <v>757.8</v>
      </c>
      <c r="E31" s="47">
        <v>790.1</v>
      </c>
    </row>
    <row r="32" spans="1:5" x14ac:dyDescent="0.2">
      <c r="A32" s="42" t="s">
        <v>93</v>
      </c>
      <c r="B32" s="48">
        <v>1054.0999999999999</v>
      </c>
      <c r="C32" s="44">
        <v>1081</v>
      </c>
      <c r="D32" s="47">
        <v>1051.8</v>
      </c>
      <c r="E32" s="47">
        <v>949.7</v>
      </c>
    </row>
    <row r="33" spans="1:5" x14ac:dyDescent="0.2">
      <c r="A33" s="42" t="s">
        <v>94</v>
      </c>
      <c r="B33" s="48">
        <v>2025.6</v>
      </c>
      <c r="C33" s="48">
        <v>2075.6</v>
      </c>
      <c r="D33" s="47">
        <v>1997.5</v>
      </c>
      <c r="E33" s="47">
        <v>1680.9</v>
      </c>
    </row>
    <row r="34" spans="1:5" x14ac:dyDescent="0.2">
      <c r="A34" s="42" t="s">
        <v>95</v>
      </c>
      <c r="B34" s="44">
        <v>0</v>
      </c>
      <c r="C34" s="44">
        <v>0</v>
      </c>
      <c r="D34" s="47">
        <v>0</v>
      </c>
      <c r="E34" s="47">
        <v>0</v>
      </c>
    </row>
    <row r="35" spans="1:5" x14ac:dyDescent="0.2">
      <c r="A35" s="41" t="s">
        <v>96</v>
      </c>
      <c r="B35" s="44"/>
      <c r="C35" s="44"/>
      <c r="D35" s="47"/>
      <c r="E35" s="47"/>
    </row>
    <row r="36" spans="1:5" ht="32" x14ac:dyDescent="0.2">
      <c r="A36" s="42" t="s">
        <v>97</v>
      </c>
      <c r="B36" s="44">
        <v>0</v>
      </c>
      <c r="C36" s="44">
        <v>0</v>
      </c>
      <c r="D36" s="47">
        <v>0</v>
      </c>
      <c r="E36" s="47">
        <v>0</v>
      </c>
    </row>
    <row r="37" spans="1:5" ht="48" x14ac:dyDescent="0.2">
      <c r="A37" s="42" t="s">
        <v>98</v>
      </c>
      <c r="B37" s="48">
        <v>16.600000000000001</v>
      </c>
      <c r="C37" s="48">
        <v>16.600000000000001</v>
      </c>
      <c r="D37" s="47">
        <v>16.600000000000001</v>
      </c>
      <c r="E37" s="47">
        <v>16.600000000000001</v>
      </c>
    </row>
    <row r="38" spans="1:5" x14ac:dyDescent="0.2">
      <c r="A38" s="42" t="s">
        <v>99</v>
      </c>
      <c r="B38" s="48">
        <v>7903.6</v>
      </c>
      <c r="C38" s="48">
        <v>8231.6</v>
      </c>
      <c r="D38" s="47">
        <v>8547.1</v>
      </c>
      <c r="E38" s="47">
        <v>8892.9</v>
      </c>
    </row>
    <row r="39" spans="1:5" x14ac:dyDescent="0.2">
      <c r="A39" s="42" t="s">
        <v>100</v>
      </c>
      <c r="B39" s="48">
        <v>53908.1</v>
      </c>
      <c r="C39" s="48">
        <v>57534.7</v>
      </c>
      <c r="D39" s="47">
        <v>59543.9</v>
      </c>
      <c r="E39" s="47">
        <v>63479.9</v>
      </c>
    </row>
    <row r="40" spans="1:5" ht="32" x14ac:dyDescent="0.2">
      <c r="A40" s="42" t="s">
        <v>101</v>
      </c>
      <c r="B40" s="48">
        <v>-2586.8000000000002</v>
      </c>
      <c r="C40" s="48">
        <v>-2573.6999999999998</v>
      </c>
      <c r="D40" s="47">
        <v>-2486.6</v>
      </c>
      <c r="E40" s="47">
        <v>-2456</v>
      </c>
    </row>
    <row r="41" spans="1:5" ht="32" x14ac:dyDescent="0.2">
      <c r="A41" s="42" t="s">
        <v>102</v>
      </c>
      <c r="B41" s="48">
        <v>-67066.399999999994</v>
      </c>
      <c r="C41" s="48">
        <v>-67810.2</v>
      </c>
      <c r="D41" s="47">
        <v>-71624.399999999994</v>
      </c>
      <c r="E41" s="47">
        <v>-74640.100000000006</v>
      </c>
    </row>
    <row r="42" spans="1:5" x14ac:dyDescent="0.2">
      <c r="A42" s="42" t="s">
        <v>103</v>
      </c>
      <c r="B42" s="48">
        <v>-7824.9</v>
      </c>
      <c r="C42" s="44">
        <v>-4601</v>
      </c>
      <c r="D42" s="47">
        <v>-6003.4</v>
      </c>
      <c r="E42" s="47">
        <v>-4706.7</v>
      </c>
    </row>
    <row r="43" spans="1:5" ht="32" x14ac:dyDescent="0.2">
      <c r="A43" s="42" t="s">
        <v>104</v>
      </c>
      <c r="B43" s="47">
        <v>52626.8</v>
      </c>
      <c r="C43" s="47">
        <v>53854.3</v>
      </c>
      <c r="D43" s="47">
        <v>50435.6</v>
      </c>
      <c r="E43" s="47">
        <v>56146.8</v>
      </c>
    </row>
    <row r="44" spans="1:5" ht="32" x14ac:dyDescent="0.2">
      <c r="A44" s="42" t="s">
        <v>105</v>
      </c>
      <c r="B44" s="47"/>
      <c r="C44" s="47"/>
      <c r="D44" s="47"/>
      <c r="E44" s="47"/>
    </row>
    <row r="45" spans="1:5" x14ac:dyDescent="0.2">
      <c r="A45" s="41" t="s">
        <v>73</v>
      </c>
      <c r="B45" s="47"/>
      <c r="C45" s="47"/>
      <c r="D45" s="47"/>
      <c r="E45" s="47"/>
    </row>
    <row r="46" spans="1:5" x14ac:dyDescent="0.2">
      <c r="A46" s="42" t="s">
        <v>106</v>
      </c>
      <c r="D46" s="47">
        <v>12565.7</v>
      </c>
      <c r="E46" s="47">
        <v>13514.4</v>
      </c>
    </row>
    <row r="47" spans="1:5" x14ac:dyDescent="0.2">
      <c r="A47" s="41" t="s">
        <v>83</v>
      </c>
      <c r="D47" s="47"/>
      <c r="E47" s="47"/>
    </row>
    <row r="48" spans="1:5" x14ac:dyDescent="0.2">
      <c r="A48" s="42" t="s">
        <v>107</v>
      </c>
      <c r="D48" s="47">
        <v>661.1</v>
      </c>
      <c r="E48" s="47">
        <v>688.1</v>
      </c>
    </row>
    <row r="49" spans="1:5" x14ac:dyDescent="0.2">
      <c r="A49" s="42" t="s">
        <v>108</v>
      </c>
      <c r="D49" s="47">
        <v>12134.4</v>
      </c>
      <c r="E49" s="47">
        <v>13057.7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14CB-1564-734F-918A-CB2244590723}">
  <dimension ref="A1:G111"/>
  <sheetViews>
    <sheetView tabSelected="1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E95" sqref="E95"/>
    </sheetView>
  </sheetViews>
  <sheetFormatPr baseColWidth="10" defaultRowHeight="16" x14ac:dyDescent="0.2"/>
  <cols>
    <col min="1" max="1" width="37.6640625" style="13" bestFit="1" customWidth="1"/>
    <col min="2" max="7" width="12.5" bestFit="1" customWidth="1"/>
  </cols>
  <sheetData>
    <row r="1" spans="1:7" ht="17" x14ac:dyDescent="0.2">
      <c r="A1" s="12" t="s">
        <v>0</v>
      </c>
    </row>
    <row r="3" spans="1:7" ht="17" x14ac:dyDescent="0.2">
      <c r="A3" s="12" t="s">
        <v>1</v>
      </c>
      <c r="B3" s="1">
        <f t="shared" ref="B3:C3" si="0">C3-1</f>
        <v>2018</v>
      </c>
      <c r="C3" s="1">
        <f t="shared" si="0"/>
        <v>2019</v>
      </c>
      <c r="D3" s="1">
        <f>E3-1</f>
        <v>2020</v>
      </c>
      <c r="E3" s="1">
        <v>2021</v>
      </c>
      <c r="F3" s="1">
        <f>E3+1</f>
        <v>2022</v>
      </c>
      <c r="G3" s="1">
        <f>F3+1</f>
        <v>2023</v>
      </c>
    </row>
    <row r="5" spans="1:7" ht="17" x14ac:dyDescent="0.2">
      <c r="A5" s="12" t="s">
        <v>24</v>
      </c>
    </row>
    <row r="6" spans="1:7" ht="17" x14ac:dyDescent="0.2">
      <c r="A6" s="12" t="s">
        <v>25</v>
      </c>
    </row>
    <row r="7" spans="1:7" ht="17" x14ac:dyDescent="0.2">
      <c r="A7" s="14" t="s">
        <v>26</v>
      </c>
      <c r="B7" s="2">
        <v>2665</v>
      </c>
      <c r="C7" s="2">
        <v>2490</v>
      </c>
      <c r="D7" s="2">
        <v>2395</v>
      </c>
      <c r="E7" s="2">
        <v>2617</v>
      </c>
      <c r="F7" s="2">
        <v>2836</v>
      </c>
      <c r="G7" s="2">
        <v>3221</v>
      </c>
    </row>
    <row r="8" spans="1:7" ht="17" x14ac:dyDescent="0.2">
      <c r="A8" s="14" t="s">
        <v>27</v>
      </c>
      <c r="B8" s="2">
        <v>6668</v>
      </c>
      <c r="C8" s="2">
        <v>6334</v>
      </c>
      <c r="D8" s="2">
        <v>5114</v>
      </c>
      <c r="E8" s="2">
        <v>6456</v>
      </c>
      <c r="F8" s="2">
        <v>5179</v>
      </c>
      <c r="G8" s="2">
        <v>5702</v>
      </c>
    </row>
    <row r="9" spans="1:7" ht="34" x14ac:dyDescent="0.2">
      <c r="A9" s="14" t="s">
        <v>28</v>
      </c>
      <c r="B9" s="2">
        <v>680</v>
      </c>
      <c r="C9" s="2">
        <v>597</v>
      </c>
      <c r="D9" s="2">
        <v>630</v>
      </c>
      <c r="E9" s="2">
        <v>715</v>
      </c>
      <c r="F9" s="2">
        <v>733</v>
      </c>
      <c r="G9" s="2">
        <v>819</v>
      </c>
    </row>
    <row r="10" spans="1:7" ht="17" x14ac:dyDescent="0.2">
      <c r="A10" s="15" t="s">
        <v>29</v>
      </c>
      <c r="B10" s="3">
        <f t="shared" ref="B10:F10" si="1">SUM(B7:B9)</f>
        <v>10013</v>
      </c>
      <c r="C10" s="3">
        <f t="shared" si="1"/>
        <v>9421</v>
      </c>
      <c r="D10" s="3">
        <f t="shared" si="1"/>
        <v>8139</v>
      </c>
      <c r="E10" s="3">
        <f t="shared" si="1"/>
        <v>9788</v>
      </c>
      <c r="F10" s="3">
        <f t="shared" si="1"/>
        <v>8748</v>
      </c>
      <c r="G10" s="3">
        <f>SUM(G7:G9)</f>
        <v>9742</v>
      </c>
    </row>
    <row r="11" spans="1:7" ht="17" x14ac:dyDescent="0.2">
      <c r="A11" s="12" t="s">
        <v>50</v>
      </c>
      <c r="B11" s="2"/>
      <c r="C11" s="2"/>
      <c r="D11" s="2"/>
      <c r="E11" s="2"/>
      <c r="F11" s="2"/>
      <c r="G11" s="2"/>
    </row>
    <row r="12" spans="1:7" ht="17" x14ac:dyDescent="0.2">
      <c r="A12" s="14" t="s">
        <v>26</v>
      </c>
      <c r="B12" s="2">
        <v>5001</v>
      </c>
      <c r="C12" s="2">
        <v>5353</v>
      </c>
      <c r="D12" s="2">
        <v>5261</v>
      </c>
      <c r="E12" s="2">
        <v>6094</v>
      </c>
      <c r="F12" s="2">
        <v>6585</v>
      </c>
      <c r="G12" s="2">
        <v>7163</v>
      </c>
    </row>
    <row r="13" spans="1:7" ht="17" x14ac:dyDescent="0.2">
      <c r="A13" s="14" t="s">
        <v>27</v>
      </c>
      <c r="B13" s="2">
        <v>4839</v>
      </c>
      <c r="C13" s="2">
        <v>5064</v>
      </c>
      <c r="D13" s="2">
        <v>4348</v>
      </c>
      <c r="E13" s="2">
        <v>5638</v>
      </c>
      <c r="F13" s="2">
        <v>5985</v>
      </c>
      <c r="G13" s="2">
        <v>6549</v>
      </c>
    </row>
    <row r="14" spans="1:7" ht="34" x14ac:dyDescent="0.2">
      <c r="A14" s="14" t="s">
        <v>28</v>
      </c>
      <c r="B14" s="2">
        <v>1172</v>
      </c>
      <c r="C14" s="2">
        <v>1239</v>
      </c>
      <c r="D14" s="2">
        <v>1117</v>
      </c>
      <c r="E14" s="2">
        <v>1353</v>
      </c>
      <c r="F14" s="2">
        <v>1536</v>
      </c>
      <c r="G14" s="2">
        <v>1724</v>
      </c>
    </row>
    <row r="15" spans="1:7" ht="17" x14ac:dyDescent="0.2">
      <c r="A15" s="15" t="s">
        <v>29</v>
      </c>
      <c r="B15" s="3">
        <f t="shared" ref="B15:F15" si="2">SUM(B12:B14)</f>
        <v>11012</v>
      </c>
      <c r="C15" s="3">
        <f t="shared" si="2"/>
        <v>11656</v>
      </c>
      <c r="D15" s="3">
        <f t="shared" si="2"/>
        <v>10726</v>
      </c>
      <c r="E15" s="3">
        <f t="shared" si="2"/>
        <v>13085</v>
      </c>
      <c r="F15" s="3">
        <f t="shared" si="2"/>
        <v>14106</v>
      </c>
      <c r="G15" s="3">
        <f>SUM(G12:G14)</f>
        <v>15436</v>
      </c>
    </row>
    <row r="16" spans="1:7" ht="34" x14ac:dyDescent="0.2">
      <c r="A16" s="12" t="s">
        <v>30</v>
      </c>
      <c r="B16" s="2"/>
      <c r="C16" s="2"/>
      <c r="D16" s="2"/>
      <c r="E16" s="2"/>
      <c r="F16" s="2"/>
      <c r="G16" s="2"/>
    </row>
    <row r="17" spans="1:7" ht="17" x14ac:dyDescent="0.2">
      <c r="A17" s="14" t="s">
        <v>26</v>
      </c>
      <c r="B17" s="2">
        <f>B7+B12</f>
        <v>7666</v>
      </c>
      <c r="C17" s="2">
        <f t="shared" ref="B17:F19" si="3">C7+C12</f>
        <v>7843</v>
      </c>
      <c r="D17" s="2">
        <f t="shared" si="3"/>
        <v>7656</v>
      </c>
      <c r="E17" s="2">
        <f t="shared" si="3"/>
        <v>8711</v>
      </c>
      <c r="F17" s="2">
        <f t="shared" si="3"/>
        <v>9421</v>
      </c>
      <c r="G17" s="2">
        <f>G7+G12</f>
        <v>10384</v>
      </c>
    </row>
    <row r="18" spans="1:7" ht="17" x14ac:dyDescent="0.2">
      <c r="A18" s="14" t="s">
        <v>27</v>
      </c>
      <c r="B18" s="2">
        <f t="shared" si="3"/>
        <v>11507</v>
      </c>
      <c r="C18" s="2">
        <f t="shared" si="3"/>
        <v>11398</v>
      </c>
      <c r="D18" s="2">
        <f t="shared" si="3"/>
        <v>9462</v>
      </c>
      <c r="E18" s="2">
        <f t="shared" si="3"/>
        <v>12094</v>
      </c>
      <c r="F18" s="2">
        <f t="shared" si="3"/>
        <v>11164</v>
      </c>
      <c r="G18" s="2">
        <f t="shared" ref="G18:G20" si="4">G8+G13</f>
        <v>12251</v>
      </c>
    </row>
    <row r="19" spans="1:7" ht="34" x14ac:dyDescent="0.2">
      <c r="A19" s="14" t="s">
        <v>28</v>
      </c>
      <c r="B19" s="2">
        <f t="shared" si="3"/>
        <v>1852</v>
      </c>
      <c r="C19" s="2">
        <f t="shared" si="3"/>
        <v>1836</v>
      </c>
      <c r="D19" s="2">
        <f t="shared" si="3"/>
        <v>1747</v>
      </c>
      <c r="E19" s="2">
        <f t="shared" si="3"/>
        <v>2068</v>
      </c>
      <c r="F19" s="2">
        <f t="shared" si="3"/>
        <v>2269</v>
      </c>
      <c r="G19" s="2">
        <f t="shared" si="4"/>
        <v>2543</v>
      </c>
    </row>
    <row r="20" spans="1:7" ht="17" x14ac:dyDescent="0.2">
      <c r="A20" s="15" t="s">
        <v>29</v>
      </c>
      <c r="B20" s="3">
        <f t="shared" ref="B20:F20" si="5">B10+B15</f>
        <v>21025</v>
      </c>
      <c r="C20" s="3">
        <f t="shared" si="5"/>
        <v>21077</v>
      </c>
      <c r="D20" s="3">
        <f t="shared" si="5"/>
        <v>18865</v>
      </c>
      <c r="E20" s="3">
        <f t="shared" si="5"/>
        <v>22873</v>
      </c>
      <c r="F20" s="3">
        <f t="shared" si="5"/>
        <v>22854</v>
      </c>
      <c r="G20" s="3">
        <f t="shared" si="4"/>
        <v>25178</v>
      </c>
    </row>
    <row r="21" spans="1:7" ht="17" x14ac:dyDescent="0.2">
      <c r="A21" s="12" t="s">
        <v>2</v>
      </c>
      <c r="B21" s="2"/>
      <c r="C21" s="2"/>
      <c r="D21" s="2"/>
      <c r="E21" s="2"/>
      <c r="F21" s="2"/>
      <c r="G21" s="2"/>
    </row>
    <row r="22" spans="1:7" ht="17" x14ac:dyDescent="0.2">
      <c r="A22" s="14" t="s">
        <v>23</v>
      </c>
      <c r="B22" s="2">
        <f t="shared" ref="B22:C22" si="6">B10</f>
        <v>10013</v>
      </c>
      <c r="C22" s="2">
        <f t="shared" si="6"/>
        <v>9421</v>
      </c>
      <c r="D22" s="2">
        <f>D10</f>
        <v>8139</v>
      </c>
      <c r="E22" s="2">
        <f>E10</f>
        <v>9788</v>
      </c>
      <c r="F22" s="2">
        <f>F10</f>
        <v>8748</v>
      </c>
      <c r="G22" s="2">
        <f>G10</f>
        <v>9742</v>
      </c>
    </row>
    <row r="23" spans="1:7" ht="17" x14ac:dyDescent="0.2">
      <c r="A23" s="14" t="s">
        <v>3</v>
      </c>
      <c r="B23" s="2">
        <f t="shared" ref="B23:C23" si="7">B15</f>
        <v>11012</v>
      </c>
      <c r="C23" s="2">
        <f t="shared" si="7"/>
        <v>11656</v>
      </c>
      <c r="D23" s="2">
        <f>D15</f>
        <v>10726</v>
      </c>
      <c r="E23" s="2">
        <f>E15</f>
        <v>13085</v>
      </c>
      <c r="F23" s="2">
        <f>F15</f>
        <v>14106</v>
      </c>
      <c r="G23" s="2">
        <f>G15</f>
        <v>15436</v>
      </c>
    </row>
    <row r="24" spans="1:7" ht="17" x14ac:dyDescent="0.2">
      <c r="A24" s="14" t="s">
        <v>4</v>
      </c>
      <c r="B24" s="2">
        <v>233</v>
      </c>
      <c r="C24" s="2">
        <v>288</v>
      </c>
      <c r="D24" s="2">
        <v>343</v>
      </c>
      <c r="E24" s="2">
        <v>350</v>
      </c>
      <c r="F24" s="2">
        <v>329</v>
      </c>
      <c r="G24" s="2">
        <v>316</v>
      </c>
    </row>
    <row r="25" spans="1:7" ht="17" x14ac:dyDescent="0.2">
      <c r="A25" s="16" t="s">
        <v>5</v>
      </c>
      <c r="B25" s="4">
        <f>SUM(B22:B24)</f>
        <v>21258</v>
      </c>
      <c r="C25" s="4">
        <f t="shared" ref="C25:D25" si="8">SUM(C22:C24)</f>
        <v>21365</v>
      </c>
      <c r="D25" s="4">
        <f t="shared" si="8"/>
        <v>19208</v>
      </c>
      <c r="E25" s="4">
        <f>E20+E24</f>
        <v>23223</v>
      </c>
      <c r="F25" s="4">
        <f>F20+F24</f>
        <v>23183</v>
      </c>
      <c r="G25" s="4">
        <f>G20+G24</f>
        <v>25494</v>
      </c>
    </row>
    <row r="26" spans="1:7" ht="17" x14ac:dyDescent="0.2">
      <c r="A26" s="12" t="s">
        <v>6</v>
      </c>
      <c r="B26" s="2"/>
      <c r="C26" s="2"/>
      <c r="D26" s="2"/>
      <c r="E26" s="2"/>
      <c r="F26" s="2"/>
      <c r="G26" s="2"/>
    </row>
    <row r="27" spans="1:7" ht="17" x14ac:dyDescent="0.2">
      <c r="A27" s="14" t="s">
        <v>7</v>
      </c>
      <c r="B27" s="2">
        <v>8266</v>
      </c>
      <c r="C27" s="2">
        <v>7761</v>
      </c>
      <c r="D27" s="2">
        <v>6981</v>
      </c>
      <c r="E27" s="2">
        <v>8047</v>
      </c>
      <c r="F27" s="2">
        <v>7381</v>
      </c>
      <c r="G27" s="2">
        <v>8224</v>
      </c>
    </row>
    <row r="28" spans="1:7" ht="17" x14ac:dyDescent="0.2">
      <c r="A28" s="14" t="s">
        <v>8</v>
      </c>
      <c r="B28" s="2">
        <v>1973</v>
      </c>
      <c r="C28" s="2">
        <v>2201</v>
      </c>
      <c r="D28" s="2">
        <v>2208</v>
      </c>
      <c r="E28" s="2">
        <v>2335</v>
      </c>
      <c r="F28" s="2">
        <v>2350</v>
      </c>
      <c r="G28" s="2">
        <v>2475</v>
      </c>
    </row>
    <row r="29" spans="1:7" ht="17" x14ac:dyDescent="0.2">
      <c r="A29" s="14" t="s">
        <v>9</v>
      </c>
      <c r="B29" s="2">
        <v>186</v>
      </c>
      <c r="C29" s="2">
        <v>224</v>
      </c>
      <c r="D29" s="2">
        <v>267</v>
      </c>
      <c r="E29" s="2">
        <v>260</v>
      </c>
      <c r="F29" s="2">
        <v>245</v>
      </c>
      <c r="G29" s="2">
        <v>232</v>
      </c>
    </row>
    <row r="30" spans="1:7" ht="17" x14ac:dyDescent="0.2">
      <c r="A30" s="14" t="s">
        <v>10</v>
      </c>
      <c r="B30" s="2">
        <f t="shared" ref="B30:F30" si="9">SUM(B31:B32)</f>
        <v>2200</v>
      </c>
      <c r="C30" s="2">
        <f t="shared" si="9"/>
        <v>2229</v>
      </c>
      <c r="D30" s="2">
        <f t="shared" si="9"/>
        <v>2546</v>
      </c>
      <c r="E30" s="2">
        <f t="shared" si="9"/>
        <v>2708</v>
      </c>
      <c r="F30" s="2">
        <f t="shared" si="9"/>
        <v>2862</v>
      </c>
      <c r="G30" s="2">
        <f>SUM(G31:G32)</f>
        <v>2817</v>
      </c>
    </row>
    <row r="31" spans="1:7" ht="17" x14ac:dyDescent="0.2">
      <c r="A31" s="17" t="s">
        <v>11</v>
      </c>
      <c r="B31" s="2">
        <v>215</v>
      </c>
      <c r="C31" s="2">
        <v>262</v>
      </c>
      <c r="D31" s="2">
        <v>301</v>
      </c>
      <c r="E31" s="2">
        <v>330</v>
      </c>
      <c r="F31" s="2">
        <v>370</v>
      </c>
      <c r="G31" s="2">
        <v>382</v>
      </c>
    </row>
    <row r="32" spans="1:7" ht="17" x14ac:dyDescent="0.2">
      <c r="A32" s="17" t="s">
        <v>12</v>
      </c>
      <c r="B32" s="2">
        <v>1985</v>
      </c>
      <c r="C32" s="2">
        <v>1967</v>
      </c>
      <c r="D32" s="2">
        <v>2245</v>
      </c>
      <c r="E32" s="2">
        <v>2378</v>
      </c>
      <c r="F32" s="2">
        <v>2492</v>
      </c>
      <c r="G32" s="2">
        <v>2435</v>
      </c>
    </row>
    <row r="33" spans="1:7" ht="17" x14ac:dyDescent="0.2">
      <c r="A33" s="14" t="s">
        <v>13</v>
      </c>
      <c r="B33" s="2">
        <v>-190</v>
      </c>
      <c r="C33" s="2">
        <v>-120</v>
      </c>
      <c r="D33" s="2">
        <v>-118</v>
      </c>
      <c r="E33" s="2">
        <v>-483</v>
      </c>
      <c r="F33" s="2">
        <v>974</v>
      </c>
      <c r="G33" s="2">
        <v>99</v>
      </c>
    </row>
    <row r="34" spans="1:7" ht="17" x14ac:dyDescent="0.2">
      <c r="A34" s="18" t="s">
        <v>14</v>
      </c>
      <c r="B34" s="8">
        <f>SUM(B27:B30)+B33</f>
        <v>12435</v>
      </c>
      <c r="C34" s="8">
        <f t="shared" ref="C34:F34" si="10">SUM(C27:C30)+C33</f>
        <v>12295</v>
      </c>
      <c r="D34" s="8">
        <f t="shared" si="10"/>
        <v>11884</v>
      </c>
      <c r="E34" s="8">
        <f t="shared" si="10"/>
        <v>12867</v>
      </c>
      <c r="F34" s="8">
        <f t="shared" si="10"/>
        <v>13812</v>
      </c>
      <c r="G34" s="8">
        <f>SUM(G27:G30)+G33</f>
        <v>13847</v>
      </c>
    </row>
    <row r="35" spans="1:7" ht="17" x14ac:dyDescent="0.2">
      <c r="A35" s="16" t="s">
        <v>15</v>
      </c>
      <c r="B35" s="4">
        <f t="shared" ref="B35:F35" si="11">B25-B34</f>
        <v>8823</v>
      </c>
      <c r="C35" s="4">
        <f t="shared" si="11"/>
        <v>9070</v>
      </c>
      <c r="D35" s="4">
        <f t="shared" si="11"/>
        <v>7324</v>
      </c>
      <c r="E35" s="4">
        <f t="shared" si="11"/>
        <v>10356</v>
      </c>
      <c r="F35" s="4">
        <f t="shared" si="11"/>
        <v>9371</v>
      </c>
      <c r="G35" s="4">
        <f>G25-G34</f>
        <v>11647</v>
      </c>
    </row>
    <row r="36" spans="1:7" ht="17" x14ac:dyDescent="0.2">
      <c r="A36" s="14" t="s">
        <v>16</v>
      </c>
      <c r="B36" s="2">
        <v>981</v>
      </c>
      <c r="C36" s="2">
        <v>1122</v>
      </c>
      <c r="D36" s="2">
        <v>1218</v>
      </c>
      <c r="E36" s="2">
        <v>1186</v>
      </c>
      <c r="F36" s="2">
        <v>1207</v>
      </c>
      <c r="G36" s="2">
        <v>1361</v>
      </c>
    </row>
    <row r="37" spans="1:7" ht="17" x14ac:dyDescent="0.2">
      <c r="A37" s="14" t="s">
        <v>17</v>
      </c>
      <c r="B37" s="2">
        <v>26</v>
      </c>
      <c r="C37" s="2">
        <v>-70</v>
      </c>
      <c r="D37" s="2">
        <v>-35</v>
      </c>
      <c r="E37" s="2">
        <v>42</v>
      </c>
      <c r="F37" s="2">
        <v>339</v>
      </c>
      <c r="G37" s="2">
        <v>-236</v>
      </c>
    </row>
    <row r="38" spans="1:7" ht="17" x14ac:dyDescent="0.2">
      <c r="A38" s="19" t="s">
        <v>18</v>
      </c>
      <c r="B38" s="2">
        <f t="shared" ref="B38:F38" si="12">B35-B36-B37</f>
        <v>7816</v>
      </c>
      <c r="C38" s="2">
        <f t="shared" si="12"/>
        <v>8018</v>
      </c>
      <c r="D38" s="2">
        <f t="shared" si="12"/>
        <v>6141</v>
      </c>
      <c r="E38" s="2">
        <f t="shared" si="12"/>
        <v>9128</v>
      </c>
      <c r="F38" s="2">
        <f t="shared" si="12"/>
        <v>7825</v>
      </c>
      <c r="G38" s="2">
        <f>G35-G36-G37</f>
        <v>10522</v>
      </c>
    </row>
    <row r="39" spans="1:7" ht="17" x14ac:dyDescent="0.2">
      <c r="A39" s="14" t="s">
        <v>19</v>
      </c>
      <c r="B39" s="2">
        <v>1892</v>
      </c>
      <c r="C39" s="2">
        <v>1993</v>
      </c>
      <c r="D39" s="2">
        <v>1410</v>
      </c>
      <c r="E39" s="2">
        <v>1583</v>
      </c>
      <c r="F39" s="2">
        <v>1648</v>
      </c>
      <c r="G39" s="2">
        <v>2053</v>
      </c>
    </row>
    <row r="40" spans="1:7" ht="17" x14ac:dyDescent="0.2">
      <c r="A40" s="16" t="s">
        <v>20</v>
      </c>
      <c r="B40" s="4">
        <f t="shared" ref="B40:F40" si="13">B38-B39</f>
        <v>5924</v>
      </c>
      <c r="C40" s="4">
        <f t="shared" si="13"/>
        <v>6025</v>
      </c>
      <c r="D40" s="4">
        <f t="shared" si="13"/>
        <v>4731</v>
      </c>
      <c r="E40" s="4">
        <f t="shared" si="13"/>
        <v>7545</v>
      </c>
      <c r="F40" s="4">
        <f t="shared" si="13"/>
        <v>6177</v>
      </c>
      <c r="G40" s="4">
        <f>G38-G39</f>
        <v>8469</v>
      </c>
    </row>
    <row r="41" spans="1:7" x14ac:dyDescent="0.2">
      <c r="B41" s="2"/>
      <c r="C41" s="2"/>
      <c r="D41" s="2"/>
      <c r="E41" s="2"/>
      <c r="F41" s="2"/>
      <c r="G41" s="2"/>
    </row>
    <row r="42" spans="1:7" ht="17" x14ac:dyDescent="0.2">
      <c r="A42" s="13" t="s">
        <v>21</v>
      </c>
      <c r="B42" s="5">
        <f t="shared" ref="B42:F42" si="14">B40/B43</f>
        <v>7.5407331975560083</v>
      </c>
      <c r="C42" s="5">
        <f t="shared" si="14"/>
        <v>7.8768466466204732</v>
      </c>
      <c r="D42" s="5">
        <f t="shared" si="14"/>
        <v>6.3071590454606055</v>
      </c>
      <c r="E42" s="5">
        <f t="shared" si="14"/>
        <v>10.035913806863528</v>
      </c>
      <c r="F42" s="5">
        <f t="shared" si="14"/>
        <v>8.3326588425738564</v>
      </c>
      <c r="G42" s="5">
        <f>G40/G43</f>
        <v>11.564932404752151</v>
      </c>
    </row>
    <row r="43" spans="1:7" ht="17" x14ac:dyDescent="0.2">
      <c r="A43" s="13" t="s">
        <v>22</v>
      </c>
      <c r="B43">
        <v>785.6</v>
      </c>
      <c r="C43">
        <v>764.9</v>
      </c>
      <c r="D43">
        <v>750.1</v>
      </c>
      <c r="E43">
        <v>751.8</v>
      </c>
      <c r="F43">
        <v>741.3</v>
      </c>
      <c r="G43">
        <v>732.3</v>
      </c>
    </row>
    <row r="45" spans="1:7" ht="17" x14ac:dyDescent="0.2">
      <c r="A45" s="20" t="s">
        <v>33</v>
      </c>
    </row>
    <row r="46" spans="1:7" ht="17" x14ac:dyDescent="0.2">
      <c r="A46" s="12" t="s">
        <v>24</v>
      </c>
    </row>
    <row r="47" spans="1:7" ht="17" x14ac:dyDescent="0.2">
      <c r="A47" s="12" t="s">
        <v>25</v>
      </c>
    </row>
    <row r="48" spans="1:7" ht="17" x14ac:dyDescent="0.2">
      <c r="A48" s="14" t="s">
        <v>26</v>
      </c>
      <c r="B48" s="2"/>
      <c r="C48" s="10">
        <f>(C7-B7)/ABS(B7)</f>
        <v>-6.5666041275797379E-2</v>
      </c>
      <c r="D48" s="10">
        <f t="shared" ref="D48:G48" si="15">(D7-C7)/ABS(C7)</f>
        <v>-3.8152610441767071E-2</v>
      </c>
      <c r="E48" s="10">
        <f t="shared" si="15"/>
        <v>9.2693110647181623E-2</v>
      </c>
      <c r="F48" s="10">
        <f t="shared" si="15"/>
        <v>8.3683607183798248E-2</v>
      </c>
      <c r="G48" s="10">
        <f t="shared" si="15"/>
        <v>0.13575458392101553</v>
      </c>
    </row>
    <row r="49" spans="1:7" ht="17" x14ac:dyDescent="0.2">
      <c r="A49" s="14" t="s">
        <v>27</v>
      </c>
      <c r="B49" s="2"/>
      <c r="C49" s="10">
        <f t="shared" ref="C49:G49" si="16">(C8-B8)/ABS(B8)</f>
        <v>-5.0089982003599279E-2</v>
      </c>
      <c r="D49" s="10">
        <f t="shared" si="16"/>
        <v>-0.19261130407325544</v>
      </c>
      <c r="E49" s="10">
        <f t="shared" si="16"/>
        <v>0.26241689479859209</v>
      </c>
      <c r="F49" s="10">
        <f t="shared" si="16"/>
        <v>-0.19780049566294919</v>
      </c>
      <c r="G49" s="10">
        <f t="shared" si="16"/>
        <v>0.10098474608997876</v>
      </c>
    </row>
    <row r="50" spans="1:7" ht="34" x14ac:dyDescent="0.2">
      <c r="A50" s="14" t="s">
        <v>28</v>
      </c>
      <c r="B50" s="2"/>
      <c r="C50" s="10">
        <f t="shared" ref="C50:G50" si="17">(C9-B9)/ABS(B9)</f>
        <v>-0.12205882352941176</v>
      </c>
      <c r="D50" s="10">
        <f t="shared" si="17"/>
        <v>5.5276381909547742E-2</v>
      </c>
      <c r="E50" s="10">
        <f t="shared" si="17"/>
        <v>0.13492063492063491</v>
      </c>
      <c r="F50" s="10">
        <f t="shared" si="17"/>
        <v>2.5174825174825177E-2</v>
      </c>
      <c r="G50" s="10">
        <f t="shared" si="17"/>
        <v>0.11732605729877217</v>
      </c>
    </row>
    <row r="51" spans="1:7" ht="17" x14ac:dyDescent="0.2">
      <c r="A51" s="15" t="s">
        <v>29</v>
      </c>
      <c r="B51" s="3"/>
      <c r="C51" s="10">
        <f t="shared" ref="C51:G51" si="18">(C10-B10)/ABS(B10)</f>
        <v>-5.9123139918106464E-2</v>
      </c>
      <c r="D51" s="10">
        <f t="shared" si="18"/>
        <v>-0.13607897250822631</v>
      </c>
      <c r="E51" s="10">
        <f t="shared" si="18"/>
        <v>0.20260474259737069</v>
      </c>
      <c r="F51" s="10">
        <f t="shared" si="18"/>
        <v>-0.10625255414793625</v>
      </c>
      <c r="G51" s="10">
        <f t="shared" si="18"/>
        <v>0.113625971650663</v>
      </c>
    </row>
    <row r="52" spans="1:7" ht="17" x14ac:dyDescent="0.2">
      <c r="A52" s="12" t="s">
        <v>25</v>
      </c>
      <c r="B52" s="2"/>
      <c r="C52" s="10"/>
      <c r="D52" s="10"/>
      <c r="E52" s="10"/>
      <c r="F52" s="10"/>
      <c r="G52" s="10"/>
    </row>
    <row r="53" spans="1:7" ht="17" x14ac:dyDescent="0.2">
      <c r="A53" s="14" t="s">
        <v>26</v>
      </c>
      <c r="B53" s="2"/>
      <c r="C53" s="10">
        <f t="shared" ref="C53:G53" si="19">(C12-B12)/ABS(B12)</f>
        <v>7.0385922815436916E-2</v>
      </c>
      <c r="D53" s="10">
        <f t="shared" si="19"/>
        <v>-1.7186624322809641E-2</v>
      </c>
      <c r="E53" s="10">
        <f t="shared" si="19"/>
        <v>0.15833491731609961</v>
      </c>
      <c r="F53" s="10">
        <f t="shared" si="19"/>
        <v>8.0571053495241227E-2</v>
      </c>
      <c r="G53" s="10">
        <f t="shared" si="19"/>
        <v>8.7775246772968871E-2</v>
      </c>
    </row>
    <row r="54" spans="1:7" ht="17" x14ac:dyDescent="0.2">
      <c r="A54" s="14" t="s">
        <v>27</v>
      </c>
      <c r="B54" s="2"/>
      <c r="C54" s="10">
        <f t="shared" ref="C54:G54" si="20">(C13-B13)/ABS(B13)</f>
        <v>4.6497210167389953E-2</v>
      </c>
      <c r="D54" s="10">
        <f t="shared" si="20"/>
        <v>-0.14139020537124802</v>
      </c>
      <c r="E54" s="10">
        <f t="shared" si="20"/>
        <v>0.29668813247470099</v>
      </c>
      <c r="F54" s="10">
        <f t="shared" si="20"/>
        <v>6.1546647747428164E-2</v>
      </c>
      <c r="G54" s="10">
        <f t="shared" si="20"/>
        <v>9.4235588972431075E-2</v>
      </c>
    </row>
    <row r="55" spans="1:7" ht="34" x14ac:dyDescent="0.2">
      <c r="A55" s="14" t="s">
        <v>28</v>
      </c>
      <c r="B55" s="2"/>
      <c r="C55" s="10">
        <f t="shared" ref="C55:G55" si="21">(C14-B14)/ABS(B14)</f>
        <v>5.7167235494880543E-2</v>
      </c>
      <c r="D55" s="10">
        <f t="shared" si="21"/>
        <v>-9.8466505246166264E-2</v>
      </c>
      <c r="E55" s="10">
        <f t="shared" si="21"/>
        <v>0.21128021486123547</v>
      </c>
      <c r="F55" s="10">
        <f t="shared" si="21"/>
        <v>0.1352549889135255</v>
      </c>
      <c r="G55" s="10">
        <f t="shared" si="21"/>
        <v>0.12239583333333333</v>
      </c>
    </row>
    <row r="56" spans="1:7" ht="17" x14ac:dyDescent="0.2">
      <c r="A56" s="15" t="s">
        <v>29</v>
      </c>
      <c r="B56" s="3"/>
      <c r="C56" s="10">
        <f t="shared" ref="C56:G56" si="22">(C15-B15)/ABS(B15)</f>
        <v>5.8481656374863786E-2</v>
      </c>
      <c r="D56" s="10">
        <f t="shared" si="22"/>
        <v>-7.9787234042553196E-2</v>
      </c>
      <c r="E56" s="10">
        <f t="shared" si="22"/>
        <v>0.21993287339175835</v>
      </c>
      <c r="F56" s="10">
        <f t="shared" si="22"/>
        <v>7.8028276652655715E-2</v>
      </c>
      <c r="G56" s="10">
        <f t="shared" si="22"/>
        <v>9.4286119381823338E-2</v>
      </c>
    </row>
    <row r="57" spans="1:7" ht="34" x14ac:dyDescent="0.2">
      <c r="A57" s="12" t="s">
        <v>30</v>
      </c>
      <c r="B57" s="1"/>
      <c r="C57" s="10"/>
      <c r="D57" s="10"/>
      <c r="E57" s="10"/>
      <c r="F57" s="10"/>
      <c r="G57" s="10"/>
    </row>
    <row r="58" spans="1:7" ht="17" x14ac:dyDescent="0.2">
      <c r="A58" s="14" t="s">
        <v>26</v>
      </c>
      <c r="B58" s="2"/>
      <c r="C58" s="10">
        <f t="shared" ref="C58:G58" si="23">(C17-B17)/ABS(B17)</f>
        <v>2.3088964257761545E-2</v>
      </c>
      <c r="D58" s="10">
        <f t="shared" si="23"/>
        <v>-2.3842917251051893E-2</v>
      </c>
      <c r="E58" s="10">
        <f t="shared" si="23"/>
        <v>0.13780041797283177</v>
      </c>
      <c r="F58" s="10">
        <f t="shared" si="23"/>
        <v>8.1506141659970152E-2</v>
      </c>
      <c r="G58" s="10">
        <f t="shared" si="23"/>
        <v>0.10221844814775502</v>
      </c>
    </row>
    <row r="59" spans="1:7" ht="17" x14ac:dyDescent="0.2">
      <c r="A59" s="14" t="s">
        <v>27</v>
      </c>
      <c r="B59" s="2"/>
      <c r="C59" s="10">
        <f t="shared" ref="C59:G59" si="24">(C18-B18)/ABS(B18)</f>
        <v>-9.4724950030416269E-3</v>
      </c>
      <c r="D59" s="10">
        <f t="shared" si="24"/>
        <v>-0.16985436041410773</v>
      </c>
      <c r="E59" s="10">
        <f t="shared" si="24"/>
        <v>0.27816529274994717</v>
      </c>
      <c r="F59" s="10">
        <f t="shared" si="24"/>
        <v>-7.6897635191003802E-2</v>
      </c>
      <c r="G59" s="10">
        <f t="shared" si="24"/>
        <v>9.7366535292010031E-2</v>
      </c>
    </row>
    <row r="60" spans="1:7" ht="34" x14ac:dyDescent="0.2">
      <c r="A60" s="14" t="s">
        <v>28</v>
      </c>
      <c r="B60" s="2"/>
      <c r="C60" s="10">
        <f t="shared" ref="C60:G60" si="25">(C19-B19)/ABS(B19)</f>
        <v>-8.6393088552915772E-3</v>
      </c>
      <c r="D60" s="10">
        <f t="shared" si="25"/>
        <v>-4.8474945533769062E-2</v>
      </c>
      <c r="E60" s="10">
        <f t="shared" si="25"/>
        <v>0.1837435603892387</v>
      </c>
      <c r="F60" s="10">
        <f t="shared" si="25"/>
        <v>9.719535783365571E-2</v>
      </c>
      <c r="G60" s="10">
        <f t="shared" si="25"/>
        <v>0.12075804319083297</v>
      </c>
    </row>
    <row r="61" spans="1:7" ht="17" x14ac:dyDescent="0.2">
      <c r="A61" s="15" t="s">
        <v>29</v>
      </c>
      <c r="B61" s="3"/>
      <c r="C61" s="10">
        <f t="shared" ref="C61:G61" si="26">(C20-B20)/ABS(B20)</f>
        <v>2.4732461355529132E-3</v>
      </c>
      <c r="D61" s="10">
        <f t="shared" si="26"/>
        <v>-0.10494852208568582</v>
      </c>
      <c r="E61" s="10">
        <f t="shared" si="26"/>
        <v>0.21245693082427777</v>
      </c>
      <c r="F61" s="10">
        <f t="shared" si="26"/>
        <v>-8.3067372010667598E-4</v>
      </c>
      <c r="G61" s="10">
        <f t="shared" si="26"/>
        <v>0.10168898223505732</v>
      </c>
    </row>
    <row r="62" spans="1:7" ht="17" x14ac:dyDescent="0.2">
      <c r="A62" s="12" t="s">
        <v>2</v>
      </c>
      <c r="B62" s="2"/>
      <c r="C62" s="10"/>
      <c r="D62" s="10"/>
      <c r="E62" s="10"/>
      <c r="F62" s="10"/>
      <c r="G62" s="10"/>
    </row>
    <row r="63" spans="1:7" ht="17" x14ac:dyDescent="0.2">
      <c r="A63" s="14" t="s">
        <v>23</v>
      </c>
      <c r="B63" s="2"/>
      <c r="C63" s="10">
        <f t="shared" ref="C63:G63" si="27">(C22-B22)/ABS(B22)</f>
        <v>-5.9123139918106464E-2</v>
      </c>
      <c r="D63" s="10">
        <f t="shared" si="27"/>
        <v>-0.13607897250822631</v>
      </c>
      <c r="E63" s="10">
        <f t="shared" si="27"/>
        <v>0.20260474259737069</v>
      </c>
      <c r="F63" s="10">
        <f t="shared" si="27"/>
        <v>-0.10625255414793625</v>
      </c>
      <c r="G63" s="10">
        <f t="shared" si="27"/>
        <v>0.113625971650663</v>
      </c>
    </row>
    <row r="64" spans="1:7" ht="17" x14ac:dyDescent="0.2">
      <c r="A64" s="14" t="s">
        <v>3</v>
      </c>
      <c r="B64" s="2"/>
      <c r="C64" s="10">
        <f t="shared" ref="C64:G64" si="28">(C23-B23)/ABS(B23)</f>
        <v>5.8481656374863786E-2</v>
      </c>
      <c r="D64" s="10">
        <f t="shared" si="28"/>
        <v>-7.9787234042553196E-2</v>
      </c>
      <c r="E64" s="10">
        <f t="shared" si="28"/>
        <v>0.21993287339175835</v>
      </c>
      <c r="F64" s="10">
        <f t="shared" si="28"/>
        <v>7.8028276652655715E-2</v>
      </c>
      <c r="G64" s="10">
        <f t="shared" si="28"/>
        <v>9.4286119381823338E-2</v>
      </c>
    </row>
    <row r="65" spans="1:7" ht="17" x14ac:dyDescent="0.2">
      <c r="A65" s="14" t="s">
        <v>4</v>
      </c>
      <c r="B65" s="2"/>
      <c r="C65" s="10">
        <f t="shared" ref="C65:G65" si="29">(C24-B24)/ABS(B24)</f>
        <v>0.23605150214592274</v>
      </c>
      <c r="D65" s="10">
        <f t="shared" si="29"/>
        <v>0.19097222222222221</v>
      </c>
      <c r="E65" s="10">
        <f t="shared" si="29"/>
        <v>2.0408163265306121E-2</v>
      </c>
      <c r="F65" s="10">
        <f t="shared" si="29"/>
        <v>-0.06</v>
      </c>
      <c r="G65" s="10">
        <f t="shared" si="29"/>
        <v>-3.9513677811550151E-2</v>
      </c>
    </row>
    <row r="66" spans="1:7" ht="17" x14ac:dyDescent="0.2">
      <c r="A66" s="20" t="s">
        <v>5</v>
      </c>
      <c r="B66" s="9"/>
      <c r="C66" s="10">
        <f t="shared" ref="C66:G66" si="30">(C25-B25)/ABS(B25)</f>
        <v>5.0333991908928406E-3</v>
      </c>
      <c r="D66" s="10">
        <f t="shared" si="30"/>
        <v>-0.10095951322256026</v>
      </c>
      <c r="E66" s="10">
        <f t="shared" si="30"/>
        <v>0.20902748854643899</v>
      </c>
      <c r="F66" s="10">
        <f>(F25-E25)/ABS(E25)</f>
        <v>-1.7224303492227532E-3</v>
      </c>
      <c r="G66" s="10">
        <f t="shared" si="30"/>
        <v>9.9685114092222749E-2</v>
      </c>
    </row>
    <row r="67" spans="1:7" ht="17" x14ac:dyDescent="0.2">
      <c r="A67" s="12" t="s">
        <v>6</v>
      </c>
      <c r="B67" s="2"/>
      <c r="C67" s="10"/>
      <c r="D67" s="10"/>
      <c r="E67" s="10"/>
      <c r="F67" s="10"/>
      <c r="G67" s="10"/>
    </row>
    <row r="68" spans="1:7" ht="17" x14ac:dyDescent="0.2">
      <c r="A68" s="14" t="s">
        <v>7</v>
      </c>
      <c r="B68" s="2"/>
      <c r="C68" s="10">
        <f t="shared" ref="C68:G68" si="31">(C27-B27)/ABS(B27)</f>
        <v>-6.109363658359545E-2</v>
      </c>
      <c r="D68" s="10">
        <f t="shared" si="31"/>
        <v>-0.10050251256281408</v>
      </c>
      <c r="E68" s="10">
        <f t="shared" si="31"/>
        <v>0.1527001862197393</v>
      </c>
      <c r="F68" s="10">
        <f t="shared" si="31"/>
        <v>-8.2763762893003606E-2</v>
      </c>
      <c r="G68" s="10">
        <f t="shared" si="31"/>
        <v>0.11421216637312018</v>
      </c>
    </row>
    <row r="69" spans="1:7" ht="17" x14ac:dyDescent="0.2">
      <c r="A69" s="14" t="s">
        <v>8</v>
      </c>
      <c r="B69" s="2"/>
      <c r="C69" s="10">
        <f t="shared" ref="C69:G69" si="32">(C28-B28)/ABS(B28)</f>
        <v>0.11556006082108464</v>
      </c>
      <c r="D69" s="10">
        <f t="shared" si="32"/>
        <v>3.1803725579282144E-3</v>
      </c>
      <c r="E69" s="10">
        <f t="shared" si="32"/>
        <v>5.7518115942028984E-2</v>
      </c>
      <c r="F69" s="10">
        <f t="shared" si="32"/>
        <v>6.4239828693790149E-3</v>
      </c>
      <c r="G69" s="10">
        <f t="shared" si="32"/>
        <v>5.3191489361702128E-2</v>
      </c>
    </row>
    <row r="70" spans="1:7" ht="17" x14ac:dyDescent="0.2">
      <c r="A70" s="14" t="s">
        <v>9</v>
      </c>
      <c r="B70" s="2"/>
      <c r="C70" s="10">
        <f t="shared" ref="C70:G70" si="33">(C29-B29)/ABS(B29)</f>
        <v>0.20430107526881722</v>
      </c>
      <c r="D70" s="10">
        <f t="shared" si="33"/>
        <v>0.19196428571428573</v>
      </c>
      <c r="E70" s="10">
        <f t="shared" si="33"/>
        <v>-2.6217228464419477E-2</v>
      </c>
      <c r="F70" s="10">
        <f t="shared" si="33"/>
        <v>-5.7692307692307696E-2</v>
      </c>
      <c r="G70" s="10">
        <f t="shared" si="33"/>
        <v>-5.3061224489795916E-2</v>
      </c>
    </row>
    <row r="71" spans="1:7" ht="17" x14ac:dyDescent="0.2">
      <c r="A71" s="14" t="s">
        <v>10</v>
      </c>
      <c r="B71" s="2"/>
      <c r="C71" s="10">
        <f t="shared" ref="C71:G71" si="34">(C30-B30)/ABS(B30)</f>
        <v>1.3181818181818182E-2</v>
      </c>
      <c r="D71" s="10">
        <f t="shared" si="34"/>
        <v>0.14221624046657694</v>
      </c>
      <c r="E71" s="10">
        <f t="shared" si="34"/>
        <v>6.3629222309505101E-2</v>
      </c>
      <c r="F71" s="10">
        <f t="shared" si="34"/>
        <v>5.68685376661743E-2</v>
      </c>
      <c r="G71" s="10">
        <f t="shared" si="34"/>
        <v>-1.5723270440251572E-2</v>
      </c>
    </row>
    <row r="72" spans="1:7" ht="17" x14ac:dyDescent="0.2">
      <c r="A72" s="17" t="s">
        <v>11</v>
      </c>
      <c r="B72" s="2"/>
      <c r="C72" s="10">
        <f t="shared" ref="C72:G72" si="35">(C31-B31)/ABS(B31)</f>
        <v>0.21860465116279071</v>
      </c>
      <c r="D72" s="10">
        <f t="shared" si="35"/>
        <v>0.14885496183206107</v>
      </c>
      <c r="E72" s="10">
        <f t="shared" si="35"/>
        <v>9.634551495016612E-2</v>
      </c>
      <c r="F72" s="10">
        <f t="shared" si="35"/>
        <v>0.12121212121212122</v>
      </c>
      <c r="G72" s="10">
        <f t="shared" si="35"/>
        <v>3.2432432432432434E-2</v>
      </c>
    </row>
    <row r="73" spans="1:7" ht="17" x14ac:dyDescent="0.2">
      <c r="A73" s="17" t="s">
        <v>12</v>
      </c>
      <c r="B73" s="2"/>
      <c r="C73" s="10">
        <f t="shared" ref="C73:G73" si="36">(C32-B32)/ABS(B32)</f>
        <v>-9.0680100755667504E-3</v>
      </c>
      <c r="D73" s="10">
        <f t="shared" si="36"/>
        <v>0.14133197763091002</v>
      </c>
      <c r="E73" s="10">
        <f t="shared" si="36"/>
        <v>5.9242761692650331E-2</v>
      </c>
      <c r="F73" s="10">
        <f t="shared" si="36"/>
        <v>4.7939444911690499E-2</v>
      </c>
      <c r="G73" s="10">
        <f t="shared" si="36"/>
        <v>-2.2873194221508828E-2</v>
      </c>
    </row>
    <row r="74" spans="1:7" ht="17" x14ac:dyDescent="0.2">
      <c r="A74" s="14" t="s">
        <v>13</v>
      </c>
      <c r="B74" s="2"/>
      <c r="C74" s="10">
        <f t="shared" ref="C74:G74" si="37">(C33-B33)/ABS(B33)</f>
        <v>0.36842105263157893</v>
      </c>
      <c r="D74" s="10">
        <f t="shared" si="37"/>
        <v>1.6666666666666666E-2</v>
      </c>
      <c r="E74" s="10">
        <f t="shared" si="37"/>
        <v>-3.093220338983051</v>
      </c>
      <c r="F74" s="10">
        <f t="shared" si="37"/>
        <v>3.0165631469979295</v>
      </c>
      <c r="G74" s="10">
        <f t="shared" si="37"/>
        <v>-0.89835728952772076</v>
      </c>
    </row>
    <row r="75" spans="1:7" ht="17" x14ac:dyDescent="0.2">
      <c r="A75" s="15" t="s">
        <v>14</v>
      </c>
      <c r="B75" s="3"/>
      <c r="C75" s="10">
        <f t="shared" ref="C75:G75" si="38">(C34-B34)/ABS(B34)</f>
        <v>-1.1258544431041415E-2</v>
      </c>
      <c r="D75" s="10">
        <f t="shared" si="38"/>
        <v>-3.3428222854819035E-2</v>
      </c>
      <c r="E75" s="10">
        <f t="shared" si="38"/>
        <v>8.271625715247391E-2</v>
      </c>
      <c r="F75" s="10">
        <f t="shared" si="38"/>
        <v>7.3443693168570759E-2</v>
      </c>
      <c r="G75" s="10">
        <f t="shared" si="38"/>
        <v>2.5340283811178684E-3</v>
      </c>
    </row>
    <row r="76" spans="1:7" ht="17" x14ac:dyDescent="0.2">
      <c r="A76" s="20" t="s">
        <v>15</v>
      </c>
      <c r="B76" s="9"/>
      <c r="C76" s="10">
        <f t="shared" ref="C76:G76" si="39">(C35-B35)/ABS(B35)</f>
        <v>2.799501303411538E-2</v>
      </c>
      <c r="D76" s="10">
        <f t="shared" si="39"/>
        <v>-0.19250275633958103</v>
      </c>
      <c r="E76" s="10">
        <f t="shared" si="39"/>
        <v>0.4139814309120699</v>
      </c>
      <c r="F76" s="10">
        <f t="shared" si="39"/>
        <v>-9.5113943607570486E-2</v>
      </c>
      <c r="G76" s="10">
        <f t="shared" si="39"/>
        <v>0.24287696083662363</v>
      </c>
    </row>
    <row r="77" spans="1:7" ht="17" x14ac:dyDescent="0.2">
      <c r="A77" s="14" t="s">
        <v>16</v>
      </c>
      <c r="B77" s="2"/>
      <c r="C77" s="10">
        <f t="shared" ref="C77:G77" si="40">(C36-B36)/ABS(B36)</f>
        <v>0.14373088685015289</v>
      </c>
      <c r="D77" s="10">
        <f t="shared" si="40"/>
        <v>8.5561497326203204E-2</v>
      </c>
      <c r="E77" s="10">
        <f t="shared" si="40"/>
        <v>-2.6272577996715927E-2</v>
      </c>
      <c r="F77" s="10">
        <f t="shared" si="40"/>
        <v>1.7706576728499158E-2</v>
      </c>
      <c r="G77" s="10">
        <f t="shared" si="40"/>
        <v>0.12758906379453189</v>
      </c>
    </row>
    <row r="78" spans="1:7" ht="17" x14ac:dyDescent="0.2">
      <c r="A78" s="14" t="s">
        <v>17</v>
      </c>
      <c r="B78" s="2"/>
      <c r="C78" s="10">
        <f t="shared" ref="C78:G78" si="41">(C37-B37)/ABS(B37)</f>
        <v>-3.6923076923076925</v>
      </c>
      <c r="D78" s="10">
        <f t="shared" si="41"/>
        <v>0.5</v>
      </c>
      <c r="E78" s="10">
        <f t="shared" si="41"/>
        <v>2.2000000000000002</v>
      </c>
      <c r="F78" s="10">
        <f t="shared" si="41"/>
        <v>7.0714285714285712</v>
      </c>
      <c r="G78" s="10">
        <f t="shared" si="41"/>
        <v>-1.696165191740413</v>
      </c>
    </row>
    <row r="79" spans="1:7" ht="17" x14ac:dyDescent="0.2">
      <c r="A79" s="19" t="s">
        <v>18</v>
      </c>
      <c r="B79" s="2"/>
      <c r="C79" s="10">
        <f t="shared" ref="C79:G79" si="42">(C38-B38)/ABS(B38)</f>
        <v>2.5844421699078812E-2</v>
      </c>
      <c r="D79" s="10">
        <f t="shared" si="42"/>
        <v>-0.23409827887253679</v>
      </c>
      <c r="E79" s="10">
        <f t="shared" si="42"/>
        <v>0.48640286598273896</v>
      </c>
      <c r="F79" s="10">
        <f t="shared" si="42"/>
        <v>-0.1427475898334794</v>
      </c>
      <c r="G79" s="10">
        <f t="shared" si="42"/>
        <v>0.34466453674121406</v>
      </c>
    </row>
    <row r="80" spans="1:7" ht="17" x14ac:dyDescent="0.2">
      <c r="A80" s="14" t="s">
        <v>19</v>
      </c>
      <c r="B80" s="2"/>
      <c r="C80" s="10">
        <f t="shared" ref="C80:G80" si="43">(C39-B39)/ABS(B39)</f>
        <v>5.3382663847780128E-2</v>
      </c>
      <c r="D80" s="10">
        <f t="shared" si="43"/>
        <v>-0.29252383341695937</v>
      </c>
      <c r="E80" s="10">
        <f t="shared" si="43"/>
        <v>0.1226950354609929</v>
      </c>
      <c r="F80" s="10">
        <f t="shared" si="43"/>
        <v>4.1061276058117498E-2</v>
      </c>
      <c r="G80" s="10">
        <f t="shared" si="43"/>
        <v>0.24575242718446602</v>
      </c>
    </row>
    <row r="81" spans="1:7" ht="17" x14ac:dyDescent="0.2">
      <c r="A81" s="20" t="s">
        <v>20</v>
      </c>
      <c r="B81" s="9"/>
      <c r="C81" s="10">
        <f t="shared" ref="C81:G81" si="44">(C40-B40)/ABS(B40)</f>
        <v>1.7049291019581365E-2</v>
      </c>
      <c r="D81" s="10">
        <f t="shared" si="44"/>
        <v>-0.21477178423236515</v>
      </c>
      <c r="E81" s="10">
        <f t="shared" si="44"/>
        <v>0.59480025364616362</v>
      </c>
      <c r="F81" s="10">
        <f t="shared" si="44"/>
        <v>-0.18131212723658052</v>
      </c>
      <c r="G81" s="10">
        <f t="shared" si="44"/>
        <v>0.37105390966488588</v>
      </c>
    </row>
    <row r="82" spans="1:7" x14ac:dyDescent="0.2">
      <c r="B82" s="2"/>
      <c r="C82" s="10"/>
      <c r="D82" s="10"/>
      <c r="E82" s="10"/>
      <c r="F82" s="10"/>
      <c r="G82" s="10"/>
    </row>
    <row r="83" spans="1:7" ht="17" x14ac:dyDescent="0.2">
      <c r="A83" s="13" t="s">
        <v>21</v>
      </c>
      <c r="B83" s="5"/>
      <c r="C83" s="10">
        <f t="shared" ref="C83:G83" si="45">(C42-B42)/ABS(B42)</f>
        <v>4.4573046182485407E-2</v>
      </c>
      <c r="D83" s="10">
        <f t="shared" si="45"/>
        <v>-0.19927867985513409</v>
      </c>
      <c r="E83" s="10">
        <f t="shared" si="45"/>
        <v>0.59119402801275245</v>
      </c>
      <c r="F83" s="10">
        <f t="shared" si="45"/>
        <v>-0.16971598173001656</v>
      </c>
      <c r="G83" s="10">
        <f t="shared" si="45"/>
        <v>0.38790422399915325</v>
      </c>
    </row>
    <row r="84" spans="1:7" ht="17" x14ac:dyDescent="0.2">
      <c r="A84" s="13" t="s">
        <v>22</v>
      </c>
      <c r="C84" s="10">
        <f t="shared" ref="C84:G84" si="46">(C43-B43)/ABS(B43)</f>
        <v>-2.6349287169042827E-2</v>
      </c>
      <c r="D84" s="10">
        <f t="shared" si="46"/>
        <v>-1.9348934501241935E-2</v>
      </c>
      <c r="E84" s="10">
        <f t="shared" si="46"/>
        <v>2.2663644847352774E-3</v>
      </c>
      <c r="F84" s="10">
        <f t="shared" si="46"/>
        <v>-1.3966480446927375E-2</v>
      </c>
      <c r="G84" s="10">
        <f t="shared" si="46"/>
        <v>-1.2140833670578714E-2</v>
      </c>
    </row>
    <row r="86" spans="1:7" ht="17" x14ac:dyDescent="0.2">
      <c r="A86" s="20" t="s">
        <v>34</v>
      </c>
    </row>
    <row r="87" spans="1:7" ht="17" x14ac:dyDescent="0.2">
      <c r="A87" s="21" t="s">
        <v>37</v>
      </c>
    </row>
    <row r="88" spans="1:7" ht="17" x14ac:dyDescent="0.2">
      <c r="A88" s="14" t="s">
        <v>23</v>
      </c>
      <c r="B88" s="25">
        <f>B22/B$25</f>
        <v>0.47102267381691598</v>
      </c>
      <c r="C88" s="25">
        <f t="shared" ref="C88:G88" si="47">C22/C$25</f>
        <v>0.44095483267025509</v>
      </c>
      <c r="D88" s="25">
        <f t="shared" si="47"/>
        <v>0.42372969596001664</v>
      </c>
      <c r="E88" s="25">
        <f t="shared" si="47"/>
        <v>0.42147870645480773</v>
      </c>
      <c r="F88" s="25">
        <f t="shared" si="47"/>
        <v>0.37734546866238194</v>
      </c>
      <c r="G88" s="25">
        <f t="shared" si="47"/>
        <v>0.3821291284223739</v>
      </c>
    </row>
    <row r="89" spans="1:7" ht="17" x14ac:dyDescent="0.2">
      <c r="A89" s="14" t="s">
        <v>3</v>
      </c>
      <c r="B89" s="25">
        <f t="shared" ref="B89:G90" si="48">B23/B$25</f>
        <v>0.51801674663656039</v>
      </c>
      <c r="C89" s="25">
        <f t="shared" si="48"/>
        <v>0.54556517669084947</v>
      </c>
      <c r="D89" s="25">
        <f t="shared" si="48"/>
        <v>0.55841316118284046</v>
      </c>
      <c r="E89" s="25">
        <f t="shared" si="48"/>
        <v>0.56345002798949317</v>
      </c>
      <c r="F89" s="25">
        <f t="shared" si="48"/>
        <v>0.60846309795971187</v>
      </c>
      <c r="G89" s="25">
        <f t="shared" si="48"/>
        <v>0.60547579822703379</v>
      </c>
    </row>
    <row r="90" spans="1:7" ht="17" x14ac:dyDescent="0.2">
      <c r="A90" s="14" t="s">
        <v>4</v>
      </c>
      <c r="B90" s="25">
        <f t="shared" si="48"/>
        <v>1.0960579546523661E-2</v>
      </c>
      <c r="C90" s="25">
        <f t="shared" si="48"/>
        <v>1.347999063889539E-2</v>
      </c>
      <c r="D90" s="25">
        <f t="shared" si="48"/>
        <v>1.7857142857142856E-2</v>
      </c>
      <c r="E90" s="25">
        <f t="shared" si="48"/>
        <v>1.5071265555699091E-2</v>
      </c>
      <c r="F90" s="25">
        <f t="shared" si="48"/>
        <v>1.4191433377906225E-2</v>
      </c>
      <c r="G90" s="25">
        <f t="shared" si="48"/>
        <v>1.2395073350592296E-2</v>
      </c>
    </row>
    <row r="91" spans="1:7" ht="17" x14ac:dyDescent="0.2">
      <c r="A91" s="21" t="s">
        <v>38</v>
      </c>
      <c r="B91" s="2"/>
      <c r="C91" s="2"/>
      <c r="D91" s="2"/>
      <c r="E91" s="2"/>
      <c r="F91" s="2"/>
      <c r="G91" s="2"/>
    </row>
    <row r="92" spans="1:7" ht="17" x14ac:dyDescent="0.2">
      <c r="A92" s="24" t="s">
        <v>39</v>
      </c>
      <c r="B92" s="23">
        <f>(B22-B27)/B22</f>
        <v>0.17447318485968241</v>
      </c>
      <c r="C92" s="23">
        <f t="shared" ref="C92:G92" si="49">(C22-C27)/C22</f>
        <v>0.17620210168771894</v>
      </c>
      <c r="D92" s="23">
        <f t="shared" si="49"/>
        <v>0.14227792112053078</v>
      </c>
      <c r="E92" s="23">
        <f t="shared" si="49"/>
        <v>0.17787086228034327</v>
      </c>
      <c r="F92" s="23">
        <f t="shared" si="49"/>
        <v>0.15626428898033837</v>
      </c>
      <c r="G92" s="23">
        <f t="shared" si="49"/>
        <v>0.15582016013138986</v>
      </c>
    </row>
    <row r="93" spans="1:7" ht="34" x14ac:dyDescent="0.2">
      <c r="A93" s="24" t="s">
        <v>8</v>
      </c>
      <c r="B93" s="23">
        <f>(B23-B28)/B23</f>
        <v>0.82083181983290954</v>
      </c>
      <c r="C93" s="23">
        <f t="shared" ref="C93:G94" si="50">(C23-C28)/C23</f>
        <v>0.81117021276595747</v>
      </c>
      <c r="D93" s="23">
        <f t="shared" si="50"/>
        <v>0.79414506805892227</v>
      </c>
      <c r="E93" s="23">
        <f t="shared" si="50"/>
        <v>0.8215513947267864</v>
      </c>
      <c r="F93" s="23">
        <f t="shared" si="50"/>
        <v>0.83340422515241741</v>
      </c>
      <c r="G93" s="23">
        <f t="shared" si="50"/>
        <v>0.83966053381705108</v>
      </c>
    </row>
    <row r="94" spans="1:7" ht="17" x14ac:dyDescent="0.2">
      <c r="A94" s="24" t="s">
        <v>40</v>
      </c>
      <c r="B94" s="23">
        <f>(B24-B29)/B24</f>
        <v>0.20171673819742489</v>
      </c>
      <c r="C94" s="23">
        <f t="shared" si="50"/>
        <v>0.22222222222222221</v>
      </c>
      <c r="D94" s="23">
        <f t="shared" si="50"/>
        <v>0.22157434402332363</v>
      </c>
      <c r="E94" s="23">
        <f t="shared" si="50"/>
        <v>0.25714285714285712</v>
      </c>
      <c r="F94" s="23">
        <f t="shared" si="50"/>
        <v>0.25531914893617019</v>
      </c>
      <c r="G94" s="23">
        <f t="shared" si="50"/>
        <v>0.26582278481012656</v>
      </c>
    </row>
    <row r="95" spans="1:7" ht="34" x14ac:dyDescent="0.2">
      <c r="A95" s="21" t="s">
        <v>41</v>
      </c>
      <c r="B95" s="11"/>
      <c r="C95" s="11"/>
      <c r="D95" s="11"/>
      <c r="E95" s="11"/>
      <c r="F95" s="11"/>
      <c r="G95" s="11"/>
    </row>
    <row r="96" spans="1:7" ht="17" x14ac:dyDescent="0.2">
      <c r="A96" s="14" t="s">
        <v>42</v>
      </c>
      <c r="B96" s="11">
        <f t="shared" ref="B96:B104" si="51">B27/B$25</f>
        <v>0.38884184777495528</v>
      </c>
      <c r="C96" s="11">
        <f t="shared" ref="C96:G96" si="52">C27/C$25</f>
        <v>0.36325766440439972</v>
      </c>
      <c r="D96" s="11">
        <f t="shared" si="52"/>
        <v>0.36344231570179092</v>
      </c>
      <c r="E96" s="11">
        <f t="shared" si="52"/>
        <v>0.34650992550488741</v>
      </c>
      <c r="F96" s="11">
        <f t="shared" si="52"/>
        <v>0.31837984730190227</v>
      </c>
      <c r="G96" s="11">
        <f t="shared" si="52"/>
        <v>0.32258570644073115</v>
      </c>
    </row>
    <row r="97" spans="1:7" ht="17" x14ac:dyDescent="0.2">
      <c r="A97" s="14" t="s">
        <v>43</v>
      </c>
      <c r="B97" s="11">
        <f t="shared" si="51"/>
        <v>9.2812117790949292E-2</v>
      </c>
      <c r="C97" s="11">
        <f t="shared" ref="C97:G101" si="53">C28/C$25</f>
        <v>0.10301895623683595</v>
      </c>
      <c r="D97" s="11">
        <f t="shared" si="53"/>
        <v>0.1149521032902957</v>
      </c>
      <c r="E97" s="11">
        <f t="shared" si="53"/>
        <v>0.10054687163587822</v>
      </c>
      <c r="F97" s="11">
        <f t="shared" si="53"/>
        <v>0.10136738127075874</v>
      </c>
      <c r="G97" s="11">
        <f t="shared" si="53"/>
        <v>9.7081666274417514E-2</v>
      </c>
    </row>
    <row r="98" spans="1:7" ht="17" x14ac:dyDescent="0.2">
      <c r="A98" s="14" t="s">
        <v>44</v>
      </c>
      <c r="B98" s="11">
        <f t="shared" si="51"/>
        <v>8.7496471916454974E-3</v>
      </c>
      <c r="C98" s="11">
        <f t="shared" si="53"/>
        <v>1.0484437163585303E-2</v>
      </c>
      <c r="D98" s="11">
        <f t="shared" si="53"/>
        <v>1.3900458142440651E-2</v>
      </c>
      <c r="E98" s="11">
        <f t="shared" si="53"/>
        <v>1.1195797269947896E-2</v>
      </c>
      <c r="F98" s="11">
        <f t="shared" si="53"/>
        <v>1.0568088685674848E-2</v>
      </c>
      <c r="G98" s="11">
        <f t="shared" si="53"/>
        <v>9.1001804346120662E-3</v>
      </c>
    </row>
    <row r="99" spans="1:7" ht="17" x14ac:dyDescent="0.2">
      <c r="A99" s="14" t="s">
        <v>45</v>
      </c>
      <c r="B99" s="11">
        <f t="shared" si="51"/>
        <v>0.10349045065387148</v>
      </c>
      <c r="C99" s="11">
        <f t="shared" si="53"/>
        <v>0.10432951088228411</v>
      </c>
      <c r="D99" s="11">
        <f t="shared" si="53"/>
        <v>0.13254893794252395</v>
      </c>
      <c r="E99" s="11">
        <f t="shared" si="53"/>
        <v>0.1166085346423804</v>
      </c>
      <c r="F99" s="11">
        <f t="shared" si="53"/>
        <v>0.12345252987102619</v>
      </c>
      <c r="G99" s="11">
        <f t="shared" si="53"/>
        <v>0.11049658743233702</v>
      </c>
    </row>
    <row r="100" spans="1:7" ht="17" x14ac:dyDescent="0.2">
      <c r="A100" s="17" t="s">
        <v>46</v>
      </c>
      <c r="B100" s="11">
        <f t="shared" si="51"/>
        <v>1.0113839495719259E-2</v>
      </c>
      <c r="C100" s="11">
        <f t="shared" si="53"/>
        <v>1.2263047039550667E-2</v>
      </c>
      <c r="D100" s="11">
        <f t="shared" si="53"/>
        <v>1.567055393586006E-2</v>
      </c>
      <c r="E100" s="11">
        <f t="shared" si="53"/>
        <v>1.4210050381087715E-2</v>
      </c>
      <c r="F100" s="11">
        <f t="shared" si="53"/>
        <v>1.5959970668162016E-2</v>
      </c>
      <c r="G100" s="11">
        <f t="shared" si="53"/>
        <v>1.4983917784576762E-2</v>
      </c>
    </row>
    <row r="101" spans="1:7" ht="17" x14ac:dyDescent="0.2">
      <c r="A101" s="17" t="s">
        <v>47</v>
      </c>
      <c r="B101" s="11">
        <f t="shared" si="51"/>
        <v>9.3376611158152226E-2</v>
      </c>
      <c r="C101" s="11">
        <f t="shared" si="53"/>
        <v>9.206646384273344E-2</v>
      </c>
      <c r="D101" s="11">
        <f t="shared" si="53"/>
        <v>0.11687838400666389</v>
      </c>
      <c r="E101" s="11">
        <f t="shared" si="53"/>
        <v>0.10239848426129268</v>
      </c>
      <c r="F101" s="11">
        <f t="shared" si="53"/>
        <v>0.10749255920286417</v>
      </c>
      <c r="G101" s="11">
        <f t="shared" si="53"/>
        <v>9.5512669647760257E-2</v>
      </c>
    </row>
    <row r="102" spans="1:7" ht="17" x14ac:dyDescent="0.2">
      <c r="A102" s="14" t="s">
        <v>48</v>
      </c>
      <c r="B102" s="11">
        <f t="shared" si="51"/>
        <v>-8.9378116473798098E-3</v>
      </c>
      <c r="C102" s="11">
        <f t="shared" ref="C102:G102" si="54">C33/C$25</f>
        <v>-5.6166627662064122E-3</v>
      </c>
      <c r="D102" s="11">
        <f t="shared" si="54"/>
        <v>-6.1432736359850063E-3</v>
      </c>
      <c r="E102" s="11">
        <f t="shared" si="54"/>
        <v>-2.0798346466864747E-2</v>
      </c>
      <c r="F102" s="11">
        <f t="shared" si="54"/>
        <v>4.2013544407540009E-2</v>
      </c>
      <c r="G102" s="11">
        <f t="shared" si="54"/>
        <v>3.8832666509767003E-3</v>
      </c>
    </row>
    <row r="103" spans="1:7" ht="34" x14ac:dyDescent="0.2">
      <c r="A103" s="21" t="s">
        <v>49</v>
      </c>
      <c r="B103" s="11">
        <f t="shared" si="51"/>
        <v>0.58495625176404176</v>
      </c>
      <c r="C103" s="11">
        <f>C34/C$25</f>
        <v>0.57547390592089864</v>
      </c>
      <c r="D103" s="11">
        <f>D34/D$25</f>
        <v>0.61870054144106623</v>
      </c>
      <c r="E103" s="11">
        <f>E34/E$25</f>
        <v>0.55406278258622921</v>
      </c>
      <c r="F103" s="11">
        <f>F34/F$25</f>
        <v>0.59578139153690202</v>
      </c>
      <c r="G103" s="11">
        <f>G34/G$25</f>
        <v>0.54314740723307442</v>
      </c>
    </row>
    <row r="104" spans="1:7" ht="17" x14ac:dyDescent="0.2">
      <c r="A104" s="22" t="s">
        <v>35</v>
      </c>
      <c r="B104" s="23">
        <f t="shared" si="51"/>
        <v>0.41504374823595824</v>
      </c>
      <c r="C104" s="23">
        <f t="shared" ref="C104:G104" si="55">C35/C$25</f>
        <v>0.42452609407910136</v>
      </c>
      <c r="D104" s="23">
        <f t="shared" si="55"/>
        <v>0.38129945855893377</v>
      </c>
      <c r="E104" s="23">
        <f t="shared" si="55"/>
        <v>0.44593721741377085</v>
      </c>
      <c r="F104" s="23">
        <f t="shared" si="55"/>
        <v>0.40421860846309798</v>
      </c>
      <c r="G104" s="23">
        <f t="shared" si="55"/>
        <v>0.45685259276692552</v>
      </c>
    </row>
    <row r="105" spans="1:7" ht="17" x14ac:dyDescent="0.2">
      <c r="A105" s="22" t="s">
        <v>36</v>
      </c>
      <c r="B105" s="23">
        <f>B40/B25</f>
        <v>0.27867155894251577</v>
      </c>
      <c r="C105" s="23">
        <f t="shared" ref="C105:G105" si="56">C40/C25</f>
        <v>0.2820032763866136</v>
      </c>
      <c r="D105" s="23">
        <f t="shared" si="56"/>
        <v>0.2463036234902124</v>
      </c>
      <c r="E105" s="23">
        <f t="shared" si="56"/>
        <v>0.32489342462214182</v>
      </c>
      <c r="F105" s="23">
        <f t="shared" si="56"/>
        <v>0.26644524004658587</v>
      </c>
      <c r="G105" s="23">
        <f t="shared" si="56"/>
        <v>0.33219581077900684</v>
      </c>
    </row>
    <row r="108" spans="1:7" ht="17" x14ac:dyDescent="0.2">
      <c r="A108" s="13" t="s">
        <v>62</v>
      </c>
      <c r="B108" s="27">
        <v>177.57</v>
      </c>
      <c r="C108" s="27">
        <v>197.61</v>
      </c>
      <c r="D108" s="27">
        <v>214.58</v>
      </c>
      <c r="E108" s="27">
        <v>268.07</v>
      </c>
      <c r="F108" s="27">
        <v>265.52999999999997</v>
      </c>
      <c r="G108" s="27">
        <v>296.51</v>
      </c>
    </row>
    <row r="109" spans="1:7" ht="17" x14ac:dyDescent="0.2">
      <c r="A109" s="13" t="s">
        <v>63</v>
      </c>
      <c r="B109" s="26">
        <f>B108*B43</f>
        <v>139498.992</v>
      </c>
      <c r="C109" s="26">
        <f t="shared" ref="C109:G109" si="57">C108*C43</f>
        <v>151151.889</v>
      </c>
      <c r="D109" s="26">
        <f t="shared" si="57"/>
        <v>160956.45800000001</v>
      </c>
      <c r="E109" s="26">
        <f t="shared" si="57"/>
        <v>201535.02599999998</v>
      </c>
      <c r="F109" s="26">
        <f t="shared" si="57"/>
        <v>196837.38899999997</v>
      </c>
      <c r="G109" s="26">
        <f t="shared" si="57"/>
        <v>217134.27299999999</v>
      </c>
    </row>
    <row r="110" spans="1:7" ht="17" x14ac:dyDescent="0.2">
      <c r="A110" s="13" t="s">
        <v>64</v>
      </c>
      <c r="B110" s="2">
        <f>B35+B31</f>
        <v>9038</v>
      </c>
      <c r="C110" s="2">
        <f t="shared" ref="C110:G110" si="58">C35+C31</f>
        <v>9332</v>
      </c>
      <c r="D110" s="2">
        <f t="shared" si="58"/>
        <v>7625</v>
      </c>
      <c r="E110" s="2">
        <f t="shared" si="58"/>
        <v>10686</v>
      </c>
      <c r="F110" s="2">
        <f t="shared" si="58"/>
        <v>9741</v>
      </c>
      <c r="G110" s="2">
        <f t="shared" si="58"/>
        <v>12029</v>
      </c>
    </row>
    <row r="111" spans="1:7" ht="17" x14ac:dyDescent="0.2">
      <c r="A111" s="13" t="s">
        <v>65</v>
      </c>
      <c r="B111" s="30">
        <f t="shared" ref="B111:G111" si="59">B109/B110</f>
        <v>15.434719185660544</v>
      </c>
      <c r="C111" s="30">
        <f t="shared" si="59"/>
        <v>16.197159129875697</v>
      </c>
      <c r="D111" s="30">
        <f t="shared" si="59"/>
        <v>21.109043672131151</v>
      </c>
      <c r="E111" s="30">
        <f t="shared" si="59"/>
        <v>18.859725435148793</v>
      </c>
      <c r="F111" s="30">
        <f t="shared" si="59"/>
        <v>20.207102864182318</v>
      </c>
      <c r="G111" s="30">
        <f t="shared" si="59"/>
        <v>18.050899742289467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414F-1E26-7A46-A517-44A6AE8A091D}">
  <dimension ref="A1:F40"/>
  <sheetViews>
    <sheetView workbookViewId="0">
      <selection activeCell="A4" sqref="A4"/>
    </sheetView>
  </sheetViews>
  <sheetFormatPr baseColWidth="10" defaultRowHeight="16" x14ac:dyDescent="0.2"/>
  <cols>
    <col min="1" max="1" width="45.83203125" customWidth="1"/>
    <col min="2" max="6" width="9.5" bestFit="1" customWidth="1"/>
  </cols>
  <sheetData>
    <row r="1" spans="1:6" x14ac:dyDescent="0.2">
      <c r="A1" s="45" t="s">
        <v>110</v>
      </c>
      <c r="B1" s="40"/>
      <c r="C1" s="40"/>
    </row>
    <row r="2" spans="1:6" x14ac:dyDescent="0.2">
      <c r="A2" s="46"/>
      <c r="B2" s="43">
        <f t="shared" ref="B2:C2" si="0">C2-1</f>
        <v>2019</v>
      </c>
      <c r="C2" s="43">
        <f t="shared" si="0"/>
        <v>2020</v>
      </c>
      <c r="D2" s="43">
        <f>E2-1</f>
        <v>2021</v>
      </c>
      <c r="E2" s="43">
        <f>F2-1</f>
        <v>2022</v>
      </c>
      <c r="F2" s="43">
        <v>2023</v>
      </c>
    </row>
    <row r="3" spans="1:6" x14ac:dyDescent="0.2">
      <c r="A3" s="41" t="s">
        <v>111</v>
      </c>
      <c r="D3" s="42" t="s">
        <v>109</v>
      </c>
      <c r="E3" s="42" t="s">
        <v>109</v>
      </c>
      <c r="F3" s="42" t="s">
        <v>109</v>
      </c>
    </row>
    <row r="4" spans="1:6" x14ac:dyDescent="0.2">
      <c r="A4" s="42" t="s">
        <v>112</v>
      </c>
      <c r="B4" s="47">
        <v>6025.4</v>
      </c>
      <c r="C4" s="47">
        <v>4730.5</v>
      </c>
      <c r="D4" s="47">
        <v>7545.2</v>
      </c>
      <c r="E4" s="47">
        <v>6177.4</v>
      </c>
      <c r="F4" s="47">
        <v>8468.7999999999993</v>
      </c>
    </row>
    <row r="5" spans="1:6" x14ac:dyDescent="0.2">
      <c r="A5" s="41" t="s">
        <v>113</v>
      </c>
      <c r="D5" s="42" t="s">
        <v>109</v>
      </c>
      <c r="E5" s="42" t="s">
        <v>109</v>
      </c>
      <c r="F5" s="42" t="s">
        <v>109</v>
      </c>
    </row>
    <row r="6" spans="1:6" x14ac:dyDescent="0.2">
      <c r="A6" s="42" t="s">
        <v>114</v>
      </c>
      <c r="B6" s="48">
        <v>1617.9</v>
      </c>
      <c r="C6" s="48">
        <v>1751.4</v>
      </c>
      <c r="D6" s="48">
        <v>1868.1</v>
      </c>
      <c r="E6" s="48">
        <v>1870.6</v>
      </c>
      <c r="F6" s="48">
        <v>1978.2</v>
      </c>
    </row>
    <row r="7" spans="1:6" x14ac:dyDescent="0.2">
      <c r="A7" s="42" t="s">
        <v>94</v>
      </c>
      <c r="B7" s="48">
        <v>149.69999999999999</v>
      </c>
      <c r="C7" s="48">
        <v>6.4</v>
      </c>
      <c r="D7" s="48">
        <v>-428.3</v>
      </c>
      <c r="E7" s="48">
        <v>-345.7</v>
      </c>
      <c r="F7" s="48">
        <v>-686.4</v>
      </c>
    </row>
    <row r="8" spans="1:6" x14ac:dyDescent="0.2">
      <c r="A8" s="42" t="s">
        <v>115</v>
      </c>
      <c r="B8" s="48">
        <v>109.6</v>
      </c>
      <c r="C8" s="48">
        <v>92.4</v>
      </c>
      <c r="D8" s="48">
        <v>139.19999999999999</v>
      </c>
      <c r="E8" s="48">
        <v>166.7</v>
      </c>
      <c r="F8" s="48">
        <v>175.2</v>
      </c>
    </row>
    <row r="9" spans="1:6" x14ac:dyDescent="0.2">
      <c r="A9" s="42" t="s">
        <v>116</v>
      </c>
      <c r="B9" s="48">
        <v>-128.19999999999999</v>
      </c>
      <c r="C9" s="48">
        <v>-28.2</v>
      </c>
      <c r="D9" s="48">
        <v>-97.8</v>
      </c>
      <c r="E9" s="48">
        <v>732.7</v>
      </c>
      <c r="F9" s="48">
        <v>-103.2</v>
      </c>
    </row>
    <row r="10" spans="1:6" x14ac:dyDescent="0.2">
      <c r="A10" s="42" t="s">
        <v>12</v>
      </c>
      <c r="B10" s="48">
        <v>49.2</v>
      </c>
      <c r="C10" s="48">
        <v>-75.2</v>
      </c>
      <c r="D10" s="48">
        <v>-339.1</v>
      </c>
      <c r="E10" s="48">
        <v>-570.4</v>
      </c>
      <c r="F10" s="48">
        <v>-112.7</v>
      </c>
    </row>
    <row r="11" spans="1:6" x14ac:dyDescent="0.2">
      <c r="A11" s="41" t="s">
        <v>117</v>
      </c>
      <c r="D11" s="42" t="s">
        <v>109</v>
      </c>
      <c r="E11" s="42" t="s">
        <v>109</v>
      </c>
      <c r="F11" s="42" t="s">
        <v>109</v>
      </c>
    </row>
    <row r="12" spans="1:6" x14ac:dyDescent="0.2">
      <c r="A12" s="42" t="s">
        <v>118</v>
      </c>
      <c r="B12" s="44">
        <v>27</v>
      </c>
      <c r="C12" s="48">
        <v>-6.8</v>
      </c>
      <c r="D12" s="48">
        <v>309.89999999999998</v>
      </c>
      <c r="E12" s="48">
        <v>-264.10000000000002</v>
      </c>
      <c r="F12" s="44">
        <v>-161</v>
      </c>
    </row>
    <row r="13" spans="1:6" x14ac:dyDescent="0.2">
      <c r="A13" s="42" t="s">
        <v>119</v>
      </c>
      <c r="B13" s="48">
        <v>128.80000000000001</v>
      </c>
      <c r="C13" s="48">
        <v>-68.599999999999994</v>
      </c>
      <c r="D13" s="48">
        <v>-62.2</v>
      </c>
      <c r="E13" s="48">
        <v>5.6</v>
      </c>
      <c r="F13" s="48">
        <v>16.7</v>
      </c>
    </row>
    <row r="14" spans="1:6" x14ac:dyDescent="0.2">
      <c r="A14" s="42" t="s">
        <v>85</v>
      </c>
      <c r="B14" s="48">
        <v>-26.8</v>
      </c>
      <c r="C14" s="48">
        <v>-137.5</v>
      </c>
      <c r="D14" s="44">
        <v>225</v>
      </c>
      <c r="E14" s="48">
        <v>31.3</v>
      </c>
      <c r="F14" s="48">
        <v>50.4</v>
      </c>
    </row>
    <row r="15" spans="1:6" x14ac:dyDescent="0.2">
      <c r="A15" s="42" t="s">
        <v>19</v>
      </c>
      <c r="B15" s="48">
        <v>173.4</v>
      </c>
      <c r="C15" s="48">
        <v>-43.6</v>
      </c>
      <c r="D15" s="48">
        <v>-302.5</v>
      </c>
      <c r="E15" s="48">
        <v>-546.70000000000005</v>
      </c>
      <c r="F15" s="48">
        <v>-220.3</v>
      </c>
    </row>
    <row r="16" spans="1:6" x14ac:dyDescent="0.2">
      <c r="A16" s="42" t="s">
        <v>120</v>
      </c>
      <c r="B16" s="48">
        <v>-3.9</v>
      </c>
      <c r="C16" s="48">
        <v>44.4</v>
      </c>
      <c r="D16" s="44">
        <v>284</v>
      </c>
      <c r="E16" s="48">
        <v>129.30000000000001</v>
      </c>
      <c r="F16" s="48">
        <v>206.2</v>
      </c>
    </row>
    <row r="17" spans="1:6" x14ac:dyDescent="0.2">
      <c r="A17" s="42" t="s">
        <v>121</v>
      </c>
      <c r="B17" s="48">
        <v>8122.1</v>
      </c>
      <c r="C17" s="48">
        <v>6265.2</v>
      </c>
      <c r="D17" s="48">
        <v>9141.5</v>
      </c>
      <c r="E17" s="48">
        <v>7386.7</v>
      </c>
      <c r="F17" s="48">
        <v>9611.9</v>
      </c>
    </row>
    <row r="18" spans="1:6" x14ac:dyDescent="0.2">
      <c r="A18" s="41" t="s">
        <v>122</v>
      </c>
      <c r="D18" s="42" t="s">
        <v>109</v>
      </c>
      <c r="E18" s="42" t="s">
        <v>109</v>
      </c>
      <c r="F18" s="42" t="s">
        <v>109</v>
      </c>
    </row>
    <row r="19" spans="1:6" x14ac:dyDescent="0.2">
      <c r="A19" s="42" t="s">
        <v>123</v>
      </c>
      <c r="B19" s="48">
        <v>-2393.6999999999998</v>
      </c>
      <c r="C19" s="48">
        <v>-1640.8</v>
      </c>
      <c r="D19" s="44">
        <v>-2040</v>
      </c>
      <c r="E19" s="48">
        <v>-1899.2</v>
      </c>
      <c r="F19" s="48">
        <v>-2357.4</v>
      </c>
    </row>
    <row r="20" spans="1:6" x14ac:dyDescent="0.2">
      <c r="A20" s="42" t="s">
        <v>124</v>
      </c>
      <c r="B20" s="48">
        <v>-540.9</v>
      </c>
      <c r="C20" s="48">
        <v>-66.099999999999994</v>
      </c>
      <c r="D20" s="48">
        <v>-374.2</v>
      </c>
      <c r="E20" s="44">
        <v>-807</v>
      </c>
      <c r="F20" s="48">
        <v>-441.2</v>
      </c>
    </row>
    <row r="21" spans="1:6" x14ac:dyDescent="0.2">
      <c r="A21" s="42" t="s">
        <v>125</v>
      </c>
      <c r="B21" s="48">
        <v>340.8</v>
      </c>
      <c r="C21" s="48">
        <v>76.3</v>
      </c>
      <c r="D21" s="48">
        <v>196.2</v>
      </c>
      <c r="E21" s="48">
        <v>445.9</v>
      </c>
      <c r="F21" s="48">
        <v>195.3</v>
      </c>
    </row>
    <row r="22" spans="1:6" x14ac:dyDescent="0.2">
      <c r="A22" s="42" t="s">
        <v>126</v>
      </c>
      <c r="B22" s="48">
        <v>151.19999999999999</v>
      </c>
      <c r="C22" s="48">
        <v>27.4</v>
      </c>
      <c r="D22" s="48">
        <v>106.2</v>
      </c>
      <c r="E22" s="48">
        <v>38.9</v>
      </c>
      <c r="F22" s="48">
        <v>94.9</v>
      </c>
    </row>
    <row r="23" spans="1:6" x14ac:dyDescent="0.2">
      <c r="A23" s="42" t="s">
        <v>12</v>
      </c>
      <c r="B23" s="48">
        <v>-628.5</v>
      </c>
      <c r="C23" s="48">
        <v>57.4</v>
      </c>
      <c r="D23" s="48">
        <v>-53.9</v>
      </c>
      <c r="E23" s="48">
        <v>-456.7</v>
      </c>
      <c r="F23" s="48">
        <v>-676.1</v>
      </c>
    </row>
    <row r="24" spans="1:6" x14ac:dyDescent="0.2">
      <c r="A24" s="42" t="s">
        <v>127</v>
      </c>
      <c r="B24" s="48">
        <v>-3071.1</v>
      </c>
      <c r="C24" s="48">
        <v>-1545.8</v>
      </c>
      <c r="D24" s="48">
        <v>-2165.6999999999998</v>
      </c>
      <c r="E24" s="48">
        <v>-2678.1</v>
      </c>
      <c r="F24" s="48">
        <v>-3184.5</v>
      </c>
    </row>
    <row r="25" spans="1:6" x14ac:dyDescent="0.2">
      <c r="A25" s="41" t="s">
        <v>128</v>
      </c>
      <c r="D25" s="42" t="s">
        <v>109</v>
      </c>
      <c r="E25" s="42" t="s">
        <v>109</v>
      </c>
      <c r="F25" s="42" t="s">
        <v>109</v>
      </c>
    </row>
    <row r="26" spans="1:6" x14ac:dyDescent="0.2">
      <c r="A26" s="42" t="s">
        <v>129</v>
      </c>
      <c r="B26" s="48">
        <v>799.2</v>
      </c>
      <c r="C26" s="48">
        <v>-893.1</v>
      </c>
      <c r="D26" s="48">
        <v>15.1</v>
      </c>
      <c r="E26" s="48">
        <v>25.5</v>
      </c>
      <c r="F26" s="48">
        <v>212.8</v>
      </c>
    </row>
    <row r="27" spans="1:6" x14ac:dyDescent="0.2">
      <c r="A27" s="42" t="s">
        <v>130</v>
      </c>
      <c r="B27" s="44">
        <v>4499</v>
      </c>
      <c r="C27" s="44">
        <v>5543</v>
      </c>
      <c r="D27" s="48">
        <v>1154.4000000000001</v>
      </c>
      <c r="E27" s="48">
        <v>3374.5</v>
      </c>
      <c r="F27" s="48">
        <v>5221.1000000000004</v>
      </c>
    </row>
    <row r="28" spans="1:6" x14ac:dyDescent="0.2">
      <c r="A28" s="42" t="s">
        <v>131</v>
      </c>
      <c r="B28" s="48">
        <v>-2061.9</v>
      </c>
      <c r="C28" s="48">
        <v>-2411.6999999999998</v>
      </c>
      <c r="D28" s="44">
        <v>-2240</v>
      </c>
      <c r="E28" s="48">
        <v>-2202.4</v>
      </c>
      <c r="F28" s="48">
        <v>-2441.1</v>
      </c>
    </row>
    <row r="29" spans="1:6" x14ac:dyDescent="0.2">
      <c r="A29" s="42" t="s">
        <v>132</v>
      </c>
      <c r="B29" s="48">
        <v>-4976.2</v>
      </c>
      <c r="C29" s="48">
        <v>-907.8</v>
      </c>
      <c r="D29" s="48">
        <v>-845.5</v>
      </c>
      <c r="E29" s="44">
        <v>-3896</v>
      </c>
      <c r="F29" s="48">
        <v>-3054.3</v>
      </c>
    </row>
    <row r="30" spans="1:6" x14ac:dyDescent="0.2">
      <c r="A30" s="42" t="s">
        <v>133</v>
      </c>
      <c r="B30" s="48">
        <v>-3581.9</v>
      </c>
      <c r="C30" s="48">
        <v>-3752.9</v>
      </c>
      <c r="D30" s="48">
        <v>-3918.6</v>
      </c>
      <c r="E30" s="48">
        <v>-4168.2</v>
      </c>
      <c r="F30" s="48">
        <v>-4532.8</v>
      </c>
    </row>
    <row r="31" spans="1:6" x14ac:dyDescent="0.2">
      <c r="A31" s="42" t="s">
        <v>134</v>
      </c>
      <c r="B31" s="48">
        <v>350.5</v>
      </c>
      <c r="C31" s="48">
        <v>295.5</v>
      </c>
      <c r="D31" s="48">
        <v>285.7</v>
      </c>
      <c r="E31" s="48">
        <v>248.2</v>
      </c>
      <c r="F31" s="48">
        <v>259.8</v>
      </c>
    </row>
    <row r="32" spans="1:6" x14ac:dyDescent="0.2">
      <c r="A32" s="42" t="s">
        <v>12</v>
      </c>
      <c r="B32" s="48">
        <v>-23.5</v>
      </c>
      <c r="C32" s="44">
        <v>-122</v>
      </c>
      <c r="D32" s="48">
        <v>-46.7</v>
      </c>
      <c r="E32" s="48">
        <v>38.200000000000003</v>
      </c>
      <c r="F32" s="48">
        <v>-39.6</v>
      </c>
    </row>
    <row r="33" spans="1:6" x14ac:dyDescent="0.2">
      <c r="A33" s="42" t="s">
        <v>135</v>
      </c>
      <c r="B33" s="48">
        <v>-4994.8</v>
      </c>
      <c r="C33" s="44">
        <v>-2249</v>
      </c>
      <c r="D33" s="48">
        <v>-5595.6</v>
      </c>
      <c r="E33" s="48">
        <v>-6580.2</v>
      </c>
      <c r="F33" s="48">
        <v>-4374.1000000000004</v>
      </c>
    </row>
    <row r="34" spans="1:6" x14ac:dyDescent="0.2">
      <c r="A34" s="42" t="s">
        <v>136</v>
      </c>
      <c r="B34" s="48">
        <v>-23.7</v>
      </c>
      <c r="C34" s="48">
        <v>80.2</v>
      </c>
      <c r="D34" s="48">
        <v>-120.1</v>
      </c>
      <c r="E34" s="48">
        <v>-253.8</v>
      </c>
      <c r="F34" s="48">
        <v>-57.8</v>
      </c>
    </row>
    <row r="35" spans="1:6" x14ac:dyDescent="0.2">
      <c r="A35" s="42" t="s">
        <v>137</v>
      </c>
      <c r="B35" s="48">
        <v>32.5</v>
      </c>
      <c r="C35" s="48">
        <v>2550.6</v>
      </c>
      <c r="D35" s="48">
        <v>1260.0999999999999</v>
      </c>
      <c r="E35" s="48">
        <v>-2125.4</v>
      </c>
      <c r="F35" s="48">
        <v>1995.5</v>
      </c>
    </row>
    <row r="36" spans="1:6" x14ac:dyDescent="0.2">
      <c r="A36" s="42" t="s">
        <v>138</v>
      </c>
      <c r="B36" s="44">
        <v>866</v>
      </c>
      <c r="C36" s="48">
        <v>898.5</v>
      </c>
      <c r="D36" s="48">
        <v>3449.1</v>
      </c>
      <c r="E36" s="48">
        <v>4709.2</v>
      </c>
      <c r="F36" s="48">
        <v>2583.8000000000002</v>
      </c>
    </row>
    <row r="37" spans="1:6" x14ac:dyDescent="0.2">
      <c r="A37" s="42" t="s">
        <v>139</v>
      </c>
      <c r="B37" s="48">
        <v>898.5</v>
      </c>
      <c r="C37" s="48">
        <v>3449.1</v>
      </c>
      <c r="D37" s="48">
        <v>4709.2</v>
      </c>
      <c r="E37" s="48">
        <v>2583.8000000000002</v>
      </c>
      <c r="F37" s="48">
        <v>4579.3</v>
      </c>
    </row>
    <row r="38" spans="1:6" x14ac:dyDescent="0.2">
      <c r="A38" s="41" t="s">
        <v>140</v>
      </c>
      <c r="D38" s="42" t="s">
        <v>109</v>
      </c>
      <c r="E38" s="42" t="s">
        <v>109</v>
      </c>
      <c r="F38" s="42" t="s">
        <v>109</v>
      </c>
    </row>
    <row r="39" spans="1:6" x14ac:dyDescent="0.2">
      <c r="A39" s="42" t="s">
        <v>141</v>
      </c>
      <c r="B39" s="48">
        <v>1066.5</v>
      </c>
      <c r="C39" s="44">
        <v>1136</v>
      </c>
      <c r="D39" s="48">
        <v>1197.3</v>
      </c>
      <c r="E39" s="48">
        <v>1183.5</v>
      </c>
      <c r="F39" s="48">
        <v>1286.9000000000001</v>
      </c>
    </row>
    <row r="40" spans="1:6" x14ac:dyDescent="0.2">
      <c r="A40" s="42" t="s">
        <v>142</v>
      </c>
      <c r="B40" s="47">
        <v>1589.7</v>
      </c>
      <c r="C40" s="47">
        <v>1441.9</v>
      </c>
      <c r="D40" s="47">
        <v>2403.9</v>
      </c>
      <c r="E40" s="47">
        <v>3023.5</v>
      </c>
      <c r="F40" s="47">
        <v>2992.9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9953-52A4-0F46-99F8-FA2C7CC80FE4}">
  <dimension ref="A1:N46"/>
  <sheetViews>
    <sheetView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T16" sqref="T16"/>
    </sheetView>
  </sheetViews>
  <sheetFormatPr baseColWidth="10" defaultRowHeight="16" x14ac:dyDescent="0.2"/>
  <cols>
    <col min="1" max="1" width="50.6640625" style="13" bestFit="1" customWidth="1"/>
    <col min="2" max="2" width="9" bestFit="1" customWidth="1"/>
    <col min="3" max="3" width="10" bestFit="1" customWidth="1"/>
    <col min="4" max="4" width="9" bestFit="1" customWidth="1"/>
    <col min="5" max="7" width="10" bestFit="1" customWidth="1"/>
    <col min="9" max="9" width="5.1640625" bestFit="1" customWidth="1"/>
    <col min="10" max="10" width="5.6640625" bestFit="1" customWidth="1"/>
    <col min="11" max="11" width="6.33203125" bestFit="1" customWidth="1"/>
    <col min="12" max="12" width="7.5" bestFit="1" customWidth="1"/>
    <col min="13" max="13" width="6.33203125" bestFit="1" customWidth="1"/>
    <col min="14" max="14" width="7.5" bestFit="1" customWidth="1"/>
  </cols>
  <sheetData>
    <row r="1" spans="1:14" x14ac:dyDescent="0.2">
      <c r="A1" s="39" t="s">
        <v>51</v>
      </c>
      <c r="B1" s="1">
        <f t="shared" ref="B1:C1" si="0">C1-1</f>
        <v>2018</v>
      </c>
      <c r="C1" s="1">
        <f t="shared" si="0"/>
        <v>2019</v>
      </c>
      <c r="D1" s="1">
        <f>E1-1</f>
        <v>2020</v>
      </c>
      <c r="E1" s="1">
        <v>2021</v>
      </c>
      <c r="F1" s="1">
        <f>E1+1</f>
        <v>2022</v>
      </c>
      <c r="G1" s="1">
        <f>F1+1</f>
        <v>2023</v>
      </c>
      <c r="I1" s="1">
        <f t="shared" ref="I1" si="1">J1-1</f>
        <v>2018</v>
      </c>
      <c r="J1" s="1">
        <f t="shared" ref="J1" si="2">K1-1</f>
        <v>2019</v>
      </c>
      <c r="K1" s="1">
        <f>L1-1</f>
        <v>2020</v>
      </c>
      <c r="L1" s="1">
        <v>2021</v>
      </c>
      <c r="M1" s="1">
        <f>L1+1</f>
        <v>2022</v>
      </c>
      <c r="N1" s="1">
        <f>M1+1</f>
        <v>2023</v>
      </c>
    </row>
    <row r="2" spans="1:14" x14ac:dyDescent="0.2">
      <c r="A2" s="39"/>
      <c r="B2" s="1"/>
      <c r="C2" s="1"/>
      <c r="D2" s="1"/>
      <c r="E2" s="1"/>
      <c r="F2" s="1"/>
      <c r="G2" s="1"/>
      <c r="I2" s="38" t="s">
        <v>33</v>
      </c>
      <c r="J2" s="38"/>
      <c r="K2" s="38"/>
      <c r="L2" s="38"/>
      <c r="M2" s="38"/>
      <c r="N2" s="38"/>
    </row>
    <row r="3" spans="1:14" x14ac:dyDescent="0.2">
      <c r="E3" s="6"/>
      <c r="F3" s="6"/>
      <c r="G3" s="6"/>
    </row>
    <row r="5" spans="1:14" ht="17" x14ac:dyDescent="0.2">
      <c r="A5" s="12" t="s">
        <v>58</v>
      </c>
    </row>
    <row r="6" spans="1:14" ht="17" x14ac:dyDescent="0.2">
      <c r="A6" s="14" t="s">
        <v>26</v>
      </c>
      <c r="B6" s="28">
        <v>2.5000000000000001E-2</v>
      </c>
      <c r="C6" s="28">
        <v>0.05</v>
      </c>
      <c r="D6" s="28">
        <v>4.0000000000000001E-3</v>
      </c>
      <c r="E6" s="6">
        <v>0.13800000000000001</v>
      </c>
      <c r="F6" s="6">
        <v>5.8999999999999997E-2</v>
      </c>
      <c r="G6" s="6">
        <v>8.6999999999999994E-2</v>
      </c>
      <c r="J6" s="34">
        <f>C6/B6-1</f>
        <v>1</v>
      </c>
      <c r="K6" s="34">
        <f t="shared" ref="K6:N6" si="3">D6/C6-1</f>
        <v>-0.92</v>
      </c>
      <c r="L6" s="34">
        <f t="shared" si="3"/>
        <v>33.5</v>
      </c>
      <c r="M6" s="34">
        <f t="shared" si="3"/>
        <v>-0.57246376811594213</v>
      </c>
      <c r="N6" s="34">
        <f t="shared" si="3"/>
        <v>0.47457627118644075</v>
      </c>
    </row>
    <row r="7" spans="1:14" ht="17" x14ac:dyDescent="0.2">
      <c r="A7" s="14" t="s">
        <v>27</v>
      </c>
      <c r="B7" s="28">
        <v>6.0999999999999999E-2</v>
      </c>
      <c r="C7" s="28">
        <v>6.0999999999999999E-2</v>
      </c>
      <c r="D7" s="28">
        <v>-0.15</v>
      </c>
      <c r="E7" s="6">
        <v>0.216</v>
      </c>
      <c r="F7" s="6">
        <v>0.13300000000000001</v>
      </c>
      <c r="G7" s="6">
        <v>9.1999999999999998E-2</v>
      </c>
      <c r="J7" s="34">
        <f t="shared" ref="J7:J9" si="4">C7/B7-1</f>
        <v>0</v>
      </c>
      <c r="K7" s="34">
        <f t="shared" ref="K7:K9" si="5">D7/C7-1</f>
        <v>-3.459016393442623</v>
      </c>
      <c r="L7" s="34">
        <f t="shared" ref="L7:L9" si="6">E7/D7-1</f>
        <v>-2.44</v>
      </c>
      <c r="M7" s="34">
        <f t="shared" ref="M7:M9" si="7">F7/E7-1</f>
        <v>-0.38425925925925919</v>
      </c>
      <c r="N7" s="34">
        <f t="shared" ref="N7:N9" si="8">G7/F7-1</f>
        <v>-0.30827067669172936</v>
      </c>
    </row>
    <row r="8" spans="1:14" ht="17" x14ac:dyDescent="0.2">
      <c r="A8" s="14" t="s">
        <v>31</v>
      </c>
      <c r="B8" s="28">
        <v>5.6000000000000001E-2</v>
      </c>
      <c r="C8" s="28">
        <v>7.1999999999999995E-2</v>
      </c>
      <c r="D8" s="28">
        <v>-0.105</v>
      </c>
      <c r="E8" s="6">
        <v>0.16600000000000001</v>
      </c>
      <c r="F8" s="7">
        <v>0.16</v>
      </c>
      <c r="G8" s="6">
        <v>9.4E-2</v>
      </c>
      <c r="J8" s="34">
        <f t="shared" si="4"/>
        <v>0.28571428571428559</v>
      </c>
      <c r="K8" s="34">
        <f t="shared" si="5"/>
        <v>-2.4583333333333335</v>
      </c>
      <c r="L8" s="34">
        <f t="shared" si="6"/>
        <v>-2.5809523809523811</v>
      </c>
      <c r="M8" s="34">
        <f t="shared" si="7"/>
        <v>-3.6144578313253017E-2</v>
      </c>
      <c r="N8" s="34">
        <f t="shared" si="8"/>
        <v>-0.41249999999999998</v>
      </c>
    </row>
    <row r="9" spans="1:14" ht="17" x14ac:dyDescent="0.2">
      <c r="A9" s="15" t="s">
        <v>32</v>
      </c>
      <c r="B9" s="35">
        <v>4.4999999999999998E-2</v>
      </c>
      <c r="C9" s="35">
        <v>5.8999999999999997E-2</v>
      </c>
      <c r="D9" s="35">
        <v>-7.6999999999999999E-2</v>
      </c>
      <c r="E9" s="36">
        <v>0.17</v>
      </c>
      <c r="F9" s="37">
        <v>0.109</v>
      </c>
      <c r="G9" s="36">
        <v>0.09</v>
      </c>
      <c r="J9" s="34">
        <f t="shared" si="4"/>
        <v>0.31111111111111112</v>
      </c>
      <c r="K9" s="34">
        <f t="shared" si="5"/>
        <v>-2.3050847457627119</v>
      </c>
      <c r="L9" s="34">
        <f t="shared" si="6"/>
        <v>-3.2077922077922079</v>
      </c>
      <c r="M9" s="34">
        <f t="shared" si="7"/>
        <v>-0.35882352941176476</v>
      </c>
      <c r="N9" s="34">
        <f t="shared" si="8"/>
        <v>-0.17431192660550465</v>
      </c>
    </row>
    <row r="10" spans="1:14" x14ac:dyDescent="0.2">
      <c r="E10" s="6"/>
      <c r="F10" s="6"/>
      <c r="G10" s="6"/>
    </row>
    <row r="11" spans="1:14" ht="17" x14ac:dyDescent="0.2">
      <c r="A11" s="12" t="s">
        <v>57</v>
      </c>
    </row>
    <row r="12" spans="1:14" ht="17" x14ac:dyDescent="0.2">
      <c r="A12" s="14" t="s">
        <v>26</v>
      </c>
      <c r="B12" s="28">
        <v>0.02</v>
      </c>
      <c r="C12" s="28">
        <v>0.05</v>
      </c>
      <c r="D12" s="28">
        <v>0</v>
      </c>
      <c r="E12" s="28">
        <v>0.13</v>
      </c>
      <c r="F12" s="28">
        <v>0.06</v>
      </c>
      <c r="G12" s="28">
        <v>0.09</v>
      </c>
      <c r="J12" s="34">
        <f>C12/B12-1</f>
        <v>1.5</v>
      </c>
      <c r="K12" s="34">
        <f>D12/C12-1</f>
        <v>-1</v>
      </c>
      <c r="L12" s="34" t="e">
        <f t="shared" ref="L12:L15" si="9">E12/D12-1</f>
        <v>#DIV/0!</v>
      </c>
      <c r="M12" s="34">
        <f t="shared" ref="M12:M15" si="10">F12/E12-1</f>
        <v>-0.53846153846153855</v>
      </c>
      <c r="N12" s="34">
        <f t="shared" ref="N12:N15" si="11">G12/F12-1</f>
        <v>0.5</v>
      </c>
    </row>
    <row r="13" spans="1:14" ht="17" x14ac:dyDescent="0.2">
      <c r="A13" s="14" t="s">
        <v>27</v>
      </c>
      <c r="B13" s="28">
        <v>0.1</v>
      </c>
      <c r="C13" s="28">
        <v>0.03</v>
      </c>
      <c r="D13" s="28">
        <v>-0.13</v>
      </c>
      <c r="E13" s="28">
        <v>0.28999999999999998</v>
      </c>
      <c r="F13" s="28"/>
      <c r="G13" s="28">
        <v>0.11</v>
      </c>
      <c r="J13" s="34">
        <f t="shared" ref="J13:J15" si="12">C13/B13-1</f>
        <v>-0.7</v>
      </c>
      <c r="K13" s="34">
        <f t="shared" ref="K13:K15" si="13">D13/C13-1</f>
        <v>-5.3333333333333339</v>
      </c>
      <c r="L13" s="34">
        <f t="shared" si="9"/>
        <v>-3.2307692307692304</v>
      </c>
      <c r="M13" s="34">
        <f t="shared" si="10"/>
        <v>-1</v>
      </c>
      <c r="N13" s="34" t="e">
        <f t="shared" si="11"/>
        <v>#DIV/0!</v>
      </c>
    </row>
    <row r="14" spans="1:14" ht="17" x14ac:dyDescent="0.2">
      <c r="A14" s="14" t="s">
        <v>31</v>
      </c>
      <c r="B14" s="28">
        <v>0.06</v>
      </c>
      <c r="C14" s="28">
        <v>0.05</v>
      </c>
      <c r="D14" s="28">
        <v>-0.1</v>
      </c>
      <c r="E14" s="28">
        <v>0.21</v>
      </c>
      <c r="F14" s="28">
        <v>0.1</v>
      </c>
      <c r="G14" s="28">
        <v>0.09</v>
      </c>
      <c r="J14" s="34">
        <f t="shared" si="12"/>
        <v>-0.16666666666666663</v>
      </c>
      <c r="K14" s="34">
        <f t="shared" si="13"/>
        <v>-3</v>
      </c>
      <c r="L14" s="34">
        <f t="shared" si="9"/>
        <v>-3.0999999999999996</v>
      </c>
      <c r="M14" s="34">
        <f t="shared" si="10"/>
        <v>-0.52380952380952372</v>
      </c>
      <c r="N14" s="34">
        <f t="shared" si="11"/>
        <v>-0.10000000000000009</v>
      </c>
    </row>
    <row r="15" spans="1:14" ht="17" x14ac:dyDescent="0.2">
      <c r="A15" s="15" t="s">
        <v>32</v>
      </c>
      <c r="B15" s="35">
        <v>0.06</v>
      </c>
      <c r="C15" s="35">
        <v>0.04</v>
      </c>
      <c r="D15" s="35">
        <v>-7.0000000000000007E-2</v>
      </c>
      <c r="E15" s="35">
        <v>0.21</v>
      </c>
      <c r="F15" s="35">
        <v>0.05</v>
      </c>
      <c r="G15" s="35">
        <v>0.1</v>
      </c>
      <c r="J15" s="34">
        <f t="shared" si="12"/>
        <v>-0.33333333333333326</v>
      </c>
      <c r="K15" s="34">
        <f t="shared" si="13"/>
        <v>-2.75</v>
      </c>
      <c r="L15" s="34">
        <f t="shared" si="9"/>
        <v>-3.9999999999999996</v>
      </c>
      <c r="M15" s="34">
        <f t="shared" si="10"/>
        <v>-0.76190476190476186</v>
      </c>
      <c r="N15" s="34">
        <f t="shared" si="11"/>
        <v>1</v>
      </c>
    </row>
    <row r="17" spans="1:14" ht="17" x14ac:dyDescent="0.2">
      <c r="A17" s="12" t="s">
        <v>56</v>
      </c>
    </row>
    <row r="18" spans="1:14" ht="17" x14ac:dyDescent="0.2">
      <c r="A18" s="14" t="s">
        <v>26</v>
      </c>
      <c r="B18" s="2">
        <v>35860</v>
      </c>
      <c r="C18" s="2">
        <v>37923</v>
      </c>
      <c r="D18" s="2">
        <v>38123</v>
      </c>
      <c r="E18" s="2">
        <v>43344</v>
      </c>
      <c r="F18" s="2">
        <v>45898</v>
      </c>
      <c r="G18" s="31">
        <v>49914</v>
      </c>
      <c r="J18" s="34">
        <f>C18/B18-1</f>
        <v>5.7529280535415506E-2</v>
      </c>
      <c r="K18" s="34">
        <f t="shared" ref="K18:K21" si="14">D18/C18-1</f>
        <v>5.2738443688526981E-3</v>
      </c>
      <c r="L18" s="34">
        <f t="shared" ref="L18:L21" si="15">E18/D18-1</f>
        <v>0.13695144663326597</v>
      </c>
      <c r="M18" s="34">
        <f t="shared" ref="M18:M21" si="16">F18/E18-1</f>
        <v>5.8923957179771058E-2</v>
      </c>
      <c r="N18" s="34">
        <f t="shared" ref="N18:N21" si="17">G18/F18-1</f>
        <v>8.7498365941871104E-2</v>
      </c>
    </row>
    <row r="19" spans="1:14" ht="17" x14ac:dyDescent="0.2">
      <c r="A19" s="14" t="s">
        <v>27</v>
      </c>
      <c r="B19" s="2">
        <v>27557</v>
      </c>
      <c r="C19" s="2">
        <v>28853</v>
      </c>
      <c r="D19" s="2">
        <v>25446</v>
      </c>
      <c r="E19" s="2">
        <v>33097</v>
      </c>
      <c r="F19" s="2">
        <v>34537</v>
      </c>
      <c r="G19" s="2">
        <v>38264</v>
      </c>
      <c r="J19" s="34">
        <f t="shared" ref="J19:J21" si="18">C19/B19-1</f>
        <v>4.7029792793119807E-2</v>
      </c>
      <c r="K19" s="34">
        <f t="shared" si="14"/>
        <v>-0.11808130870273459</v>
      </c>
      <c r="L19" s="34">
        <f t="shared" si="15"/>
        <v>0.30067594120883445</v>
      </c>
      <c r="M19" s="34">
        <f t="shared" si="16"/>
        <v>4.3508475088376519E-2</v>
      </c>
      <c r="N19" s="34">
        <f t="shared" si="17"/>
        <v>0.10791325245388994</v>
      </c>
    </row>
    <row r="20" spans="1:14" ht="17" x14ac:dyDescent="0.2">
      <c r="A20" s="14" t="s">
        <v>31</v>
      </c>
      <c r="B20" s="2">
        <v>22717</v>
      </c>
      <c r="C20" s="2">
        <v>23981</v>
      </c>
      <c r="D20" s="2">
        <v>21609</v>
      </c>
      <c r="E20" s="2">
        <v>26234</v>
      </c>
      <c r="F20" s="2">
        <v>29038</v>
      </c>
      <c r="G20" s="2">
        <v>31572</v>
      </c>
      <c r="J20" s="34">
        <f t="shared" si="18"/>
        <v>5.5641149799709577E-2</v>
      </c>
      <c r="K20" s="34">
        <f t="shared" si="14"/>
        <v>-9.8911638380384526E-2</v>
      </c>
      <c r="L20" s="34">
        <f t="shared" si="15"/>
        <v>0.21403119070757559</v>
      </c>
      <c r="M20" s="34">
        <f t="shared" si="16"/>
        <v>0.10688419608142108</v>
      </c>
      <c r="N20" s="34">
        <f t="shared" si="17"/>
        <v>8.7264963151732156E-2</v>
      </c>
    </row>
    <row r="21" spans="1:14" ht="17" x14ac:dyDescent="0.2">
      <c r="A21" s="15" t="s">
        <v>32</v>
      </c>
      <c r="B21" s="3">
        <f t="shared" ref="B21" si="19">SUM(B18:B20)</f>
        <v>86134</v>
      </c>
      <c r="C21" s="3">
        <f t="shared" ref="C21" si="20">SUM(C18:C20)</f>
        <v>90757</v>
      </c>
      <c r="D21" s="3">
        <f t="shared" ref="D21" si="21">SUM(D18:D20)</f>
        <v>85178</v>
      </c>
      <c r="E21" s="3">
        <f t="shared" ref="E21:F21" si="22">SUM(E18:E20)</f>
        <v>102675</v>
      </c>
      <c r="F21" s="3">
        <f t="shared" si="22"/>
        <v>109473</v>
      </c>
      <c r="G21" s="3">
        <f>SUM(G18:G20)</f>
        <v>119750</v>
      </c>
      <c r="J21" s="34">
        <f t="shared" si="18"/>
        <v>5.3672185199804989E-2</v>
      </c>
      <c r="K21" s="34">
        <f t="shared" si="14"/>
        <v>-6.1471842392322396E-2</v>
      </c>
      <c r="L21" s="34">
        <f t="shared" si="15"/>
        <v>0.20541689168564647</v>
      </c>
      <c r="M21" s="34">
        <f t="shared" si="16"/>
        <v>6.6208911614316968E-2</v>
      </c>
      <c r="N21" s="34">
        <f t="shared" si="17"/>
        <v>9.3877029039123761E-2</v>
      </c>
    </row>
    <row r="22" spans="1:14" x14ac:dyDescent="0.2">
      <c r="B22" s="2"/>
      <c r="C22" s="2"/>
      <c r="D22" s="2"/>
      <c r="E22" s="2"/>
      <c r="F22" s="2"/>
      <c r="G22" s="2"/>
    </row>
    <row r="23" spans="1:14" ht="17" x14ac:dyDescent="0.2">
      <c r="A23" s="29" t="s">
        <v>52</v>
      </c>
      <c r="B23" s="2"/>
      <c r="C23" s="2"/>
      <c r="D23" s="2"/>
      <c r="E23" s="2"/>
      <c r="F23" s="2"/>
      <c r="G23" s="2"/>
    </row>
    <row r="24" spans="1:14" ht="17" x14ac:dyDescent="0.2">
      <c r="A24" s="14" t="s">
        <v>54</v>
      </c>
      <c r="B24" s="2">
        <v>63251</v>
      </c>
      <c r="C24" s="2">
        <v>66415</v>
      </c>
      <c r="D24" s="2">
        <v>63297</v>
      </c>
      <c r="E24" s="2">
        <v>75956</v>
      </c>
      <c r="F24" s="2">
        <v>80066</v>
      </c>
      <c r="G24" s="2">
        <v>87809</v>
      </c>
      <c r="J24" s="34">
        <f>C24/B24-1</f>
        <v>5.0022924538742464E-2</v>
      </c>
      <c r="K24" s="34">
        <f t="shared" ref="K24:K27" si="23">D24/C24-1</f>
        <v>-4.6947225777309365E-2</v>
      </c>
      <c r="L24" s="34">
        <f t="shared" ref="L24:L27" si="24">E24/D24-1</f>
        <v>0.19999368058517786</v>
      </c>
      <c r="M24" s="34">
        <f t="shared" ref="M24:M27" si="25">F24/E24-1</f>
        <v>5.4110274369371769E-2</v>
      </c>
      <c r="N24" s="34">
        <f t="shared" ref="N24:N27" si="26">G24/F24-1</f>
        <v>9.6707716134189381E-2</v>
      </c>
    </row>
    <row r="25" spans="1:14" ht="17" x14ac:dyDescent="0.2">
      <c r="A25" s="14" t="s">
        <v>55</v>
      </c>
      <c r="B25" s="2">
        <v>13519</v>
      </c>
      <c r="C25" s="2">
        <v>14392</v>
      </c>
      <c r="D25" s="2">
        <v>11781</v>
      </c>
      <c r="E25" s="2">
        <v>15151</v>
      </c>
      <c r="F25" s="2">
        <v>18444</v>
      </c>
      <c r="G25" s="2">
        <v>20045</v>
      </c>
      <c r="J25" s="34">
        <f t="shared" ref="J25:J27" si="27">C25/B25-1</f>
        <v>6.4575782232413559E-2</v>
      </c>
      <c r="K25" s="34">
        <f t="shared" si="23"/>
        <v>-0.18142023346303504</v>
      </c>
      <c r="L25" s="34">
        <f t="shared" si="24"/>
        <v>0.28605381546558006</v>
      </c>
      <c r="M25" s="34">
        <f t="shared" si="25"/>
        <v>0.21734538974325135</v>
      </c>
      <c r="N25" s="34">
        <f t="shared" si="26"/>
        <v>8.6803296464974977E-2</v>
      </c>
    </row>
    <row r="26" spans="1:14" ht="17" x14ac:dyDescent="0.2">
      <c r="A26" s="14" t="s">
        <v>53</v>
      </c>
      <c r="B26" s="2">
        <v>9364</v>
      </c>
      <c r="C26" s="2">
        <v>9950</v>
      </c>
      <c r="D26" s="2">
        <v>10100</v>
      </c>
      <c r="E26" s="2">
        <v>11568</v>
      </c>
      <c r="F26" s="2">
        <v>10963</v>
      </c>
      <c r="G26" s="2">
        <v>11896</v>
      </c>
      <c r="J26" s="34">
        <f t="shared" si="27"/>
        <v>6.2580093976932982E-2</v>
      </c>
      <c r="K26" s="34">
        <f t="shared" si="23"/>
        <v>1.5075376884422065E-2</v>
      </c>
      <c r="L26" s="34">
        <f t="shared" si="24"/>
        <v>0.14534653465346525</v>
      </c>
      <c r="M26" s="34">
        <f t="shared" si="25"/>
        <v>-5.2299446749654255E-2</v>
      </c>
      <c r="N26" s="34">
        <f t="shared" si="26"/>
        <v>8.5104442214722242E-2</v>
      </c>
    </row>
    <row r="27" spans="1:14" ht="17" x14ac:dyDescent="0.2">
      <c r="A27" s="15" t="s">
        <v>29</v>
      </c>
      <c r="B27" s="3">
        <f t="shared" ref="B27:F27" si="28">SUM(B24:B26)</f>
        <v>86134</v>
      </c>
      <c r="C27" s="3">
        <f t="shared" si="28"/>
        <v>90757</v>
      </c>
      <c r="D27" s="3">
        <f t="shared" si="28"/>
        <v>85178</v>
      </c>
      <c r="E27" s="3">
        <f t="shared" si="28"/>
        <v>102675</v>
      </c>
      <c r="F27" s="3">
        <f t="shared" si="28"/>
        <v>109473</v>
      </c>
      <c r="G27" s="3">
        <f>SUM(G24:G26)</f>
        <v>119750</v>
      </c>
      <c r="J27" s="34">
        <f t="shared" si="27"/>
        <v>5.3672185199804989E-2</v>
      </c>
      <c r="K27" s="34">
        <f t="shared" si="23"/>
        <v>-6.1471842392322396E-2</v>
      </c>
      <c r="L27" s="34">
        <f t="shared" si="24"/>
        <v>0.20541689168564647</v>
      </c>
      <c r="M27" s="34">
        <f t="shared" si="25"/>
        <v>6.6208911614316968E-2</v>
      </c>
      <c r="N27" s="34">
        <f t="shared" si="26"/>
        <v>9.3877029039123761E-2</v>
      </c>
    </row>
    <row r="29" spans="1:14" ht="17" x14ac:dyDescent="0.2">
      <c r="A29" s="12" t="s">
        <v>59</v>
      </c>
    </row>
    <row r="30" spans="1:14" ht="17" x14ac:dyDescent="0.2">
      <c r="A30" s="14" t="s">
        <v>26</v>
      </c>
      <c r="B30">
        <v>13914</v>
      </c>
      <c r="C30">
        <v>13846</v>
      </c>
      <c r="D30">
        <v>13682</v>
      </c>
      <c r="E30">
        <v>13438</v>
      </c>
      <c r="F30">
        <v>13444</v>
      </c>
      <c r="G30">
        <v>13457</v>
      </c>
      <c r="J30" s="34">
        <f>C30/B30-1</f>
        <v>-4.8871640074744649E-3</v>
      </c>
      <c r="K30" s="34">
        <f t="shared" ref="K30:K33" si="29">D30/C30-1</f>
        <v>-1.184457605084499E-2</v>
      </c>
      <c r="L30" s="34">
        <f t="shared" ref="L30:L33" si="30">E30/D30-1</f>
        <v>-1.7833650051162109E-2</v>
      </c>
      <c r="M30" s="34">
        <f t="shared" ref="M30:M33" si="31">F30/E30-1</f>
        <v>4.4649501413895898E-4</v>
      </c>
      <c r="N30" s="34">
        <f t="shared" ref="N30:N33" si="32">G30/F30-1</f>
        <v>9.6697411484680806E-4</v>
      </c>
    </row>
    <row r="31" spans="1:14" ht="17" x14ac:dyDescent="0.2">
      <c r="A31" s="14" t="s">
        <v>27</v>
      </c>
      <c r="B31">
        <v>10263</v>
      </c>
      <c r="C31">
        <v>10465</v>
      </c>
      <c r="D31">
        <v>10560</v>
      </c>
      <c r="E31">
        <v>10785</v>
      </c>
      <c r="F31">
        <v>10103</v>
      </c>
      <c r="G31">
        <v>10263</v>
      </c>
      <c r="J31" s="34">
        <f t="shared" ref="J31:J33" si="33">C31/B31-1</f>
        <v>1.9682354087498855E-2</v>
      </c>
      <c r="K31" s="34">
        <f t="shared" si="29"/>
        <v>9.0778786430960601E-3</v>
      </c>
      <c r="L31" s="34">
        <f t="shared" si="30"/>
        <v>2.1306818181818121E-2</v>
      </c>
      <c r="M31" s="34">
        <f t="shared" si="31"/>
        <v>-6.323597589244323E-2</v>
      </c>
      <c r="N31" s="34">
        <f t="shared" si="32"/>
        <v>1.5836880134613374E-2</v>
      </c>
    </row>
    <row r="32" spans="1:14" ht="17" x14ac:dyDescent="0.2">
      <c r="A32" s="14" t="s">
        <v>31</v>
      </c>
      <c r="B32">
        <v>13678</v>
      </c>
      <c r="C32">
        <v>14384</v>
      </c>
      <c r="D32">
        <v>14956</v>
      </c>
      <c r="E32">
        <v>15808</v>
      </c>
      <c r="F32">
        <v>16728</v>
      </c>
      <c r="G32">
        <v>18102</v>
      </c>
      <c r="J32" s="34">
        <f t="shared" si="33"/>
        <v>5.1615733294341215E-2</v>
      </c>
      <c r="K32" s="34">
        <f t="shared" si="29"/>
        <v>3.976640711902113E-2</v>
      </c>
      <c r="L32" s="34">
        <f t="shared" si="30"/>
        <v>5.6967103503610561E-2</v>
      </c>
      <c r="M32" s="34">
        <f t="shared" si="31"/>
        <v>5.81983805668016E-2</v>
      </c>
      <c r="N32" s="34">
        <f t="shared" si="32"/>
        <v>8.2137733142037206E-2</v>
      </c>
    </row>
    <row r="33" spans="1:14" ht="17" x14ac:dyDescent="0.2">
      <c r="A33" s="15" t="s">
        <v>32</v>
      </c>
      <c r="B33" s="1">
        <f t="shared" ref="B33:F33" si="34">SUM(B30:B32)</f>
        <v>37855</v>
      </c>
      <c r="C33" s="1">
        <f t="shared" si="34"/>
        <v>38695</v>
      </c>
      <c r="D33" s="1">
        <f t="shared" si="34"/>
        <v>39198</v>
      </c>
      <c r="E33" s="1">
        <f t="shared" si="34"/>
        <v>40031</v>
      </c>
      <c r="F33" s="1">
        <f t="shared" si="34"/>
        <v>40275</v>
      </c>
      <c r="G33" s="1">
        <f>SUM(G30:G32)</f>
        <v>41822</v>
      </c>
      <c r="J33" s="34">
        <f t="shared" si="33"/>
        <v>2.2189935279355533E-2</v>
      </c>
      <c r="K33" s="34">
        <f t="shared" si="29"/>
        <v>1.2999095490373369E-2</v>
      </c>
      <c r="L33" s="34">
        <f t="shared" si="30"/>
        <v>2.1251084238991691E-2</v>
      </c>
      <c r="M33" s="34">
        <f t="shared" si="31"/>
        <v>6.0952761609751605E-3</v>
      </c>
      <c r="N33" s="34">
        <f t="shared" si="32"/>
        <v>3.8410924891371767E-2</v>
      </c>
    </row>
    <row r="35" spans="1:14" ht="17" x14ac:dyDescent="0.2">
      <c r="A35" s="12" t="s">
        <v>61</v>
      </c>
    </row>
    <row r="36" spans="1:14" ht="17" x14ac:dyDescent="0.2">
      <c r="A36" s="14" t="s">
        <v>26</v>
      </c>
      <c r="B36" s="31">
        <f>B18+'Statement of Operations'!B7</f>
        <v>38525</v>
      </c>
      <c r="C36" s="31">
        <f>C18+'Statement of Operations'!C7</f>
        <v>40413</v>
      </c>
      <c r="D36" s="31">
        <f>D18+'Statement of Operations'!D7</f>
        <v>40518</v>
      </c>
      <c r="E36" s="31">
        <f>E18+'Statement of Operations'!E7</f>
        <v>45961</v>
      </c>
      <c r="F36" s="31">
        <f>F18+'Statement of Operations'!F7</f>
        <v>48734</v>
      </c>
      <c r="G36" s="31">
        <f>G18+'Statement of Operations'!G7</f>
        <v>53135</v>
      </c>
      <c r="J36" s="34">
        <f>C36/B36-1</f>
        <v>4.9007138221933699E-2</v>
      </c>
      <c r="K36" s="34">
        <f t="shared" ref="K36:K39" si="35">D36/C36-1</f>
        <v>2.5981738549476496E-3</v>
      </c>
      <c r="L36" s="34">
        <f t="shared" ref="L36:L39" si="36">E36/D36-1</f>
        <v>0.13433535712522837</v>
      </c>
      <c r="M36" s="34">
        <f t="shared" ref="M36:M39" si="37">F36/E36-1</f>
        <v>6.0333761232349126E-2</v>
      </c>
      <c r="N36" s="34">
        <f t="shared" ref="N36:N39" si="38">G36/F36-1</f>
        <v>9.030656215373245E-2</v>
      </c>
    </row>
    <row r="37" spans="1:14" ht="17" x14ac:dyDescent="0.2">
      <c r="A37" s="14" t="s">
        <v>27</v>
      </c>
      <c r="B37" s="31">
        <f>B19+'Statement of Operations'!B8</f>
        <v>34225</v>
      </c>
      <c r="C37" s="31">
        <f>C19+'Statement of Operations'!C8</f>
        <v>35187</v>
      </c>
      <c r="D37" s="31">
        <f>D19+'Statement of Operations'!D8</f>
        <v>30560</v>
      </c>
      <c r="E37" s="31">
        <f>E19+'Statement of Operations'!E8</f>
        <v>39553</v>
      </c>
      <c r="F37" s="31">
        <f>F19+'Statement of Operations'!F8</f>
        <v>39716</v>
      </c>
      <c r="G37" s="31">
        <f>G19+'Statement of Operations'!G8</f>
        <v>43966</v>
      </c>
      <c r="J37" s="34">
        <f t="shared" ref="J37:J39" si="39">C37/B37-1</f>
        <v>2.8108108108108043E-2</v>
      </c>
      <c r="K37" s="34">
        <f t="shared" si="35"/>
        <v>-0.1314974280273965</v>
      </c>
      <c r="L37" s="34">
        <f t="shared" si="36"/>
        <v>0.29427356020942419</v>
      </c>
      <c r="M37" s="34">
        <f t="shared" si="37"/>
        <v>4.1210527646449169E-3</v>
      </c>
      <c r="N37" s="34">
        <f t="shared" si="38"/>
        <v>0.10700976936247364</v>
      </c>
    </row>
    <row r="38" spans="1:14" ht="17" x14ac:dyDescent="0.2">
      <c r="A38" s="14" t="s">
        <v>31</v>
      </c>
      <c r="B38" s="31">
        <f>B20+'Statement of Operations'!B9</f>
        <v>23397</v>
      </c>
      <c r="C38" s="31">
        <f>C20+'Statement of Operations'!C9</f>
        <v>24578</v>
      </c>
      <c r="D38" s="31">
        <f>D20+'Statement of Operations'!D9</f>
        <v>22239</v>
      </c>
      <c r="E38" s="31">
        <f>E20+'Statement of Operations'!E9</f>
        <v>26949</v>
      </c>
      <c r="F38" s="31">
        <f>F20+'Statement of Operations'!F9</f>
        <v>29771</v>
      </c>
      <c r="G38" s="31">
        <f>G20+'Statement of Operations'!G9</f>
        <v>32391</v>
      </c>
      <c r="J38" s="34">
        <f t="shared" si="39"/>
        <v>5.0476556823524366E-2</v>
      </c>
      <c r="K38" s="34">
        <f t="shared" si="35"/>
        <v>-9.5166408983643924E-2</v>
      </c>
      <c r="L38" s="34">
        <f t="shared" si="36"/>
        <v>0.21179009847565089</v>
      </c>
      <c r="M38" s="34">
        <f t="shared" si="37"/>
        <v>0.10471631600430453</v>
      </c>
      <c r="N38" s="34">
        <f t="shared" si="38"/>
        <v>8.8005105639716419E-2</v>
      </c>
    </row>
    <row r="39" spans="1:14" ht="17" x14ac:dyDescent="0.2">
      <c r="A39" s="15" t="s">
        <v>32</v>
      </c>
      <c r="B39" s="32">
        <f>B21+'Statement of Operations'!B10</f>
        <v>96147</v>
      </c>
      <c r="C39" s="32">
        <f>C21+'Statement of Operations'!C10</f>
        <v>100178</v>
      </c>
      <c r="D39" s="32">
        <f>D21+'Statement of Operations'!D10</f>
        <v>93317</v>
      </c>
      <c r="E39" s="32">
        <f>E21+'Statement of Operations'!E10</f>
        <v>112463</v>
      </c>
      <c r="F39" s="32">
        <f>F21+'Statement of Operations'!F10</f>
        <v>118221</v>
      </c>
      <c r="G39" s="32">
        <f>G21+'Statement of Operations'!G10</f>
        <v>129492</v>
      </c>
      <c r="J39" s="34">
        <f t="shared" si="39"/>
        <v>4.1925385087418165E-2</v>
      </c>
      <c r="K39" s="34">
        <f t="shared" si="35"/>
        <v>-6.8488091197668188E-2</v>
      </c>
      <c r="L39" s="34">
        <f t="shared" si="36"/>
        <v>0.20517161931909511</v>
      </c>
      <c r="M39" s="34">
        <f t="shared" si="37"/>
        <v>5.1199061024514769E-2</v>
      </c>
      <c r="N39" s="34">
        <f t="shared" si="38"/>
        <v>9.5338391656304644E-2</v>
      </c>
    </row>
    <row r="41" spans="1:14" ht="17" x14ac:dyDescent="0.2">
      <c r="A41" s="12" t="s">
        <v>60</v>
      </c>
    </row>
    <row r="42" spans="1:14" ht="17" x14ac:dyDescent="0.2">
      <c r="A42" s="14" t="s">
        <v>26</v>
      </c>
      <c r="B42" s="26">
        <f t="shared" ref="B42:F45" si="40">B36/B30</f>
        <v>2.7687940204110966</v>
      </c>
      <c r="C42" s="26">
        <f t="shared" si="40"/>
        <v>2.9187490972121912</v>
      </c>
      <c r="D42" s="26">
        <f t="shared" si="40"/>
        <v>2.9614091507089606</v>
      </c>
      <c r="E42" s="26">
        <f t="shared" si="40"/>
        <v>3.4202262241404973</v>
      </c>
      <c r="F42" s="26">
        <f t="shared" si="40"/>
        <v>3.6249628086878904</v>
      </c>
      <c r="G42" s="26">
        <f>G36/G30</f>
        <v>3.948502638032251</v>
      </c>
      <c r="J42" s="34">
        <f>C42/B42-1</f>
        <v>5.4158986076844329E-2</v>
      </c>
      <c r="K42" s="34">
        <f t="shared" ref="K42:K45" si="41">D42/C42-1</f>
        <v>1.4615868673849119E-2</v>
      </c>
      <c r="L42" s="34">
        <f t="shared" ref="L42:L45" si="42">E42/D42-1</f>
        <v>0.15493201043216054</v>
      </c>
      <c r="M42" s="34">
        <f t="shared" ref="M42:M45" si="43">F42/E42-1</f>
        <v>5.9860538786098427E-2</v>
      </c>
      <c r="N42" s="34">
        <f t="shared" ref="N42:N45" si="44">G42/F42-1</f>
        <v>8.9253282425115543E-2</v>
      </c>
    </row>
    <row r="43" spans="1:14" ht="17" x14ac:dyDescent="0.2">
      <c r="A43" s="14" t="s">
        <v>27</v>
      </c>
      <c r="B43" s="26">
        <f t="shared" si="40"/>
        <v>3.3347948942804249</v>
      </c>
      <c r="C43" s="26">
        <f t="shared" si="40"/>
        <v>3.3623506927854754</v>
      </c>
      <c r="D43" s="26">
        <f t="shared" si="40"/>
        <v>2.893939393939394</v>
      </c>
      <c r="E43" s="26">
        <f t="shared" si="40"/>
        <v>3.6674084376448772</v>
      </c>
      <c r="F43" s="26">
        <f t="shared" si="40"/>
        <v>3.9311095714144315</v>
      </c>
      <c r="G43" s="26">
        <f t="shared" ref="G43:G45" si="45">G37/G31</f>
        <v>4.2839325733216409</v>
      </c>
      <c r="J43" s="34">
        <f t="shared" ref="J43:J45" si="46">C43/B43-1</f>
        <v>8.263116437029483E-3</v>
      </c>
      <c r="K43" s="34">
        <f t="shared" si="41"/>
        <v>-0.13931066139268033</v>
      </c>
      <c r="L43" s="34">
        <f t="shared" si="42"/>
        <v>0.26727202557362251</v>
      </c>
      <c r="M43" s="34">
        <f t="shared" si="43"/>
        <v>7.190394477548212E-2</v>
      </c>
      <c r="N43" s="34">
        <f t="shared" si="44"/>
        <v>8.9751505395017972E-2</v>
      </c>
    </row>
    <row r="44" spans="1:14" ht="17" x14ac:dyDescent="0.2">
      <c r="A44" s="14" t="s">
        <v>31</v>
      </c>
      <c r="B44" s="26">
        <f t="shared" si="40"/>
        <v>1.7105570989910805</v>
      </c>
      <c r="C44" s="26">
        <f t="shared" si="40"/>
        <v>1.7087041156840934</v>
      </c>
      <c r="D44" s="26">
        <f t="shared" si="40"/>
        <v>1.4869617544798075</v>
      </c>
      <c r="E44" s="26">
        <f t="shared" si="40"/>
        <v>1.7047697368421053</v>
      </c>
      <c r="F44" s="26">
        <f t="shared" si="40"/>
        <v>1.7797106647537064</v>
      </c>
      <c r="G44" s="26">
        <f t="shared" si="45"/>
        <v>1.7893602916804774</v>
      </c>
      <c r="J44" s="34">
        <f t="shared" si="46"/>
        <v>-1.0832630539372445E-3</v>
      </c>
      <c r="K44" s="34">
        <f t="shared" si="41"/>
        <v>-0.12977224035977086</v>
      </c>
      <c r="L44" s="34">
        <f t="shared" si="42"/>
        <v>0.14647853699404312</v>
      </c>
      <c r="M44" s="34">
        <f t="shared" si="43"/>
        <v>4.39595602221452E-2</v>
      </c>
      <c r="N44" s="34">
        <f t="shared" si="44"/>
        <v>5.4220200608319225E-3</v>
      </c>
    </row>
    <row r="45" spans="1:14" ht="17" x14ac:dyDescent="0.2">
      <c r="A45" s="15" t="s">
        <v>32</v>
      </c>
      <c r="B45" s="33">
        <f t="shared" si="40"/>
        <v>2.5398758420287941</v>
      </c>
      <c r="C45" s="33">
        <f t="shared" si="40"/>
        <v>2.5889132962915107</v>
      </c>
      <c r="D45" s="33">
        <f t="shared" si="40"/>
        <v>2.3806571763865505</v>
      </c>
      <c r="E45" s="33">
        <f t="shared" si="40"/>
        <v>2.8093977167695035</v>
      </c>
      <c r="F45" s="33">
        <f t="shared" si="40"/>
        <v>2.9353445065176911</v>
      </c>
      <c r="G45" s="33">
        <f t="shared" si="45"/>
        <v>3.0962651236191476</v>
      </c>
      <c r="J45" s="34">
        <f t="shared" si="46"/>
        <v>1.9307028103998425E-2</v>
      </c>
      <c r="K45" s="34">
        <f t="shared" si="41"/>
        <v>-8.0441519692172281E-2</v>
      </c>
      <c r="L45" s="34">
        <f t="shared" si="42"/>
        <v>0.18009335600084642</v>
      </c>
      <c r="M45" s="34">
        <f t="shared" si="43"/>
        <v>4.4830530400306712E-2</v>
      </c>
      <c r="N45" s="34">
        <f t="shared" si="44"/>
        <v>5.4821714025098389E-2</v>
      </c>
    </row>
    <row r="46" spans="1:14" x14ac:dyDescent="0.2">
      <c r="G46" s="26"/>
    </row>
  </sheetData>
  <mergeCells count="2">
    <mergeCell ref="I2:N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Statement of Operations</vt:lpstr>
      <vt:lpstr>Statement of Cashflow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2024-06-23T15:40:44Z</dcterms:created>
  <dcterms:modified xsi:type="dcterms:W3CDTF">2024-08-02T00:46:22Z</dcterms:modified>
</cp:coreProperties>
</file>