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95A4944D-2075-C24C-AA64-923B2E242C59}" xr6:coauthVersionLast="47" xr6:coauthVersionMax="47" xr10:uidLastSave="{00000000-0000-0000-0000-000000000000}"/>
  <bookViews>
    <workbookView minimized="1" xWindow="11360" yWindow="500" windowWidth="17440" windowHeight="15980" xr2:uid="{28302DE1-A37C-344B-BED5-ACCBE548D442}"/>
  </bookViews>
  <sheets>
    <sheet name="Statement of Operations" sheetId="1" r:id="rId1"/>
    <sheet name="Supple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18" i="2"/>
  <c r="B9" i="2"/>
  <c r="C9" i="2"/>
  <c r="D9" i="2"/>
  <c r="E9" i="2"/>
  <c r="F9" i="2"/>
  <c r="G9" i="2"/>
  <c r="C1" i="2"/>
  <c r="D1" i="2" s="1"/>
  <c r="E1" i="2" s="1"/>
  <c r="F1" i="2" s="1"/>
  <c r="G1" i="2" s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B73" i="1"/>
  <c r="B72" i="1"/>
  <c r="B71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B65" i="1"/>
  <c r="B66" i="1"/>
  <c r="B67" i="1"/>
  <c r="B68" i="1"/>
  <c r="B69" i="1"/>
  <c r="B70" i="1"/>
  <c r="B64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B59" i="1"/>
  <c r="B60" i="1"/>
  <c r="B61" i="1"/>
  <c r="B62" i="1"/>
  <c r="B58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D31" i="1"/>
  <c r="E31" i="1"/>
  <c r="F31" i="1"/>
  <c r="G31" i="1"/>
  <c r="H31" i="1"/>
  <c r="I31" i="1"/>
  <c r="J31" i="1"/>
  <c r="K31" i="1"/>
  <c r="C31" i="1"/>
  <c r="B21" i="1"/>
  <c r="C21" i="1"/>
  <c r="D21" i="1"/>
  <c r="E21" i="1"/>
  <c r="B17" i="1"/>
  <c r="C17" i="1"/>
  <c r="D17" i="1"/>
  <c r="E17" i="1"/>
  <c r="F21" i="1"/>
  <c r="G21" i="1"/>
  <c r="H21" i="1"/>
  <c r="F17" i="1"/>
  <c r="B9" i="1"/>
  <c r="C9" i="1"/>
  <c r="D9" i="1"/>
  <c r="E9" i="1"/>
  <c r="E1" i="1"/>
  <c r="D1" i="1" s="1"/>
  <c r="C1" i="1" s="1"/>
  <c r="B1" i="1" s="1"/>
  <c r="G17" i="1"/>
  <c r="H17" i="1"/>
  <c r="I17" i="1"/>
  <c r="J17" i="1"/>
  <c r="K17" i="1"/>
  <c r="F9" i="1"/>
  <c r="G9" i="1"/>
  <c r="H9" i="1"/>
  <c r="I9" i="1"/>
  <c r="J9" i="1"/>
  <c r="K9" i="1"/>
  <c r="G1" i="1"/>
  <c r="H1" i="1" s="1"/>
  <c r="I1" i="1" s="1"/>
  <c r="J1" i="1" s="1"/>
  <c r="K1" i="1" s="1"/>
  <c r="D19" i="1" l="1"/>
  <c r="D22" i="1" s="1"/>
  <c r="C19" i="1"/>
  <c r="C22" i="1" s="1"/>
  <c r="C24" i="1" s="1"/>
  <c r="C26" i="1" s="1"/>
  <c r="B19" i="1"/>
  <c r="F19" i="1"/>
  <c r="F22" i="1" s="1"/>
  <c r="D24" i="1"/>
  <c r="D26" i="1" s="1"/>
  <c r="K19" i="1"/>
  <c r="J19" i="1"/>
  <c r="I19" i="1"/>
  <c r="G19" i="1"/>
  <c r="H19" i="1"/>
  <c r="H24" i="1" l="1"/>
  <c r="H26" i="1" s="1"/>
  <c r="H22" i="1"/>
  <c r="G22" i="1"/>
  <c r="G24" i="1" s="1"/>
  <c r="G26" i="1" s="1"/>
  <c r="J24" i="1"/>
  <c r="J26" i="1" s="1"/>
  <c r="J22" i="1"/>
  <c r="E22" i="1"/>
  <c r="E24" i="1" s="1"/>
  <c r="E26" i="1" s="1"/>
  <c r="K24" i="1"/>
  <c r="K26" i="1" s="1"/>
  <c r="K22" i="1"/>
  <c r="I22" i="1"/>
  <c r="I24" i="1" s="1"/>
  <c r="I26" i="1" s="1"/>
  <c r="B22" i="1"/>
  <c r="B24" i="1" s="1"/>
  <c r="B26" i="1" s="1"/>
  <c r="F24" i="1"/>
  <c r="F26" i="1" s="1"/>
</calcChain>
</file>

<file path=xl/sharedStrings.xml><?xml version="1.0" encoding="utf-8"?>
<sst xmlns="http://schemas.openxmlformats.org/spreadsheetml/2006/main" count="96" uniqueCount="54">
  <si>
    <t>PAPA JOHN’S INTERNATIONAL, INC.</t>
  </si>
  <si>
    <t>Revenues ($ Thousands):</t>
  </si>
  <si>
    <t>Domestic Company-owned restaurant sales</t>
  </si>
  <si>
    <t>North America franchise royalties and fees</t>
  </si>
  <si>
    <t>North America commissary revenues</t>
  </si>
  <si>
    <t>International revenues</t>
  </si>
  <si>
    <t>Other revenues</t>
  </si>
  <si>
    <t>Total revenues</t>
  </si>
  <si>
    <t>Cost and expenses:</t>
  </si>
  <si>
    <t>Domestic Company-owned restaurant expenses</t>
  </si>
  <si>
    <t>North America commissary expenses</t>
  </si>
  <si>
    <t>International expenses</t>
  </si>
  <si>
    <t>Other expenses</t>
  </si>
  <si>
    <t>G&amp;A</t>
  </si>
  <si>
    <t>A&amp;D</t>
  </si>
  <si>
    <t>Total cost and expenses</t>
  </si>
  <si>
    <t>Refranchising and impairment loss</t>
  </si>
  <si>
    <t>Operating income</t>
  </si>
  <si>
    <t>Net interest expense</t>
  </si>
  <si>
    <t>EBIT</t>
  </si>
  <si>
    <t>Income tax</t>
  </si>
  <si>
    <t xml:space="preserve">Net income </t>
  </si>
  <si>
    <t>Diluted EPS</t>
  </si>
  <si>
    <t>Diluted Shares</t>
  </si>
  <si>
    <t>Legal Settlement</t>
  </si>
  <si>
    <t>Growth Rates</t>
  </si>
  <si>
    <t>Ratios</t>
  </si>
  <si>
    <t>Segment revenues as % of total revenues:</t>
  </si>
  <si>
    <t>Expenses as % of total revenues:</t>
  </si>
  <si>
    <t>Operating margin</t>
  </si>
  <si>
    <t>EBIT margin</t>
  </si>
  <si>
    <t>Net margin</t>
  </si>
  <si>
    <t>Supplemental Information</t>
  </si>
  <si>
    <t>Domestic Company-owned restaurants</t>
  </si>
  <si>
    <t>North America commissaries</t>
  </si>
  <si>
    <t>Total A&amp;D</t>
  </si>
  <si>
    <t>Depreciation and amortization:</t>
  </si>
  <si>
    <t xml:space="preserve">International </t>
  </si>
  <si>
    <t xml:space="preserve">All others </t>
  </si>
  <si>
    <t>Unallocated corporate expenses</t>
  </si>
  <si>
    <t>Restaurant Units:</t>
  </si>
  <si>
    <t>Domestic Company Owned</t>
  </si>
  <si>
    <t>Franchised North America</t>
  </si>
  <si>
    <t xml:space="preserve">Total North America </t>
  </si>
  <si>
    <t>International Company Owned</t>
  </si>
  <si>
    <t>International Franchised</t>
  </si>
  <si>
    <t>Total International</t>
  </si>
  <si>
    <t>System-wide</t>
  </si>
  <si>
    <t>Comparable sales growth (decline):</t>
  </si>
  <si>
    <t>North America franchised restaurants</t>
  </si>
  <si>
    <t>North America restaurants</t>
  </si>
  <si>
    <t>International restaurants</t>
  </si>
  <si>
    <t>Total comparable sales growth (decline)</t>
  </si>
  <si>
    <t>System-wide restaurant sales growth: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</si>
</sst>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HK$&quot;* #,##0.00_);_(&quot;HK$&quot;* \(#,##0.00\);_(&quot;HK$&quot;* &quot;-&quot;??_);_(@_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u val="singleAccounting"/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2" borderId="0" xfId="2" applyFont="1"/>
    <xf numFmtId="165" fontId="0" fillId="0" borderId="0" xfId="1" applyNumberFormat="1" applyFont="1"/>
    <xf numFmtId="165" fontId="4" fillId="2" borderId="0" xfId="1" applyNumberFormat="1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2" borderId="0" xfId="2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1" fontId="3" fillId="0" borderId="0" xfId="0" applyNumberFormat="1" applyFont="1"/>
    <xf numFmtId="165" fontId="3" fillId="0" borderId="0" xfId="1" applyNumberFormat="1" applyFont="1"/>
    <xf numFmtId="165" fontId="5" fillId="2" borderId="0" xfId="1" applyNumberFormat="1" applyFont="1" applyFill="1"/>
    <xf numFmtId="0" fontId="7" fillId="0" borderId="0" xfId="0" applyFont="1"/>
    <xf numFmtId="0" fontId="7" fillId="0" borderId="0" xfId="0" applyFont="1" applyAlignment="1">
      <alignment horizontal="center"/>
    </xf>
    <xf numFmtId="9" fontId="8" fillId="0" borderId="0" xfId="3" applyFont="1"/>
    <xf numFmtId="9" fontId="6" fillId="0" borderId="0" xfId="3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/>
    <xf numFmtId="9" fontId="0" fillId="0" borderId="0" xfId="0" applyNumberFormat="1"/>
  </cellXfs>
  <cellStyles count="4">
    <cellStyle name="Currency" xfId="1" builtinId="4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82FC-037D-9B4A-AF47-B9C0E6AB6811}">
  <dimension ref="A1:K73"/>
  <sheetViews>
    <sheetView tabSelected="1" zoomScale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RowHeight="16" x14ac:dyDescent="0.2"/>
  <cols>
    <col min="1" max="1" width="40.83203125" bestFit="1" customWidth="1"/>
    <col min="2" max="6" width="11.5" bestFit="1" customWidth="1"/>
    <col min="7" max="7" width="11.5" style="9" bestFit="1" customWidth="1"/>
    <col min="8" max="11" width="11.5" bestFit="1" customWidth="1"/>
  </cols>
  <sheetData>
    <row r="1" spans="1:11" x14ac:dyDescent="0.2">
      <c r="A1" s="2" t="s">
        <v>0</v>
      </c>
      <c r="B1" s="2">
        <f t="shared" ref="B1:C1" si="0">C1-1</f>
        <v>2014</v>
      </c>
      <c r="C1" s="2">
        <f t="shared" si="0"/>
        <v>2015</v>
      </c>
      <c r="D1" s="2">
        <f>E1-1</f>
        <v>2016</v>
      </c>
      <c r="E1" s="2">
        <f>F1-1</f>
        <v>2017</v>
      </c>
      <c r="F1" s="2">
        <v>2018</v>
      </c>
      <c r="G1" s="11">
        <f>F1+1</f>
        <v>2019</v>
      </c>
      <c r="H1" s="2">
        <f t="shared" ref="H1:K1" si="1">G1+1</f>
        <v>2020</v>
      </c>
      <c r="I1" s="2">
        <f t="shared" si="1"/>
        <v>2021</v>
      </c>
      <c r="J1" s="2">
        <f t="shared" si="1"/>
        <v>2022</v>
      </c>
      <c r="K1" s="2">
        <f t="shared" si="1"/>
        <v>2023</v>
      </c>
    </row>
    <row r="3" spans="1:11" x14ac:dyDescent="0.2">
      <c r="A3" s="2" t="s">
        <v>1</v>
      </c>
    </row>
    <row r="4" spans="1:11" x14ac:dyDescent="0.2">
      <c r="A4" s="1" t="s">
        <v>2</v>
      </c>
      <c r="B4" s="4">
        <v>701854</v>
      </c>
      <c r="C4" s="4">
        <v>756307</v>
      </c>
      <c r="D4" s="4">
        <v>815931</v>
      </c>
      <c r="E4" s="4">
        <v>816718</v>
      </c>
      <c r="F4" s="4">
        <v>692380</v>
      </c>
      <c r="G4" s="4">
        <v>652053</v>
      </c>
      <c r="H4" s="4">
        <v>700757</v>
      </c>
      <c r="I4" s="4">
        <v>778323</v>
      </c>
      <c r="J4" s="4">
        <v>708389</v>
      </c>
      <c r="K4" s="4">
        <v>726362</v>
      </c>
    </row>
    <row r="5" spans="1:11" x14ac:dyDescent="0.2">
      <c r="A5" s="1" t="s">
        <v>3</v>
      </c>
      <c r="B5" s="4">
        <v>90169</v>
      </c>
      <c r="C5" s="4">
        <v>96056</v>
      </c>
      <c r="D5" s="4">
        <v>102980</v>
      </c>
      <c r="E5" s="4">
        <v>106729</v>
      </c>
      <c r="F5" s="4">
        <v>79293</v>
      </c>
      <c r="G5" s="4">
        <v>71828</v>
      </c>
      <c r="H5" s="4">
        <v>96732</v>
      </c>
      <c r="I5" s="4">
        <v>129310</v>
      </c>
      <c r="J5" s="4">
        <v>137399</v>
      </c>
      <c r="K5" s="4">
        <v>144550</v>
      </c>
    </row>
    <row r="6" spans="1:11" x14ac:dyDescent="0.2">
      <c r="A6" s="1" t="s">
        <v>4</v>
      </c>
      <c r="B6" s="4">
        <v>703571</v>
      </c>
      <c r="C6" s="4">
        <v>680321</v>
      </c>
      <c r="D6" s="4">
        <v>623883</v>
      </c>
      <c r="E6" s="4">
        <v>673712</v>
      </c>
      <c r="F6" s="4">
        <v>609866</v>
      </c>
      <c r="G6" s="4">
        <v>612652</v>
      </c>
      <c r="H6" s="4">
        <v>680793</v>
      </c>
      <c r="I6" s="4">
        <v>761305</v>
      </c>
      <c r="J6" s="4">
        <v>869634</v>
      </c>
      <c r="K6" s="4">
        <v>852361</v>
      </c>
    </row>
    <row r="7" spans="1:11" x14ac:dyDescent="0.2">
      <c r="A7" s="1" t="s">
        <v>5</v>
      </c>
      <c r="B7" s="4">
        <v>102455</v>
      </c>
      <c r="C7" s="4">
        <v>104691</v>
      </c>
      <c r="D7" s="4">
        <v>100904</v>
      </c>
      <c r="E7" s="4">
        <v>114021</v>
      </c>
      <c r="F7" s="4">
        <v>110349</v>
      </c>
      <c r="G7" s="4">
        <v>102924</v>
      </c>
      <c r="H7" s="4">
        <v>123963</v>
      </c>
      <c r="I7" s="4">
        <v>150771</v>
      </c>
      <c r="J7" s="4">
        <v>129903</v>
      </c>
      <c r="K7" s="4">
        <v>157187</v>
      </c>
    </row>
    <row r="8" spans="1:11" x14ac:dyDescent="0.2">
      <c r="A8" s="1" t="s">
        <v>6</v>
      </c>
      <c r="B8" s="4"/>
      <c r="C8" s="4"/>
      <c r="D8" s="4">
        <v>69922</v>
      </c>
      <c r="E8" s="4">
        <v>72179</v>
      </c>
      <c r="F8" s="4">
        <v>170983</v>
      </c>
      <c r="G8" s="4">
        <v>179791</v>
      </c>
      <c r="H8" s="4">
        <v>210989</v>
      </c>
      <c r="I8" s="4">
        <v>248712</v>
      </c>
      <c r="J8" s="4">
        <v>256778</v>
      </c>
      <c r="K8" s="4">
        <v>255253</v>
      </c>
    </row>
    <row r="9" spans="1:11" x14ac:dyDescent="0.2">
      <c r="A9" s="3" t="s">
        <v>7</v>
      </c>
      <c r="B9" s="5">
        <f t="shared" ref="B9" si="2">SUM(B4:B8)</f>
        <v>1598049</v>
      </c>
      <c r="C9" s="5">
        <f t="shared" ref="C9" si="3">SUM(C4:C8)</f>
        <v>1637375</v>
      </c>
      <c r="D9" s="5">
        <f t="shared" ref="D9" si="4">SUM(D4:D8)</f>
        <v>1713620</v>
      </c>
      <c r="E9" s="5">
        <f t="shared" ref="E9" si="5">SUM(E4:E8)</f>
        <v>1783359</v>
      </c>
      <c r="F9" s="5">
        <f t="shared" ref="F9:J9" si="6">SUM(F4:F8)</f>
        <v>1662871</v>
      </c>
      <c r="G9" s="5">
        <f t="shared" si="6"/>
        <v>1619248</v>
      </c>
      <c r="H9" s="5">
        <f t="shared" si="6"/>
        <v>1813234</v>
      </c>
      <c r="I9" s="5">
        <f t="shared" si="6"/>
        <v>2068421</v>
      </c>
      <c r="J9" s="5">
        <f t="shared" si="6"/>
        <v>2102103</v>
      </c>
      <c r="K9" s="5">
        <f>SUM(K4:K8)</f>
        <v>2135713</v>
      </c>
    </row>
    <row r="10" spans="1:11" x14ac:dyDescent="0.2">
      <c r="A10" s="6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1" t="s">
        <v>9</v>
      </c>
      <c r="B11" s="4">
        <v>572058</v>
      </c>
      <c r="C11" s="4">
        <v>604206</v>
      </c>
      <c r="D11" s="4">
        <v>651536</v>
      </c>
      <c r="E11" s="4">
        <v>664640</v>
      </c>
      <c r="F11" s="4">
        <v>577658</v>
      </c>
      <c r="G11" s="4">
        <v>526237</v>
      </c>
      <c r="H11" s="4">
        <v>563799</v>
      </c>
      <c r="I11" s="4">
        <v>621871</v>
      </c>
      <c r="J11" s="4">
        <v>585307</v>
      </c>
      <c r="K11" s="4">
        <v>587889</v>
      </c>
    </row>
    <row r="12" spans="1:11" x14ac:dyDescent="0.2">
      <c r="A12" s="1" t="s">
        <v>10</v>
      </c>
      <c r="B12" s="4">
        <v>655989</v>
      </c>
      <c r="C12" s="4">
        <v>629423</v>
      </c>
      <c r="D12" s="4">
        <v>579834</v>
      </c>
      <c r="E12" s="4">
        <v>631537</v>
      </c>
      <c r="F12" s="4">
        <v>575103</v>
      </c>
      <c r="G12" s="4">
        <v>569180</v>
      </c>
      <c r="H12" s="4">
        <v>630937</v>
      </c>
      <c r="I12" s="4">
        <v>703622</v>
      </c>
      <c r="J12" s="4">
        <v>811446</v>
      </c>
      <c r="K12" s="4">
        <v>787554</v>
      </c>
    </row>
    <row r="13" spans="1:11" x14ac:dyDescent="0.2">
      <c r="A13" s="1" t="s">
        <v>11</v>
      </c>
      <c r="B13" s="4">
        <v>63718</v>
      </c>
      <c r="C13" s="4">
        <v>63506</v>
      </c>
      <c r="D13" s="4">
        <v>62574</v>
      </c>
      <c r="E13" s="4">
        <v>70622</v>
      </c>
      <c r="F13" s="4">
        <v>67775</v>
      </c>
      <c r="G13" s="4">
        <v>57702</v>
      </c>
      <c r="H13" s="4">
        <v>73994</v>
      </c>
      <c r="I13" s="4">
        <v>87286</v>
      </c>
      <c r="J13" s="4">
        <v>76001</v>
      </c>
      <c r="K13" s="4">
        <v>103198</v>
      </c>
    </row>
    <row r="14" spans="1:11" x14ac:dyDescent="0.2">
      <c r="A14" s="1" t="s">
        <v>12</v>
      </c>
      <c r="B14" s="4"/>
      <c r="C14" s="4"/>
      <c r="D14" s="4">
        <v>66253</v>
      </c>
      <c r="E14" s="4">
        <v>69335</v>
      </c>
      <c r="F14" s="4">
        <v>170556</v>
      </c>
      <c r="G14" s="4">
        <v>175592</v>
      </c>
      <c r="H14" s="4">
        <v>200304</v>
      </c>
      <c r="I14" s="4">
        <v>226320</v>
      </c>
      <c r="J14" s="4">
        <v>238810</v>
      </c>
      <c r="K14" s="4">
        <v>235483</v>
      </c>
    </row>
    <row r="15" spans="1:11" x14ac:dyDescent="0.2">
      <c r="A15" s="1" t="s">
        <v>13</v>
      </c>
      <c r="B15" s="4">
        <v>147810</v>
      </c>
      <c r="C15" s="4">
        <v>163626</v>
      </c>
      <c r="D15" s="4">
        <v>158135</v>
      </c>
      <c r="E15" s="4">
        <v>150866</v>
      </c>
      <c r="F15" s="4">
        <v>193534</v>
      </c>
      <c r="G15" s="4">
        <v>223460</v>
      </c>
      <c r="H15" s="4">
        <v>204242</v>
      </c>
      <c r="I15" s="4">
        <v>212265</v>
      </c>
      <c r="J15" s="4">
        <v>217412</v>
      </c>
      <c r="K15" s="4">
        <v>210357</v>
      </c>
    </row>
    <row r="16" spans="1:11" x14ac:dyDescent="0.2">
      <c r="A16" s="1" t="s">
        <v>14</v>
      </c>
      <c r="B16" s="4">
        <v>39965</v>
      </c>
      <c r="C16" s="4">
        <v>40307</v>
      </c>
      <c r="D16" s="4">
        <v>40987</v>
      </c>
      <c r="E16" s="4">
        <v>43668</v>
      </c>
      <c r="F16" s="4">
        <v>46403</v>
      </c>
      <c r="G16" s="4">
        <v>47281</v>
      </c>
      <c r="H16" s="4">
        <v>49705</v>
      </c>
      <c r="I16" s="4">
        <v>48816</v>
      </c>
      <c r="J16" s="4">
        <v>52032</v>
      </c>
      <c r="K16" s="4">
        <v>64090</v>
      </c>
    </row>
    <row r="17" spans="1:11" x14ac:dyDescent="0.2">
      <c r="A17" s="6" t="s">
        <v>15</v>
      </c>
      <c r="B17" s="12">
        <f t="shared" ref="B17:E17" si="7">SUM(B11:B16)</f>
        <v>1479540</v>
      </c>
      <c r="C17" s="12">
        <f t="shared" si="7"/>
        <v>1501068</v>
      </c>
      <c r="D17" s="12">
        <f t="shared" si="7"/>
        <v>1559319</v>
      </c>
      <c r="E17" s="12">
        <f t="shared" si="7"/>
        <v>1630668</v>
      </c>
      <c r="F17" s="12">
        <f>SUM(F11:F16)</f>
        <v>1631029</v>
      </c>
      <c r="G17" s="12">
        <f t="shared" ref="G17:J17" si="8">SUM(G11:G16)</f>
        <v>1599452</v>
      </c>
      <c r="H17" s="12">
        <f t="shared" si="8"/>
        <v>1722981</v>
      </c>
      <c r="I17" s="12">
        <f t="shared" si="8"/>
        <v>1900180</v>
      </c>
      <c r="J17" s="12">
        <f t="shared" si="8"/>
        <v>1981008</v>
      </c>
      <c r="K17" s="12">
        <f>SUM(K11:K16)</f>
        <v>1988571</v>
      </c>
    </row>
    <row r="18" spans="1:11" x14ac:dyDescent="0.2">
      <c r="A18" s="7" t="s">
        <v>16</v>
      </c>
      <c r="B18" s="4">
        <v>-979</v>
      </c>
      <c r="C18" s="4"/>
      <c r="D18" s="4">
        <v>10222</v>
      </c>
      <c r="E18" s="4">
        <v>-1674</v>
      </c>
      <c r="F18" s="4">
        <v>-289</v>
      </c>
      <c r="G18" s="4">
        <v>4739</v>
      </c>
      <c r="H18" s="4"/>
      <c r="I18" s="4"/>
      <c r="J18" s="4">
        <v>-12065</v>
      </c>
      <c r="K18" s="4"/>
    </row>
    <row r="19" spans="1:11" x14ac:dyDescent="0.2">
      <c r="A19" s="8" t="s">
        <v>17</v>
      </c>
      <c r="B19" s="5">
        <f t="shared" ref="B19" si="9">B9-B17+B18</f>
        <v>117530</v>
      </c>
      <c r="C19" s="5">
        <f t="shared" ref="C19" si="10">C9-C17+C18</f>
        <v>136307</v>
      </c>
      <c r="D19" s="5">
        <f t="shared" ref="D19" si="11">D9-D17+D18</f>
        <v>164523</v>
      </c>
      <c r="E19" s="5">
        <f>E9-E17+E18</f>
        <v>151017</v>
      </c>
      <c r="F19" s="5">
        <f>F9-F17+F18</f>
        <v>31553</v>
      </c>
      <c r="G19" s="5">
        <f t="shared" ref="G19:J19" si="12">G9-G17+G18</f>
        <v>24535</v>
      </c>
      <c r="H19" s="5">
        <f t="shared" si="12"/>
        <v>90253</v>
      </c>
      <c r="I19" s="5">
        <f t="shared" si="12"/>
        <v>168241</v>
      </c>
      <c r="J19" s="5">
        <f t="shared" si="12"/>
        <v>109030</v>
      </c>
      <c r="K19" s="5">
        <f>K9-K17+K18</f>
        <v>147142</v>
      </c>
    </row>
    <row r="20" spans="1:11" x14ac:dyDescent="0.2">
      <c r="A20" t="s">
        <v>24</v>
      </c>
      <c r="B20" s="4"/>
      <c r="C20" s="4">
        <v>-12278</v>
      </c>
      <c r="D20" s="4">
        <v>898</v>
      </c>
      <c r="E20" s="4"/>
      <c r="F20" s="4"/>
      <c r="G20" s="4"/>
      <c r="H20" s="4"/>
      <c r="I20" s="4"/>
      <c r="J20" s="4"/>
      <c r="K20" s="4"/>
    </row>
    <row r="21" spans="1:11" x14ac:dyDescent="0.2">
      <c r="A21" s="7" t="s">
        <v>18</v>
      </c>
      <c r="B21" s="4">
        <f>702-4077</f>
        <v>-3375</v>
      </c>
      <c r="C21" s="4">
        <f>794-5676</f>
        <v>-4882</v>
      </c>
      <c r="D21" s="4">
        <f>785-7397</f>
        <v>-6612</v>
      </c>
      <c r="E21" s="4">
        <f>608-11283</f>
        <v>-10675</v>
      </c>
      <c r="F21" s="4">
        <f>817-25673</f>
        <v>-24856</v>
      </c>
      <c r="G21" s="4">
        <f>1104-20593</f>
        <v>-19489</v>
      </c>
      <c r="H21" s="4">
        <f>2131-17022</f>
        <v>-14891</v>
      </c>
      <c r="I21" s="4">
        <v>-17293</v>
      </c>
      <c r="J21" s="4">
        <v>-25261</v>
      </c>
      <c r="K21" s="4">
        <v>-43469</v>
      </c>
    </row>
    <row r="22" spans="1:11" x14ac:dyDescent="0.2">
      <c r="A22" s="6" t="s">
        <v>19</v>
      </c>
      <c r="B22" s="12">
        <f t="shared" ref="B22:C22" si="13">B19+SUM(B20:B21)</f>
        <v>114155</v>
      </c>
      <c r="C22" s="12">
        <f t="shared" si="13"/>
        <v>119147</v>
      </c>
      <c r="D22" s="12">
        <f>D19+SUM(D20:D21)</f>
        <v>158809</v>
      </c>
      <c r="E22" s="12">
        <f t="shared" ref="E22:K22" si="14">E19+SUM(E20:E21)</f>
        <v>140342</v>
      </c>
      <c r="F22" s="12">
        <f t="shared" si="14"/>
        <v>6697</v>
      </c>
      <c r="G22" s="12">
        <f t="shared" si="14"/>
        <v>5046</v>
      </c>
      <c r="H22" s="12">
        <f t="shared" si="14"/>
        <v>75362</v>
      </c>
      <c r="I22" s="12">
        <f t="shared" si="14"/>
        <v>150948</v>
      </c>
      <c r="J22" s="12">
        <f t="shared" si="14"/>
        <v>83769</v>
      </c>
      <c r="K22" s="12">
        <f t="shared" si="14"/>
        <v>103673</v>
      </c>
    </row>
    <row r="23" spans="1:11" x14ac:dyDescent="0.2">
      <c r="A23" s="7" t="s">
        <v>20</v>
      </c>
      <c r="B23" s="12">
        <v>36558</v>
      </c>
      <c r="C23" s="12">
        <v>37183</v>
      </c>
      <c r="D23" s="12">
        <v>49717</v>
      </c>
      <c r="E23" s="12">
        <v>33817</v>
      </c>
      <c r="F23" s="4">
        <v>2624</v>
      </c>
      <c r="G23" s="4">
        <v>-611</v>
      </c>
      <c r="H23" s="4">
        <v>14748</v>
      </c>
      <c r="I23" s="4">
        <v>25993</v>
      </c>
      <c r="J23" s="4">
        <v>14420</v>
      </c>
      <c r="K23" s="4">
        <v>20874</v>
      </c>
    </row>
    <row r="24" spans="1:11" ht="19" x14ac:dyDescent="0.35">
      <c r="A24" s="8" t="s">
        <v>21</v>
      </c>
      <c r="B24" s="13">
        <f t="shared" ref="B24" si="15">B22-B23</f>
        <v>77597</v>
      </c>
      <c r="C24" s="13">
        <f t="shared" ref="C24" si="16">C22-C23</f>
        <v>81964</v>
      </c>
      <c r="D24" s="13">
        <f t="shared" ref="D24" si="17">D22-D23</f>
        <v>109092</v>
      </c>
      <c r="E24" s="13">
        <f t="shared" ref="E24" si="18">E22-E23</f>
        <v>106525</v>
      </c>
      <c r="F24" s="13">
        <f t="shared" ref="F24:J24" si="19">F22-F23</f>
        <v>4073</v>
      </c>
      <c r="G24" s="13">
        <f t="shared" si="19"/>
        <v>5657</v>
      </c>
      <c r="H24" s="13">
        <f t="shared" si="19"/>
        <v>60614</v>
      </c>
      <c r="I24" s="13">
        <f t="shared" si="19"/>
        <v>124955</v>
      </c>
      <c r="J24" s="13">
        <f t="shared" si="19"/>
        <v>69349</v>
      </c>
      <c r="K24" s="13">
        <f>K22-K23</f>
        <v>82799</v>
      </c>
    </row>
    <row r="26" spans="1:11" x14ac:dyDescent="0.2">
      <c r="A26" s="7" t="s">
        <v>22</v>
      </c>
      <c r="B26" s="9">
        <f t="shared" ref="B26" si="20">B24/B27</f>
        <v>1.8600364351119421</v>
      </c>
      <c r="C26" s="9">
        <f t="shared" ref="C26" si="21">C24/C27</f>
        <v>2.0491000000000001</v>
      </c>
      <c r="D26" s="9">
        <f t="shared" ref="D26" si="22">D24/D27</f>
        <v>2.9007657945118059</v>
      </c>
      <c r="E26" s="9">
        <f t="shared" ref="E26" si="23">E24/E27</f>
        <v>2.9167351185586772</v>
      </c>
      <c r="F26" s="9">
        <f t="shared" ref="F26:J26" si="24">F24/F27</f>
        <v>0.12610297532431344</v>
      </c>
      <c r="G26" s="9">
        <f t="shared" si="24"/>
        <v>0.17883788568538189</v>
      </c>
      <c r="H26" s="9">
        <f t="shared" si="24"/>
        <v>1.8526759788489164</v>
      </c>
      <c r="I26" s="9">
        <f t="shared" si="24"/>
        <v>3.536095310863967</v>
      </c>
      <c r="J26" s="9">
        <f t="shared" si="24"/>
        <v>1.9416244365428228</v>
      </c>
      <c r="K26" s="9">
        <f>K24/K27</f>
        <v>2.4970294640972286</v>
      </c>
    </row>
    <row r="27" spans="1:11" x14ac:dyDescent="0.2">
      <c r="A27" s="7" t="s">
        <v>23</v>
      </c>
      <c r="B27">
        <v>41718</v>
      </c>
      <c r="C27">
        <v>40000</v>
      </c>
      <c r="D27">
        <v>37608</v>
      </c>
      <c r="E27">
        <v>36522</v>
      </c>
      <c r="F27">
        <v>32299</v>
      </c>
      <c r="G27" s="10">
        <v>31632</v>
      </c>
      <c r="H27">
        <v>32717</v>
      </c>
      <c r="I27">
        <v>35337</v>
      </c>
      <c r="J27">
        <v>35717</v>
      </c>
      <c r="K27">
        <v>33159</v>
      </c>
    </row>
    <row r="29" spans="1:11" x14ac:dyDescent="0.2">
      <c r="A29" s="15" t="s">
        <v>25</v>
      </c>
    </row>
    <row r="30" spans="1:11" x14ac:dyDescent="0.2">
      <c r="A30" s="2" t="s">
        <v>1</v>
      </c>
    </row>
    <row r="31" spans="1:11" x14ac:dyDescent="0.2">
      <c r="A31" s="1" t="s">
        <v>2</v>
      </c>
      <c r="C31" s="16">
        <f>(C4-B4)/ABS(B4)</f>
        <v>7.7584511878538848E-2</v>
      </c>
      <c r="D31" s="16">
        <f t="shared" ref="D31:K31" si="25">(D4-C4)/ABS(C4)</f>
        <v>7.8835710895178809E-2</v>
      </c>
      <c r="E31" s="16">
        <f t="shared" si="25"/>
        <v>9.6454234487965281E-4</v>
      </c>
      <c r="F31" s="16">
        <f t="shared" si="25"/>
        <v>-0.15224104280792147</v>
      </c>
      <c r="G31" s="16">
        <f t="shared" si="25"/>
        <v>-5.8244027845980532E-2</v>
      </c>
      <c r="H31" s="16">
        <f t="shared" si="25"/>
        <v>7.4693314807231931E-2</v>
      </c>
      <c r="I31" s="16">
        <f t="shared" si="25"/>
        <v>0.11068886932274669</v>
      </c>
      <c r="J31" s="16">
        <f t="shared" si="25"/>
        <v>-8.9852156495439553E-2</v>
      </c>
      <c r="K31" s="16">
        <f t="shared" si="25"/>
        <v>2.537165314537634E-2</v>
      </c>
    </row>
    <row r="32" spans="1:11" x14ac:dyDescent="0.2">
      <c r="A32" s="1" t="s">
        <v>3</v>
      </c>
      <c r="C32" s="16">
        <f t="shared" ref="C32:K32" si="26">(C5-B5)/ABS(B5)</f>
        <v>6.5288513790770664E-2</v>
      </c>
      <c r="D32" s="16">
        <f t="shared" si="26"/>
        <v>7.208295161155992E-2</v>
      </c>
      <c r="E32" s="16">
        <f t="shared" si="26"/>
        <v>3.6405127209166825E-2</v>
      </c>
      <c r="F32" s="16">
        <f t="shared" si="26"/>
        <v>-0.25706227923057462</v>
      </c>
      <c r="G32" s="16">
        <f t="shared" si="26"/>
        <v>-9.4144502036749775E-2</v>
      </c>
      <c r="H32" s="16">
        <f t="shared" si="26"/>
        <v>0.34671715765439659</v>
      </c>
      <c r="I32" s="16">
        <f t="shared" si="26"/>
        <v>0.33678617210437084</v>
      </c>
      <c r="J32" s="16">
        <f t="shared" si="26"/>
        <v>6.2555100146933731E-2</v>
      </c>
      <c r="K32" s="16">
        <f t="shared" si="26"/>
        <v>5.2045502514574342E-2</v>
      </c>
    </row>
    <row r="33" spans="1:11" x14ac:dyDescent="0.2">
      <c r="A33" s="1" t="s">
        <v>4</v>
      </c>
      <c r="C33" s="16">
        <f t="shared" ref="C33:K33" si="27">(C6-B6)/ABS(B6)</f>
        <v>-3.3045705408551521E-2</v>
      </c>
      <c r="D33" s="16">
        <f t="shared" si="27"/>
        <v>-8.2957897815883974E-2</v>
      </c>
      <c r="E33" s="16">
        <f t="shared" si="27"/>
        <v>7.9869142130816195E-2</v>
      </c>
      <c r="F33" s="16">
        <f t="shared" si="27"/>
        <v>-9.4767497090745001E-2</v>
      </c>
      <c r="G33" s="16">
        <f t="shared" si="27"/>
        <v>4.5682166246355758E-3</v>
      </c>
      <c r="H33" s="16">
        <f t="shared" si="27"/>
        <v>0.11122301077936578</v>
      </c>
      <c r="I33" s="16">
        <f t="shared" si="27"/>
        <v>0.11826208553848233</v>
      </c>
      <c r="J33" s="16">
        <f t="shared" si="27"/>
        <v>0.14229382441991054</v>
      </c>
      <c r="K33" s="16">
        <f t="shared" si="27"/>
        <v>-1.9862378885830131E-2</v>
      </c>
    </row>
    <row r="34" spans="1:11" x14ac:dyDescent="0.2">
      <c r="A34" s="1" t="s">
        <v>5</v>
      </c>
      <c r="C34" s="16">
        <f t="shared" ref="C34:K34" si="28">(C7-B7)/ABS(B7)</f>
        <v>2.1824215509247964E-2</v>
      </c>
      <c r="D34" s="16">
        <f t="shared" si="28"/>
        <v>-3.6173118988260693E-2</v>
      </c>
      <c r="E34" s="16">
        <f t="shared" si="28"/>
        <v>0.12999484658685484</v>
      </c>
      <c r="F34" s="16">
        <f t="shared" si="28"/>
        <v>-3.2204593890599098E-2</v>
      </c>
      <c r="G34" s="16">
        <f t="shared" si="28"/>
        <v>-6.728651822852949E-2</v>
      </c>
      <c r="H34" s="16">
        <f t="shared" si="28"/>
        <v>0.20441296490614433</v>
      </c>
      <c r="I34" s="16">
        <f t="shared" si="28"/>
        <v>0.21625807700684882</v>
      </c>
      <c r="J34" s="16">
        <f t="shared" si="28"/>
        <v>-0.13840857989931751</v>
      </c>
      <c r="K34" s="16">
        <f t="shared" si="28"/>
        <v>0.21003364048559309</v>
      </c>
    </row>
    <row r="35" spans="1:11" x14ac:dyDescent="0.2">
      <c r="A35" s="1" t="s">
        <v>6</v>
      </c>
      <c r="C35" s="16" t="e">
        <f t="shared" ref="C35:K35" si="29">(C8-B8)/ABS(B8)</f>
        <v>#DIV/0!</v>
      </c>
      <c r="D35" s="16" t="e">
        <f t="shared" si="29"/>
        <v>#DIV/0!</v>
      </c>
      <c r="E35" s="16">
        <f t="shared" si="29"/>
        <v>3.2278824976402276E-2</v>
      </c>
      <c r="F35" s="16">
        <f t="shared" si="29"/>
        <v>1.3688746034165062</v>
      </c>
      <c r="G35" s="16">
        <f t="shared" si="29"/>
        <v>5.1513893194060231E-2</v>
      </c>
      <c r="H35" s="16">
        <f t="shared" si="29"/>
        <v>0.17352370252126079</v>
      </c>
      <c r="I35" s="16">
        <f t="shared" si="29"/>
        <v>0.17879131139538079</v>
      </c>
      <c r="J35" s="16">
        <f t="shared" si="29"/>
        <v>3.2431084949660655E-2</v>
      </c>
      <c r="K35" s="16">
        <f t="shared" si="29"/>
        <v>-5.938982311568748E-3</v>
      </c>
    </row>
    <row r="36" spans="1:11" x14ac:dyDescent="0.2">
      <c r="A36" s="3" t="s">
        <v>7</v>
      </c>
      <c r="C36" s="16">
        <f t="shared" ref="C36:K36" si="30">(C9-B9)/ABS(B9)</f>
        <v>2.4608757303436878E-2</v>
      </c>
      <c r="D36" s="16">
        <f t="shared" si="30"/>
        <v>4.6565386670738222E-2</v>
      </c>
      <c r="E36" s="16">
        <f t="shared" si="30"/>
        <v>4.0696887291231429E-2</v>
      </c>
      <c r="F36" s="16">
        <f t="shared" si="30"/>
        <v>-6.7562392092674547E-2</v>
      </c>
      <c r="G36" s="16">
        <f t="shared" si="30"/>
        <v>-2.6233544273728992E-2</v>
      </c>
      <c r="H36" s="16">
        <f t="shared" si="30"/>
        <v>0.11980005533432804</v>
      </c>
      <c r="I36" s="16">
        <f t="shared" si="30"/>
        <v>0.14073583442622409</v>
      </c>
      <c r="J36" s="16">
        <f t="shared" si="30"/>
        <v>1.6283918989412696E-2</v>
      </c>
      <c r="K36" s="16">
        <f t="shared" si="30"/>
        <v>1.5988750313376651E-2</v>
      </c>
    </row>
    <row r="37" spans="1:11" x14ac:dyDescent="0.2">
      <c r="A37" s="6" t="s">
        <v>8</v>
      </c>
      <c r="C37" s="16"/>
      <c r="D37" s="16"/>
      <c r="E37" s="16"/>
      <c r="F37" s="16"/>
      <c r="G37" s="16"/>
      <c r="H37" s="16"/>
      <c r="I37" s="16"/>
      <c r="J37" s="16"/>
      <c r="K37" s="16"/>
    </row>
    <row r="38" spans="1:11" x14ac:dyDescent="0.2">
      <c r="A38" s="1" t="s">
        <v>9</v>
      </c>
      <c r="C38" s="16">
        <f t="shared" ref="C38:K38" si="31">(C11-B11)/ABS(B11)</f>
        <v>5.6197098895566532E-2</v>
      </c>
      <c r="D38" s="16">
        <f t="shared" si="31"/>
        <v>7.8334210517604919E-2</v>
      </c>
      <c r="E38" s="16">
        <f t="shared" si="31"/>
        <v>2.011247267994401E-2</v>
      </c>
      <c r="F38" s="16">
        <f t="shared" si="31"/>
        <v>-0.13087084737602311</v>
      </c>
      <c r="G38" s="16">
        <f t="shared" si="31"/>
        <v>-8.9016338387073318E-2</v>
      </c>
      <c r="H38" s="16">
        <f t="shared" si="31"/>
        <v>7.1378485359258281E-2</v>
      </c>
      <c r="I38" s="16">
        <f t="shared" si="31"/>
        <v>0.10300124689827403</v>
      </c>
      <c r="J38" s="16">
        <f t="shared" si="31"/>
        <v>-5.8796760099763458E-2</v>
      </c>
      <c r="K38" s="16">
        <f t="shared" si="31"/>
        <v>4.411360192172655E-3</v>
      </c>
    </row>
    <row r="39" spans="1:11" x14ac:dyDescent="0.2">
      <c r="A39" s="1" t="s">
        <v>10</v>
      </c>
      <c r="C39" s="16">
        <f t="shared" ref="C39:K39" si="32">(C12-B12)/ABS(B12)</f>
        <v>-4.0497630295629958E-2</v>
      </c>
      <c r="D39" s="16">
        <f t="shared" si="32"/>
        <v>-7.8784855335759893E-2</v>
      </c>
      <c r="E39" s="16">
        <f t="shared" si="32"/>
        <v>8.9168624123456025E-2</v>
      </c>
      <c r="F39" s="16">
        <f t="shared" si="32"/>
        <v>-8.9359768311278676E-2</v>
      </c>
      <c r="G39" s="16">
        <f t="shared" si="32"/>
        <v>-1.0299024696445681E-2</v>
      </c>
      <c r="H39" s="16">
        <f t="shared" si="32"/>
        <v>0.10850170420605081</v>
      </c>
      <c r="I39" s="16">
        <f t="shared" si="32"/>
        <v>0.11520167623708864</v>
      </c>
      <c r="J39" s="16">
        <f t="shared" si="32"/>
        <v>0.15324137107708399</v>
      </c>
      <c r="K39" s="16">
        <f t="shared" si="32"/>
        <v>-2.9443733778957565E-2</v>
      </c>
    </row>
    <row r="40" spans="1:11" x14ac:dyDescent="0.2">
      <c r="A40" s="1" t="s">
        <v>11</v>
      </c>
      <c r="C40" s="16">
        <f t="shared" ref="C40:K40" si="33">(C13-B13)/ABS(B13)</f>
        <v>-3.3271603000721932E-3</v>
      </c>
      <c r="D40" s="16">
        <f t="shared" si="33"/>
        <v>-1.4675778666582685E-2</v>
      </c>
      <c r="E40" s="16">
        <f t="shared" si="33"/>
        <v>0.12861571898871735</v>
      </c>
      <c r="F40" s="16">
        <f t="shared" si="33"/>
        <v>-4.0313216844609326E-2</v>
      </c>
      <c r="G40" s="16">
        <f t="shared" si="33"/>
        <v>-0.14862412393950572</v>
      </c>
      <c r="H40" s="16">
        <f t="shared" si="33"/>
        <v>0.28234723233163495</v>
      </c>
      <c r="I40" s="16">
        <f t="shared" si="33"/>
        <v>0.17963618671784198</v>
      </c>
      <c r="J40" s="16">
        <f t="shared" si="33"/>
        <v>-0.12928762917306327</v>
      </c>
      <c r="K40" s="16">
        <f t="shared" si="33"/>
        <v>0.35785055459796583</v>
      </c>
    </row>
    <row r="41" spans="1:11" x14ac:dyDescent="0.2">
      <c r="A41" s="1" t="s">
        <v>12</v>
      </c>
      <c r="C41" s="16" t="e">
        <f t="shared" ref="C41:K41" si="34">(C14-B14)/ABS(B14)</f>
        <v>#DIV/0!</v>
      </c>
      <c r="D41" s="16" t="e">
        <f t="shared" si="34"/>
        <v>#DIV/0!</v>
      </c>
      <c r="E41" s="16">
        <f t="shared" si="34"/>
        <v>4.6518648212156434E-2</v>
      </c>
      <c r="F41" s="16">
        <f t="shared" si="34"/>
        <v>1.4598831758851951</v>
      </c>
      <c r="G41" s="16">
        <f t="shared" si="34"/>
        <v>2.9526958887403552E-2</v>
      </c>
      <c r="H41" s="16">
        <f t="shared" si="34"/>
        <v>0.14073534101781401</v>
      </c>
      <c r="I41" s="16">
        <f t="shared" si="34"/>
        <v>0.12988257848070933</v>
      </c>
      <c r="J41" s="16">
        <f t="shared" si="34"/>
        <v>5.5187345351714386E-2</v>
      </c>
      <c r="K41" s="16">
        <f t="shared" si="34"/>
        <v>-1.3931577404631296E-2</v>
      </c>
    </row>
    <row r="42" spans="1:11" x14ac:dyDescent="0.2">
      <c r="A42" s="1" t="s">
        <v>13</v>
      </c>
      <c r="C42" s="16">
        <f t="shared" ref="C42:K42" si="35">(C15-B15)/ABS(B15)</f>
        <v>0.10700223259590014</v>
      </c>
      <c r="D42" s="16">
        <f t="shared" si="35"/>
        <v>-3.3558236466087299E-2</v>
      </c>
      <c r="E42" s="16">
        <f t="shared" si="35"/>
        <v>-4.5967053466974418E-2</v>
      </c>
      <c r="F42" s="16">
        <f t="shared" si="35"/>
        <v>0.28282051621969162</v>
      </c>
      <c r="G42" s="16">
        <f t="shared" si="35"/>
        <v>0.15462916076761707</v>
      </c>
      <c r="H42" s="16">
        <f t="shared" si="35"/>
        <v>-8.6001969032489037E-2</v>
      </c>
      <c r="I42" s="16">
        <f t="shared" si="35"/>
        <v>3.9281832336150256E-2</v>
      </c>
      <c r="J42" s="16">
        <f t="shared" si="35"/>
        <v>2.4247991896921301E-2</v>
      </c>
      <c r="K42" s="16">
        <f t="shared" si="35"/>
        <v>-3.2449910768494843E-2</v>
      </c>
    </row>
    <row r="43" spans="1:11" x14ac:dyDescent="0.2">
      <c r="A43" s="1" t="s">
        <v>14</v>
      </c>
      <c r="C43" s="16">
        <f t="shared" ref="C43:K43" si="36">(C16-B16)/ABS(B16)</f>
        <v>8.5574878018265989E-3</v>
      </c>
      <c r="D43" s="16">
        <f t="shared" si="36"/>
        <v>1.6870518768452129E-2</v>
      </c>
      <c r="E43" s="16">
        <f t="shared" si="36"/>
        <v>6.5410983970527234E-2</v>
      </c>
      <c r="F43" s="16">
        <f t="shared" si="36"/>
        <v>6.2631675368691034E-2</v>
      </c>
      <c r="G43" s="16">
        <f t="shared" si="36"/>
        <v>1.892119044027326E-2</v>
      </c>
      <c r="H43" s="16">
        <f t="shared" si="36"/>
        <v>5.1267951185465621E-2</v>
      </c>
      <c r="I43" s="16">
        <f t="shared" si="36"/>
        <v>-1.7885524595111155E-2</v>
      </c>
      <c r="J43" s="16">
        <f t="shared" si="36"/>
        <v>6.5880039331366769E-2</v>
      </c>
      <c r="K43" s="16">
        <f t="shared" si="36"/>
        <v>0.2317420049200492</v>
      </c>
    </row>
    <row r="44" spans="1:11" x14ac:dyDescent="0.2">
      <c r="A44" s="6" t="s">
        <v>15</v>
      </c>
      <c r="C44" s="16">
        <f t="shared" ref="C44:K44" si="37">(C17-B17)/ABS(B17)</f>
        <v>1.4550468388823554E-2</v>
      </c>
      <c r="D44" s="16">
        <f t="shared" si="37"/>
        <v>3.8806369864656368E-2</v>
      </c>
      <c r="E44" s="16">
        <f t="shared" si="37"/>
        <v>4.575651293930235E-2</v>
      </c>
      <c r="F44" s="16">
        <f t="shared" si="37"/>
        <v>2.213816668997E-4</v>
      </c>
      <c r="G44" s="16">
        <f t="shared" si="37"/>
        <v>-1.9360170787889118E-2</v>
      </c>
      <c r="H44" s="16">
        <f t="shared" si="37"/>
        <v>7.7232076986367831E-2</v>
      </c>
      <c r="I44" s="16">
        <f t="shared" si="37"/>
        <v>0.10284443066986809</v>
      </c>
      <c r="J44" s="16">
        <f t="shared" si="37"/>
        <v>4.2537022808365521E-2</v>
      </c>
      <c r="K44" s="16">
        <f t="shared" si="37"/>
        <v>3.8177533861549272E-3</v>
      </c>
    </row>
    <row r="45" spans="1:11" x14ac:dyDescent="0.2">
      <c r="A45" s="7" t="s">
        <v>16</v>
      </c>
      <c r="C45" s="16">
        <f t="shared" ref="C45:K45" si="38">(C18-B18)/ABS(B18)</f>
        <v>1</v>
      </c>
      <c r="D45" s="16" t="e">
        <f t="shared" si="38"/>
        <v>#DIV/0!</v>
      </c>
      <c r="E45" s="16">
        <f t="shared" si="38"/>
        <v>-1.1637644296615144</v>
      </c>
      <c r="F45" s="16">
        <f t="shared" si="38"/>
        <v>0.82735961768219835</v>
      </c>
      <c r="G45" s="16">
        <f t="shared" si="38"/>
        <v>17.397923875432525</v>
      </c>
      <c r="H45" s="16">
        <f t="shared" si="38"/>
        <v>-1</v>
      </c>
      <c r="I45" s="16" t="e">
        <f t="shared" si="38"/>
        <v>#DIV/0!</v>
      </c>
      <c r="J45" s="16" t="e">
        <f t="shared" si="38"/>
        <v>#DIV/0!</v>
      </c>
      <c r="K45" s="16">
        <f t="shared" si="38"/>
        <v>1</v>
      </c>
    </row>
    <row r="46" spans="1:11" x14ac:dyDescent="0.2">
      <c r="A46" s="8" t="s">
        <v>17</v>
      </c>
      <c r="C46" s="16">
        <f t="shared" ref="C46:K46" si="39">(C19-B19)/ABS(B19)</f>
        <v>0.15976346464732408</v>
      </c>
      <c r="D46" s="16">
        <f t="shared" si="39"/>
        <v>0.20700330870754988</v>
      </c>
      <c r="E46" s="16">
        <f t="shared" si="39"/>
        <v>-8.2091865575025985E-2</v>
      </c>
      <c r="F46" s="16">
        <f t="shared" si="39"/>
        <v>-0.7910632577789255</v>
      </c>
      <c r="G46" s="16">
        <f t="shared" si="39"/>
        <v>-0.22241942129116091</v>
      </c>
      <c r="H46" s="16">
        <f t="shared" si="39"/>
        <v>2.6785408599959242</v>
      </c>
      <c r="I46" s="16">
        <f t="shared" si="39"/>
        <v>0.86410424030226141</v>
      </c>
      <c r="J46" s="16">
        <f t="shared" si="39"/>
        <v>-0.35194156002401317</v>
      </c>
      <c r="K46" s="16">
        <f t="shared" si="39"/>
        <v>0.3495551683023021</v>
      </c>
    </row>
    <row r="47" spans="1:11" x14ac:dyDescent="0.2">
      <c r="A47" t="s">
        <v>24</v>
      </c>
      <c r="C47" s="16" t="e">
        <f t="shared" ref="C47:K47" si="40">(C20-B20)/ABS(B20)</f>
        <v>#DIV/0!</v>
      </c>
      <c r="D47" s="16">
        <f t="shared" si="40"/>
        <v>1.0731389477113535</v>
      </c>
      <c r="E47" s="16">
        <f t="shared" si="40"/>
        <v>-1</v>
      </c>
      <c r="F47" s="16" t="e">
        <f t="shared" si="40"/>
        <v>#DIV/0!</v>
      </c>
      <c r="G47" s="16" t="e">
        <f t="shared" si="40"/>
        <v>#DIV/0!</v>
      </c>
      <c r="H47" s="16" t="e">
        <f t="shared" si="40"/>
        <v>#DIV/0!</v>
      </c>
      <c r="I47" s="16" t="e">
        <f t="shared" si="40"/>
        <v>#DIV/0!</v>
      </c>
      <c r="J47" s="16" t="e">
        <f t="shared" si="40"/>
        <v>#DIV/0!</v>
      </c>
      <c r="K47" s="16" t="e">
        <f t="shared" si="40"/>
        <v>#DIV/0!</v>
      </c>
    </row>
    <row r="48" spans="1:11" x14ac:dyDescent="0.2">
      <c r="A48" s="7" t="s">
        <v>18</v>
      </c>
      <c r="C48" s="16">
        <f t="shared" ref="C48:K48" si="41">(C21-B21)/ABS(B21)</f>
        <v>-0.44651851851851854</v>
      </c>
      <c r="D48" s="16">
        <f t="shared" si="41"/>
        <v>-0.35436296599754197</v>
      </c>
      <c r="E48" s="16">
        <f t="shared" si="41"/>
        <v>-0.61448880822746521</v>
      </c>
      <c r="F48" s="16">
        <f t="shared" si="41"/>
        <v>-1.328430913348946</v>
      </c>
      <c r="G48" s="16">
        <f t="shared" si="41"/>
        <v>0.21592372063083359</v>
      </c>
      <c r="H48" s="16">
        <f t="shared" si="41"/>
        <v>0.2359279593616912</v>
      </c>
      <c r="I48" s="16">
        <f t="shared" si="41"/>
        <v>-0.16130548653549123</v>
      </c>
      <c r="J48" s="16">
        <f t="shared" si="41"/>
        <v>-0.4607644711733071</v>
      </c>
      <c r="K48" s="16">
        <f t="shared" si="41"/>
        <v>-0.72079490123114687</v>
      </c>
    </row>
    <row r="49" spans="1:11" x14ac:dyDescent="0.2">
      <c r="A49" s="6" t="s">
        <v>19</v>
      </c>
      <c r="C49" s="16">
        <f t="shared" ref="C49:K49" si="42">(C22-B22)/ABS(B22)</f>
        <v>4.373001620603565E-2</v>
      </c>
      <c r="D49" s="16">
        <f t="shared" si="42"/>
        <v>0.33288290934727688</v>
      </c>
      <c r="E49" s="16">
        <f t="shared" si="42"/>
        <v>-0.1162843415675434</v>
      </c>
      <c r="F49" s="16">
        <f t="shared" si="42"/>
        <v>-0.95228085676419039</v>
      </c>
      <c r="G49" s="16">
        <f t="shared" si="42"/>
        <v>-0.24652829625205316</v>
      </c>
      <c r="H49" s="16">
        <f t="shared" si="42"/>
        <v>13.934998018232264</v>
      </c>
      <c r="I49" s="16">
        <f t="shared" si="42"/>
        <v>1.0029723202675089</v>
      </c>
      <c r="J49" s="16">
        <f t="shared" si="42"/>
        <v>-0.44504730105731777</v>
      </c>
      <c r="K49" s="16">
        <f t="shared" si="42"/>
        <v>0.23760579689383901</v>
      </c>
    </row>
    <row r="50" spans="1:11" x14ac:dyDescent="0.2">
      <c r="A50" s="7" t="s">
        <v>20</v>
      </c>
      <c r="C50" s="16">
        <f t="shared" ref="C50:K50" si="43">(C23-B23)/ABS(B23)</f>
        <v>1.7096121232014882E-2</v>
      </c>
      <c r="D50" s="16">
        <f t="shared" si="43"/>
        <v>0.33708953016163301</v>
      </c>
      <c r="E50" s="16">
        <f t="shared" si="43"/>
        <v>-0.31981012530925035</v>
      </c>
      <c r="F50" s="16">
        <f t="shared" si="43"/>
        <v>-0.92240589052843247</v>
      </c>
      <c r="G50" s="16">
        <f t="shared" si="43"/>
        <v>-1.2328506097560976</v>
      </c>
      <c r="H50" s="16">
        <f t="shared" si="43"/>
        <v>25.137479541734862</v>
      </c>
      <c r="I50" s="16">
        <f t="shared" si="43"/>
        <v>0.76247626796853807</v>
      </c>
      <c r="J50" s="16">
        <f t="shared" si="43"/>
        <v>-0.44523525564575078</v>
      </c>
      <c r="K50" s="16">
        <f t="shared" si="43"/>
        <v>0.44757281553398059</v>
      </c>
    </row>
    <row r="51" spans="1:11" x14ac:dyDescent="0.2">
      <c r="A51" s="8" t="s">
        <v>21</v>
      </c>
      <c r="C51" s="16">
        <f t="shared" ref="C51:K51" si="44">(C24-B24)/ABS(B24)</f>
        <v>5.6277948889776663E-2</v>
      </c>
      <c r="D51" s="16">
        <f t="shared" si="44"/>
        <v>0.33097457420330878</v>
      </c>
      <c r="E51" s="16">
        <f t="shared" si="44"/>
        <v>-2.3530598027353061E-2</v>
      </c>
      <c r="F51" s="16">
        <f t="shared" si="44"/>
        <v>-0.96176484393334893</v>
      </c>
      <c r="G51" s="16">
        <f t="shared" si="44"/>
        <v>0.38890252884851462</v>
      </c>
      <c r="H51" s="16">
        <f t="shared" si="44"/>
        <v>9.7148665370337639</v>
      </c>
      <c r="I51" s="16">
        <f t="shared" si="44"/>
        <v>1.0614874451446861</v>
      </c>
      <c r="J51" s="16">
        <f t="shared" si="44"/>
        <v>-0.44500820295306309</v>
      </c>
      <c r="K51" s="16">
        <f t="shared" si="44"/>
        <v>0.1939465601522733</v>
      </c>
    </row>
    <row r="52" spans="1:11" x14ac:dyDescent="0.2">
      <c r="C52" s="16"/>
      <c r="D52" s="16"/>
      <c r="E52" s="16"/>
      <c r="F52" s="16"/>
      <c r="G52" s="16"/>
      <c r="H52" s="16"/>
      <c r="I52" s="16"/>
      <c r="J52" s="16"/>
      <c r="K52" s="16"/>
    </row>
    <row r="53" spans="1:11" x14ac:dyDescent="0.2">
      <c r="A53" s="7" t="s">
        <v>22</v>
      </c>
      <c r="C53" s="16">
        <f t="shared" ref="C53:K53" si="45">(C26-B26)/ABS(B26)</f>
        <v>0.10164508679459267</v>
      </c>
      <c r="D53" s="16">
        <f t="shared" si="45"/>
        <v>0.41562920038641632</v>
      </c>
      <c r="E53" s="16">
        <f t="shared" si="45"/>
        <v>5.5052097198211919E-3</v>
      </c>
      <c r="F53" s="16">
        <f t="shared" si="45"/>
        <v>-0.95676570884961687</v>
      </c>
      <c r="G53" s="16">
        <f t="shared" si="45"/>
        <v>0.41818926338132822</v>
      </c>
      <c r="H53" s="16">
        <f t="shared" si="45"/>
        <v>9.3595274108094273</v>
      </c>
      <c r="I53" s="16">
        <f t="shared" si="45"/>
        <v>0.90864206760049515</v>
      </c>
      <c r="J53" s="16">
        <f t="shared" si="45"/>
        <v>-0.45091286691918109</v>
      </c>
      <c r="K53" s="16">
        <f t="shared" si="45"/>
        <v>0.28605172921254396</v>
      </c>
    </row>
    <row r="54" spans="1:11" x14ac:dyDescent="0.2">
      <c r="A54" s="7" t="s">
        <v>23</v>
      </c>
      <c r="C54" s="16">
        <f t="shared" ref="C54:K54" si="46">(C27-B27)/ABS(B27)</f>
        <v>-4.1181264681911883E-2</v>
      </c>
      <c r="D54" s="16">
        <f t="shared" si="46"/>
        <v>-5.9799999999999999E-2</v>
      </c>
      <c r="E54" s="16">
        <f t="shared" si="46"/>
        <v>-2.8876834716017867E-2</v>
      </c>
      <c r="F54" s="16">
        <f t="shared" si="46"/>
        <v>-0.11562893598379059</v>
      </c>
      <c r="G54" s="16">
        <f t="shared" si="46"/>
        <v>-2.0650794142233506E-2</v>
      </c>
      <c r="H54" s="16">
        <f t="shared" si="46"/>
        <v>3.4300708143651999E-2</v>
      </c>
      <c r="I54" s="16">
        <f t="shared" si="46"/>
        <v>8.008069199498731E-2</v>
      </c>
      <c r="J54" s="16">
        <f t="shared" si="46"/>
        <v>1.0753601041401365E-2</v>
      </c>
      <c r="K54" s="16">
        <f t="shared" si="46"/>
        <v>-7.1618556989668791E-2</v>
      </c>
    </row>
    <row r="56" spans="1:11" x14ac:dyDescent="0.2">
      <c r="A56" s="15" t="s">
        <v>26</v>
      </c>
    </row>
    <row r="57" spans="1:11" x14ac:dyDescent="0.2">
      <c r="A57" s="2" t="s">
        <v>27</v>
      </c>
    </row>
    <row r="58" spans="1:11" x14ac:dyDescent="0.2">
      <c r="A58" s="1" t="s">
        <v>2</v>
      </c>
      <c r="B58" s="17">
        <f>B4/B$9</f>
        <v>0.43919429254046655</v>
      </c>
      <c r="C58" s="17">
        <f t="shared" ref="C58:K58" si="47">C4/C$9</f>
        <v>0.46190212993358271</v>
      </c>
      <c r="D58" s="17">
        <f t="shared" si="47"/>
        <v>0.47614465284018626</v>
      </c>
      <c r="E58" s="17">
        <f t="shared" si="47"/>
        <v>0.4579661189923061</v>
      </c>
      <c r="F58" s="17">
        <f t="shared" si="47"/>
        <v>0.4163762552837833</v>
      </c>
      <c r="G58" s="17">
        <f t="shared" si="47"/>
        <v>0.40268877898876515</v>
      </c>
      <c r="H58" s="17">
        <f t="shared" si="47"/>
        <v>0.38646804549219793</v>
      </c>
      <c r="I58" s="17">
        <f t="shared" si="47"/>
        <v>0.37628848285721328</v>
      </c>
      <c r="J58" s="17">
        <f t="shared" si="47"/>
        <v>0.33699062319971951</v>
      </c>
      <c r="K58" s="17">
        <f t="shared" si="47"/>
        <v>0.34010281343982079</v>
      </c>
    </row>
    <row r="59" spans="1:11" x14ac:dyDescent="0.2">
      <c r="A59" s="1" t="s">
        <v>3</v>
      </c>
      <c r="B59" s="17">
        <f t="shared" ref="B59:K62" si="48">B5/B$9</f>
        <v>5.6424427536327107E-2</v>
      </c>
      <c r="C59" s="17">
        <f t="shared" si="48"/>
        <v>5.8664630887854036E-2</v>
      </c>
      <c r="D59" s="17">
        <f t="shared" si="48"/>
        <v>6.0095003559715691E-2</v>
      </c>
      <c r="E59" s="17">
        <f t="shared" si="48"/>
        <v>5.9847176031298244E-2</v>
      </c>
      <c r="F59" s="17">
        <f t="shared" si="48"/>
        <v>4.7684396444462616E-2</v>
      </c>
      <c r="G59" s="17">
        <f t="shared" si="48"/>
        <v>4.4358862879558904E-2</v>
      </c>
      <c r="H59" s="17">
        <f t="shared" si="48"/>
        <v>5.3347775300926409E-2</v>
      </c>
      <c r="I59" s="17">
        <f t="shared" si="48"/>
        <v>6.2516286578022565E-2</v>
      </c>
      <c r="J59" s="17">
        <f t="shared" si="48"/>
        <v>6.5362639223672678E-2</v>
      </c>
      <c r="K59" s="17">
        <f t="shared" si="48"/>
        <v>6.7682314992697987E-2</v>
      </c>
    </row>
    <row r="60" spans="1:11" x14ac:dyDescent="0.2">
      <c r="A60" s="1" t="s">
        <v>4</v>
      </c>
      <c r="B60" s="17">
        <f t="shared" si="48"/>
        <v>0.44026872767981456</v>
      </c>
      <c r="C60" s="17">
        <f t="shared" si="48"/>
        <v>0.41549492327658599</v>
      </c>
      <c r="D60" s="17">
        <f t="shared" si="48"/>
        <v>0.36407313173282291</v>
      </c>
      <c r="E60" s="17">
        <f t="shared" si="48"/>
        <v>0.37777699274234744</v>
      </c>
      <c r="F60" s="17">
        <f t="shared" si="48"/>
        <v>0.36675484748967296</v>
      </c>
      <c r="G60" s="17">
        <f t="shared" si="48"/>
        <v>0.37835587877829707</v>
      </c>
      <c r="H60" s="17">
        <f t="shared" si="48"/>
        <v>0.37545788353847326</v>
      </c>
      <c r="I60" s="17">
        <f t="shared" si="48"/>
        <v>0.36806095084124557</v>
      </c>
      <c r="J60" s="17">
        <f t="shared" si="48"/>
        <v>0.4136971404350786</v>
      </c>
      <c r="K60" s="17">
        <f t="shared" si="48"/>
        <v>0.39909903624691145</v>
      </c>
    </row>
    <row r="61" spans="1:11" x14ac:dyDescent="0.2">
      <c r="A61" s="1" t="s">
        <v>5</v>
      </c>
      <c r="B61" s="17">
        <f t="shared" si="48"/>
        <v>6.4112552243391782E-2</v>
      </c>
      <c r="C61" s="17">
        <f t="shared" si="48"/>
        <v>6.3938315901977252E-2</v>
      </c>
      <c r="D61" s="17">
        <f t="shared" si="48"/>
        <v>5.8883533105355913E-2</v>
      </c>
      <c r="E61" s="17">
        <f t="shared" si="48"/>
        <v>6.3936089144137551E-2</v>
      </c>
      <c r="F61" s="17">
        <f t="shared" si="48"/>
        <v>6.636052946981455E-2</v>
      </c>
      <c r="G61" s="17">
        <f t="shared" si="48"/>
        <v>6.3562839046273328E-2</v>
      </c>
      <c r="H61" s="17">
        <f t="shared" si="48"/>
        <v>6.836569356188997E-2</v>
      </c>
      <c r="I61" s="17">
        <f t="shared" si="48"/>
        <v>7.289183391582274E-2</v>
      </c>
      <c r="J61" s="17">
        <f t="shared" si="48"/>
        <v>6.1796686461129638E-2</v>
      </c>
      <c r="K61" s="17">
        <f t="shared" si="48"/>
        <v>7.3599308521322862E-2</v>
      </c>
    </row>
    <row r="62" spans="1:11" x14ac:dyDescent="0.2">
      <c r="A62" s="1" t="s">
        <v>6</v>
      </c>
      <c r="B62" s="17">
        <f t="shared" si="48"/>
        <v>0</v>
      </c>
      <c r="C62" s="17">
        <f t="shared" si="48"/>
        <v>0</v>
      </c>
      <c r="D62" s="17">
        <f t="shared" si="48"/>
        <v>4.0803678761919211E-2</v>
      </c>
      <c r="E62" s="17">
        <f t="shared" si="48"/>
        <v>4.0473623089910669E-2</v>
      </c>
      <c r="F62" s="17">
        <f t="shared" si="48"/>
        <v>0.10282397131226656</v>
      </c>
      <c r="G62" s="17">
        <f t="shared" si="48"/>
        <v>0.11103364030710552</v>
      </c>
      <c r="H62" s="17">
        <f t="shared" si="48"/>
        <v>0.11636060210651246</v>
      </c>
      <c r="I62" s="17">
        <f t="shared" si="48"/>
        <v>0.12024244580769582</v>
      </c>
      <c r="J62" s="17">
        <f t="shared" si="48"/>
        <v>0.12215291068039959</v>
      </c>
      <c r="K62" s="17">
        <f t="shared" si="48"/>
        <v>0.1195165267992469</v>
      </c>
    </row>
    <row r="63" spans="1:11" x14ac:dyDescent="0.2">
      <c r="A63" s="6" t="s">
        <v>28</v>
      </c>
    </row>
    <row r="64" spans="1:11" x14ac:dyDescent="0.2">
      <c r="A64" s="1" t="s">
        <v>9</v>
      </c>
      <c r="B64" s="17">
        <f>B11/B$9</f>
        <v>0.35797275302572074</v>
      </c>
      <c r="C64" s="17">
        <f t="shared" ref="C64:K64" si="49">C11/C$9</f>
        <v>0.36900893197954043</v>
      </c>
      <c r="D64" s="17">
        <f t="shared" si="49"/>
        <v>0.38021031500566055</v>
      </c>
      <c r="E64" s="17">
        <f t="shared" si="49"/>
        <v>0.37268996315380132</v>
      </c>
      <c r="F64" s="17">
        <f t="shared" si="49"/>
        <v>0.34738593673231416</v>
      </c>
      <c r="G64" s="17">
        <f t="shared" si="49"/>
        <v>0.32498851318636801</v>
      </c>
      <c r="H64" s="17">
        <f t="shared" si="49"/>
        <v>0.31093559904568302</v>
      </c>
      <c r="I64" s="17">
        <f t="shared" si="49"/>
        <v>0.30065010943130049</v>
      </c>
      <c r="J64" s="17">
        <f t="shared" si="49"/>
        <v>0.27843878249543436</v>
      </c>
      <c r="K64" s="17">
        <f t="shared" si="49"/>
        <v>0.27526591822028523</v>
      </c>
    </row>
    <row r="65" spans="1:11" x14ac:dyDescent="0.2">
      <c r="A65" s="1" t="s">
        <v>10</v>
      </c>
      <c r="B65" s="17">
        <f t="shared" ref="B65:K70" si="50">B12/B$9</f>
        <v>0.41049367071973386</v>
      </c>
      <c r="C65" s="17">
        <f t="shared" si="50"/>
        <v>0.38440980227498284</v>
      </c>
      <c r="D65" s="17">
        <f t="shared" si="50"/>
        <v>0.33836789953431917</v>
      </c>
      <c r="E65" s="17">
        <f t="shared" si="50"/>
        <v>0.35412780040362035</v>
      </c>
      <c r="F65" s="17">
        <f t="shared" si="50"/>
        <v>0.34584943750898295</v>
      </c>
      <c r="G65" s="17">
        <f t="shared" si="50"/>
        <v>0.35150884855192038</v>
      </c>
      <c r="H65" s="17">
        <f t="shared" si="50"/>
        <v>0.34796225969731431</v>
      </c>
      <c r="I65" s="17">
        <f t="shared" si="50"/>
        <v>0.34017349466090319</v>
      </c>
      <c r="J65" s="17">
        <f t="shared" si="50"/>
        <v>0.38601628940161353</v>
      </c>
      <c r="K65" s="17">
        <f t="shared" si="50"/>
        <v>0.36875460326364073</v>
      </c>
    </row>
    <row r="66" spans="1:11" x14ac:dyDescent="0.2">
      <c r="A66" s="1" t="s">
        <v>11</v>
      </c>
      <c r="B66" s="17">
        <f t="shared" si="50"/>
        <v>3.9872369370401034E-2</v>
      </c>
      <c r="C66" s="17">
        <f t="shared" si="50"/>
        <v>3.878525078250248E-2</v>
      </c>
      <c r="D66" s="17">
        <f t="shared" si="50"/>
        <v>3.6515680255832683E-2</v>
      </c>
      <c r="E66" s="17">
        <f t="shared" si="50"/>
        <v>3.9600551543463765E-2</v>
      </c>
      <c r="F66" s="17">
        <f t="shared" si="50"/>
        <v>4.0757821863511963E-2</v>
      </c>
      <c r="G66" s="17">
        <f t="shared" si="50"/>
        <v>3.5635060225487389E-2</v>
      </c>
      <c r="H66" s="17">
        <f t="shared" si="50"/>
        <v>4.0807750130429941E-2</v>
      </c>
      <c r="I66" s="17">
        <f t="shared" si="50"/>
        <v>4.2199339496166402E-2</v>
      </c>
      <c r="J66" s="17">
        <f t="shared" si="50"/>
        <v>3.6154745985329931E-2</v>
      </c>
      <c r="K66" s="17">
        <f t="shared" si="50"/>
        <v>4.8320162868325474E-2</v>
      </c>
    </row>
    <row r="67" spans="1:11" x14ac:dyDescent="0.2">
      <c r="A67" s="1" t="s">
        <v>12</v>
      </c>
      <c r="B67" s="17">
        <f t="shared" si="50"/>
        <v>0</v>
      </c>
      <c r="C67" s="17">
        <f t="shared" si="50"/>
        <v>0</v>
      </c>
      <c r="D67" s="17">
        <f t="shared" si="50"/>
        <v>3.8662597308621517E-2</v>
      </c>
      <c r="E67" s="17">
        <f t="shared" si="50"/>
        <v>3.8878879687152167E-2</v>
      </c>
      <c r="F67" s="17">
        <f t="shared" si="50"/>
        <v>0.10256718651055914</v>
      </c>
      <c r="G67" s="17">
        <f t="shared" si="50"/>
        <v>0.10844046125114869</v>
      </c>
      <c r="H67" s="17">
        <f t="shared" si="50"/>
        <v>0.11046781606786549</v>
      </c>
      <c r="I67" s="17">
        <f t="shared" si="50"/>
        <v>0.10941679667727218</v>
      </c>
      <c r="J67" s="17">
        <f t="shared" si="50"/>
        <v>0.11360528004574466</v>
      </c>
      <c r="K67" s="17">
        <f t="shared" si="50"/>
        <v>0.11025966503926324</v>
      </c>
    </row>
    <row r="68" spans="1:11" x14ac:dyDescent="0.2">
      <c r="A68" s="1" t="s">
        <v>13</v>
      </c>
      <c r="B68" s="17">
        <f t="shared" si="50"/>
        <v>9.2494034913823048E-2</v>
      </c>
      <c r="C68" s="17">
        <f t="shared" si="50"/>
        <v>9.9931903198717462E-2</v>
      </c>
      <c r="D68" s="17">
        <f t="shared" si="50"/>
        <v>9.2281252553074775E-2</v>
      </c>
      <c r="E68" s="17">
        <f t="shared" si="50"/>
        <v>8.4596539451675182E-2</v>
      </c>
      <c r="F68" s="17">
        <f t="shared" si="50"/>
        <v>0.11638545623803651</v>
      </c>
      <c r="G68" s="17">
        <f t="shared" si="50"/>
        <v>0.13800233194668143</v>
      </c>
      <c r="H68" s="17">
        <f t="shared" si="50"/>
        <v>0.11263962621481839</v>
      </c>
      <c r="I68" s="17">
        <f t="shared" si="50"/>
        <v>0.10262175833643152</v>
      </c>
      <c r="J68" s="17">
        <f t="shared" si="50"/>
        <v>0.10342595010805845</v>
      </c>
      <c r="K68" s="17">
        <f t="shared" si="50"/>
        <v>9.8494975682594063E-2</v>
      </c>
    </row>
    <row r="69" spans="1:11" x14ac:dyDescent="0.2">
      <c r="A69" s="1" t="s">
        <v>14</v>
      </c>
      <c r="B69" s="17">
        <f t="shared" si="50"/>
        <v>2.5008619885873336E-2</v>
      </c>
      <c r="C69" s="17">
        <f t="shared" si="50"/>
        <v>2.4616840980227497E-2</v>
      </c>
      <c r="D69" s="17">
        <f t="shared" si="50"/>
        <v>2.3918371634317995E-2</v>
      </c>
      <c r="E69" s="17">
        <f t="shared" si="50"/>
        <v>2.448637655121599E-2</v>
      </c>
      <c r="F69" s="17">
        <f t="shared" si="50"/>
        <v>2.7905351647842799E-2</v>
      </c>
      <c r="G69" s="17">
        <f t="shared" si="50"/>
        <v>2.9199356738436606E-2</v>
      </c>
      <c r="H69" s="17">
        <f t="shared" si="50"/>
        <v>2.7412347220491122E-2</v>
      </c>
      <c r="I69" s="17">
        <f t="shared" si="50"/>
        <v>2.3600611287547361E-2</v>
      </c>
      <c r="J69" s="17">
        <f t="shared" si="50"/>
        <v>2.4752355141494018E-2</v>
      </c>
      <c r="K69" s="17">
        <f t="shared" si="50"/>
        <v>3.0008713717620299E-2</v>
      </c>
    </row>
    <row r="70" spans="1:11" x14ac:dyDescent="0.2">
      <c r="A70" s="18" t="s">
        <v>15</v>
      </c>
      <c r="B70" s="17">
        <f t="shared" si="50"/>
        <v>0.92584144791555201</v>
      </c>
      <c r="C70" s="17">
        <f t="shared" si="50"/>
        <v>0.91675272921597073</v>
      </c>
      <c r="D70" s="17">
        <f t="shared" si="50"/>
        <v>0.90995611629182671</v>
      </c>
      <c r="E70" s="17">
        <f t="shared" si="50"/>
        <v>0.91438011079092885</v>
      </c>
      <c r="F70" s="17">
        <f t="shared" si="50"/>
        <v>0.98085119050124758</v>
      </c>
      <c r="G70" s="17">
        <f t="shared" si="50"/>
        <v>0.98777457190004248</v>
      </c>
      <c r="H70" s="17">
        <f t="shared" si="50"/>
        <v>0.95022539837660225</v>
      </c>
      <c r="I70" s="17">
        <f t="shared" si="50"/>
        <v>0.91866210988962116</v>
      </c>
      <c r="J70" s="17">
        <f t="shared" si="50"/>
        <v>0.94239340317767495</v>
      </c>
      <c r="K70" s="17">
        <f t="shared" si="50"/>
        <v>0.93110403879172909</v>
      </c>
    </row>
    <row r="71" spans="1:11" x14ac:dyDescent="0.2">
      <c r="A71" s="6" t="s">
        <v>29</v>
      </c>
      <c r="B71" s="17">
        <f>B19/B9</f>
        <v>7.3545930068477247E-2</v>
      </c>
      <c r="C71" s="17">
        <f t="shared" ref="C71:K71" si="51">C19/C9</f>
        <v>8.3247270784029312E-2</v>
      </c>
      <c r="D71" s="17">
        <f t="shared" si="51"/>
        <v>9.6009033508012279E-2</v>
      </c>
      <c r="E71" s="17">
        <f t="shared" si="51"/>
        <v>8.4681211130232331E-2</v>
      </c>
      <c r="F71" s="17">
        <f t="shared" si="51"/>
        <v>1.8975013696191707E-2</v>
      </c>
      <c r="G71" s="17">
        <f t="shared" si="51"/>
        <v>1.5152095293617779E-2</v>
      </c>
      <c r="H71" s="17">
        <f t="shared" si="51"/>
        <v>4.9774601623397752E-2</v>
      </c>
      <c r="I71" s="17">
        <f t="shared" si="51"/>
        <v>8.1337890110378883E-2</v>
      </c>
      <c r="J71" s="17">
        <f t="shared" si="51"/>
        <v>5.1867106416764543E-2</v>
      </c>
      <c r="K71" s="17">
        <f t="shared" si="51"/>
        <v>6.8895961208270962E-2</v>
      </c>
    </row>
    <row r="72" spans="1:11" x14ac:dyDescent="0.2">
      <c r="A72" s="6" t="s">
        <v>30</v>
      </c>
      <c r="B72" s="17">
        <f>B22/B9</f>
        <v>7.1433979809129758E-2</v>
      </c>
      <c r="C72" s="17">
        <f t="shared" ref="C72:K72" si="52">C22/C9</f>
        <v>7.2767081456599741E-2</v>
      </c>
      <c r="D72" s="17">
        <f t="shared" si="52"/>
        <v>9.2674571958777319E-2</v>
      </c>
      <c r="E72" s="17">
        <f t="shared" si="52"/>
        <v>7.8695315973957014E-2</v>
      </c>
      <c r="F72" s="17">
        <f t="shared" si="52"/>
        <v>4.0273719368489795E-3</v>
      </c>
      <c r="G72" s="17">
        <f t="shared" si="52"/>
        <v>3.1162613756509196E-3</v>
      </c>
      <c r="H72" s="17">
        <f t="shared" si="52"/>
        <v>4.1562203223632473E-2</v>
      </c>
      <c r="I72" s="17">
        <f t="shared" si="52"/>
        <v>7.2977406437084127E-2</v>
      </c>
      <c r="J72" s="17">
        <f t="shared" si="52"/>
        <v>3.9850092978317431E-2</v>
      </c>
      <c r="K72" s="17">
        <f t="shared" si="52"/>
        <v>4.8542571028972525E-2</v>
      </c>
    </row>
    <row r="73" spans="1:11" x14ac:dyDescent="0.2">
      <c r="A73" s="6" t="s">
        <v>31</v>
      </c>
      <c r="B73" s="17">
        <f>B24/B9</f>
        <v>4.8557334599877724E-2</v>
      </c>
      <c r="C73" s="17">
        <f t="shared" ref="C73:K73" si="53">C24/C9</f>
        <v>5.0058172379570963E-2</v>
      </c>
      <c r="D73" s="17">
        <f t="shared" si="53"/>
        <v>6.3661721968697849E-2</v>
      </c>
      <c r="E73" s="17">
        <f t="shared" si="53"/>
        <v>5.9732785154307126E-2</v>
      </c>
      <c r="F73" s="17">
        <f t="shared" si="53"/>
        <v>2.4493782139444371E-3</v>
      </c>
      <c r="G73" s="17">
        <f t="shared" si="53"/>
        <v>3.4935970277560941E-3</v>
      </c>
      <c r="H73" s="17">
        <f t="shared" si="53"/>
        <v>3.3428669438142017E-2</v>
      </c>
      <c r="I73" s="17">
        <f t="shared" si="53"/>
        <v>6.0410815786534754E-2</v>
      </c>
      <c r="J73" s="17">
        <f t="shared" si="53"/>
        <v>3.299029590843075E-2</v>
      </c>
      <c r="K73" s="17">
        <f t="shared" si="53"/>
        <v>3.8768785880874443E-2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4C8-131C-964D-8294-786624F1992E}">
  <dimension ref="A1:G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baseColWidth="10" defaultRowHeight="16" x14ac:dyDescent="0.2"/>
  <cols>
    <col min="1" max="1" width="47.83203125" bestFit="1" customWidth="1"/>
    <col min="2" max="4" width="5.1640625" bestFit="1" customWidth="1"/>
    <col min="5" max="5" width="6.1640625" bestFit="1" customWidth="1"/>
    <col min="6" max="7" width="6.83203125" bestFit="1" customWidth="1"/>
  </cols>
  <sheetData>
    <row r="1" spans="1:7" x14ac:dyDescent="0.2">
      <c r="A1" s="2" t="s">
        <v>32</v>
      </c>
      <c r="B1" s="2">
        <v>2018</v>
      </c>
      <c r="C1" s="2">
        <f>B1+1</f>
        <v>2019</v>
      </c>
      <c r="D1" s="2">
        <f t="shared" ref="D1:G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</row>
    <row r="3" spans="1:7" x14ac:dyDescent="0.2">
      <c r="A3" s="2" t="s">
        <v>36</v>
      </c>
    </row>
    <row r="4" spans="1:7" x14ac:dyDescent="0.2">
      <c r="A4" s="1" t="s">
        <v>33</v>
      </c>
      <c r="E4">
        <v>11728</v>
      </c>
      <c r="F4">
        <v>11495</v>
      </c>
      <c r="G4">
        <v>14184</v>
      </c>
    </row>
    <row r="5" spans="1:7" x14ac:dyDescent="0.2">
      <c r="A5" s="1" t="s">
        <v>34</v>
      </c>
      <c r="E5">
        <v>11974</v>
      </c>
      <c r="F5">
        <v>13299</v>
      </c>
      <c r="G5">
        <v>16046</v>
      </c>
    </row>
    <row r="6" spans="1:7" x14ac:dyDescent="0.2">
      <c r="A6" s="1" t="s">
        <v>37</v>
      </c>
      <c r="E6">
        <v>2326</v>
      </c>
      <c r="F6">
        <v>1774</v>
      </c>
      <c r="G6">
        <v>3167</v>
      </c>
    </row>
    <row r="7" spans="1:7" x14ac:dyDescent="0.2">
      <c r="A7" s="1" t="s">
        <v>38</v>
      </c>
      <c r="E7">
        <v>9928</v>
      </c>
      <c r="F7">
        <v>12681</v>
      </c>
      <c r="G7">
        <v>15572</v>
      </c>
    </row>
    <row r="8" spans="1:7" x14ac:dyDescent="0.2">
      <c r="A8" s="1" t="s">
        <v>39</v>
      </c>
      <c r="E8">
        <v>12860</v>
      </c>
      <c r="F8">
        <v>12783</v>
      </c>
      <c r="G8">
        <v>15121</v>
      </c>
    </row>
    <row r="9" spans="1:7" x14ac:dyDescent="0.2">
      <c r="A9" s="18" t="s">
        <v>35</v>
      </c>
      <c r="B9" s="2">
        <f t="shared" ref="B9:F9" si="1">SUM(B4:B8)</f>
        <v>0</v>
      </c>
      <c r="C9" s="2">
        <f t="shared" si="1"/>
        <v>0</v>
      </c>
      <c r="D9" s="2">
        <f t="shared" si="1"/>
        <v>0</v>
      </c>
      <c r="E9" s="2">
        <f t="shared" si="1"/>
        <v>48816</v>
      </c>
      <c r="F9" s="2">
        <f t="shared" si="1"/>
        <v>52032</v>
      </c>
      <c r="G9" s="2">
        <f>SUM(G4:G8)</f>
        <v>64090</v>
      </c>
    </row>
    <row r="11" spans="1:7" x14ac:dyDescent="0.2">
      <c r="A11" s="6" t="s">
        <v>40</v>
      </c>
    </row>
    <row r="12" spans="1:7" x14ac:dyDescent="0.2">
      <c r="A12" s="1" t="s">
        <v>41</v>
      </c>
      <c r="G12">
        <v>531</v>
      </c>
    </row>
    <row r="13" spans="1:7" x14ac:dyDescent="0.2">
      <c r="A13" s="1" t="s">
        <v>42</v>
      </c>
      <c r="G13">
        <v>2902</v>
      </c>
    </row>
    <row r="14" spans="1:7" x14ac:dyDescent="0.2">
      <c r="A14" s="19" t="s">
        <v>43</v>
      </c>
      <c r="G14">
        <v>3433</v>
      </c>
    </row>
    <row r="15" spans="1:7" x14ac:dyDescent="0.2">
      <c r="A15" s="1" t="s">
        <v>44</v>
      </c>
      <c r="G15">
        <v>117</v>
      </c>
    </row>
    <row r="16" spans="1:7" x14ac:dyDescent="0.2">
      <c r="A16" s="1" t="s">
        <v>45</v>
      </c>
      <c r="G16">
        <v>2356</v>
      </c>
    </row>
    <row r="17" spans="1:7" x14ac:dyDescent="0.2">
      <c r="A17" s="19" t="s">
        <v>46</v>
      </c>
      <c r="G17">
        <v>2473</v>
      </c>
    </row>
    <row r="18" spans="1:7" x14ac:dyDescent="0.2">
      <c r="A18" s="15" t="s">
        <v>47</v>
      </c>
      <c r="B18" s="14"/>
      <c r="C18" s="14"/>
      <c r="D18" s="14"/>
      <c r="E18" s="14"/>
      <c r="F18" s="14"/>
      <c r="G18" s="14">
        <f>SUM(G12:G17)</f>
        <v>11812</v>
      </c>
    </row>
    <row r="20" spans="1:7" x14ac:dyDescent="0.2">
      <c r="A20" s="2" t="s">
        <v>48</v>
      </c>
    </row>
    <row r="21" spans="1:7" x14ac:dyDescent="0.2">
      <c r="A21" s="1" t="s">
        <v>33</v>
      </c>
      <c r="F21" s="21">
        <v>-0.01</v>
      </c>
      <c r="G21" s="20">
        <v>3.4000000000000002E-2</v>
      </c>
    </row>
    <row r="22" spans="1:7" x14ac:dyDescent="0.2">
      <c r="A22" s="1" t="s">
        <v>49</v>
      </c>
      <c r="F22" s="20">
        <v>1.2E-2</v>
      </c>
      <c r="G22" s="20">
        <v>1E-3</v>
      </c>
    </row>
    <row r="23" spans="1:7" x14ac:dyDescent="0.2">
      <c r="A23" s="1" t="s">
        <v>50</v>
      </c>
      <c r="F23" s="20">
        <v>7.0000000000000001E-3</v>
      </c>
      <c r="G23" s="20">
        <v>8.0000000000000002E-3</v>
      </c>
    </row>
    <row r="24" spans="1:7" x14ac:dyDescent="0.2">
      <c r="A24" s="1" t="s">
        <v>51</v>
      </c>
      <c r="F24" s="20">
        <v>-5.2999999999999999E-2</v>
      </c>
      <c r="G24" s="20">
        <v>-3.1E-2</v>
      </c>
    </row>
    <row r="25" spans="1:7" x14ac:dyDescent="0.2">
      <c r="A25" s="1" t="s">
        <v>52</v>
      </c>
      <c r="F25" s="20">
        <v>-8.0000000000000002E-3</v>
      </c>
      <c r="G25" s="20">
        <v>-1E-3</v>
      </c>
    </row>
    <row r="27" spans="1:7" x14ac:dyDescent="0.2">
      <c r="A27" s="2" t="s">
        <v>53</v>
      </c>
    </row>
    <row r="28" spans="1:7" x14ac:dyDescent="0.2">
      <c r="A28" s="1" t="s">
        <v>33</v>
      </c>
      <c r="F28" s="20">
        <v>1.2999999999999999E-2</v>
      </c>
      <c r="G28" s="20">
        <v>6.7000000000000004E-2</v>
      </c>
    </row>
    <row r="29" spans="1:7" x14ac:dyDescent="0.2">
      <c r="A29" s="1" t="s">
        <v>49</v>
      </c>
      <c r="F29" s="20">
        <v>2.5000000000000001E-2</v>
      </c>
      <c r="G29" s="20">
        <v>3.5999999999999997E-2</v>
      </c>
    </row>
    <row r="30" spans="1:7" x14ac:dyDescent="0.2">
      <c r="A30" s="1" t="s">
        <v>50</v>
      </c>
      <c r="F30" s="20">
        <v>2.3E-2</v>
      </c>
      <c r="G30" s="20">
        <v>4.1000000000000002E-2</v>
      </c>
    </row>
    <row r="31" spans="1:7" x14ac:dyDescent="0.2">
      <c r="A31" s="1" t="s">
        <v>51</v>
      </c>
      <c r="F31" s="20">
        <v>4.8000000000000001E-2</v>
      </c>
      <c r="G31" s="20">
        <v>7.6999999999999999E-2</v>
      </c>
    </row>
    <row r="32" spans="1:7" x14ac:dyDescent="0.2">
      <c r="A32" s="1" t="s">
        <v>52</v>
      </c>
      <c r="F32" s="20">
        <v>2.9000000000000001E-2</v>
      </c>
      <c r="G32" s="2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 of Operations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2024-07-01T20:52:00Z</dcterms:created>
  <dcterms:modified xsi:type="dcterms:W3CDTF">2024-07-07T21:47:27Z</dcterms:modified>
</cp:coreProperties>
</file>