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/Desktop/Stock Valuation/Technology/Cybersecurity /"/>
    </mc:Choice>
  </mc:AlternateContent>
  <xr:revisionPtr revIDLastSave="0" documentId="13_ncr:1_{AF123A05-A9A1-764C-8198-A66ECFA59D79}" xr6:coauthVersionLast="47" xr6:coauthVersionMax="47" xr10:uidLastSave="{00000000-0000-0000-0000-000000000000}"/>
  <bookViews>
    <workbookView xWindow="10780" yWindow="500" windowWidth="18020" windowHeight="16400" xr2:uid="{F71D6420-3F18-5C49-8BE1-E6CE7AFC183F}"/>
  </bookViews>
  <sheets>
    <sheet name="Overview" sheetId="2" r:id="rId1"/>
    <sheet name="Market Shar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V18" i="5"/>
  <c r="W18" i="5"/>
  <c r="X18" i="5"/>
  <c r="Y18" i="5"/>
  <c r="V19" i="5"/>
  <c r="W19" i="5"/>
  <c r="X19" i="5"/>
  <c r="Y19" i="5"/>
  <c r="V20" i="5"/>
  <c r="W20" i="5"/>
  <c r="X20" i="5"/>
  <c r="Y20" i="5"/>
  <c r="V21" i="5"/>
  <c r="W21" i="5"/>
  <c r="X21" i="5"/>
  <c r="Y21" i="5"/>
  <c r="V22" i="5"/>
  <c r="W22" i="5"/>
  <c r="X22" i="5"/>
  <c r="Y22" i="5"/>
  <c r="V23" i="5"/>
  <c r="W23" i="5"/>
  <c r="X23" i="5"/>
  <c r="Y23" i="5"/>
  <c r="V24" i="5"/>
  <c r="W24" i="5"/>
  <c r="X24" i="5"/>
  <c r="Y24" i="5"/>
  <c r="V25" i="5"/>
  <c r="W25" i="5"/>
  <c r="X25" i="5"/>
  <c r="Y25" i="5"/>
  <c r="V26" i="5"/>
  <c r="W26" i="5"/>
  <c r="X26" i="5"/>
  <c r="Y26" i="5"/>
  <c r="V27" i="5"/>
  <c r="W27" i="5"/>
  <c r="X27" i="5"/>
  <c r="Y27" i="5"/>
  <c r="V28" i="5"/>
  <c r="W28" i="5"/>
  <c r="X28" i="5"/>
  <c r="Y28" i="5"/>
  <c r="V29" i="5"/>
  <c r="W29" i="5"/>
  <c r="X29" i="5"/>
  <c r="Y29" i="5"/>
  <c r="L18" i="5"/>
  <c r="M18" i="5"/>
  <c r="N18" i="5"/>
  <c r="O18" i="5"/>
  <c r="P18" i="5"/>
  <c r="Q18" i="5"/>
  <c r="R18" i="5"/>
  <c r="S18" i="5"/>
  <c r="T18" i="5"/>
  <c r="U18" i="5"/>
  <c r="Q19" i="5"/>
  <c r="R19" i="5"/>
  <c r="S19" i="5"/>
  <c r="T19" i="5"/>
  <c r="U19" i="5"/>
  <c r="P20" i="5"/>
  <c r="Q20" i="5"/>
  <c r="R20" i="5"/>
  <c r="S20" i="5"/>
  <c r="T20" i="5"/>
  <c r="U20" i="5"/>
  <c r="R21" i="5"/>
  <c r="S21" i="5"/>
  <c r="T21" i="5"/>
  <c r="U21" i="5"/>
  <c r="R22" i="5"/>
  <c r="S22" i="5"/>
  <c r="T22" i="5"/>
  <c r="U22" i="5"/>
  <c r="J23" i="5"/>
  <c r="K23" i="5"/>
  <c r="L23" i="5"/>
  <c r="M23" i="5"/>
  <c r="N23" i="5"/>
  <c r="O23" i="5"/>
  <c r="P23" i="5"/>
  <c r="Q23" i="5"/>
  <c r="R23" i="5"/>
  <c r="S23" i="5"/>
  <c r="T23" i="5"/>
  <c r="U23" i="5"/>
  <c r="P24" i="5"/>
  <c r="Q24" i="5"/>
  <c r="R24" i="5"/>
  <c r="S24" i="5"/>
  <c r="T24" i="5"/>
  <c r="U24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M27" i="5"/>
  <c r="N27" i="5"/>
  <c r="O27" i="5"/>
  <c r="P27" i="5"/>
  <c r="Q27" i="5"/>
  <c r="R27" i="5"/>
  <c r="S27" i="5"/>
  <c r="T27" i="5"/>
  <c r="U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U29" i="5"/>
  <c r="C26" i="5"/>
  <c r="C15" i="5"/>
  <c r="C41" i="5" s="1"/>
  <c r="D15" i="5"/>
  <c r="D40" i="5" s="1"/>
  <c r="E15" i="5"/>
  <c r="E40" i="5" s="1"/>
  <c r="F15" i="5"/>
  <c r="F36" i="5" s="1"/>
  <c r="G15" i="5"/>
  <c r="G34" i="5" s="1"/>
  <c r="H15" i="5"/>
  <c r="H37" i="5" s="1"/>
  <c r="I15" i="5"/>
  <c r="I39" i="5" s="1"/>
  <c r="J15" i="5"/>
  <c r="J36" i="5" s="1"/>
  <c r="K15" i="5"/>
  <c r="K30" i="5" s="1"/>
  <c r="L15" i="5"/>
  <c r="L40" i="5" s="1"/>
  <c r="M15" i="5"/>
  <c r="M36" i="5" s="1"/>
  <c r="N15" i="5"/>
  <c r="N36" i="5" s="1"/>
  <c r="O15" i="5"/>
  <c r="O34" i="5" s="1"/>
  <c r="P15" i="5"/>
  <c r="P33" i="5" s="1"/>
  <c r="Q15" i="5"/>
  <c r="Q39" i="5" s="1"/>
  <c r="R15" i="5"/>
  <c r="R36" i="5" s="1"/>
  <c r="S15" i="5"/>
  <c r="S34" i="5" s="1"/>
  <c r="T15" i="5"/>
  <c r="T40" i="5" s="1"/>
  <c r="U15" i="5"/>
  <c r="U40" i="5" s="1"/>
  <c r="V15" i="5"/>
  <c r="V36" i="5" s="1"/>
  <c r="W15" i="5"/>
  <c r="W34" i="5" s="1"/>
  <c r="X15" i="5"/>
  <c r="X33" i="5" s="1"/>
  <c r="B15" i="5"/>
  <c r="B34" i="5" s="1"/>
  <c r="B1" i="5"/>
  <c r="D1" i="5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F5" i="2"/>
  <c r="G5" i="2"/>
  <c r="F12" i="2"/>
  <c r="G12" i="2"/>
  <c r="F6" i="2"/>
  <c r="G6" i="2"/>
  <c r="F11" i="2"/>
  <c r="G11" i="2"/>
  <c r="F9" i="2"/>
  <c r="G9" i="2"/>
  <c r="F4" i="2"/>
  <c r="G4" i="2"/>
  <c r="H13" i="2"/>
  <c r="F8" i="2"/>
  <c r="G8" i="2"/>
  <c r="G3" i="2"/>
  <c r="G13" i="2"/>
  <c r="F2" i="2"/>
  <c r="G2" i="2"/>
  <c r="F7" i="2"/>
  <c r="G7" i="2"/>
  <c r="F10" i="2"/>
  <c r="G10" i="2"/>
  <c r="N6" i="2"/>
  <c r="C6" i="2"/>
  <c r="N12" i="2"/>
  <c r="C12" i="2"/>
  <c r="N5" i="2"/>
  <c r="C5" i="2"/>
  <c r="N10" i="2"/>
  <c r="C10" i="2"/>
  <c r="N9" i="2"/>
  <c r="C9" i="2"/>
  <c r="N13" i="2"/>
  <c r="C13" i="2"/>
  <c r="N2" i="2"/>
  <c r="C2" i="2"/>
  <c r="N7" i="2"/>
  <c r="C7" i="2"/>
  <c r="N11" i="2"/>
  <c r="C11" i="2"/>
  <c r="N8" i="2"/>
  <c r="C8" i="2"/>
  <c r="N4" i="2"/>
  <c r="C4" i="2"/>
  <c r="N3" i="2"/>
  <c r="C3" i="2"/>
  <c r="J38" i="5" l="1"/>
  <c r="V43" i="5"/>
  <c r="N34" i="5"/>
  <c r="R43" i="5"/>
  <c r="J42" i="5"/>
  <c r="O30" i="5"/>
  <c r="O41" i="5"/>
  <c r="K34" i="5"/>
  <c r="R44" i="5"/>
  <c r="F43" i="5"/>
  <c r="J39" i="5"/>
  <c r="R35" i="5"/>
  <c r="G30" i="5"/>
  <c r="W37" i="5"/>
  <c r="N44" i="5"/>
  <c r="V42" i="5"/>
  <c r="F39" i="5"/>
  <c r="N35" i="5"/>
  <c r="S30" i="5"/>
  <c r="Y30" i="5"/>
  <c r="R30" i="5"/>
  <c r="J30" i="5"/>
  <c r="X30" i="5"/>
  <c r="J44" i="5"/>
  <c r="O43" i="5"/>
  <c r="O42" i="5"/>
  <c r="R39" i="5"/>
  <c r="R38" i="5"/>
  <c r="O37" i="5"/>
  <c r="F35" i="5"/>
  <c r="J34" i="5"/>
  <c r="U30" i="5"/>
  <c r="Q30" i="5"/>
  <c r="M30" i="5"/>
  <c r="I30" i="5"/>
  <c r="E30" i="5"/>
  <c r="W30" i="5"/>
  <c r="C30" i="5"/>
  <c r="N30" i="5"/>
  <c r="F30" i="5"/>
  <c r="V44" i="5"/>
  <c r="F44" i="5"/>
  <c r="N43" i="5"/>
  <c r="N42" i="5"/>
  <c r="N39" i="5"/>
  <c r="N38" i="5"/>
  <c r="V35" i="5"/>
  <c r="V34" i="5"/>
  <c r="C34" i="5"/>
  <c r="T30" i="5"/>
  <c r="P30" i="5"/>
  <c r="L30" i="5"/>
  <c r="H30" i="5"/>
  <c r="D30" i="5"/>
  <c r="V30" i="5"/>
  <c r="E44" i="5"/>
  <c r="E39" i="5"/>
  <c r="U36" i="5"/>
  <c r="B40" i="5"/>
  <c r="U39" i="5"/>
  <c r="B36" i="5"/>
  <c r="E43" i="5"/>
  <c r="I41" i="5"/>
  <c r="B42" i="5"/>
  <c r="U44" i="5"/>
  <c r="I44" i="5"/>
  <c r="U43" i="5"/>
  <c r="J43" i="5"/>
  <c r="R42" i="5"/>
  <c r="F42" i="5"/>
  <c r="V39" i="5"/>
  <c r="M39" i="5"/>
  <c r="V38" i="5"/>
  <c r="F38" i="5"/>
  <c r="E36" i="5"/>
  <c r="J35" i="5"/>
  <c r="R34" i="5"/>
  <c r="F34" i="5"/>
  <c r="S35" i="5"/>
  <c r="S39" i="5"/>
  <c r="S36" i="5"/>
  <c r="S40" i="5"/>
  <c r="S44" i="5"/>
  <c r="S33" i="5"/>
  <c r="K35" i="5"/>
  <c r="K39" i="5"/>
  <c r="K36" i="5"/>
  <c r="K40" i="5"/>
  <c r="K44" i="5"/>
  <c r="K33" i="5"/>
  <c r="K37" i="5"/>
  <c r="C35" i="5"/>
  <c r="C39" i="5"/>
  <c r="C36" i="5"/>
  <c r="C40" i="5"/>
  <c r="C44" i="5"/>
  <c r="C33" i="5"/>
  <c r="C37" i="5"/>
  <c r="B35" i="5"/>
  <c r="T44" i="5"/>
  <c r="D44" i="5"/>
  <c r="S43" i="5"/>
  <c r="I43" i="5"/>
  <c r="C43" i="5"/>
  <c r="S42" i="5"/>
  <c r="H42" i="5"/>
  <c r="C42" i="5"/>
  <c r="S41" i="5"/>
  <c r="M41" i="5"/>
  <c r="H41" i="5"/>
  <c r="M40" i="5"/>
  <c r="W38" i="5"/>
  <c r="O38" i="5"/>
  <c r="G38" i="5"/>
  <c r="T37" i="5"/>
  <c r="L37" i="5"/>
  <c r="Q36" i="5"/>
  <c r="T33" i="5"/>
  <c r="B44" i="5"/>
  <c r="B39" i="5"/>
  <c r="M44" i="5"/>
  <c r="H44" i="5"/>
  <c r="W43" i="5"/>
  <c r="M43" i="5"/>
  <c r="G43" i="5"/>
  <c r="W42" i="5"/>
  <c r="L42" i="5"/>
  <c r="G42" i="5"/>
  <c r="W41" i="5"/>
  <c r="Q41" i="5"/>
  <c r="L41" i="5"/>
  <c r="G41" i="5"/>
  <c r="S37" i="5"/>
  <c r="T34" i="5"/>
  <c r="T38" i="5"/>
  <c r="T35" i="5"/>
  <c r="T39" i="5"/>
  <c r="T43" i="5"/>
  <c r="T36" i="5"/>
  <c r="P34" i="5"/>
  <c r="P38" i="5"/>
  <c r="P35" i="5"/>
  <c r="P39" i="5"/>
  <c r="P43" i="5"/>
  <c r="P36" i="5"/>
  <c r="L34" i="5"/>
  <c r="L38" i="5"/>
  <c r="L35" i="5"/>
  <c r="L39" i="5"/>
  <c r="L43" i="5"/>
  <c r="L36" i="5"/>
  <c r="H34" i="5"/>
  <c r="H38" i="5"/>
  <c r="H35" i="5"/>
  <c r="H39" i="5"/>
  <c r="H43" i="5"/>
  <c r="H36" i="5"/>
  <c r="D33" i="5"/>
  <c r="D34" i="5"/>
  <c r="D38" i="5"/>
  <c r="D35" i="5"/>
  <c r="D39" i="5"/>
  <c r="D43" i="5"/>
  <c r="D36" i="5"/>
  <c r="P44" i="5"/>
  <c r="T42" i="5"/>
  <c r="T41" i="5"/>
  <c r="P40" i="5"/>
  <c r="H40" i="5"/>
  <c r="W35" i="5"/>
  <c r="W39" i="5"/>
  <c r="W36" i="5"/>
  <c r="W40" i="5"/>
  <c r="W44" i="5"/>
  <c r="W33" i="5"/>
  <c r="O35" i="5"/>
  <c r="O39" i="5"/>
  <c r="O36" i="5"/>
  <c r="O40" i="5"/>
  <c r="O44" i="5"/>
  <c r="O33" i="5"/>
  <c r="G35" i="5"/>
  <c r="G39" i="5"/>
  <c r="G36" i="5"/>
  <c r="G40" i="5"/>
  <c r="G44" i="5"/>
  <c r="G33" i="5"/>
  <c r="G37" i="5"/>
  <c r="B37" i="5"/>
  <c r="B41" i="5"/>
  <c r="B33" i="5"/>
  <c r="U33" i="5"/>
  <c r="U37" i="5"/>
  <c r="U34" i="5"/>
  <c r="U38" i="5"/>
  <c r="U42" i="5"/>
  <c r="U35" i="5"/>
  <c r="Q33" i="5"/>
  <c r="Q37" i="5"/>
  <c r="Q34" i="5"/>
  <c r="Q38" i="5"/>
  <c r="Q42" i="5"/>
  <c r="Q35" i="5"/>
  <c r="M33" i="5"/>
  <c r="M37" i="5"/>
  <c r="M34" i="5"/>
  <c r="M38" i="5"/>
  <c r="M42" i="5"/>
  <c r="M35" i="5"/>
  <c r="I33" i="5"/>
  <c r="I37" i="5"/>
  <c r="I34" i="5"/>
  <c r="I38" i="5"/>
  <c r="I42" i="5"/>
  <c r="I35" i="5"/>
  <c r="E33" i="5"/>
  <c r="E37" i="5"/>
  <c r="E41" i="5"/>
  <c r="E34" i="5"/>
  <c r="E38" i="5"/>
  <c r="E42" i="5"/>
  <c r="E35" i="5"/>
  <c r="B43" i="5"/>
  <c r="B38" i="5"/>
  <c r="Q44" i="5"/>
  <c r="L44" i="5"/>
  <c r="Q43" i="5"/>
  <c r="K43" i="5"/>
  <c r="P42" i="5"/>
  <c r="K42" i="5"/>
  <c r="U41" i="5"/>
  <c r="P41" i="5"/>
  <c r="K41" i="5"/>
  <c r="D41" i="5"/>
  <c r="Q40" i="5"/>
  <c r="I40" i="5"/>
  <c r="S38" i="5"/>
  <c r="K38" i="5"/>
  <c r="C38" i="5"/>
  <c r="P37" i="5"/>
  <c r="D37" i="5"/>
  <c r="I36" i="5"/>
  <c r="L33" i="5"/>
  <c r="D42" i="5"/>
  <c r="H33" i="5"/>
  <c r="V41" i="5"/>
  <c r="R41" i="5"/>
  <c r="N41" i="5"/>
  <c r="J41" i="5"/>
  <c r="F41" i="5"/>
  <c r="V37" i="5"/>
  <c r="R37" i="5"/>
  <c r="N37" i="5"/>
  <c r="J37" i="5"/>
  <c r="F37" i="5"/>
  <c r="V33" i="5"/>
  <c r="R33" i="5"/>
  <c r="N33" i="5"/>
  <c r="J33" i="5"/>
  <c r="F33" i="5"/>
  <c r="V40" i="5"/>
  <c r="R40" i="5"/>
  <c r="N40" i="5"/>
  <c r="J40" i="5"/>
  <c r="F40" i="5"/>
  <c r="X34" i="5"/>
  <c r="X36" i="5"/>
  <c r="X44" i="5"/>
  <c r="X42" i="5"/>
  <c r="X40" i="5"/>
  <c r="X38" i="5"/>
  <c r="X41" i="5"/>
  <c r="X39" i="5"/>
  <c r="X35" i="5"/>
  <c r="X43" i="5"/>
  <c r="X37" i="5"/>
  <c r="I6" i="2"/>
  <c r="M6" i="2" s="1"/>
  <c r="I3" i="2"/>
  <c r="M3" i="2" s="1"/>
  <c r="H8" i="2"/>
  <c r="H12" i="2"/>
  <c r="H5" i="2"/>
  <c r="I4" i="2"/>
  <c r="M4" i="2" s="1"/>
  <c r="H11" i="2"/>
  <c r="H2" i="2"/>
  <c r="H9" i="2"/>
  <c r="H6" i="2"/>
  <c r="I8" i="2"/>
  <c r="L8" i="2" s="1"/>
  <c r="I11" i="2"/>
  <c r="M11" i="2" s="1"/>
  <c r="H7" i="2"/>
  <c r="I2" i="2"/>
  <c r="M2" i="2" s="1"/>
  <c r="I13" i="2"/>
  <c r="L13" i="2" s="1"/>
  <c r="I9" i="2"/>
  <c r="L9" i="2" s="1"/>
  <c r="I5" i="2"/>
  <c r="M5" i="2" s="1"/>
  <c r="I12" i="2"/>
  <c r="M12" i="2" s="1"/>
  <c r="H4" i="2"/>
  <c r="I7" i="2"/>
  <c r="M7" i="2" s="1"/>
  <c r="I10" i="2"/>
  <c r="L10" i="2" s="1"/>
  <c r="H3" i="2"/>
  <c r="H10" i="2"/>
  <c r="L6" i="2"/>
  <c r="L11" i="2" l="1"/>
  <c r="L3" i="2"/>
  <c r="M13" i="2"/>
  <c r="M8" i="2"/>
  <c r="L4" i="2"/>
  <c r="L12" i="2"/>
  <c r="L5" i="2"/>
  <c r="M9" i="2"/>
  <c r="L2" i="2"/>
  <c r="L7" i="2"/>
  <c r="M10" i="2"/>
</calcChain>
</file>

<file path=xl/sharedStrings.xml><?xml version="1.0" encoding="utf-8"?>
<sst xmlns="http://schemas.openxmlformats.org/spreadsheetml/2006/main" count="88" uniqueCount="51">
  <si>
    <t>Shares Outstanding</t>
  </si>
  <si>
    <t>Debt</t>
  </si>
  <si>
    <t>EV/OFCF</t>
  </si>
  <si>
    <t xml:space="preserve">Cash </t>
  </si>
  <si>
    <t>EV/Revenue</t>
  </si>
  <si>
    <t>OFCF/Revenue</t>
  </si>
  <si>
    <t xml:space="preserve">Share Price </t>
  </si>
  <si>
    <t xml:space="preserve">Market Cap </t>
  </si>
  <si>
    <t xml:space="preserve">Enterprise Value </t>
  </si>
  <si>
    <t>Revenue</t>
  </si>
  <si>
    <t>OFCF</t>
  </si>
  <si>
    <t>Cash/Debt Ratio</t>
  </si>
  <si>
    <t>Target Multiple</t>
  </si>
  <si>
    <t xml:space="preserve"> Est. EV</t>
  </si>
  <si>
    <t>Est. Market Cap</t>
  </si>
  <si>
    <t>Est. Share Price</t>
  </si>
  <si>
    <t>Potential Return</t>
  </si>
  <si>
    <t>Ticker</t>
  </si>
  <si>
    <t>Palo Alto Networks</t>
  </si>
  <si>
    <t>CyberArk</t>
  </si>
  <si>
    <t>Cloudflare</t>
  </si>
  <si>
    <t>Okta</t>
  </si>
  <si>
    <t>Zscaler</t>
  </si>
  <si>
    <t>Gen Digital</t>
  </si>
  <si>
    <t>Fortinet</t>
  </si>
  <si>
    <t>Crowdstrike</t>
  </si>
  <si>
    <t>Cisco</t>
  </si>
  <si>
    <t xml:space="preserve">Datadog </t>
  </si>
  <si>
    <t>AKAM</t>
  </si>
  <si>
    <t>PANW</t>
  </si>
  <si>
    <t>CYBR</t>
  </si>
  <si>
    <t>S</t>
  </si>
  <si>
    <t>NET</t>
  </si>
  <si>
    <t>OKTA</t>
  </si>
  <si>
    <t>ZS</t>
  </si>
  <si>
    <t>FTNT</t>
  </si>
  <si>
    <t>GEN</t>
  </si>
  <si>
    <t>CRWD</t>
  </si>
  <si>
    <t>CSCO</t>
  </si>
  <si>
    <t>DDOG</t>
  </si>
  <si>
    <t>Akamai</t>
  </si>
  <si>
    <t>SentinelOne</t>
  </si>
  <si>
    <t>Company ($ Billions)</t>
  </si>
  <si>
    <t>Revenue ($ Billions):</t>
  </si>
  <si>
    <t>2025 E</t>
  </si>
  <si>
    <t>TOTAL</t>
  </si>
  <si>
    <t>Market Share:</t>
  </si>
  <si>
    <t>Growth Rate (Y/oY)</t>
  </si>
  <si>
    <t>Industry EV/OFCF</t>
  </si>
  <si>
    <t>Industry EV/Revenue</t>
  </si>
  <si>
    <t>Industry OFCF/Revenue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</si>
</sst>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%"/>
    <numFmt numFmtId="167" formatCode="_([$$-409]* #,##0.00_);_([$$-409]* \(#,##0.00\);_([$$-409]* &quot;-&quot;??_);_(@_)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5" fillId="3" borderId="0" xfId="0" applyFont="1" applyFill="1"/>
    <xf numFmtId="167" fontId="5" fillId="3" borderId="0" xfId="0" applyNumberFormat="1" applyFont="1" applyFill="1"/>
    <xf numFmtId="167" fontId="0" fillId="3" borderId="0" xfId="0" applyNumberFormat="1" applyFill="1"/>
    <xf numFmtId="9" fontId="6" fillId="3" borderId="0" xfId="1" applyFont="1" applyFill="1"/>
    <xf numFmtId="166" fontId="0" fillId="3" borderId="0" xfId="0" applyNumberFormat="1" applyFill="1"/>
    <xf numFmtId="9" fontId="3" fillId="3" borderId="0" xfId="1" applyFont="1" applyFill="1"/>
    <xf numFmtId="166" fontId="3" fillId="3" borderId="0" xfId="1" applyNumberFormat="1" applyFont="1" applyFill="1"/>
    <xf numFmtId="167" fontId="0" fillId="4" borderId="0" xfId="0" applyNumberFormat="1" applyFill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402E-6798-2A42-8EBE-B7F26ED06BB2}">
  <dimension ref="A1:AA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:XFD13"/>
    </sheetView>
  </sheetViews>
  <sheetFormatPr baseColWidth="10" defaultRowHeight="16" x14ac:dyDescent="0.2"/>
  <cols>
    <col min="1" max="1" width="16.33203125" bestFit="1" customWidth="1"/>
    <col min="2" max="2" width="6.6640625" bestFit="1" customWidth="1"/>
    <col min="4" max="4" width="17.5" bestFit="1" customWidth="1"/>
    <col min="5" max="5" width="11" bestFit="1" customWidth="1"/>
    <col min="6" max="6" width="5.1640625" bestFit="1" customWidth="1"/>
    <col min="7" max="7" width="5.83203125" bestFit="1" customWidth="1"/>
    <col min="8" max="8" width="14.83203125" bestFit="1" customWidth="1"/>
    <col min="9" max="9" width="15" bestFit="1" customWidth="1"/>
    <col min="10" max="10" width="8.1640625" bestFit="1" customWidth="1"/>
    <col min="11" max="11" width="5.83203125" bestFit="1" customWidth="1"/>
    <col min="12" max="12" width="8.6640625" bestFit="1" customWidth="1"/>
    <col min="13" max="13" width="11" bestFit="1" customWidth="1"/>
    <col min="14" max="14" width="13.5" bestFit="1" customWidth="1"/>
    <col min="15" max="15" width="13.33203125" bestFit="1" customWidth="1"/>
    <col min="16" max="16" width="7.1640625" bestFit="1" customWidth="1"/>
    <col min="17" max="17" width="14.1640625" bestFit="1" customWidth="1"/>
    <col min="18" max="18" width="14" bestFit="1" customWidth="1"/>
    <col min="19" max="19" width="14.5" bestFit="1" customWidth="1"/>
  </cols>
  <sheetData>
    <row r="1" spans="1:27" x14ac:dyDescent="0.2">
      <c r="A1" s="1" t="s">
        <v>42</v>
      </c>
      <c r="B1" s="1" t="s">
        <v>17</v>
      </c>
      <c r="C1" s="1" t="s">
        <v>6</v>
      </c>
      <c r="D1" s="1" t="s">
        <v>0</v>
      </c>
      <c r="E1" s="1" t="s">
        <v>7</v>
      </c>
      <c r="F1" s="1" t="s">
        <v>1</v>
      </c>
      <c r="G1" s="1" t="s">
        <v>3</v>
      </c>
      <c r="H1" s="1" t="s">
        <v>11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4</v>
      </c>
      <c r="N1" s="1" t="s">
        <v>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19</v>
      </c>
      <c r="B2" t="s">
        <v>30</v>
      </c>
      <c r="C2" s="5">
        <f t="shared" ref="C2:C13" si="0">E2/D2</f>
        <v>270.68366164542294</v>
      </c>
      <c r="D2">
        <v>4.3150000000000001E-2</v>
      </c>
      <c r="E2">
        <v>11.68</v>
      </c>
      <c r="F2" s="2">
        <f>0.57234</f>
        <v>0.57233999999999996</v>
      </c>
      <c r="G2" s="2">
        <f>0.99342+0.32455</f>
        <v>1.3179699999999999</v>
      </c>
      <c r="H2" s="2">
        <f t="shared" ref="H2:H13" si="1">G2/F2</f>
        <v>2.3027745745535868</v>
      </c>
      <c r="I2" s="2">
        <f t="shared" ref="I2:I13" si="2">F2-G2+E2</f>
        <v>10.934369999999999</v>
      </c>
      <c r="J2" s="2">
        <v>0.75188999999999995</v>
      </c>
      <c r="K2" s="2">
        <v>5.6203999999999997E-2</v>
      </c>
      <c r="L2" s="6">
        <f t="shared" ref="L2:L13" si="3">I2/K2</f>
        <v>194.54789694683652</v>
      </c>
      <c r="M2" s="2">
        <f t="shared" ref="M2:M13" si="4">I2/J2</f>
        <v>14.542512867573715</v>
      </c>
      <c r="N2" s="3">
        <f t="shared" ref="N2:N13" si="5">K2/J2</f>
        <v>7.4750295920945883E-2</v>
      </c>
      <c r="P2" s="5"/>
      <c r="V2" s="2"/>
      <c r="W2" s="2"/>
      <c r="X2" s="2"/>
      <c r="Y2" s="2"/>
      <c r="Z2" s="2"/>
      <c r="AA2" s="3"/>
    </row>
    <row r="3" spans="1:27" x14ac:dyDescent="0.2">
      <c r="A3" t="s">
        <v>20</v>
      </c>
      <c r="B3" t="s">
        <v>32</v>
      </c>
      <c r="C3" s="5">
        <f t="shared" si="0"/>
        <v>78.021656423763531</v>
      </c>
      <c r="D3">
        <v>0.3417</v>
      </c>
      <c r="E3">
        <v>26.66</v>
      </c>
      <c r="F3" s="2">
        <v>1.28</v>
      </c>
      <c r="G3" s="2">
        <f>1.67+0.00252</f>
        <v>1.67252</v>
      </c>
      <c r="H3" s="2">
        <f t="shared" si="1"/>
        <v>1.3066562500000001</v>
      </c>
      <c r="I3" s="2">
        <f t="shared" si="2"/>
        <v>26.267479999999999</v>
      </c>
      <c r="J3" s="2">
        <v>1.3</v>
      </c>
      <c r="K3" s="2">
        <v>0.25440600000000002</v>
      </c>
      <c r="L3" s="6">
        <f t="shared" si="3"/>
        <v>103.2502378088567</v>
      </c>
      <c r="M3" s="2">
        <f t="shared" si="4"/>
        <v>20.205753846153844</v>
      </c>
      <c r="N3" s="3">
        <f t="shared" si="5"/>
        <v>0.19569692307692307</v>
      </c>
      <c r="P3" s="5"/>
      <c r="V3" s="2"/>
      <c r="W3" s="2"/>
      <c r="X3" s="2"/>
      <c r="Y3" s="2"/>
      <c r="Z3" s="2"/>
      <c r="AA3" s="3"/>
    </row>
    <row r="4" spans="1:27" x14ac:dyDescent="0.2">
      <c r="A4" t="s">
        <v>22</v>
      </c>
      <c r="B4" t="s">
        <v>34</v>
      </c>
      <c r="C4" s="5">
        <f t="shared" si="0"/>
        <v>173.27158451869005</v>
      </c>
      <c r="D4">
        <v>0.15115000000000001</v>
      </c>
      <c r="E4">
        <v>26.19</v>
      </c>
      <c r="F4" s="2">
        <f>1.13</f>
        <v>1.1299999999999999</v>
      </c>
      <c r="G4" s="2">
        <f>2.1</f>
        <v>2.1</v>
      </c>
      <c r="H4" s="2">
        <f t="shared" si="1"/>
        <v>1.8584070796460179</v>
      </c>
      <c r="I4" s="2">
        <f t="shared" si="2"/>
        <v>25.220000000000002</v>
      </c>
      <c r="J4" s="2">
        <v>1.62</v>
      </c>
      <c r="K4" s="2">
        <v>0.462343</v>
      </c>
      <c r="L4" s="6">
        <f t="shared" si="3"/>
        <v>54.548246648051347</v>
      </c>
      <c r="M4" s="2">
        <f t="shared" si="4"/>
        <v>15.567901234567902</v>
      </c>
      <c r="N4" s="3">
        <f t="shared" si="5"/>
        <v>0.28539691358024688</v>
      </c>
      <c r="P4" s="5"/>
      <c r="Q4" s="4"/>
      <c r="R4" s="5"/>
      <c r="S4" s="3"/>
      <c r="V4" s="2"/>
      <c r="W4" s="2"/>
      <c r="X4" s="2"/>
      <c r="Y4" s="2"/>
      <c r="Z4" s="2"/>
      <c r="AA4" s="3"/>
    </row>
    <row r="5" spans="1:27" x14ac:dyDescent="0.2">
      <c r="A5" t="s">
        <v>27</v>
      </c>
      <c r="B5" t="s">
        <v>39</v>
      </c>
      <c r="C5" s="5">
        <f t="shared" si="0"/>
        <v>110.9118086696562</v>
      </c>
      <c r="D5">
        <v>0.33450000000000002</v>
      </c>
      <c r="E5">
        <v>37.1</v>
      </c>
      <c r="F5" s="2">
        <f>0.74224</f>
        <v>0.74224000000000001</v>
      </c>
      <c r="G5" s="2">
        <f>2.58</f>
        <v>2.58</v>
      </c>
      <c r="H5" s="2">
        <f t="shared" si="1"/>
        <v>3.4759646475533521</v>
      </c>
      <c r="I5" s="2">
        <f t="shared" si="2"/>
        <v>35.262239999999998</v>
      </c>
      <c r="J5" s="2">
        <v>2.13</v>
      </c>
      <c r="K5" s="2">
        <v>0.65995400000000004</v>
      </c>
      <c r="L5" s="6">
        <f t="shared" si="3"/>
        <v>53.431360367540762</v>
      </c>
      <c r="M5" s="2">
        <f t="shared" si="4"/>
        <v>16.555042253521126</v>
      </c>
      <c r="N5" s="3">
        <f t="shared" si="5"/>
        <v>0.30983755868544605</v>
      </c>
      <c r="P5" s="5"/>
      <c r="V5" s="2"/>
      <c r="W5" s="2"/>
      <c r="X5" s="2"/>
      <c r="Y5" s="2"/>
      <c r="Z5" s="2"/>
      <c r="AA5" s="3"/>
    </row>
    <row r="6" spans="1:27" x14ac:dyDescent="0.2">
      <c r="A6" t="s">
        <v>25</v>
      </c>
      <c r="B6" t="s">
        <v>37</v>
      </c>
      <c r="C6" s="5">
        <f t="shared" si="0"/>
        <v>240.54898093359631</v>
      </c>
      <c r="D6">
        <v>0.24335999999999999</v>
      </c>
      <c r="E6">
        <v>58.54</v>
      </c>
      <c r="F6" s="2">
        <f>0.74249</f>
        <v>0.74248999999999998</v>
      </c>
      <c r="G6" s="2">
        <f>3.47+0.05624</f>
        <v>3.52624</v>
      </c>
      <c r="H6" s="2">
        <f t="shared" si="1"/>
        <v>4.749208743552102</v>
      </c>
      <c r="I6" s="2">
        <f t="shared" si="2"/>
        <v>55.756250000000001</v>
      </c>
      <c r="J6" s="2">
        <v>3.06</v>
      </c>
      <c r="K6" s="2">
        <v>1.1659999999999999</v>
      </c>
      <c r="L6" s="6">
        <f t="shared" si="3"/>
        <v>47.818396226415096</v>
      </c>
      <c r="M6" s="2">
        <f t="shared" si="4"/>
        <v>18.220996732026144</v>
      </c>
      <c r="N6" s="3">
        <f t="shared" si="5"/>
        <v>0.38104575163398691</v>
      </c>
      <c r="P6" s="5"/>
      <c r="Q6" s="4"/>
      <c r="R6" s="5"/>
      <c r="S6" s="3"/>
      <c r="V6" s="2"/>
      <c r="W6" s="2"/>
      <c r="X6" s="2"/>
      <c r="Y6" s="2"/>
      <c r="Z6" s="2"/>
      <c r="AA6" s="3"/>
    </row>
    <row r="7" spans="1:27" x14ac:dyDescent="0.2">
      <c r="A7" t="s">
        <v>18</v>
      </c>
      <c r="B7" t="s">
        <v>29</v>
      </c>
      <c r="C7" s="5">
        <f t="shared" si="0"/>
        <v>327.33168622606547</v>
      </c>
      <c r="D7">
        <v>0.32379999999999998</v>
      </c>
      <c r="E7">
        <v>105.99</v>
      </c>
      <c r="F7" s="2">
        <f>1.99</f>
        <v>1.99</v>
      </c>
      <c r="G7" s="2">
        <f>2.39+3.05</f>
        <v>5.4399999999999995</v>
      </c>
      <c r="H7" s="2">
        <f t="shared" si="1"/>
        <v>2.7336683417085426</v>
      </c>
      <c r="I7" s="2">
        <f t="shared" si="2"/>
        <v>102.53999999999999</v>
      </c>
      <c r="J7" s="2">
        <v>6.89</v>
      </c>
      <c r="K7" s="2">
        <v>2.778</v>
      </c>
      <c r="L7" s="6">
        <f t="shared" si="3"/>
        <v>36.911447084233259</v>
      </c>
      <c r="M7" s="2">
        <f t="shared" si="4"/>
        <v>14.882438316400581</v>
      </c>
      <c r="N7" s="3">
        <f t="shared" si="5"/>
        <v>0.40319303338171264</v>
      </c>
      <c r="P7" s="5"/>
      <c r="V7" s="2"/>
      <c r="W7" s="2"/>
      <c r="X7" s="2"/>
      <c r="Y7" s="2"/>
      <c r="Z7" s="2"/>
      <c r="AA7" s="3"/>
    </row>
    <row r="8" spans="1:27" x14ac:dyDescent="0.2">
      <c r="A8" t="s">
        <v>21</v>
      </c>
      <c r="B8" t="s">
        <v>33</v>
      </c>
      <c r="C8" s="5">
        <f t="shared" si="0"/>
        <v>89.87695416988646</v>
      </c>
      <c r="D8">
        <v>0.16822999999999999</v>
      </c>
      <c r="E8">
        <v>15.12</v>
      </c>
      <c r="F8" s="2">
        <f>1.15</f>
        <v>1.1499999999999999</v>
      </c>
      <c r="G8" s="2">
        <f>2.2</f>
        <v>2.2000000000000002</v>
      </c>
      <c r="H8" s="2">
        <f t="shared" si="1"/>
        <v>1.9130434782608698</v>
      </c>
      <c r="I8" s="2">
        <f t="shared" si="2"/>
        <v>14.069999999999999</v>
      </c>
      <c r="J8" s="2">
        <v>2.2599999999999998</v>
      </c>
      <c r="K8" s="2">
        <v>0.51200000000000001</v>
      </c>
      <c r="L8" s="6">
        <f t="shared" si="3"/>
        <v>27.480468749999996</v>
      </c>
      <c r="M8" s="2">
        <f t="shared" si="4"/>
        <v>6.2256637168141591</v>
      </c>
      <c r="N8" s="3">
        <f t="shared" si="5"/>
        <v>0.22654867256637171</v>
      </c>
      <c r="P8" s="5"/>
      <c r="V8" s="2"/>
      <c r="W8" s="2"/>
      <c r="X8" s="2"/>
      <c r="Y8" s="2"/>
      <c r="Z8" s="2"/>
      <c r="AA8" s="3"/>
    </row>
    <row r="9" spans="1:27" x14ac:dyDescent="0.2">
      <c r="A9" t="s">
        <v>24</v>
      </c>
      <c r="B9" t="s">
        <v>35</v>
      </c>
      <c r="C9" s="5">
        <f t="shared" si="0"/>
        <v>69.21075682106391</v>
      </c>
      <c r="D9">
        <v>0.76490999999999998</v>
      </c>
      <c r="E9">
        <v>52.94</v>
      </c>
      <c r="F9" s="2">
        <f>0.9923</f>
        <v>0.99229999999999996</v>
      </c>
      <c r="G9" s="2">
        <f>2.44</f>
        <v>2.44</v>
      </c>
      <c r="H9" s="2">
        <f t="shared" si="1"/>
        <v>2.4589337901844202</v>
      </c>
      <c r="I9" s="2">
        <f t="shared" si="2"/>
        <v>51.4923</v>
      </c>
      <c r="J9" s="2">
        <v>5.3</v>
      </c>
      <c r="K9" s="2">
        <v>1.9359999999999999</v>
      </c>
      <c r="L9" s="6">
        <f t="shared" si="3"/>
        <v>26.597262396694216</v>
      </c>
      <c r="M9" s="2">
        <f t="shared" si="4"/>
        <v>9.715528301886792</v>
      </c>
      <c r="N9" s="3">
        <f t="shared" si="5"/>
        <v>0.36528301886792452</v>
      </c>
      <c r="P9" s="5"/>
      <c r="V9" s="2"/>
      <c r="W9" s="2"/>
      <c r="X9" s="2"/>
      <c r="Y9" s="2"/>
      <c r="Z9" s="2"/>
      <c r="AA9" s="3"/>
    </row>
    <row r="10" spans="1:27" x14ac:dyDescent="0.2">
      <c r="A10" t="s">
        <v>40</v>
      </c>
      <c r="B10" t="s">
        <v>28</v>
      </c>
      <c r="C10" s="5">
        <f t="shared" si="0"/>
        <v>101.89401438659011</v>
      </c>
      <c r="D10">
        <v>0.15153</v>
      </c>
      <c r="E10">
        <v>15.44</v>
      </c>
      <c r="F10" s="2">
        <f>3.54</f>
        <v>3.54</v>
      </c>
      <c r="G10" s="2">
        <f>0.86444+1.43</f>
        <v>2.2944399999999998</v>
      </c>
      <c r="H10" s="2">
        <f t="shared" si="1"/>
        <v>0.64814689265536718</v>
      </c>
      <c r="I10" s="2">
        <f t="shared" si="2"/>
        <v>16.685559999999999</v>
      </c>
      <c r="J10" s="2">
        <v>3.81</v>
      </c>
      <c r="K10" s="2">
        <v>1.3480000000000001</v>
      </c>
      <c r="L10" s="6">
        <f t="shared" si="3"/>
        <v>12.3780118694362</v>
      </c>
      <c r="M10" s="2">
        <f t="shared" si="4"/>
        <v>4.3794120734908129</v>
      </c>
      <c r="N10" s="3">
        <f t="shared" si="5"/>
        <v>0.35380577427821525</v>
      </c>
      <c r="P10" s="5"/>
      <c r="V10" s="2"/>
      <c r="W10" s="2"/>
      <c r="X10" s="2"/>
      <c r="Y10" s="2"/>
      <c r="Z10" s="2"/>
      <c r="AA10" s="3"/>
    </row>
    <row r="11" spans="1:27" x14ac:dyDescent="0.2">
      <c r="A11" t="s">
        <v>23</v>
      </c>
      <c r="B11" t="s">
        <v>36</v>
      </c>
      <c r="C11" s="5">
        <f t="shared" si="0"/>
        <v>24.905366107257159</v>
      </c>
      <c r="D11">
        <v>0.61553000000000002</v>
      </c>
      <c r="E11">
        <v>15.33</v>
      </c>
      <c r="F11" s="2">
        <f>0.175+8.43</f>
        <v>8.6050000000000004</v>
      </c>
      <c r="G11" s="2">
        <f>0.846+0.136</f>
        <v>0.98199999999999998</v>
      </c>
      <c r="H11" s="2">
        <f t="shared" si="1"/>
        <v>0.11411969785008715</v>
      </c>
      <c r="I11" s="2">
        <f t="shared" si="2"/>
        <v>22.952999999999999</v>
      </c>
      <c r="J11" s="2">
        <v>3.81</v>
      </c>
      <c r="K11" s="2">
        <v>2.0640000000000001</v>
      </c>
      <c r="L11" s="6">
        <f t="shared" si="3"/>
        <v>11.12063953488372</v>
      </c>
      <c r="M11" s="2">
        <f t="shared" si="4"/>
        <v>6.0244094488188971</v>
      </c>
      <c r="N11" s="3">
        <f t="shared" si="5"/>
        <v>0.54173228346456692</v>
      </c>
      <c r="P11" s="5"/>
      <c r="V11" s="2"/>
      <c r="W11" s="2"/>
      <c r="X11" s="2"/>
      <c r="Y11" s="2"/>
      <c r="Z11" s="2"/>
      <c r="AA11" s="3"/>
    </row>
    <row r="12" spans="1:27" x14ac:dyDescent="0.2">
      <c r="A12" t="s">
        <v>26</v>
      </c>
      <c r="B12" t="s">
        <v>38</v>
      </c>
      <c r="C12" s="5">
        <f t="shared" si="0"/>
        <v>45.478908188585606</v>
      </c>
      <c r="D12">
        <v>4.03</v>
      </c>
      <c r="E12">
        <v>183.28</v>
      </c>
      <c r="F12" s="2">
        <f>1.73+6.66</f>
        <v>8.39</v>
      </c>
      <c r="G12" s="2">
        <f>26.15</f>
        <v>26.15</v>
      </c>
      <c r="H12" s="2">
        <f t="shared" si="1"/>
        <v>3.1168057210965432</v>
      </c>
      <c r="I12" s="2">
        <f t="shared" si="2"/>
        <v>165.52</v>
      </c>
      <c r="J12" s="2">
        <v>57</v>
      </c>
      <c r="K12" s="2">
        <v>19.885999999999999</v>
      </c>
      <c r="L12" s="6">
        <f t="shared" si="3"/>
        <v>8.3234436286834974</v>
      </c>
      <c r="M12" s="2">
        <f t="shared" si="4"/>
        <v>2.9038596491228073</v>
      </c>
      <c r="N12" s="3">
        <f t="shared" si="5"/>
        <v>0.34887719298245612</v>
      </c>
      <c r="P12" s="5"/>
      <c r="V12" s="2"/>
      <c r="W12" s="2"/>
      <c r="X12" s="2"/>
      <c r="Y12" s="2"/>
      <c r="Z12" s="2"/>
      <c r="AA12" s="3"/>
    </row>
    <row r="13" spans="1:27" x14ac:dyDescent="0.2">
      <c r="A13" t="s">
        <v>41</v>
      </c>
      <c r="B13" t="s">
        <v>31</v>
      </c>
      <c r="C13" s="5">
        <f t="shared" si="0"/>
        <v>21.670342314699397</v>
      </c>
      <c r="D13">
        <v>0.31286999999999998</v>
      </c>
      <c r="E13">
        <v>6.78</v>
      </c>
      <c r="F13" s="2"/>
      <c r="G13" s="2">
        <f>0.92596+0.2048</f>
        <v>1.13076</v>
      </c>
      <c r="H13" s="2" t="e">
        <f t="shared" si="1"/>
        <v>#DIV/0!</v>
      </c>
      <c r="I13" s="2">
        <f t="shared" si="2"/>
        <v>5.6492400000000007</v>
      </c>
      <c r="J13" s="2">
        <v>0.62114999999999998</v>
      </c>
      <c r="K13" s="2">
        <v>-0.68369999999999997</v>
      </c>
      <c r="L13" s="6">
        <f t="shared" si="3"/>
        <v>-8.2627468187801689</v>
      </c>
      <c r="M13" s="2">
        <f t="shared" si="4"/>
        <v>9.0948080173871055</v>
      </c>
      <c r="N13" s="3">
        <f t="shared" si="5"/>
        <v>-1.1007003139338325</v>
      </c>
      <c r="P13" s="5"/>
      <c r="V13" s="2"/>
      <c r="W13" s="2"/>
      <c r="X13" s="2"/>
      <c r="Y13" s="2"/>
      <c r="Z13" s="2"/>
      <c r="AA13" s="3"/>
    </row>
    <row r="14" spans="1:27" x14ac:dyDescent="0.2">
      <c r="C14" s="5"/>
      <c r="F14" s="2"/>
      <c r="G14" s="2"/>
      <c r="H14" s="2"/>
      <c r="I14" s="2"/>
      <c r="J14" s="2"/>
      <c r="K14" s="2"/>
      <c r="L14" s="2"/>
      <c r="M14" s="2"/>
      <c r="N14" s="3"/>
      <c r="P14" s="5"/>
      <c r="V14" s="2"/>
      <c r="W14" s="2"/>
      <c r="X14" s="2"/>
      <c r="Y14" s="2"/>
      <c r="Z14" s="2"/>
      <c r="AA14" s="3"/>
    </row>
    <row r="15" spans="1:27" ht="17" customHeight="1" x14ac:dyDescent="0.2">
      <c r="A15" s="1" t="s">
        <v>48</v>
      </c>
      <c r="B15" s="2">
        <f>AVERAGE(L2:L12)</f>
        <v>52.400673751057404</v>
      </c>
      <c r="C15" s="5"/>
      <c r="H15" s="2"/>
      <c r="I15" s="2"/>
      <c r="J15" s="2"/>
      <c r="K15" s="2"/>
      <c r="L15" s="2"/>
      <c r="M15" s="2"/>
      <c r="N15" s="3"/>
      <c r="P15" s="5"/>
      <c r="Q15" s="4"/>
      <c r="R15" s="5"/>
      <c r="S15" s="3"/>
    </row>
    <row r="16" spans="1:27" x14ac:dyDescent="0.2">
      <c r="A16" s="1" t="s">
        <v>49</v>
      </c>
      <c r="B16" s="2">
        <f>AVERAGE(M2:M12)</f>
        <v>11.747592585488798</v>
      </c>
      <c r="C16" s="5"/>
      <c r="H16" s="2"/>
      <c r="I16" s="2"/>
      <c r="K16" s="2"/>
      <c r="L16" s="2"/>
      <c r="M16" s="2"/>
      <c r="N16" s="3"/>
    </row>
    <row r="17" spans="1:19" x14ac:dyDescent="0.2">
      <c r="A17" s="1" t="s">
        <v>50</v>
      </c>
      <c r="B17" s="18">
        <f>AVERAGE(N2:N12)</f>
        <v>0.31692431076716326</v>
      </c>
      <c r="C17" s="5"/>
      <c r="H17" s="2"/>
      <c r="I17" s="2"/>
      <c r="K17" s="2"/>
      <c r="L17" s="2"/>
      <c r="M17" s="2"/>
      <c r="N17" s="3"/>
    </row>
    <row r="18" spans="1:19" x14ac:dyDescent="0.2">
      <c r="C18" s="5"/>
      <c r="H18" s="2"/>
      <c r="I18" s="2"/>
      <c r="K18" s="2"/>
      <c r="L18" s="2"/>
      <c r="M18" s="2"/>
      <c r="N18" s="3"/>
    </row>
    <row r="19" spans="1:19" x14ac:dyDescent="0.2">
      <c r="C19" s="5"/>
      <c r="H19" s="2"/>
      <c r="I19" s="2"/>
      <c r="K19" s="2"/>
      <c r="L19" s="2"/>
      <c r="M19" s="2"/>
      <c r="N19" s="3"/>
    </row>
    <row r="20" spans="1:19" x14ac:dyDescent="0.2">
      <c r="C20" s="5"/>
      <c r="H20" s="2"/>
      <c r="I20" s="2"/>
      <c r="K20" s="2"/>
      <c r="L20" s="2"/>
      <c r="M20" s="2"/>
      <c r="N20" s="3"/>
    </row>
    <row r="21" spans="1:19" x14ac:dyDescent="0.2">
      <c r="C21" s="5"/>
      <c r="H21" s="2"/>
      <c r="I21" s="2"/>
      <c r="K21" s="2"/>
      <c r="L21" s="2"/>
      <c r="M21" s="2"/>
      <c r="N21" s="3"/>
      <c r="O21" s="2"/>
      <c r="P21" s="5"/>
      <c r="Q21" s="4"/>
      <c r="R21" s="5"/>
      <c r="S21" s="3"/>
    </row>
    <row r="22" spans="1:19" x14ac:dyDescent="0.2">
      <c r="C22" s="5"/>
      <c r="H22" s="2"/>
      <c r="I22" s="2"/>
      <c r="K22" s="2"/>
      <c r="L22" s="2"/>
      <c r="M22" s="2"/>
      <c r="N22" s="3"/>
    </row>
  </sheetData>
  <sortState xmlns:xlrd2="http://schemas.microsoft.com/office/spreadsheetml/2017/richdata2" ref="A2:S22">
    <sortCondition descending="1" ref="L1:L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FBC5-1C66-C845-8D02-C6FD75C6116D}">
  <dimension ref="A1:Y44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R12" sqref="R12"/>
    </sheetView>
  </sheetViews>
  <sheetFormatPr baseColWidth="10" defaultRowHeight="16" x14ac:dyDescent="0.2"/>
  <cols>
    <col min="1" max="1" width="18.33203125" bestFit="1" customWidth="1"/>
    <col min="2" max="2" width="7" bestFit="1" customWidth="1"/>
    <col min="3" max="24" width="8" bestFit="1" customWidth="1"/>
    <col min="25" max="25" width="7.33203125" bestFit="1" customWidth="1"/>
  </cols>
  <sheetData>
    <row r="1" spans="1:25" x14ac:dyDescent="0.2">
      <c r="A1" s="7"/>
      <c r="B1" s="7">
        <f>C1-1</f>
        <v>2002</v>
      </c>
      <c r="C1" s="8">
        <v>2003</v>
      </c>
      <c r="D1" s="8">
        <f>C1+1</f>
        <v>2004</v>
      </c>
      <c r="E1" s="8">
        <f t="shared" ref="E1:V1" si="0">D1+1</f>
        <v>2005</v>
      </c>
      <c r="F1" s="8">
        <f t="shared" si="0"/>
        <v>2006</v>
      </c>
      <c r="G1" s="8">
        <f t="shared" si="0"/>
        <v>2007</v>
      </c>
      <c r="H1" s="8">
        <f t="shared" si="0"/>
        <v>2008</v>
      </c>
      <c r="I1" s="8">
        <f t="shared" si="0"/>
        <v>2009</v>
      </c>
      <c r="J1" s="8">
        <f t="shared" si="0"/>
        <v>2010</v>
      </c>
      <c r="K1" s="8">
        <f t="shared" si="0"/>
        <v>2011</v>
      </c>
      <c r="L1" s="8">
        <f t="shared" si="0"/>
        <v>2012</v>
      </c>
      <c r="M1" s="8">
        <f t="shared" si="0"/>
        <v>2013</v>
      </c>
      <c r="N1" s="8">
        <f t="shared" si="0"/>
        <v>2014</v>
      </c>
      <c r="O1" s="8">
        <f t="shared" si="0"/>
        <v>2015</v>
      </c>
      <c r="P1" s="8">
        <f t="shared" si="0"/>
        <v>2016</v>
      </c>
      <c r="Q1" s="8">
        <f>P1+1</f>
        <v>2017</v>
      </c>
      <c r="R1" s="8">
        <f t="shared" si="0"/>
        <v>2018</v>
      </c>
      <c r="S1" s="8">
        <f t="shared" si="0"/>
        <v>2019</v>
      </c>
      <c r="T1" s="8">
        <f>S1+1</f>
        <v>2020</v>
      </c>
      <c r="U1" s="8">
        <f t="shared" si="0"/>
        <v>2021</v>
      </c>
      <c r="V1" s="8">
        <f t="shared" si="0"/>
        <v>2022</v>
      </c>
      <c r="W1" s="8">
        <f>V1+1</f>
        <v>2023</v>
      </c>
      <c r="X1" s="8">
        <v>2024</v>
      </c>
      <c r="Y1" s="8" t="s">
        <v>44</v>
      </c>
    </row>
    <row r="2" spans="1:25" x14ac:dyDescent="0.2">
      <c r="A2" s="7" t="s">
        <v>43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x14ac:dyDescent="0.2">
      <c r="A3" s="10" t="s">
        <v>19</v>
      </c>
      <c r="B3" s="11"/>
      <c r="C3" s="12"/>
      <c r="D3" s="12"/>
      <c r="E3" s="12"/>
      <c r="F3" s="12"/>
      <c r="G3" s="12"/>
      <c r="H3" s="12"/>
      <c r="I3" s="12"/>
      <c r="J3" s="12"/>
      <c r="K3" s="12">
        <v>3.637E-2</v>
      </c>
      <c r="L3" s="12">
        <v>4.7210000000000002E-2</v>
      </c>
      <c r="M3" s="12">
        <v>6.6159999999999997E-2</v>
      </c>
      <c r="N3" s="12">
        <v>0.10299999999999999</v>
      </c>
      <c r="O3" s="12">
        <v>0.16081000000000001</v>
      </c>
      <c r="P3" s="12">
        <v>0.21659999999999999</v>
      </c>
      <c r="Q3" s="12">
        <v>0.26169999999999999</v>
      </c>
      <c r="R3" s="12">
        <v>0.34320000000000001</v>
      </c>
      <c r="S3" s="12">
        <v>0.43390000000000001</v>
      </c>
      <c r="T3" s="12">
        <v>0.46443000000000001</v>
      </c>
      <c r="U3" s="12">
        <v>0.50292000000000003</v>
      </c>
      <c r="V3" s="12">
        <v>0.59170999999999996</v>
      </c>
      <c r="W3" s="12">
        <v>0.75188999999999995</v>
      </c>
      <c r="X3" s="17">
        <v>0.93100000000000005</v>
      </c>
      <c r="Y3" s="17"/>
    </row>
    <row r="4" spans="1:25" x14ac:dyDescent="0.2">
      <c r="A4" s="10" t="s">
        <v>20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>
        <v>8.4790000000000004E-2</v>
      </c>
      <c r="Q4" s="12">
        <v>0.13492000000000001</v>
      </c>
      <c r="R4" s="12">
        <v>0.19670000000000001</v>
      </c>
      <c r="S4" s="12">
        <v>0.28702</v>
      </c>
      <c r="T4" s="12">
        <v>0.43106</v>
      </c>
      <c r="U4" s="12">
        <v>0.65642999999999996</v>
      </c>
      <c r="V4" s="12">
        <v>0.97524</v>
      </c>
      <c r="W4" s="12">
        <v>1.3</v>
      </c>
      <c r="X4" s="17">
        <v>1.66</v>
      </c>
      <c r="Y4" s="17"/>
    </row>
    <row r="5" spans="1:25" x14ac:dyDescent="0.2">
      <c r="A5" s="10" t="s">
        <v>22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>
        <v>5.3710000000000001E-2</v>
      </c>
      <c r="P5" s="12">
        <v>8.0329999999999999E-2</v>
      </c>
      <c r="Q5" s="12">
        <v>0.12572</v>
      </c>
      <c r="R5" s="12">
        <v>0.19017000000000001</v>
      </c>
      <c r="S5" s="12">
        <v>0.30284</v>
      </c>
      <c r="T5" s="12">
        <v>0.43126999999999999</v>
      </c>
      <c r="U5" s="12">
        <v>0.67310000000000003</v>
      </c>
      <c r="V5" s="12">
        <v>1.0900000000000001</v>
      </c>
      <c r="W5" s="12">
        <v>1.62</v>
      </c>
      <c r="X5" s="17">
        <v>2.14</v>
      </c>
      <c r="Y5" s="17"/>
    </row>
    <row r="6" spans="1:25" x14ac:dyDescent="0.2">
      <c r="A6" s="10" t="s">
        <v>27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>
        <v>0.10076</v>
      </c>
      <c r="R6" s="12">
        <v>0.19808000000000001</v>
      </c>
      <c r="S6" s="12">
        <v>0.36277999999999999</v>
      </c>
      <c r="T6" s="12">
        <v>0.60346999999999995</v>
      </c>
      <c r="U6" s="12">
        <v>1.03</v>
      </c>
      <c r="V6" s="12">
        <v>1.68</v>
      </c>
      <c r="W6" s="12">
        <v>2.13</v>
      </c>
      <c r="X6" s="17">
        <v>2.59</v>
      </c>
      <c r="Y6" s="17"/>
    </row>
    <row r="7" spans="1:25" x14ac:dyDescent="0.2">
      <c r="A7" s="10" t="s">
        <v>25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>
        <v>5.2569999999999999E-2</v>
      </c>
      <c r="R7" s="12">
        <v>0.11874999999999999</v>
      </c>
      <c r="S7" s="12">
        <v>0.24981999999999999</v>
      </c>
      <c r="T7" s="12">
        <v>0.48141</v>
      </c>
      <c r="U7" s="12">
        <v>0.87444</v>
      </c>
      <c r="V7" s="12">
        <v>1.45</v>
      </c>
      <c r="W7" s="12">
        <v>2.2400000000000002</v>
      </c>
      <c r="X7" s="12">
        <v>3.06</v>
      </c>
      <c r="Y7" s="17"/>
    </row>
    <row r="8" spans="1:25" x14ac:dyDescent="0.2">
      <c r="A8" s="10" t="s">
        <v>18</v>
      </c>
      <c r="B8" s="11"/>
      <c r="C8" s="12"/>
      <c r="D8" s="12"/>
      <c r="E8" s="12"/>
      <c r="F8" s="12"/>
      <c r="G8" s="12"/>
      <c r="H8" s="12"/>
      <c r="I8" s="12">
        <v>1.3350000000000001E-2</v>
      </c>
      <c r="J8" s="12">
        <v>4.8779999999999997E-2</v>
      </c>
      <c r="K8" s="12">
        <v>0.1186</v>
      </c>
      <c r="L8" s="12">
        <v>0.22514000000000001</v>
      </c>
      <c r="M8" s="12">
        <v>0.39611000000000002</v>
      </c>
      <c r="N8" s="12">
        <v>0.59819999999999995</v>
      </c>
      <c r="O8" s="12">
        <v>0.92810000000000004</v>
      </c>
      <c r="P8" s="12">
        <v>1.38</v>
      </c>
      <c r="Q8" s="12">
        <v>1.76</v>
      </c>
      <c r="R8" s="12">
        <v>2.27</v>
      </c>
      <c r="S8" s="12">
        <v>2.9</v>
      </c>
      <c r="T8" s="12">
        <v>3.41</v>
      </c>
      <c r="U8" s="12">
        <v>4.26</v>
      </c>
      <c r="V8" s="12">
        <v>5.5</v>
      </c>
      <c r="W8" s="12">
        <v>6.89</v>
      </c>
      <c r="X8" s="17">
        <v>7.99</v>
      </c>
      <c r="Y8" s="17"/>
    </row>
    <row r="9" spans="1:25" x14ac:dyDescent="0.2">
      <c r="A9" s="10" t="s">
        <v>21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>
        <v>4.1009999999999998E-2</v>
      </c>
      <c r="P9" s="12">
        <v>8.591E-2</v>
      </c>
      <c r="Q9" s="12">
        <v>0.16081000000000001</v>
      </c>
      <c r="R9" s="12">
        <v>0.25655</v>
      </c>
      <c r="S9" s="12">
        <v>0.39924999999999999</v>
      </c>
      <c r="T9" s="12">
        <v>0.58606999999999998</v>
      </c>
      <c r="U9" s="12">
        <v>0.83499999999999996</v>
      </c>
      <c r="V9" s="12">
        <v>1.3</v>
      </c>
      <c r="W9" s="12">
        <v>1.86</v>
      </c>
      <c r="X9" s="12">
        <v>2.2599999999999998</v>
      </c>
      <c r="Y9" s="17"/>
    </row>
    <row r="10" spans="1:25" x14ac:dyDescent="0.2">
      <c r="A10" s="10" t="s">
        <v>24</v>
      </c>
      <c r="B10" s="11"/>
      <c r="C10" s="12"/>
      <c r="D10" s="12"/>
      <c r="E10" s="12"/>
      <c r="F10" s="12">
        <v>0.12347</v>
      </c>
      <c r="G10" s="12">
        <v>0.15537000000000001</v>
      </c>
      <c r="H10" s="12">
        <v>0.21179000000000001</v>
      </c>
      <c r="I10" s="12">
        <v>0.25212000000000001</v>
      </c>
      <c r="J10" s="12">
        <v>0.32469999999999999</v>
      </c>
      <c r="K10" s="12">
        <v>0.43358000000000002</v>
      </c>
      <c r="L10" s="12">
        <v>0.53364</v>
      </c>
      <c r="M10" s="12">
        <v>0.61529999999999996</v>
      </c>
      <c r="N10" s="12">
        <v>0.77036000000000004</v>
      </c>
      <c r="O10" s="12">
        <v>1.01</v>
      </c>
      <c r="P10" s="12">
        <v>1.28</v>
      </c>
      <c r="Q10" s="12">
        <v>1.49</v>
      </c>
      <c r="R10" s="12">
        <v>1.8</v>
      </c>
      <c r="S10" s="12">
        <v>2.16</v>
      </c>
      <c r="T10" s="12">
        <v>2.59</v>
      </c>
      <c r="U10" s="12">
        <v>3.34</v>
      </c>
      <c r="V10" s="12">
        <v>4.42</v>
      </c>
      <c r="W10" s="12">
        <v>5.3</v>
      </c>
      <c r="X10" s="17">
        <v>5.74</v>
      </c>
      <c r="Y10" s="17"/>
    </row>
    <row r="11" spans="1:25" x14ac:dyDescent="0.2">
      <c r="A11" s="10" t="s">
        <v>40</v>
      </c>
      <c r="B11" s="11">
        <v>0.14498</v>
      </c>
      <c r="C11" s="12">
        <v>0.16125999999999999</v>
      </c>
      <c r="D11" s="12">
        <v>0.21002000000000001</v>
      </c>
      <c r="E11" s="12">
        <v>0.28311999999999998</v>
      </c>
      <c r="F11" s="12">
        <v>0.42867</v>
      </c>
      <c r="G11" s="12">
        <v>0.63641000000000003</v>
      </c>
      <c r="H11" s="12">
        <v>0.79091999999999996</v>
      </c>
      <c r="I11" s="12">
        <v>0.85977000000000003</v>
      </c>
      <c r="J11" s="12">
        <v>1.02</v>
      </c>
      <c r="K11" s="12">
        <v>1.1599999999999999</v>
      </c>
      <c r="L11" s="12">
        <v>1.37</v>
      </c>
      <c r="M11" s="12">
        <v>1.58</v>
      </c>
      <c r="N11" s="12">
        <v>1.96</v>
      </c>
      <c r="O11" s="12">
        <v>2.2000000000000002</v>
      </c>
      <c r="P11" s="12">
        <v>2.35</v>
      </c>
      <c r="Q11" s="12">
        <v>2.4900000000000002</v>
      </c>
      <c r="R11" s="12">
        <v>2.71</v>
      </c>
      <c r="S11" s="12">
        <v>2.89</v>
      </c>
      <c r="T11" s="12">
        <v>3.2</v>
      </c>
      <c r="U11" s="12">
        <v>3.46</v>
      </c>
      <c r="V11" s="12">
        <v>3.62</v>
      </c>
      <c r="W11" s="12">
        <v>3.81</v>
      </c>
      <c r="X11" s="17">
        <v>3.97</v>
      </c>
      <c r="Y11" s="17"/>
    </row>
    <row r="12" spans="1:25" x14ac:dyDescent="0.2">
      <c r="A12" s="10" t="s">
        <v>23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>
        <v>0.8579</v>
      </c>
      <c r="M12" s="12">
        <v>0.84226999999999996</v>
      </c>
      <c r="N12" s="12">
        <v>0.83326</v>
      </c>
      <c r="O12" s="12">
        <v>5.62</v>
      </c>
      <c r="P12" s="12">
        <v>5.73</v>
      </c>
      <c r="Q12" s="12">
        <v>5.37</v>
      </c>
      <c r="R12" s="12">
        <v>4.9800000000000004</v>
      </c>
      <c r="S12" s="12">
        <v>4.57</v>
      </c>
      <c r="T12" s="12">
        <v>3.91</v>
      </c>
      <c r="U12" s="12">
        <v>2.5499999999999998</v>
      </c>
      <c r="V12" s="12">
        <v>2.8</v>
      </c>
      <c r="W12" s="12">
        <v>3.81</v>
      </c>
      <c r="X12" s="17">
        <v>3.91</v>
      </c>
      <c r="Y12" s="17"/>
    </row>
    <row r="13" spans="1:25" x14ac:dyDescent="0.2">
      <c r="A13" s="10" t="s">
        <v>26</v>
      </c>
      <c r="B13" s="11"/>
      <c r="C13" s="12">
        <v>18.88</v>
      </c>
      <c r="D13" s="12">
        <v>22.05</v>
      </c>
      <c r="E13" s="12">
        <v>24.8</v>
      </c>
      <c r="F13" s="12">
        <v>28.48</v>
      </c>
      <c r="G13" s="12">
        <v>34.92</v>
      </c>
      <c r="H13" s="12">
        <v>39.54</v>
      </c>
      <c r="I13" s="12">
        <v>36.119999999999997</v>
      </c>
      <c r="J13" s="12">
        <v>40.04</v>
      </c>
      <c r="K13" s="12">
        <v>43.22</v>
      </c>
      <c r="L13" s="12">
        <v>46.06</v>
      </c>
      <c r="M13" s="12">
        <v>48.61</v>
      </c>
      <c r="N13" s="12">
        <v>47.14</v>
      </c>
      <c r="O13" s="12">
        <v>49.16</v>
      </c>
      <c r="P13" s="12">
        <v>49.25</v>
      </c>
      <c r="Q13" s="12">
        <v>48.01</v>
      </c>
      <c r="R13" s="12">
        <v>49.33</v>
      </c>
      <c r="S13" s="12">
        <v>51.9</v>
      </c>
      <c r="T13" s="12">
        <v>49.3</v>
      </c>
      <c r="U13" s="12">
        <v>49.82</v>
      </c>
      <c r="V13" s="12">
        <v>51.56</v>
      </c>
      <c r="W13" s="12">
        <v>57</v>
      </c>
      <c r="X13" s="17">
        <v>53.6</v>
      </c>
      <c r="Y13" s="17"/>
    </row>
    <row r="14" spans="1:25" x14ac:dyDescent="0.2">
      <c r="A14" s="10" t="s">
        <v>41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>
        <v>4.6469999999999997E-2</v>
      </c>
      <c r="U14" s="12">
        <v>9.3060000000000004E-2</v>
      </c>
      <c r="V14" s="12">
        <v>0.20480000000000001</v>
      </c>
      <c r="W14" s="12">
        <v>0.42218</v>
      </c>
      <c r="X14" s="12">
        <v>0.62114999999999998</v>
      </c>
      <c r="Y14" s="17"/>
    </row>
    <row r="15" spans="1:25" x14ac:dyDescent="0.2">
      <c r="A15" s="7" t="s">
        <v>45</v>
      </c>
      <c r="B15" s="12">
        <f>SUM(B2:B14)</f>
        <v>0.14498</v>
      </c>
      <c r="C15" s="12">
        <f t="shared" ref="C15:W15" si="1">SUM(C2:C14)</f>
        <v>19.041259999999998</v>
      </c>
      <c r="D15" s="12">
        <f t="shared" si="1"/>
        <v>22.260020000000001</v>
      </c>
      <c r="E15" s="12">
        <f t="shared" si="1"/>
        <v>25.083120000000001</v>
      </c>
      <c r="F15" s="12">
        <f t="shared" si="1"/>
        <v>29.032140000000002</v>
      </c>
      <c r="G15" s="12">
        <f t="shared" si="1"/>
        <v>35.711780000000005</v>
      </c>
      <c r="H15" s="12">
        <f t="shared" si="1"/>
        <v>40.54271</v>
      </c>
      <c r="I15" s="12">
        <f t="shared" si="1"/>
        <v>37.245239999999995</v>
      </c>
      <c r="J15" s="12">
        <f t="shared" si="1"/>
        <v>41.433479999999996</v>
      </c>
      <c r="K15" s="12">
        <f t="shared" si="1"/>
        <v>44.96855</v>
      </c>
      <c r="L15" s="12">
        <f t="shared" si="1"/>
        <v>49.093890000000002</v>
      </c>
      <c r="M15" s="12">
        <f t="shared" si="1"/>
        <v>52.109839999999998</v>
      </c>
      <c r="N15" s="12">
        <f t="shared" si="1"/>
        <v>51.404820000000001</v>
      </c>
      <c r="O15" s="12">
        <f t="shared" si="1"/>
        <v>59.173629999999996</v>
      </c>
      <c r="P15" s="12">
        <f t="shared" si="1"/>
        <v>60.457630000000002</v>
      </c>
      <c r="Q15" s="12">
        <f t="shared" si="1"/>
        <v>59.956479999999999</v>
      </c>
      <c r="R15" s="12">
        <f t="shared" si="1"/>
        <v>62.393450000000001</v>
      </c>
      <c r="S15" s="12">
        <f t="shared" si="1"/>
        <v>66.455610000000007</v>
      </c>
      <c r="T15" s="12">
        <f t="shared" si="1"/>
        <v>65.454179999999994</v>
      </c>
      <c r="U15" s="12">
        <f t="shared" si="1"/>
        <v>68.094949999999997</v>
      </c>
      <c r="V15" s="12">
        <f t="shared" si="1"/>
        <v>75.191750000000013</v>
      </c>
      <c r="W15" s="12">
        <f t="shared" si="1"/>
        <v>87.134069999999994</v>
      </c>
      <c r="X15" s="12">
        <f>SUM(X2:X14)</f>
        <v>88.472149999999999</v>
      </c>
      <c r="Y15" s="17"/>
    </row>
    <row r="16" spans="1:25" x14ac:dyDescent="0.2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">
      <c r="A17" s="7" t="s">
        <v>47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1:25" x14ac:dyDescent="0.2">
      <c r="A18" s="10" t="s">
        <v>19</v>
      </c>
      <c r="B18" s="10"/>
      <c r="C18" s="13"/>
      <c r="D18" s="13"/>
      <c r="E18" s="13"/>
      <c r="F18" s="13"/>
      <c r="G18" s="13"/>
      <c r="H18" s="13"/>
      <c r="I18" s="13"/>
      <c r="J18" s="13"/>
      <c r="K18" s="13"/>
      <c r="L18" s="13">
        <f t="shared" ref="D18:U30" si="2">L3/K3-1</f>
        <v>0.29804784162771525</v>
      </c>
      <c r="M18" s="13">
        <f t="shared" si="2"/>
        <v>0.40139800889642019</v>
      </c>
      <c r="N18" s="13">
        <f t="shared" si="2"/>
        <v>0.55683192261185011</v>
      </c>
      <c r="O18" s="13">
        <f t="shared" si="2"/>
        <v>0.56126213592233021</v>
      </c>
      <c r="P18" s="13">
        <f t="shared" si="2"/>
        <v>0.34693116099745036</v>
      </c>
      <c r="Q18" s="13">
        <f t="shared" si="2"/>
        <v>0.20821791320406291</v>
      </c>
      <c r="R18" s="13">
        <f t="shared" si="2"/>
        <v>0.3114252961406192</v>
      </c>
      <c r="S18" s="13">
        <f t="shared" si="2"/>
        <v>0.26427738927738931</v>
      </c>
      <c r="T18" s="13">
        <f t="shared" si="2"/>
        <v>7.0361834524083955E-2</v>
      </c>
      <c r="U18" s="13">
        <f t="shared" si="2"/>
        <v>8.2875783218138377E-2</v>
      </c>
      <c r="V18" s="13">
        <f>V3/U3-1</f>
        <v>0.17654895410800897</v>
      </c>
      <c r="W18" s="13">
        <f t="shared" ref="W18" si="3">W3/V3-1</f>
        <v>0.27070693414003477</v>
      </c>
      <c r="X18" s="13">
        <f>X3/W3-1</f>
        <v>0.23821303648140035</v>
      </c>
      <c r="Y18" s="13">
        <f>Y3/X3-1</f>
        <v>-1</v>
      </c>
    </row>
    <row r="19" spans="1:25" x14ac:dyDescent="0.2">
      <c r="A19" s="10" t="s">
        <v>20</v>
      </c>
      <c r="B19" s="1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>
        <f t="shared" ref="C19:R30" si="4">Q4/P4-1</f>
        <v>0.59122538035145666</v>
      </c>
      <c r="R19" s="13">
        <f t="shared" si="4"/>
        <v>0.45790097835754517</v>
      </c>
      <c r="S19" s="13">
        <f t="shared" si="2"/>
        <v>0.45917641077783422</v>
      </c>
      <c r="T19" s="13">
        <f t="shared" si="2"/>
        <v>0.50184656121524629</v>
      </c>
      <c r="U19" s="13">
        <f t="shared" si="2"/>
        <v>0.52282744861504193</v>
      </c>
      <c r="V19" s="13">
        <f t="shared" ref="V19:Y19" si="5">V4/U4-1</f>
        <v>0.48567250125679817</v>
      </c>
      <c r="W19" s="13">
        <f t="shared" si="5"/>
        <v>0.33300520897420127</v>
      </c>
      <c r="X19" s="13">
        <f t="shared" si="5"/>
        <v>0.27692307692307683</v>
      </c>
      <c r="Y19" s="13">
        <f t="shared" si="5"/>
        <v>-1</v>
      </c>
    </row>
    <row r="20" spans="1:25" x14ac:dyDescent="0.2">
      <c r="A20" s="10" t="s">
        <v>22</v>
      </c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>
        <f t="shared" si="2"/>
        <v>0.49562465090299757</v>
      </c>
      <c r="Q20" s="13">
        <f t="shared" si="2"/>
        <v>0.56504419270509154</v>
      </c>
      <c r="R20" s="13">
        <f t="shared" si="2"/>
        <v>0.51264715240216363</v>
      </c>
      <c r="S20" s="13">
        <f t="shared" si="2"/>
        <v>0.59246989535678596</v>
      </c>
      <c r="T20" s="13">
        <f t="shared" si="2"/>
        <v>0.42408532558446699</v>
      </c>
      <c r="U20" s="13">
        <f t="shared" si="2"/>
        <v>0.56073921209451161</v>
      </c>
      <c r="V20" s="13">
        <f t="shared" ref="V20:Y20" si="6">V5/U5-1</f>
        <v>0.61937305006685484</v>
      </c>
      <c r="W20" s="13">
        <f t="shared" si="6"/>
        <v>0.48623853211009171</v>
      </c>
      <c r="X20" s="13">
        <f t="shared" si="6"/>
        <v>0.32098765432098775</v>
      </c>
      <c r="Y20" s="13">
        <f t="shared" si="6"/>
        <v>-1</v>
      </c>
    </row>
    <row r="21" spans="1:25" x14ac:dyDescent="0.2">
      <c r="A21" s="10" t="s">
        <v>27</v>
      </c>
      <c r="B21" s="1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f t="shared" si="2"/>
        <v>0.96585946804287426</v>
      </c>
      <c r="S21" s="13">
        <f t="shared" si="2"/>
        <v>0.83148222940226169</v>
      </c>
      <c r="T21" s="13">
        <f t="shared" si="2"/>
        <v>0.66345994817795906</v>
      </c>
      <c r="U21" s="13">
        <f t="shared" si="2"/>
        <v>0.70679569821200738</v>
      </c>
      <c r="V21" s="13">
        <f t="shared" ref="V21:Y21" si="7">V6/U6-1</f>
        <v>0.63106796116504849</v>
      </c>
      <c r="W21" s="13">
        <f t="shared" si="7"/>
        <v>0.26785714285714279</v>
      </c>
      <c r="X21" s="13">
        <f t="shared" si="7"/>
        <v>0.215962441314554</v>
      </c>
      <c r="Y21" s="13">
        <f t="shared" si="7"/>
        <v>-1</v>
      </c>
    </row>
    <row r="22" spans="1:25" x14ac:dyDescent="0.2">
      <c r="A22" s="10" t="s">
        <v>25</v>
      </c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>
        <f t="shared" si="2"/>
        <v>1.2588929046984974</v>
      </c>
      <c r="S22" s="13">
        <f t="shared" si="2"/>
        <v>1.1037473684210526</v>
      </c>
      <c r="T22" s="13">
        <f t="shared" si="2"/>
        <v>0.92702745977103529</v>
      </c>
      <c r="U22" s="13">
        <f t="shared" si="2"/>
        <v>0.81641428304355945</v>
      </c>
      <c r="V22" s="13">
        <f t="shared" ref="V22:Y22" si="8">V7/U7-1</f>
        <v>0.65820410777183103</v>
      </c>
      <c r="W22" s="13">
        <f t="shared" si="8"/>
        <v>0.54482758620689675</v>
      </c>
      <c r="X22" s="13">
        <f t="shared" si="8"/>
        <v>0.36607142857142838</v>
      </c>
      <c r="Y22" s="13">
        <f t="shared" si="8"/>
        <v>-1</v>
      </c>
    </row>
    <row r="23" spans="1:25" x14ac:dyDescent="0.2">
      <c r="A23" s="10" t="s">
        <v>18</v>
      </c>
      <c r="B23" s="10"/>
      <c r="C23" s="13"/>
      <c r="D23" s="13"/>
      <c r="E23" s="13"/>
      <c r="F23" s="13"/>
      <c r="G23" s="13"/>
      <c r="H23" s="13"/>
      <c r="I23" s="13"/>
      <c r="J23" s="13">
        <f t="shared" si="2"/>
        <v>2.6539325842696626</v>
      </c>
      <c r="K23" s="13">
        <f t="shared" si="2"/>
        <v>1.4313243132431324</v>
      </c>
      <c r="L23" s="13">
        <f t="shared" si="2"/>
        <v>0.89831365935919072</v>
      </c>
      <c r="M23" s="13">
        <f t="shared" si="2"/>
        <v>0.75939415474815664</v>
      </c>
      <c r="N23" s="13">
        <f t="shared" si="2"/>
        <v>0.51018656433818865</v>
      </c>
      <c r="O23" s="13">
        <f t="shared" si="2"/>
        <v>0.55148779672350412</v>
      </c>
      <c r="P23" s="13">
        <f t="shared" si="2"/>
        <v>0.48690873828251258</v>
      </c>
      <c r="Q23" s="13">
        <f t="shared" si="2"/>
        <v>0.27536231884057982</v>
      </c>
      <c r="R23" s="13">
        <f t="shared" si="2"/>
        <v>0.28977272727272729</v>
      </c>
      <c r="S23" s="13">
        <f t="shared" si="2"/>
        <v>0.27753303964757703</v>
      </c>
      <c r="T23" s="13">
        <f t="shared" si="2"/>
        <v>0.17586206896551726</v>
      </c>
      <c r="U23" s="13">
        <f t="shared" si="2"/>
        <v>0.24926686217008776</v>
      </c>
      <c r="V23" s="13">
        <f t="shared" ref="V23:Y23" si="9">V8/U8-1</f>
        <v>0.29107981220657275</v>
      </c>
      <c r="W23" s="13">
        <f t="shared" si="9"/>
        <v>0.25272727272727269</v>
      </c>
      <c r="X23" s="13">
        <f t="shared" si="9"/>
        <v>0.15965166908563133</v>
      </c>
      <c r="Y23" s="13">
        <f t="shared" si="9"/>
        <v>-1</v>
      </c>
    </row>
    <row r="24" spans="1:25" x14ac:dyDescent="0.2">
      <c r="A24" s="10" t="s">
        <v>21</v>
      </c>
      <c r="B24" s="1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>
        <f t="shared" si="2"/>
        <v>1.0948549134357477</v>
      </c>
      <c r="Q24" s="13">
        <f t="shared" si="2"/>
        <v>0.87184262600395779</v>
      </c>
      <c r="R24" s="13">
        <f t="shared" si="2"/>
        <v>0.59536098501336965</v>
      </c>
      <c r="S24" s="13">
        <f t="shared" si="2"/>
        <v>0.55622685636328195</v>
      </c>
      <c r="T24" s="13">
        <f t="shared" si="2"/>
        <v>0.4679273638071384</v>
      </c>
      <c r="U24" s="13">
        <f t="shared" si="2"/>
        <v>0.42474448444725033</v>
      </c>
      <c r="V24" s="13">
        <f t="shared" ref="V24:Y24" si="10">V9/U9-1</f>
        <v>0.55688622754491024</v>
      </c>
      <c r="W24" s="13">
        <f t="shared" si="10"/>
        <v>0.43076923076923079</v>
      </c>
      <c r="X24" s="13">
        <f t="shared" si="10"/>
        <v>0.21505376344086002</v>
      </c>
      <c r="Y24" s="13">
        <f t="shared" si="10"/>
        <v>-1</v>
      </c>
    </row>
    <row r="25" spans="1:25" x14ac:dyDescent="0.2">
      <c r="A25" s="10" t="s">
        <v>24</v>
      </c>
      <c r="B25" s="10"/>
      <c r="C25" s="13"/>
      <c r="D25" s="13"/>
      <c r="E25" s="13"/>
      <c r="F25" s="13"/>
      <c r="G25" s="13">
        <f t="shared" si="2"/>
        <v>0.25836235522799078</v>
      </c>
      <c r="H25" s="13">
        <f t="shared" si="2"/>
        <v>0.36313316599086054</v>
      </c>
      <c r="I25" s="13">
        <f t="shared" si="2"/>
        <v>0.19042447707634924</v>
      </c>
      <c r="J25" s="13">
        <f t="shared" si="2"/>
        <v>0.28787878787878785</v>
      </c>
      <c r="K25" s="13">
        <f t="shared" si="2"/>
        <v>0.33532491530643682</v>
      </c>
      <c r="L25" s="13">
        <f t="shared" si="2"/>
        <v>0.23077632732137077</v>
      </c>
      <c r="M25" s="13">
        <f t="shared" si="2"/>
        <v>0.15302451090622893</v>
      </c>
      <c r="N25" s="13">
        <f t="shared" si="2"/>
        <v>0.25200715098326043</v>
      </c>
      <c r="O25" s="13">
        <f t="shared" si="2"/>
        <v>0.31107534139882653</v>
      </c>
      <c r="P25" s="13">
        <f t="shared" si="2"/>
        <v>0.26732673267326734</v>
      </c>
      <c r="Q25" s="13">
        <f t="shared" si="2"/>
        <v>0.1640625</v>
      </c>
      <c r="R25" s="13">
        <f t="shared" si="2"/>
        <v>0.20805369127516782</v>
      </c>
      <c r="S25" s="13">
        <f t="shared" si="2"/>
        <v>0.19999999999999996</v>
      </c>
      <c r="T25" s="13">
        <f t="shared" si="2"/>
        <v>0.19907407407407396</v>
      </c>
      <c r="U25" s="13">
        <f t="shared" si="2"/>
        <v>0.28957528957528966</v>
      </c>
      <c r="V25" s="13">
        <f t="shared" ref="V25:Y25" si="11">V10/U10-1</f>
        <v>0.32335329341317376</v>
      </c>
      <c r="W25" s="13">
        <f t="shared" si="11"/>
        <v>0.19909502262443435</v>
      </c>
      <c r="X25" s="13">
        <f t="shared" si="11"/>
        <v>8.3018867924528283E-2</v>
      </c>
      <c r="Y25" s="13">
        <f t="shared" si="11"/>
        <v>-1</v>
      </c>
    </row>
    <row r="26" spans="1:25" x14ac:dyDescent="0.2">
      <c r="A26" s="10" t="s">
        <v>40</v>
      </c>
      <c r="B26" s="10"/>
      <c r="C26" s="13">
        <f t="shared" si="4"/>
        <v>0.11229135053110761</v>
      </c>
      <c r="D26" s="13">
        <f t="shared" si="2"/>
        <v>0.30236884534292474</v>
      </c>
      <c r="E26" s="13">
        <f t="shared" si="2"/>
        <v>0.34806208932482607</v>
      </c>
      <c r="F26" s="13">
        <f t="shared" si="2"/>
        <v>0.51409296411415673</v>
      </c>
      <c r="G26" s="13">
        <f t="shared" si="2"/>
        <v>0.48461520516947787</v>
      </c>
      <c r="H26" s="13">
        <f t="shared" si="2"/>
        <v>0.24278374004179692</v>
      </c>
      <c r="I26" s="13">
        <f t="shared" si="2"/>
        <v>8.7050523441056127E-2</v>
      </c>
      <c r="J26" s="13">
        <f t="shared" si="2"/>
        <v>0.18636379496842181</v>
      </c>
      <c r="K26" s="13">
        <f t="shared" si="2"/>
        <v>0.13725490196078427</v>
      </c>
      <c r="L26" s="13">
        <f t="shared" si="2"/>
        <v>0.18103448275862077</v>
      </c>
      <c r="M26" s="13">
        <f t="shared" si="2"/>
        <v>0.15328467153284664</v>
      </c>
      <c r="N26" s="13">
        <f t="shared" si="2"/>
        <v>0.240506329113924</v>
      </c>
      <c r="O26" s="13">
        <f t="shared" si="2"/>
        <v>0.12244897959183687</v>
      </c>
      <c r="P26" s="13">
        <f t="shared" si="2"/>
        <v>6.8181818181818121E-2</v>
      </c>
      <c r="Q26" s="13">
        <f t="shared" si="2"/>
        <v>5.9574468085106469E-2</v>
      </c>
      <c r="R26" s="13">
        <f t="shared" si="2"/>
        <v>8.8353413654618462E-2</v>
      </c>
      <c r="S26" s="13">
        <f t="shared" si="2"/>
        <v>6.6420664206642055E-2</v>
      </c>
      <c r="T26" s="13">
        <f t="shared" si="2"/>
        <v>0.10726643598615926</v>
      </c>
      <c r="U26" s="13">
        <f t="shared" si="2"/>
        <v>8.1249999999999822E-2</v>
      </c>
      <c r="V26" s="13">
        <f t="shared" ref="V26:Y26" si="12">V11/U11-1</f>
        <v>4.6242774566473965E-2</v>
      </c>
      <c r="W26" s="13">
        <f t="shared" si="12"/>
        <v>5.2486187845303789E-2</v>
      </c>
      <c r="X26" s="13">
        <f t="shared" si="12"/>
        <v>4.1994750656167978E-2</v>
      </c>
      <c r="Y26" s="13">
        <f t="shared" si="12"/>
        <v>-1</v>
      </c>
    </row>
    <row r="27" spans="1:25" x14ac:dyDescent="0.2">
      <c r="A27" s="10" t="s">
        <v>23</v>
      </c>
      <c r="B27" s="1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>
        <f t="shared" si="2"/>
        <v>-1.8218906632474718E-2</v>
      </c>
      <c r="N27" s="13">
        <f t="shared" si="2"/>
        <v>-1.0697282344141357E-2</v>
      </c>
      <c r="O27" s="13">
        <f t="shared" si="2"/>
        <v>5.7445935242301323</v>
      </c>
      <c r="P27" s="13">
        <f t="shared" si="2"/>
        <v>1.9572953736654908E-2</v>
      </c>
      <c r="Q27" s="13">
        <f t="shared" si="2"/>
        <v>-6.2827225130890119E-2</v>
      </c>
      <c r="R27" s="13">
        <f t="shared" si="2"/>
        <v>-7.2625698324022325E-2</v>
      </c>
      <c r="S27" s="13">
        <f t="shared" si="2"/>
        <v>-8.232931726907633E-2</v>
      </c>
      <c r="T27" s="13">
        <f t="shared" si="2"/>
        <v>-0.14442013129102849</v>
      </c>
      <c r="U27" s="13">
        <f t="shared" si="2"/>
        <v>-0.34782608695652184</v>
      </c>
      <c r="V27" s="13">
        <f t="shared" ref="V27:Y27" si="13">V12/U12-1</f>
        <v>9.8039215686274606E-2</v>
      </c>
      <c r="W27" s="13">
        <f t="shared" si="13"/>
        <v>0.36071428571428577</v>
      </c>
      <c r="X27" s="13">
        <f t="shared" si="13"/>
        <v>2.6246719160105014E-2</v>
      </c>
      <c r="Y27" s="13">
        <f t="shared" si="13"/>
        <v>-1</v>
      </c>
    </row>
    <row r="28" spans="1:25" x14ac:dyDescent="0.2">
      <c r="A28" s="10" t="s">
        <v>26</v>
      </c>
      <c r="B28" s="10"/>
      <c r="C28" s="13"/>
      <c r="D28" s="13">
        <f t="shared" si="2"/>
        <v>0.16790254237288149</v>
      </c>
      <c r="E28" s="13">
        <f t="shared" si="2"/>
        <v>0.12471655328798192</v>
      </c>
      <c r="F28" s="13">
        <f t="shared" si="2"/>
        <v>0.14838709677419359</v>
      </c>
      <c r="G28" s="13">
        <f t="shared" si="2"/>
        <v>0.226123595505618</v>
      </c>
      <c r="H28" s="13">
        <f t="shared" si="2"/>
        <v>0.13230240549828176</v>
      </c>
      <c r="I28" s="13">
        <f t="shared" si="2"/>
        <v>-8.649468892261003E-2</v>
      </c>
      <c r="J28" s="13">
        <f t="shared" si="2"/>
        <v>0.10852713178294571</v>
      </c>
      <c r="K28" s="13">
        <f t="shared" si="2"/>
        <v>7.942057942057934E-2</v>
      </c>
      <c r="L28" s="13">
        <f t="shared" si="2"/>
        <v>6.5710319296621966E-2</v>
      </c>
      <c r="M28" s="13">
        <f t="shared" si="2"/>
        <v>5.5362570560138824E-2</v>
      </c>
      <c r="N28" s="13">
        <f t="shared" si="2"/>
        <v>-3.0240691215799198E-2</v>
      </c>
      <c r="O28" s="13">
        <f t="shared" si="2"/>
        <v>4.2851081883750419E-2</v>
      </c>
      <c r="P28" s="13">
        <f t="shared" si="2"/>
        <v>1.8307567127746616E-3</v>
      </c>
      <c r="Q28" s="13">
        <f t="shared" si="2"/>
        <v>-2.5177664974619374E-2</v>
      </c>
      <c r="R28" s="13">
        <f t="shared" si="2"/>
        <v>2.7494272026661104E-2</v>
      </c>
      <c r="S28" s="13">
        <f t="shared" si="2"/>
        <v>5.209811473748216E-2</v>
      </c>
      <c r="T28" s="13">
        <f t="shared" si="2"/>
        <v>-5.0096339113680166E-2</v>
      </c>
      <c r="U28" s="13">
        <f t="shared" si="2"/>
        <v>1.0547667342799327E-2</v>
      </c>
      <c r="V28" s="13">
        <f t="shared" ref="V28:Y28" si="14">V13/U13-1</f>
        <v>3.4925732637494988E-2</v>
      </c>
      <c r="W28" s="13">
        <f t="shared" si="14"/>
        <v>0.10550814584949575</v>
      </c>
      <c r="X28" s="13">
        <f t="shared" si="14"/>
        <v>-5.9649122807017507E-2</v>
      </c>
      <c r="Y28" s="13">
        <f t="shared" si="14"/>
        <v>-1</v>
      </c>
    </row>
    <row r="29" spans="1:25" x14ac:dyDescent="0.2">
      <c r="A29" s="10" t="s">
        <v>41</v>
      </c>
      <c r="B29" s="10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f t="shared" si="2"/>
        <v>1.0025823111684962</v>
      </c>
      <c r="V29" s="13">
        <f t="shared" ref="V29:Y29" si="15">V14/U14-1</f>
        <v>1.2007307113690091</v>
      </c>
      <c r="W29" s="13">
        <f t="shared" si="15"/>
        <v>1.0614257812500001</v>
      </c>
      <c r="X29" s="13">
        <f t="shared" si="15"/>
        <v>0.47129186602870798</v>
      </c>
      <c r="Y29" s="13">
        <f t="shared" si="15"/>
        <v>-1</v>
      </c>
    </row>
    <row r="30" spans="1:25" x14ac:dyDescent="0.2">
      <c r="A30" s="7" t="s">
        <v>45</v>
      </c>
      <c r="B30" s="9"/>
      <c r="C30" s="13">
        <f t="shared" si="4"/>
        <v>130.33714995171746</v>
      </c>
      <c r="D30" s="13">
        <f t="shared" si="2"/>
        <v>0.16904133444950609</v>
      </c>
      <c r="E30" s="13">
        <f t="shared" si="2"/>
        <v>0.12682378542337336</v>
      </c>
      <c r="F30" s="13">
        <f t="shared" si="2"/>
        <v>0.15743735229110256</v>
      </c>
      <c r="G30" s="13">
        <f t="shared" si="2"/>
        <v>0.23007742453708202</v>
      </c>
      <c r="H30" s="13">
        <f t="shared" si="2"/>
        <v>0.13527553093124989</v>
      </c>
      <c r="I30" s="13">
        <f t="shared" si="2"/>
        <v>-8.1333240920500982E-2</v>
      </c>
      <c r="J30" s="13">
        <f t="shared" si="2"/>
        <v>0.11245034264781228</v>
      </c>
      <c r="K30" s="13">
        <f t="shared" si="2"/>
        <v>8.5319167011798314E-2</v>
      </c>
      <c r="L30" s="13">
        <f t="shared" si="2"/>
        <v>9.17383371267253E-2</v>
      </c>
      <c r="M30" s="13">
        <f t="shared" si="2"/>
        <v>6.1432288213461916E-2</v>
      </c>
      <c r="N30" s="13">
        <f t="shared" si="2"/>
        <v>-1.3529498459407985E-2</v>
      </c>
      <c r="O30" s="13">
        <f t="shared" si="2"/>
        <v>0.1511299913120987</v>
      </c>
      <c r="P30" s="13">
        <f t="shared" si="2"/>
        <v>2.1698854709437443E-2</v>
      </c>
      <c r="Q30" s="13">
        <f t="shared" si="2"/>
        <v>-8.289276308052429E-3</v>
      </c>
      <c r="R30" s="13">
        <f t="shared" si="2"/>
        <v>4.0645648310241089E-2</v>
      </c>
      <c r="S30" s="13">
        <f t="shared" si="2"/>
        <v>6.5105551944955931E-2</v>
      </c>
      <c r="T30" s="13">
        <f t="shared" si="2"/>
        <v>-1.506915668970632E-2</v>
      </c>
      <c r="U30" s="13">
        <f t="shared" si="2"/>
        <v>4.0345322483606116E-2</v>
      </c>
      <c r="V30" s="13">
        <f t="shared" ref="V30:X30" si="16">V15/U15-1</f>
        <v>0.10421918218605075</v>
      </c>
      <c r="W30" s="13">
        <f t="shared" si="16"/>
        <v>0.1588248710796063</v>
      </c>
      <c r="X30" s="13">
        <f t="shared" si="16"/>
        <v>1.5356564889026814E-2</v>
      </c>
      <c r="Y30" s="13">
        <f>Y15/X15-1</f>
        <v>-1</v>
      </c>
    </row>
    <row r="31" spans="1:2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A32" s="7" t="s">
        <v>46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4"/>
      <c r="Q32" s="14"/>
      <c r="R32" s="14"/>
      <c r="S32" s="14"/>
      <c r="T32" s="14"/>
      <c r="U32" s="14"/>
      <c r="V32" s="14"/>
      <c r="W32" s="14"/>
      <c r="X32" s="14"/>
      <c r="Y32" s="9"/>
    </row>
    <row r="33" spans="1:25" x14ac:dyDescent="0.2">
      <c r="A33" s="10" t="s">
        <v>19</v>
      </c>
      <c r="B33" s="15">
        <f>B3/B$15</f>
        <v>0</v>
      </c>
      <c r="C33" s="15">
        <f t="shared" ref="C33:O44" si="17">C3/C$15</f>
        <v>0</v>
      </c>
      <c r="D33" s="15">
        <f t="shared" si="17"/>
        <v>0</v>
      </c>
      <c r="E33" s="15">
        <f t="shared" si="17"/>
        <v>0</v>
      </c>
      <c r="F33" s="15">
        <f t="shared" si="17"/>
        <v>0</v>
      </c>
      <c r="G33" s="15">
        <f t="shared" si="17"/>
        <v>0</v>
      </c>
      <c r="H33" s="15">
        <f t="shared" si="17"/>
        <v>0</v>
      </c>
      <c r="I33" s="15">
        <f t="shared" si="17"/>
        <v>0</v>
      </c>
      <c r="J33" s="15">
        <f t="shared" si="17"/>
        <v>0</v>
      </c>
      <c r="K33" s="15">
        <f t="shared" si="17"/>
        <v>8.0878747480183375E-4</v>
      </c>
      <c r="L33" s="15">
        <f t="shared" si="17"/>
        <v>9.6162679306936163E-4</v>
      </c>
      <c r="M33" s="15">
        <f t="shared" si="17"/>
        <v>1.2696258518544673E-3</v>
      </c>
      <c r="N33" s="15">
        <f t="shared" si="17"/>
        <v>2.0037031546847163E-3</v>
      </c>
      <c r="O33" s="15">
        <f t="shared" si="17"/>
        <v>2.7175956587419097E-3</v>
      </c>
      <c r="P33" s="16">
        <f t="shared" ref="P33:X33" si="18">P3/P$15</f>
        <v>3.5826743456533108E-3</v>
      </c>
      <c r="Q33" s="16">
        <f t="shared" si="18"/>
        <v>4.3648326252641919E-3</v>
      </c>
      <c r="R33" s="16">
        <f t="shared" si="18"/>
        <v>5.5005773843247972E-3</v>
      </c>
      <c r="S33" s="16">
        <f t="shared" si="18"/>
        <v>6.5291703740286179E-3</v>
      </c>
      <c r="T33" s="16">
        <f t="shared" si="18"/>
        <v>7.0954979498635542E-3</v>
      </c>
      <c r="U33" s="16">
        <f t="shared" si="18"/>
        <v>7.3855697081795357E-3</v>
      </c>
      <c r="V33" s="16">
        <f t="shared" si="18"/>
        <v>7.8693473685610433E-3</v>
      </c>
      <c r="W33" s="16">
        <f t="shared" si="18"/>
        <v>8.629116027748962E-3</v>
      </c>
      <c r="X33" s="16">
        <f t="shared" si="18"/>
        <v>1.0523085513350813E-2</v>
      </c>
      <c r="Y33" s="9"/>
    </row>
    <row r="34" spans="1:25" x14ac:dyDescent="0.2">
      <c r="A34" s="10" t="s">
        <v>20</v>
      </c>
      <c r="B34" s="15">
        <f t="shared" ref="B34:O44" si="19">B4/B$15</f>
        <v>0</v>
      </c>
      <c r="C34" s="15">
        <f t="shared" si="19"/>
        <v>0</v>
      </c>
      <c r="D34" s="15">
        <f t="shared" si="19"/>
        <v>0</v>
      </c>
      <c r="E34" s="15">
        <f t="shared" si="19"/>
        <v>0</v>
      </c>
      <c r="F34" s="15">
        <f t="shared" si="19"/>
        <v>0</v>
      </c>
      <c r="G34" s="15">
        <f t="shared" si="19"/>
        <v>0</v>
      </c>
      <c r="H34" s="15">
        <f t="shared" si="19"/>
        <v>0</v>
      </c>
      <c r="I34" s="15">
        <f t="shared" si="19"/>
        <v>0</v>
      </c>
      <c r="J34" s="15">
        <f t="shared" si="19"/>
        <v>0</v>
      </c>
      <c r="K34" s="15">
        <f t="shared" si="19"/>
        <v>0</v>
      </c>
      <c r="L34" s="15">
        <f t="shared" si="19"/>
        <v>0</v>
      </c>
      <c r="M34" s="15">
        <f t="shared" si="19"/>
        <v>0</v>
      </c>
      <c r="N34" s="15">
        <f t="shared" si="19"/>
        <v>0</v>
      </c>
      <c r="O34" s="15">
        <f t="shared" si="19"/>
        <v>0</v>
      </c>
      <c r="P34" s="16">
        <f t="shared" ref="P34:X34" si="20">P4/P$15</f>
        <v>1.4024697957892164E-3</v>
      </c>
      <c r="Q34" s="16">
        <f t="shared" si="20"/>
        <v>2.2502988834568007E-3</v>
      </c>
      <c r="R34" s="16">
        <f t="shared" si="20"/>
        <v>3.1525745090229826E-3</v>
      </c>
      <c r="S34" s="16">
        <f t="shared" si="20"/>
        <v>4.318973221372883E-3</v>
      </c>
      <c r="T34" s="16">
        <f t="shared" si="20"/>
        <v>6.5856756589113188E-3</v>
      </c>
      <c r="U34" s="16">
        <f t="shared" si="20"/>
        <v>9.6399219031660932E-3</v>
      </c>
      <c r="V34" s="16">
        <f t="shared" si="20"/>
        <v>1.2970039931242454E-2</v>
      </c>
      <c r="W34" s="16">
        <f t="shared" si="20"/>
        <v>1.4919537214318121E-2</v>
      </c>
      <c r="X34" s="16">
        <f t="shared" si="20"/>
        <v>1.8762966651087374E-2</v>
      </c>
      <c r="Y34" s="9"/>
    </row>
    <row r="35" spans="1:25" x14ac:dyDescent="0.2">
      <c r="A35" s="10" t="s">
        <v>22</v>
      </c>
      <c r="B35" s="15">
        <f t="shared" si="19"/>
        <v>0</v>
      </c>
      <c r="C35" s="15">
        <f t="shared" si="17"/>
        <v>0</v>
      </c>
      <c r="D35" s="15">
        <f t="shared" si="17"/>
        <v>0</v>
      </c>
      <c r="E35" s="15">
        <f t="shared" si="17"/>
        <v>0</v>
      </c>
      <c r="F35" s="15">
        <f t="shared" si="17"/>
        <v>0</v>
      </c>
      <c r="G35" s="15">
        <f t="shared" si="17"/>
        <v>0</v>
      </c>
      <c r="H35" s="15">
        <f t="shared" si="17"/>
        <v>0</v>
      </c>
      <c r="I35" s="15">
        <f t="shared" si="17"/>
        <v>0</v>
      </c>
      <c r="J35" s="15">
        <f t="shared" si="17"/>
        <v>0</v>
      </c>
      <c r="K35" s="15">
        <f t="shared" si="17"/>
        <v>0</v>
      </c>
      <c r="L35" s="15">
        <f t="shared" si="17"/>
        <v>0</v>
      </c>
      <c r="M35" s="15">
        <f t="shared" si="17"/>
        <v>0</v>
      </c>
      <c r="N35" s="15">
        <f t="shared" si="17"/>
        <v>0</v>
      </c>
      <c r="O35" s="15">
        <f t="shared" si="17"/>
        <v>9.0766782433323765E-4</v>
      </c>
      <c r="P35" s="16">
        <f t="shared" ref="P35:X35" si="21">P5/P$15</f>
        <v>1.3286991236672692E-3</v>
      </c>
      <c r="Q35" s="16">
        <f t="shared" si="21"/>
        <v>2.0968542516171728E-3</v>
      </c>
      <c r="R35" s="16">
        <f t="shared" si="21"/>
        <v>3.047916087345707E-3</v>
      </c>
      <c r="S35" s="16">
        <f t="shared" si="21"/>
        <v>4.5570268634957979E-3</v>
      </c>
      <c r="T35" s="16">
        <f t="shared" si="21"/>
        <v>6.5888840101579462E-3</v>
      </c>
      <c r="U35" s="16">
        <f t="shared" si="21"/>
        <v>9.8847271346847315E-3</v>
      </c>
      <c r="V35" s="16">
        <f t="shared" si="21"/>
        <v>1.4496271199965421E-2</v>
      </c>
      <c r="W35" s="16">
        <f t="shared" si="21"/>
        <v>1.8592038682457967E-2</v>
      </c>
      <c r="X35" s="16">
        <f t="shared" si="21"/>
        <v>2.4188402791160836E-2</v>
      </c>
      <c r="Y35" s="9"/>
    </row>
    <row r="36" spans="1:25" x14ac:dyDescent="0.2">
      <c r="A36" s="10" t="s">
        <v>27</v>
      </c>
      <c r="B36" s="15">
        <f t="shared" si="19"/>
        <v>0</v>
      </c>
      <c r="C36" s="15">
        <f t="shared" si="17"/>
        <v>0</v>
      </c>
      <c r="D36" s="15">
        <f t="shared" si="17"/>
        <v>0</v>
      </c>
      <c r="E36" s="15">
        <f t="shared" si="17"/>
        <v>0</v>
      </c>
      <c r="F36" s="15">
        <f t="shared" si="17"/>
        <v>0</v>
      </c>
      <c r="G36" s="15">
        <f t="shared" si="17"/>
        <v>0</v>
      </c>
      <c r="H36" s="15">
        <f t="shared" si="17"/>
        <v>0</v>
      </c>
      <c r="I36" s="15">
        <f t="shared" si="17"/>
        <v>0</v>
      </c>
      <c r="J36" s="15">
        <f t="shared" si="17"/>
        <v>0</v>
      </c>
      <c r="K36" s="15">
        <f t="shared" si="17"/>
        <v>0</v>
      </c>
      <c r="L36" s="15">
        <f t="shared" si="17"/>
        <v>0</v>
      </c>
      <c r="M36" s="15">
        <f t="shared" si="17"/>
        <v>0</v>
      </c>
      <c r="N36" s="15">
        <f t="shared" si="17"/>
        <v>0</v>
      </c>
      <c r="O36" s="15">
        <f t="shared" si="17"/>
        <v>0</v>
      </c>
      <c r="P36" s="16">
        <f t="shared" ref="P36:X36" si="22">P6/P$15</f>
        <v>0</v>
      </c>
      <c r="Q36" s="16">
        <f t="shared" si="22"/>
        <v>1.680552293930531E-3</v>
      </c>
      <c r="R36" s="16">
        <f t="shared" si="22"/>
        <v>3.174692215288624E-3</v>
      </c>
      <c r="S36" s="16">
        <f t="shared" si="22"/>
        <v>5.4589823191751596E-3</v>
      </c>
      <c r="T36" s="16">
        <f t="shared" si="22"/>
        <v>9.2197320323927374E-3</v>
      </c>
      <c r="U36" s="16">
        <f t="shared" si="22"/>
        <v>1.5125938120227712E-2</v>
      </c>
      <c r="V36" s="16">
        <f t="shared" si="22"/>
        <v>2.2342876711873304E-2</v>
      </c>
      <c r="W36" s="16">
        <f t="shared" si="22"/>
        <v>2.4445087897305842E-2</v>
      </c>
      <c r="X36" s="16">
        <f t="shared" si="22"/>
        <v>2.92747491724797E-2</v>
      </c>
      <c r="Y36" s="9"/>
    </row>
    <row r="37" spans="1:25" x14ac:dyDescent="0.2">
      <c r="A37" s="10" t="s">
        <v>25</v>
      </c>
      <c r="B37" s="15">
        <f t="shared" si="19"/>
        <v>0</v>
      </c>
      <c r="C37" s="15">
        <f t="shared" si="17"/>
        <v>0</v>
      </c>
      <c r="D37" s="15">
        <f t="shared" si="17"/>
        <v>0</v>
      </c>
      <c r="E37" s="15">
        <f t="shared" si="17"/>
        <v>0</v>
      </c>
      <c r="F37" s="15">
        <f t="shared" si="17"/>
        <v>0</v>
      </c>
      <c r="G37" s="15">
        <f t="shared" si="17"/>
        <v>0</v>
      </c>
      <c r="H37" s="15">
        <f t="shared" si="17"/>
        <v>0</v>
      </c>
      <c r="I37" s="15">
        <f t="shared" si="17"/>
        <v>0</v>
      </c>
      <c r="J37" s="15">
        <f t="shared" si="17"/>
        <v>0</v>
      </c>
      <c r="K37" s="15">
        <f t="shared" si="17"/>
        <v>0</v>
      </c>
      <c r="L37" s="15">
        <f t="shared" si="17"/>
        <v>0</v>
      </c>
      <c r="M37" s="15">
        <f t="shared" si="17"/>
        <v>0</v>
      </c>
      <c r="N37" s="15">
        <f t="shared" si="17"/>
        <v>0</v>
      </c>
      <c r="O37" s="15">
        <f t="shared" si="17"/>
        <v>0</v>
      </c>
      <c r="P37" s="16">
        <f t="shared" ref="P37:X37" si="23">P7/P$15</f>
        <v>0</v>
      </c>
      <c r="Q37" s="16">
        <f t="shared" si="23"/>
        <v>8.7680264084882896E-4</v>
      </c>
      <c r="R37" s="16">
        <f t="shared" si="23"/>
        <v>1.903244651481846E-3</v>
      </c>
      <c r="S37" s="16">
        <f t="shared" si="23"/>
        <v>3.7592010666970023E-3</v>
      </c>
      <c r="T37" s="16">
        <f t="shared" si="23"/>
        <v>7.35491606494803E-3</v>
      </c>
      <c r="U37" s="16">
        <f t="shared" si="23"/>
        <v>1.2841480902768855E-2</v>
      </c>
      <c r="V37" s="16">
        <f t="shared" si="23"/>
        <v>1.9284030495366842E-2</v>
      </c>
      <c r="W37" s="16">
        <f t="shared" si="23"/>
        <v>2.5707510276978918E-2</v>
      </c>
      <c r="X37" s="16">
        <f t="shared" si="23"/>
        <v>3.4587155392968298E-2</v>
      </c>
      <c r="Y37" s="9"/>
    </row>
    <row r="38" spans="1:25" x14ac:dyDescent="0.2">
      <c r="A38" s="10" t="s">
        <v>18</v>
      </c>
      <c r="B38" s="15">
        <f t="shared" si="19"/>
        <v>0</v>
      </c>
      <c r="C38" s="15">
        <f t="shared" si="17"/>
        <v>0</v>
      </c>
      <c r="D38" s="15">
        <f t="shared" si="17"/>
        <v>0</v>
      </c>
      <c r="E38" s="15">
        <f t="shared" si="17"/>
        <v>0</v>
      </c>
      <c r="F38" s="15">
        <f t="shared" si="17"/>
        <v>0</v>
      </c>
      <c r="G38" s="15">
        <f t="shared" si="17"/>
        <v>0</v>
      </c>
      <c r="H38" s="15">
        <f t="shared" si="17"/>
        <v>0</v>
      </c>
      <c r="I38" s="15">
        <f t="shared" si="17"/>
        <v>3.5843506445387393E-4</v>
      </c>
      <c r="J38" s="15">
        <f t="shared" si="17"/>
        <v>1.1773087850694656E-3</v>
      </c>
      <c r="K38" s="15">
        <f t="shared" si="17"/>
        <v>2.6373988042754323E-3</v>
      </c>
      <c r="L38" s="15">
        <f t="shared" si="17"/>
        <v>4.5859067187383196E-3</v>
      </c>
      <c r="M38" s="15">
        <f t="shared" si="17"/>
        <v>7.601443412606909E-3</v>
      </c>
      <c r="N38" s="15">
        <f t="shared" si="17"/>
        <v>1.1637041040120361E-2</v>
      </c>
      <c r="O38" s="15">
        <f t="shared" si="17"/>
        <v>1.5684351289586257E-2</v>
      </c>
      <c r="P38" s="16">
        <f t="shared" ref="P38:X38" si="24">P8/P$15</f>
        <v>2.2825903033248243E-2</v>
      </c>
      <c r="Q38" s="16">
        <f t="shared" si="24"/>
        <v>2.9354625221493992E-2</v>
      </c>
      <c r="R38" s="16">
        <f t="shared" si="24"/>
        <v>3.6382024074642451E-2</v>
      </c>
      <c r="S38" s="16">
        <f t="shared" si="24"/>
        <v>4.3638151843012195E-2</v>
      </c>
      <c r="T38" s="16">
        <f t="shared" si="24"/>
        <v>5.2097513100003705E-2</v>
      </c>
      <c r="U38" s="16">
        <f t="shared" si="24"/>
        <v>6.2559705235116558E-2</v>
      </c>
      <c r="V38" s="16">
        <f t="shared" si="24"/>
        <v>7.3146322568632849E-2</v>
      </c>
      <c r="W38" s="16">
        <f t="shared" si="24"/>
        <v>7.9073547235886027E-2</v>
      </c>
      <c r="X38" s="16">
        <f t="shared" si="24"/>
        <v>9.0310905748306108E-2</v>
      </c>
      <c r="Y38" s="9"/>
    </row>
    <row r="39" spans="1:25" x14ac:dyDescent="0.2">
      <c r="A39" s="10" t="s">
        <v>21</v>
      </c>
      <c r="B39" s="15">
        <f t="shared" si="19"/>
        <v>0</v>
      </c>
      <c r="C39" s="15">
        <f t="shared" si="17"/>
        <v>0</v>
      </c>
      <c r="D39" s="15">
        <f t="shared" si="17"/>
        <v>0</v>
      </c>
      <c r="E39" s="15">
        <f t="shared" si="17"/>
        <v>0</v>
      </c>
      <c r="F39" s="15">
        <f t="shared" si="17"/>
        <v>0</v>
      </c>
      <c r="G39" s="15">
        <f t="shared" si="17"/>
        <v>0</v>
      </c>
      <c r="H39" s="15">
        <f t="shared" si="17"/>
        <v>0</v>
      </c>
      <c r="I39" s="15">
        <f t="shared" si="17"/>
        <v>0</v>
      </c>
      <c r="J39" s="15">
        <f t="shared" si="17"/>
        <v>0</v>
      </c>
      <c r="K39" s="15">
        <f t="shared" si="17"/>
        <v>0</v>
      </c>
      <c r="L39" s="15">
        <f t="shared" si="17"/>
        <v>0</v>
      </c>
      <c r="M39" s="15">
        <f t="shared" si="17"/>
        <v>0</v>
      </c>
      <c r="N39" s="15">
        <f t="shared" si="17"/>
        <v>0</v>
      </c>
      <c r="O39" s="15">
        <f t="shared" si="17"/>
        <v>6.9304519597665384E-4</v>
      </c>
      <c r="P39" s="16">
        <f t="shared" ref="P39:X39" si="25">P9/P$15</f>
        <v>1.420995166366925E-3</v>
      </c>
      <c r="Q39" s="16">
        <f t="shared" si="25"/>
        <v>2.6821120919707096E-3</v>
      </c>
      <c r="R39" s="16">
        <f t="shared" si="25"/>
        <v>4.1118098133698325E-3</v>
      </c>
      <c r="S39" s="16">
        <f t="shared" si="25"/>
        <v>6.007769697697455E-3</v>
      </c>
      <c r="T39" s="16">
        <f t="shared" si="25"/>
        <v>8.9538972148150049E-3</v>
      </c>
      <c r="U39" s="16">
        <f t="shared" si="25"/>
        <v>1.2262289641155475E-2</v>
      </c>
      <c r="V39" s="16">
        <f t="shared" si="25"/>
        <v>1.7289130788949583E-2</v>
      </c>
      <c r="W39" s="16">
        <f t="shared" si="25"/>
        <v>2.1346414783562851E-2</v>
      </c>
      <c r="X39" s="16">
        <f t="shared" si="25"/>
        <v>2.5544761826179197E-2</v>
      </c>
      <c r="Y39" s="9"/>
    </row>
    <row r="40" spans="1:25" x14ac:dyDescent="0.2">
      <c r="A40" s="10" t="s">
        <v>24</v>
      </c>
      <c r="B40" s="15">
        <f t="shared" si="19"/>
        <v>0</v>
      </c>
      <c r="C40" s="15">
        <f t="shared" si="17"/>
        <v>0</v>
      </c>
      <c r="D40" s="15">
        <f t="shared" si="17"/>
        <v>0</v>
      </c>
      <c r="E40" s="15">
        <f t="shared" si="17"/>
        <v>0</v>
      </c>
      <c r="F40" s="15">
        <f t="shared" si="17"/>
        <v>4.2528728505718139E-3</v>
      </c>
      <c r="G40" s="15">
        <f t="shared" si="17"/>
        <v>4.3506652426734257E-3</v>
      </c>
      <c r="H40" s="15">
        <f t="shared" si="17"/>
        <v>5.2238737864341092E-3</v>
      </c>
      <c r="I40" s="15">
        <f t="shared" si="17"/>
        <v>6.7691871498210248E-3</v>
      </c>
      <c r="J40" s="15">
        <f t="shared" si="17"/>
        <v>7.836657698074118E-3</v>
      </c>
      <c r="K40" s="15">
        <f t="shared" si="17"/>
        <v>9.6418496927296975E-3</v>
      </c>
      <c r="L40" s="15">
        <f t="shared" si="17"/>
        <v>1.0869784406980176E-2</v>
      </c>
      <c r="M40" s="15">
        <f t="shared" si="17"/>
        <v>1.1807750705049181E-2</v>
      </c>
      <c r="N40" s="15">
        <f t="shared" si="17"/>
        <v>1.4986143322746778E-2</v>
      </c>
      <c r="O40" s="15">
        <f t="shared" si="17"/>
        <v>1.706841375119289E-2</v>
      </c>
      <c r="P40" s="16">
        <f t="shared" ref="P40:X40" si="26">P10/P$15</f>
        <v>2.1171852088809964E-2</v>
      </c>
      <c r="Q40" s="16">
        <f t="shared" si="26"/>
        <v>2.4851358852287526E-2</v>
      </c>
      <c r="R40" s="16">
        <f t="shared" si="26"/>
        <v>2.8849182085619565E-2</v>
      </c>
      <c r="S40" s="16">
        <f t="shared" si="26"/>
        <v>3.250289930376081E-2</v>
      </c>
      <c r="T40" s="16">
        <f t="shared" si="26"/>
        <v>3.9569665375076127E-2</v>
      </c>
      <c r="U40" s="16">
        <f t="shared" si="26"/>
        <v>4.90491585646219E-2</v>
      </c>
      <c r="V40" s="16">
        <f t="shared" si="26"/>
        <v>5.8783044682428578E-2</v>
      </c>
      <c r="W40" s="16">
        <f t="shared" si="26"/>
        <v>6.0825805566066184E-2</v>
      </c>
      <c r="X40" s="16">
        <f t="shared" si="26"/>
        <v>6.4879173841711768E-2</v>
      </c>
      <c r="Y40" s="9"/>
    </row>
    <row r="41" spans="1:25" x14ac:dyDescent="0.2">
      <c r="A41" s="10" t="s">
        <v>40</v>
      </c>
      <c r="B41" s="15">
        <f t="shared" si="19"/>
        <v>1</v>
      </c>
      <c r="C41" s="15">
        <f t="shared" si="17"/>
        <v>8.4689773680943388E-3</v>
      </c>
      <c r="D41" s="15">
        <f t="shared" si="17"/>
        <v>9.4348522597913209E-3</v>
      </c>
      <c r="E41" s="15">
        <f t="shared" si="17"/>
        <v>1.1287272077795743E-2</v>
      </c>
      <c r="F41" s="15">
        <f t="shared" si="17"/>
        <v>1.4765360045797518E-2</v>
      </c>
      <c r="G41" s="15">
        <f t="shared" si="17"/>
        <v>1.7820730302438019E-2</v>
      </c>
      <c r="H41" s="15">
        <f t="shared" si="17"/>
        <v>1.9508316044980711E-2</v>
      </c>
      <c r="I41" s="15">
        <f t="shared" si="17"/>
        <v>2.308402362288443E-2</v>
      </c>
      <c r="J41" s="15">
        <f t="shared" si="17"/>
        <v>2.4617772873531264E-2</v>
      </c>
      <c r="K41" s="15">
        <f t="shared" si="17"/>
        <v>2.5795806180096977E-2</v>
      </c>
      <c r="L41" s="15">
        <f t="shared" si="17"/>
        <v>2.7905712910506787E-2</v>
      </c>
      <c r="M41" s="15">
        <f t="shared" si="17"/>
        <v>3.0320569013453123E-2</v>
      </c>
      <c r="N41" s="15">
        <f t="shared" si="17"/>
        <v>3.8128720225068385E-2</v>
      </c>
      <c r="O41" s="15">
        <f t="shared" si="17"/>
        <v>3.7178723022400356E-2</v>
      </c>
      <c r="P41" s="16">
        <f t="shared" ref="P41:X41" si="27">P11/P$15</f>
        <v>3.8870197194299544E-2</v>
      </c>
      <c r="Q41" s="16">
        <f t="shared" si="27"/>
        <v>4.1530123182681844E-2</v>
      </c>
      <c r="R41" s="16">
        <f t="shared" si="27"/>
        <v>4.343404636223834E-2</v>
      </c>
      <c r="S41" s="16">
        <f t="shared" si="27"/>
        <v>4.3487675457346636E-2</v>
      </c>
      <c r="T41" s="16">
        <f t="shared" si="27"/>
        <v>4.8889161853375912E-2</v>
      </c>
      <c r="U41" s="16">
        <f t="shared" si="27"/>
        <v>5.0811403782512511E-2</v>
      </c>
      <c r="V41" s="16">
        <f t="shared" si="27"/>
        <v>4.8143579581536533E-2</v>
      </c>
      <c r="W41" s="16">
        <f t="shared" si="27"/>
        <v>4.3725720605040028E-2</v>
      </c>
      <c r="X41" s="16">
        <f t="shared" si="27"/>
        <v>4.4872878075190893E-2</v>
      </c>
      <c r="Y41" s="9"/>
    </row>
    <row r="42" spans="1:25" x14ac:dyDescent="0.2">
      <c r="A42" s="10" t="s">
        <v>23</v>
      </c>
      <c r="B42" s="15">
        <f t="shared" si="19"/>
        <v>0</v>
      </c>
      <c r="C42" s="15">
        <f t="shared" si="17"/>
        <v>0</v>
      </c>
      <c r="D42" s="15">
        <f t="shared" si="17"/>
        <v>0</v>
      </c>
      <c r="E42" s="15">
        <f t="shared" si="17"/>
        <v>0</v>
      </c>
      <c r="F42" s="15">
        <f t="shared" si="17"/>
        <v>0</v>
      </c>
      <c r="G42" s="15">
        <f t="shared" si="17"/>
        <v>0</v>
      </c>
      <c r="H42" s="15">
        <f t="shared" si="17"/>
        <v>0</v>
      </c>
      <c r="I42" s="15">
        <f t="shared" si="17"/>
        <v>0</v>
      </c>
      <c r="J42" s="15">
        <f t="shared" si="17"/>
        <v>0</v>
      </c>
      <c r="K42" s="15">
        <f t="shared" si="17"/>
        <v>0</v>
      </c>
      <c r="L42" s="15">
        <f t="shared" si="17"/>
        <v>1.7474679639360415E-2</v>
      </c>
      <c r="M42" s="15">
        <f t="shared" si="17"/>
        <v>1.6163358014532381E-2</v>
      </c>
      <c r="N42" s="15">
        <f t="shared" si="17"/>
        <v>1.6209763987112491E-2</v>
      </c>
      <c r="O42" s="15">
        <f t="shared" si="17"/>
        <v>9.497473790267727E-2</v>
      </c>
      <c r="P42" s="16">
        <f t="shared" ref="P42:X42" si="28">P12/P$15</f>
        <v>9.4777119116313369E-2</v>
      </c>
      <c r="Q42" s="16">
        <f t="shared" si="28"/>
        <v>8.9564964454217466E-2</v>
      </c>
      <c r="R42" s="16">
        <f t="shared" si="28"/>
        <v>7.9816070436880798E-2</v>
      </c>
      <c r="S42" s="16">
        <f t="shared" si="28"/>
        <v>6.8767708249160606E-2</v>
      </c>
      <c r="T42" s="16">
        <f t="shared" si="28"/>
        <v>5.973644463959369E-2</v>
      </c>
      <c r="U42" s="16">
        <f t="shared" si="28"/>
        <v>3.74477108801754E-2</v>
      </c>
      <c r="V42" s="16">
        <f t="shared" si="28"/>
        <v>3.7238127853122173E-2</v>
      </c>
      <c r="W42" s="16">
        <f t="shared" si="28"/>
        <v>4.3725720605040028E-2</v>
      </c>
      <c r="X42" s="16">
        <f t="shared" si="28"/>
        <v>4.4194698557681711E-2</v>
      </c>
      <c r="Y42" s="9"/>
    </row>
    <row r="43" spans="1:25" x14ac:dyDescent="0.2">
      <c r="A43" s="10" t="s">
        <v>26</v>
      </c>
      <c r="B43" s="15">
        <f t="shared" si="19"/>
        <v>0</v>
      </c>
      <c r="C43" s="15">
        <f t="shared" si="17"/>
        <v>0.99153102263190573</v>
      </c>
      <c r="D43" s="15">
        <f t="shared" si="17"/>
        <v>0.99056514774020865</v>
      </c>
      <c r="E43" s="15">
        <f t="shared" si="17"/>
        <v>0.98871272792220422</v>
      </c>
      <c r="F43" s="15">
        <f t="shared" si="17"/>
        <v>0.98098176710363061</v>
      </c>
      <c r="G43" s="15">
        <f t="shared" si="17"/>
        <v>0.97782860445488851</v>
      </c>
      <c r="H43" s="15">
        <f t="shared" si="17"/>
        <v>0.97526781016858521</v>
      </c>
      <c r="I43" s="15">
        <f t="shared" si="17"/>
        <v>0.9697883541628407</v>
      </c>
      <c r="J43" s="15">
        <f t="shared" si="17"/>
        <v>0.96636826064332526</v>
      </c>
      <c r="K43" s="15">
        <f t="shared" si="17"/>
        <v>0.96111615784809601</v>
      </c>
      <c r="L43" s="15">
        <f t="shared" si="17"/>
        <v>0.93820228953134499</v>
      </c>
      <c r="M43" s="15">
        <f t="shared" si="17"/>
        <v>0.93283725300250397</v>
      </c>
      <c r="N43" s="15">
        <f t="shared" si="17"/>
        <v>0.91703462827026727</v>
      </c>
      <c r="O43" s="15">
        <f t="shared" si="17"/>
        <v>0.8307754653550915</v>
      </c>
      <c r="P43" s="16">
        <f t="shared" ref="P43:X43" si="29">P13/P$15</f>
        <v>0.81462009013585213</v>
      </c>
      <c r="Q43" s="16">
        <f t="shared" si="29"/>
        <v>0.80074747550223091</v>
      </c>
      <c r="R43" s="16">
        <f t="shared" si="29"/>
        <v>0.790627862379785</v>
      </c>
      <c r="S43" s="16">
        <f t="shared" si="29"/>
        <v>0.78097244160425272</v>
      </c>
      <c r="T43" s="16">
        <f t="shared" si="29"/>
        <v>0.75319864980357254</v>
      </c>
      <c r="U43" s="16">
        <f t="shared" si="29"/>
        <v>0.73162547296091707</v>
      </c>
      <c r="V43" s="16">
        <f t="shared" si="29"/>
        <v>0.68571352575249267</v>
      </c>
      <c r="W43" s="16">
        <f t="shared" si="29"/>
        <v>0.65416432401240987</v>
      </c>
      <c r="X43" s="16">
        <f t="shared" si="29"/>
        <v>0.60584036897486948</v>
      </c>
      <c r="Y43" s="9"/>
    </row>
    <row r="44" spans="1:25" x14ac:dyDescent="0.2">
      <c r="A44" s="10" t="s">
        <v>41</v>
      </c>
      <c r="B44" s="15">
        <f t="shared" si="19"/>
        <v>0</v>
      </c>
      <c r="C44" s="15">
        <f t="shared" si="17"/>
        <v>0</v>
      </c>
      <c r="D44" s="15">
        <f t="shared" si="17"/>
        <v>0</v>
      </c>
      <c r="E44" s="15">
        <f t="shared" si="17"/>
        <v>0</v>
      </c>
      <c r="F44" s="15">
        <f t="shared" si="17"/>
        <v>0</v>
      </c>
      <c r="G44" s="15">
        <f t="shared" si="17"/>
        <v>0</v>
      </c>
      <c r="H44" s="15">
        <f t="shared" si="17"/>
        <v>0</v>
      </c>
      <c r="I44" s="15">
        <f t="shared" si="17"/>
        <v>0</v>
      </c>
      <c r="J44" s="15">
        <f t="shared" si="17"/>
        <v>0</v>
      </c>
      <c r="K44" s="15">
        <f t="shared" si="17"/>
        <v>0</v>
      </c>
      <c r="L44" s="15">
        <f t="shared" si="17"/>
        <v>0</v>
      </c>
      <c r="M44" s="15">
        <f t="shared" si="17"/>
        <v>0</v>
      </c>
      <c r="N44" s="15">
        <f t="shared" si="17"/>
        <v>0</v>
      </c>
      <c r="O44" s="15">
        <f t="shared" si="17"/>
        <v>0</v>
      </c>
      <c r="P44" s="16">
        <f t="shared" ref="P44:X44" si="30">P14/P$15</f>
        <v>0</v>
      </c>
      <c r="Q44" s="16">
        <f t="shared" si="30"/>
        <v>0</v>
      </c>
      <c r="R44" s="16">
        <f t="shared" si="30"/>
        <v>0</v>
      </c>
      <c r="S44" s="16">
        <f t="shared" si="30"/>
        <v>0</v>
      </c>
      <c r="T44" s="16">
        <f t="shared" si="30"/>
        <v>7.0996229728949322E-4</v>
      </c>
      <c r="U44" s="16">
        <f t="shared" si="30"/>
        <v>1.366621166474166E-3</v>
      </c>
      <c r="V44" s="16">
        <f t="shared" si="30"/>
        <v>2.723703065828365E-3</v>
      </c>
      <c r="W44" s="16">
        <f t="shared" si="30"/>
        <v>4.8451770931852494E-3</v>
      </c>
      <c r="X44" s="16">
        <f t="shared" si="30"/>
        <v>7.0208534550138093E-3</v>
      </c>
      <c r="Y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Market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Janc, Maja</dc:creator>
  <cp:lastModifiedBy>Janc, Maja</cp:lastModifiedBy>
  <dcterms:created xsi:type="dcterms:W3CDTF">2024-08-07T18:47:48Z</dcterms:created>
  <dcterms:modified xsi:type="dcterms:W3CDTF">2024-08-09T18:26:40Z</dcterms:modified>
</cp:coreProperties>
</file>