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nam/Desktop/Stock Valuation/"/>
    </mc:Choice>
  </mc:AlternateContent>
  <xr:revisionPtr revIDLastSave="0" documentId="13_ncr:1_{59F9BA79-D5F6-FA4C-BC69-729FFE2D6F71}" xr6:coauthVersionLast="47" xr6:coauthVersionMax="47" xr10:uidLastSave="{00000000-0000-0000-0000-000000000000}"/>
  <bookViews>
    <workbookView xWindow="6540" yWindow="500" windowWidth="22260" windowHeight="16400" activeTab="1" xr2:uid="{116C52AE-080F-0D46-ADFB-BB741C19CC49}"/>
  </bookViews>
  <sheets>
    <sheet name="Valuation &amp; Forecasting" sheetId="4" r:id="rId1"/>
    <sheet name="Balance Sheet" sheetId="1" r:id="rId2"/>
    <sheet name="Statement of Operations" sheetId="2" r:id="rId3"/>
    <sheet name="Statement of Cashflow"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4" l="1"/>
  <c r="AG11" i="4"/>
  <c r="AF11" i="4"/>
  <c r="AE11" i="4"/>
  <c r="I12" i="4"/>
  <c r="H15" i="4"/>
  <c r="H14" i="4"/>
  <c r="H13" i="4"/>
  <c r="I13" i="4" s="1"/>
  <c r="H12" i="4"/>
  <c r="G15" i="4"/>
  <c r="G14" i="4"/>
  <c r="G13" i="4"/>
  <c r="G12" i="4"/>
  <c r="F15" i="4"/>
  <c r="F14" i="4"/>
  <c r="F13" i="4"/>
  <c r="F12" i="4"/>
  <c r="I14" i="4"/>
  <c r="I15" i="4"/>
  <c r="F16" i="4"/>
  <c r="F17" i="4"/>
  <c r="L10" i="4"/>
  <c r="L20" i="4" s="1"/>
  <c r="N8" i="4"/>
  <c r="N10" i="4" s="1"/>
  <c r="N20" i="4" s="1"/>
  <c r="M8" i="4"/>
  <c r="M10" i="4" s="1"/>
  <c r="M20" i="4" s="1"/>
  <c r="L8" i="4"/>
  <c r="K8" i="4"/>
  <c r="K10" i="4" s="1"/>
  <c r="K20" i="4" s="1"/>
  <c r="S8" i="4"/>
  <c r="S10" i="4" s="1"/>
  <c r="S20" i="4" s="1"/>
  <c r="R8" i="4"/>
  <c r="R10" i="4" s="1"/>
  <c r="R20" i="4" s="1"/>
  <c r="Q8" i="4"/>
  <c r="Q10" i="4" s="1"/>
  <c r="Q20" i="4" s="1"/>
  <c r="P8" i="4"/>
  <c r="P10" i="4" s="1"/>
  <c r="P20" i="4" s="1"/>
  <c r="N26" i="4"/>
  <c r="M26" i="4"/>
  <c r="L26" i="4"/>
  <c r="K26" i="4"/>
  <c r="Q26" i="4"/>
  <c r="R26" i="4"/>
  <c r="S26" i="4"/>
  <c r="P26" i="4"/>
  <c r="W26" i="4"/>
  <c r="X26" i="4"/>
  <c r="U26" i="4"/>
  <c r="AB26" i="4"/>
  <c r="AC26" i="4"/>
  <c r="Z26" i="4"/>
  <c r="AC10" i="4"/>
  <c r="AB8" i="4"/>
  <c r="AB10" i="4" s="1"/>
  <c r="AC8" i="4"/>
  <c r="Z8" i="4"/>
  <c r="W8" i="4"/>
  <c r="W10" i="4" s="1"/>
  <c r="X8" i="4"/>
  <c r="X10" i="4" s="1"/>
  <c r="U8" i="4"/>
  <c r="U10" i="4" s="1"/>
  <c r="H16" i="4" l="1"/>
  <c r="H17" i="4" s="1"/>
  <c r="G16" i="4"/>
  <c r="G17" i="4" s="1"/>
  <c r="I16" i="4"/>
  <c r="I17" i="4" s="1"/>
  <c r="Z10" i="4"/>
  <c r="N27" i="4"/>
  <c r="N29" i="4" s="1"/>
  <c r="N31" i="4" s="1"/>
  <c r="N32" i="4" s="1"/>
  <c r="M27" i="4"/>
  <c r="M29" i="4" s="1"/>
  <c r="M31" i="4" s="1"/>
  <c r="M34" i="4" s="1"/>
  <c r="K27" i="4"/>
  <c r="K29" i="4" s="1"/>
  <c r="K31" i="4" s="1"/>
  <c r="K34" i="4" s="1"/>
  <c r="L27" i="4"/>
  <c r="L29" i="4" s="1"/>
  <c r="L31" i="4" s="1"/>
  <c r="L34" i="4" s="1"/>
  <c r="S27" i="4"/>
  <c r="S29" i="4" s="1"/>
  <c r="S31" i="4" s="1"/>
  <c r="S32" i="4" s="1"/>
  <c r="R27" i="4"/>
  <c r="R29" i="4" s="1"/>
  <c r="R31" i="4" s="1"/>
  <c r="R34" i="4" s="1"/>
  <c r="P27" i="4"/>
  <c r="P29" i="4" s="1"/>
  <c r="P31" i="4" s="1"/>
  <c r="P34" i="4" s="1"/>
  <c r="Q27" i="4"/>
  <c r="Q29" i="4" s="1"/>
  <c r="Q31" i="4" s="1"/>
  <c r="Q34" i="4" s="1"/>
  <c r="V26" i="4" l="1"/>
  <c r="AA26" i="4"/>
  <c r="AB20" i="4"/>
  <c r="AB27" i="4" s="1"/>
  <c r="AB29" i="4" s="1"/>
  <c r="AB31" i="4" s="1"/>
  <c r="AC20" i="4"/>
  <c r="AC27" i="4" s="1"/>
  <c r="AC29" i="4" s="1"/>
  <c r="AC31" i="4" s="1"/>
  <c r="Z20" i="4"/>
  <c r="Z27" i="4" s="1"/>
  <c r="Z29" i="4" s="1"/>
  <c r="Z31" i="4" s="1"/>
  <c r="Z34" i="4" s="1"/>
  <c r="W20" i="4"/>
  <c r="W27" i="4" s="1"/>
  <c r="W29" i="4" s="1"/>
  <c r="W31" i="4" s="1"/>
  <c r="W34" i="4" s="1"/>
  <c r="X20" i="4"/>
  <c r="X27" i="4" s="1"/>
  <c r="X29" i="4" s="1"/>
  <c r="X31" i="4" s="1"/>
  <c r="X32" i="4" s="1"/>
  <c r="U20" i="4"/>
  <c r="U27" i="4" s="1"/>
  <c r="U29" i="4" s="1"/>
  <c r="U31" i="4" s="1"/>
  <c r="U34" i="4" s="1"/>
  <c r="V8" i="4"/>
  <c r="AA8" i="4"/>
  <c r="P2" i="4"/>
  <c r="U2" i="4" s="1"/>
  <c r="AA10" i="4" l="1"/>
  <c r="AA20" i="4" s="1"/>
  <c r="AA27" i="4" s="1"/>
  <c r="AA29" i="4" s="1"/>
  <c r="AA31" i="4" s="1"/>
  <c r="AA34" i="4" s="1"/>
  <c r="V10" i="4"/>
  <c r="V20" i="4" s="1"/>
  <c r="V27" i="4" s="1"/>
  <c r="V29" i="4" s="1"/>
  <c r="V31" i="4" s="1"/>
  <c r="V34" i="4" s="1"/>
  <c r="D18" i="4" l="1"/>
  <c r="B8" i="4"/>
  <c r="C8" i="4"/>
  <c r="D8" i="4"/>
  <c r="E8" i="4"/>
  <c r="F8" i="4"/>
  <c r="G8" i="4"/>
  <c r="I8" i="4"/>
  <c r="I10" i="4" s="1"/>
  <c r="H8" i="4"/>
  <c r="G2" i="4"/>
  <c r="F2" i="4" s="1"/>
  <c r="E2" i="4" s="1"/>
  <c r="D2" i="4" s="1"/>
  <c r="C2" i="4" s="1"/>
  <c r="B2" i="4" s="1"/>
  <c r="I153" i="4"/>
  <c r="I110" i="4"/>
  <c r="I147" i="4" s="1"/>
  <c r="I138" i="4"/>
  <c r="I139" i="4" s="1"/>
  <c r="C141" i="4"/>
  <c r="D141" i="4"/>
  <c r="E141" i="4"/>
  <c r="E142" i="4" s="1"/>
  <c r="F141" i="4"/>
  <c r="F142" i="4" s="1"/>
  <c r="G141" i="4"/>
  <c r="G142" i="4" s="1"/>
  <c r="H141" i="4"/>
  <c r="I145" i="4" s="1"/>
  <c r="B141" i="4"/>
  <c r="C137" i="4"/>
  <c r="D137" i="4"/>
  <c r="E137" i="4"/>
  <c r="F137" i="4"/>
  <c r="G137" i="4"/>
  <c r="H137" i="4"/>
  <c r="B137" i="4"/>
  <c r="C106" i="4"/>
  <c r="D106" i="4"/>
  <c r="E106" i="4"/>
  <c r="F106" i="4"/>
  <c r="G106" i="4"/>
  <c r="H106" i="4"/>
  <c r="C107" i="4"/>
  <c r="D107" i="4"/>
  <c r="E107" i="4"/>
  <c r="F107" i="4"/>
  <c r="G107" i="4"/>
  <c r="H107" i="4"/>
  <c r="B107" i="4"/>
  <c r="B106" i="4"/>
  <c r="B105" i="4"/>
  <c r="C105" i="4"/>
  <c r="D105" i="4"/>
  <c r="E105" i="4"/>
  <c r="F105" i="4"/>
  <c r="G105" i="4"/>
  <c r="H105" i="4"/>
  <c r="C100" i="4"/>
  <c r="D100" i="4"/>
  <c r="E100" i="4"/>
  <c r="F100" i="4"/>
  <c r="G100" i="4"/>
  <c r="H100" i="4"/>
  <c r="B100" i="4"/>
  <c r="C99" i="4"/>
  <c r="D99" i="4"/>
  <c r="E99" i="4"/>
  <c r="F99" i="4"/>
  <c r="G99" i="4"/>
  <c r="H99" i="4"/>
  <c r="B99" i="4"/>
  <c r="C95" i="4"/>
  <c r="D95" i="4"/>
  <c r="E95" i="4"/>
  <c r="F95" i="4"/>
  <c r="G95" i="4"/>
  <c r="H95" i="4"/>
  <c r="B95" i="4"/>
  <c r="C34" i="4"/>
  <c r="C47" i="4" s="1"/>
  <c r="C153" i="4" s="1"/>
  <c r="D34" i="4"/>
  <c r="D47" i="4" s="1"/>
  <c r="D153" i="4" s="1"/>
  <c r="E34" i="4"/>
  <c r="E47" i="4" s="1"/>
  <c r="E153" i="4" s="1"/>
  <c r="F34" i="4"/>
  <c r="F47" i="4" s="1"/>
  <c r="F153" i="4" s="1"/>
  <c r="G34" i="4"/>
  <c r="G47" i="4" s="1"/>
  <c r="G153" i="4" s="1"/>
  <c r="H34" i="4"/>
  <c r="H138" i="4" s="1"/>
  <c r="B34" i="4"/>
  <c r="B138" i="4" s="1"/>
  <c r="F59" i="4"/>
  <c r="E59" i="4"/>
  <c r="D59" i="4"/>
  <c r="C59" i="4"/>
  <c r="D25" i="4"/>
  <c r="C25" i="4"/>
  <c r="B25" i="4"/>
  <c r="G49" i="3"/>
  <c r="H49" i="3"/>
  <c r="C49" i="3"/>
  <c r="D49" i="3"/>
  <c r="E49" i="3"/>
  <c r="F49" i="3"/>
  <c r="B49" i="3"/>
  <c r="B48" i="3"/>
  <c r="B47" i="3"/>
  <c r="C47" i="3"/>
  <c r="D47" i="3"/>
  <c r="E47" i="3"/>
  <c r="F47" i="3"/>
  <c r="G47" i="3"/>
  <c r="H47" i="3"/>
  <c r="C59" i="3"/>
  <c r="D59" i="3"/>
  <c r="E59" i="3"/>
  <c r="F59" i="3"/>
  <c r="G59" i="3"/>
  <c r="H59" i="3"/>
  <c r="C58" i="3"/>
  <c r="D58" i="3"/>
  <c r="E58" i="3"/>
  <c r="F58" i="3"/>
  <c r="G58" i="3"/>
  <c r="H58" i="3"/>
  <c r="C56" i="3"/>
  <c r="D56" i="3"/>
  <c r="E56" i="3"/>
  <c r="F56" i="3"/>
  <c r="G56" i="3"/>
  <c r="H56" i="3"/>
  <c r="B56" i="3"/>
  <c r="B58" i="3"/>
  <c r="C57" i="3"/>
  <c r="D57" i="3"/>
  <c r="E57" i="3"/>
  <c r="F57" i="3"/>
  <c r="G57" i="3"/>
  <c r="H57" i="3"/>
  <c r="B57" i="3"/>
  <c r="C55" i="3"/>
  <c r="D55" i="3"/>
  <c r="E55" i="3"/>
  <c r="F55" i="3"/>
  <c r="G55" i="3"/>
  <c r="H55" i="3"/>
  <c r="B55" i="3"/>
  <c r="C52" i="3"/>
  <c r="D52" i="3"/>
  <c r="E52" i="3"/>
  <c r="F52" i="3"/>
  <c r="G52" i="3"/>
  <c r="H52" i="3"/>
  <c r="B52" i="3"/>
  <c r="C50" i="3"/>
  <c r="D50" i="3"/>
  <c r="E50" i="3"/>
  <c r="F50" i="3"/>
  <c r="G50" i="3"/>
  <c r="H50" i="3"/>
  <c r="B50" i="3"/>
  <c r="C48" i="3"/>
  <c r="D48" i="3"/>
  <c r="E48" i="3"/>
  <c r="F48" i="3"/>
  <c r="G48" i="3"/>
  <c r="H48" i="3"/>
  <c r="F46" i="3"/>
  <c r="G46" i="3"/>
  <c r="H46" i="3"/>
  <c r="C45" i="3"/>
  <c r="D45" i="3"/>
  <c r="E45" i="3"/>
  <c r="F45" i="3"/>
  <c r="G45" i="3"/>
  <c r="H45" i="3"/>
  <c r="B45" i="3"/>
  <c r="H10" i="4" l="1"/>
  <c r="H20" i="4" s="1"/>
  <c r="H143" i="4" s="1"/>
  <c r="B10" i="4"/>
  <c r="B20" i="4" s="1"/>
  <c r="B143" i="4" s="1"/>
  <c r="G10" i="4"/>
  <c r="G20" i="4" s="1"/>
  <c r="G144" i="4" s="1"/>
  <c r="C10" i="4"/>
  <c r="C20" i="4" s="1"/>
  <c r="F10" i="4"/>
  <c r="F20" i="4" s="1"/>
  <c r="F144" i="4" s="1"/>
  <c r="E10" i="4"/>
  <c r="E20" i="4" s="1"/>
  <c r="E143" i="4" s="1"/>
  <c r="G146" i="4"/>
  <c r="D10" i="4"/>
  <c r="D20" i="4" s="1"/>
  <c r="D143" i="4" s="1"/>
  <c r="I143" i="4"/>
  <c r="I144" i="4"/>
  <c r="F146" i="4"/>
  <c r="B139" i="4"/>
  <c r="H108" i="4"/>
  <c r="H140" i="4" s="1"/>
  <c r="D108" i="4"/>
  <c r="D140" i="4" s="1"/>
  <c r="G108" i="4"/>
  <c r="G140" i="4" s="1"/>
  <c r="C108" i="4"/>
  <c r="C140" i="4" s="1"/>
  <c r="B101" i="4"/>
  <c r="B96" i="4" s="1"/>
  <c r="B97" i="4" s="1"/>
  <c r="H142" i="4"/>
  <c r="D142" i="4"/>
  <c r="C145" i="4"/>
  <c r="C101" i="4"/>
  <c r="C96" i="4" s="1"/>
  <c r="C97" i="4" s="1"/>
  <c r="E138" i="4"/>
  <c r="E139" i="4" s="1"/>
  <c r="F101" i="4"/>
  <c r="F96" i="4" s="1"/>
  <c r="F97" i="4" s="1"/>
  <c r="E101" i="4"/>
  <c r="C138" i="4"/>
  <c r="C139" i="4" s="1"/>
  <c r="G101" i="4"/>
  <c r="G96" i="4" s="1"/>
  <c r="G97" i="4" s="1"/>
  <c r="G110" i="4" s="1"/>
  <c r="G147" i="4" s="1"/>
  <c r="B47" i="4"/>
  <c r="B153" i="4" s="1"/>
  <c r="G145" i="4"/>
  <c r="H139" i="4"/>
  <c r="H101" i="4"/>
  <c r="D101" i="4"/>
  <c r="D96" i="4" s="1"/>
  <c r="D97" i="4" s="1"/>
  <c r="F108" i="4"/>
  <c r="F140" i="4" s="1"/>
  <c r="B108" i="4"/>
  <c r="B140" i="4" s="1"/>
  <c r="F145" i="4"/>
  <c r="E108" i="4"/>
  <c r="E140" i="4" s="1"/>
  <c r="G138" i="4"/>
  <c r="G139" i="4" s="1"/>
  <c r="B142" i="4"/>
  <c r="B144" i="4" s="1"/>
  <c r="H96" i="4"/>
  <c r="H97" i="4" s="1"/>
  <c r="I150" i="4"/>
  <c r="I151" i="4"/>
  <c r="I152" i="4"/>
  <c r="H47" i="4"/>
  <c r="H153" i="4" s="1"/>
  <c r="D138" i="4"/>
  <c r="D139" i="4" s="1"/>
  <c r="E145" i="4"/>
  <c r="C142" i="4"/>
  <c r="C143" i="4"/>
  <c r="H145" i="4"/>
  <c r="D145" i="4"/>
  <c r="H51" i="3"/>
  <c r="H53" i="3" s="1"/>
  <c r="H60" i="3" s="1"/>
  <c r="E96" i="4"/>
  <c r="E97" i="4" s="1"/>
  <c r="G51" i="3"/>
  <c r="G53" i="3" s="1"/>
  <c r="G60" i="3" s="1"/>
  <c r="F138" i="4"/>
  <c r="F139" i="4" s="1"/>
  <c r="F51" i="3"/>
  <c r="F53" i="3" s="1"/>
  <c r="F60" i="3" s="1"/>
  <c r="G143" i="4" l="1"/>
  <c r="E144" i="4"/>
  <c r="H144" i="4"/>
  <c r="F143" i="4"/>
  <c r="H110" i="4"/>
  <c r="H147" i="4" s="1"/>
  <c r="D144" i="4"/>
  <c r="D110" i="4"/>
  <c r="D147" i="4" s="1"/>
  <c r="D149" i="4"/>
  <c r="D148" i="4"/>
  <c r="F149" i="4"/>
  <c r="F148" i="4"/>
  <c r="E151" i="4"/>
  <c r="E148" i="4"/>
  <c r="E149" i="4"/>
  <c r="B149" i="4"/>
  <c r="B148" i="4"/>
  <c r="B150" i="4"/>
  <c r="G151" i="4"/>
  <c r="G148" i="4"/>
  <c r="G149" i="4"/>
  <c r="B152" i="4"/>
  <c r="H148" i="4"/>
  <c r="H149" i="4"/>
  <c r="C150" i="4"/>
  <c r="C148" i="4"/>
  <c r="C149" i="4"/>
  <c r="H152" i="4"/>
  <c r="I146" i="4"/>
  <c r="H151" i="4"/>
  <c r="E110" i="4"/>
  <c r="E147" i="4" s="1"/>
  <c r="E146" i="4"/>
  <c r="H146" i="4"/>
  <c r="C110" i="4"/>
  <c r="C147" i="4" s="1"/>
  <c r="E150" i="4"/>
  <c r="B151" i="4"/>
  <c r="C152" i="4"/>
  <c r="E152" i="4"/>
  <c r="C151" i="4"/>
  <c r="B110" i="4"/>
  <c r="B147" i="4" s="1"/>
  <c r="G152" i="4"/>
  <c r="H150" i="4"/>
  <c r="G150" i="4"/>
  <c r="F110" i="4"/>
  <c r="F147" i="4" s="1"/>
  <c r="F150" i="4"/>
  <c r="F152" i="4"/>
  <c r="F151" i="4"/>
  <c r="D152" i="4"/>
  <c r="D151" i="4"/>
  <c r="D150" i="4"/>
  <c r="C146" i="4"/>
  <c r="C144" i="4"/>
  <c r="D146" i="4"/>
  <c r="B27" i="3"/>
  <c r="B59" i="3" s="1"/>
  <c r="C6" i="3"/>
  <c r="C46" i="3" s="1"/>
  <c r="C51" i="3" s="1"/>
  <c r="C53" i="3" s="1"/>
  <c r="C60" i="3" s="1"/>
  <c r="B6" i="3"/>
  <c r="B46" i="3" s="1"/>
  <c r="B51" i="3" s="1"/>
  <c r="B53" i="3" s="1"/>
  <c r="B60" i="3" s="1"/>
  <c r="C9" i="2"/>
  <c r="B9" i="2"/>
  <c r="C7" i="1"/>
  <c r="D7" i="1"/>
  <c r="D6" i="3"/>
  <c r="D46" i="3" s="1"/>
  <c r="D51" i="3" s="1"/>
  <c r="D53" i="3" s="1"/>
  <c r="D60" i="3" s="1"/>
  <c r="E6" i="3"/>
  <c r="E46" i="3" s="1"/>
  <c r="E51" i="3" s="1"/>
  <c r="E53" i="3" s="1"/>
  <c r="E60" i="3" s="1"/>
  <c r="D9" i="2"/>
  <c r="E7" i="1"/>
  <c r="F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tc={1BDB98C3-C407-C44D-BE9C-04F6F6894897}</author>
    <author>tc={B9E497AA-8F97-5A4F-B5E3-DB5BEBA3294A}</author>
    <author>tc={167867EE-E57C-3C46-970B-F95730A5B91A}</author>
    <author>tc={39517E5E-F43F-364B-B5E7-26D384277AC4}</author>
    <author>tc={DBAEE7E5-B315-9A47-ACEA-2B99E7EB1728}</author>
  </authors>
  <commentList>
    <comment ref="A5" authorId="0" shapeId="0" xr:uid="{1BDB98C3-C407-C44D-BE9C-04F6F6894897}">
      <text>
        <t>[Threaded comment]
Your version of Excel allows you to read this threaded comment; however, any edits to it will get removed if the file is opened in a newer version of Excel. Learn more: https://go.microsoft.com/fwlink/?linkid=870924
Comment:
    Google Search &amp; other, which includes revenues generated on Google search properties (including revenues from traffic generated by search distribution partners who use Google.com as their default search in browsers, toolbars, etc.), and other Google owned and operated properties like Gmail, Google Maps, and Google Play;</t>
      </text>
    </comment>
    <comment ref="A7" authorId="1" shapeId="0" xr:uid="{B9E497AA-8F97-5A4F-B5E3-DB5BEBA3294A}">
      <text>
        <t>[Threaded comment]
Your version of Excel allows you to read this threaded comment; however, any edits to it will get removed if the file is opened in a newer version of Excel. Learn more: https://go.microsoft.com/fwlink/?linkid=870924
Comment:
    Google Network, which includes revenues generated on Google Network properties participating in AdMob, AdSense, and Google Ad Manager.</t>
      </text>
    </comment>
    <comment ref="A9" authorId="2" shapeId="0" xr:uid="{167867EE-E57C-3C46-970B-F95730A5B91A}">
      <text>
        <t>[Threaded comment]
Your version of Excel allows you to read this threaded comment; however, any edits to it will get removed if the file is opened in a newer version of Excel. Learn more: https://go.microsoft.com/fwlink/?linkid=870924
Comment:
    •consumer subscriptions, which primarily include revenues from YouTube services, such YouTube TV, YouTube Music and Premium, and NFL Sunday Ticket, as well as Google One;
•platforms, which primarily include revenues from Google Play from the sales of apps and in-app purchases;
•devices, which primarily include sales of the Pixel family of devices; and
•other products and services.</t>
      </text>
    </comment>
    <comment ref="A11" authorId="3" shapeId="0" xr:uid="{39517E5E-F43F-364B-B5E7-26D384277AC4}">
      <text>
        <t>[Threaded comment]
Your version of Excel allows you to read this threaded comment; however, any edits to it will get removed if the file is opened in a newer version of Excel. Learn more: https://go.microsoft.com/fwlink/?linkid=870924
Comment:
    •Google Cloud Platform, which generates consumption-based fees and subscriptions for infrastructure, platform, and other services. These services provide access to solutions such as cybersecurity, databases, analytics, and AI offerings including our AI infrastructure, Vertex AI platform, and Duet AI for Google Cloud;
•Google Workspace, which includes subscriptions for cloud-based communication and collaboration tools for enterprises, such as Calendar, Gmail, Docs, Drive, and Meet, with integrated features like Duet AI in Google Workspace; and
•other enterprise services.</t>
      </text>
    </comment>
    <comment ref="A18" authorId="4" shapeId="0" xr:uid="{DBAEE7E5-B315-9A47-ACEA-2B99E7EB1728}">
      <text>
        <t>[Threaded comment]
Your version of Excel allows you to read this threaded comment; however, any edits to it will get removed if the file is opened in a newer version of Excel. Learn more: https://go.microsoft.com/fwlink/?linkid=870924
Comment:
    Revenues from Other Bets are generated primarily from the sale of healthcare-related services and internet services.</t>
      </text>
    </comment>
  </commentList>
</comments>
</file>

<file path=xl/sharedStrings.xml><?xml version="1.0" encoding="utf-8"?>
<sst xmlns="http://schemas.openxmlformats.org/spreadsheetml/2006/main" count="340" uniqueCount="175">
  <si>
    <t>CONSOLIDATED BALANCE SHEETS - USD ($) $ in Millions</t>
  </si>
  <si>
    <t>Current assets:</t>
  </si>
  <si>
    <t>Cash and cash equivalents</t>
  </si>
  <si>
    <t>Marketable securities</t>
  </si>
  <si>
    <t>Total cash, cash equivalents, and marketable securities</t>
  </si>
  <si>
    <t>Accounts receivable, net</t>
  </si>
  <si>
    <t>Other current assets</t>
  </si>
  <si>
    <t>Total current assets</t>
  </si>
  <si>
    <t>Non-marketable securities</t>
  </si>
  <si>
    <t>Deferred income taxes</t>
  </si>
  <si>
    <t>Property and equipment, net</t>
  </si>
  <si>
    <t>Operating lease assets</t>
  </si>
  <si>
    <t>Goodwill</t>
  </si>
  <si>
    <t>Other non-current assets</t>
  </si>
  <si>
    <t>Total assets</t>
  </si>
  <si>
    <t>Current liabilities:</t>
  </si>
  <si>
    <t>Accounts payable</t>
  </si>
  <si>
    <t>Accrued compensation and benefits</t>
  </si>
  <si>
    <t>Accrued expenses and other current liabilities</t>
  </si>
  <si>
    <t>Accrued revenue share</t>
  </si>
  <si>
    <t>Deferred revenue</t>
  </si>
  <si>
    <t>Total current liabilities</t>
  </si>
  <si>
    <t>Long-term debt</t>
  </si>
  <si>
    <t>Deferred revenue, non-current</t>
  </si>
  <si>
    <t>Income taxes payable, non-current</t>
  </si>
  <si>
    <t>Operating lease liabilities</t>
  </si>
  <si>
    <t>Other long-term liabilities</t>
  </si>
  <si>
    <t>Total liabilities</t>
  </si>
  <si>
    <t>Commitments and Contingencies (Note 10)</t>
  </si>
  <si>
    <t>Stockholders’ equity:</t>
  </si>
  <si>
    <t>Preferred stock, $0.001 par value per share, 100 shares authorized; no shares issued and outstanding</t>
  </si>
  <si>
    <t>Class A, Class B, and Class C stock and additional paid-in capital, $0.001 par value per share: 300,000 shares authorized (Class A 180,000, Class B 60,000, Class C 60,000); 12,849 (Class A 5,964, Class B 883, Class C 6,002) and 12,460 (Class A 5,899, Class B 870, Class C 5,691) shares issued and outstanding</t>
  </si>
  <si>
    <t>Accumulated other comprehensive income (loss)</t>
  </si>
  <si>
    <t>Retained earnings</t>
  </si>
  <si>
    <t>Total stockholders’ equity</t>
  </si>
  <si>
    <t>Total liabilities and stockholders’ equity</t>
  </si>
  <si>
    <t>Dec. 31, 2022</t>
  </si>
  <si>
    <t> </t>
  </si>
  <si>
    <t xml:space="preserve"> </t>
  </si>
  <si>
    <t>Dec. 31, 2023</t>
  </si>
  <si>
    <t>CONSOLIDATED STATEMENTS OF INCOME - USD ($) $ in Millions</t>
  </si>
  <si>
    <t>Income Statement [Abstract]</t>
  </si>
  <si>
    <t>Revenues</t>
  </si>
  <si>
    <t>Costs and expenses:</t>
  </si>
  <si>
    <t>Cost of revenues</t>
  </si>
  <si>
    <t>Research and development</t>
  </si>
  <si>
    <t>Sales and marketing</t>
  </si>
  <si>
    <t>General and administrative</t>
  </si>
  <si>
    <t>Total costs and expenses</t>
  </si>
  <si>
    <t>Income from operations</t>
  </si>
  <si>
    <t>Other income (expense), net</t>
  </si>
  <si>
    <t>Total</t>
  </si>
  <si>
    <t>Provision for income taxes</t>
  </si>
  <si>
    <t>Net income</t>
  </si>
  <si>
    <t>Basic net income per share of Class A, Class B, and Class C stock (in dollars per share)</t>
  </si>
  <si>
    <t>Diluted net income per share of Class A, Class B, and Class C stock (in dollars per share)</t>
  </si>
  <si>
    <t>Dec. 31, 2021</t>
  </si>
  <si>
    <t>CONSOLIDATED STATEMENTS OF CASH FLOWS - USD ($) $ in Millions</t>
  </si>
  <si>
    <t>Operating activities</t>
  </si>
  <si>
    <t>Adjustments:</t>
  </si>
  <si>
    <t>Depreciation of property and equipment</t>
  </si>
  <si>
    <t>Stock-based compensation expense</t>
  </si>
  <si>
    <t>(Gain) loss on debt and equity securities, net</t>
  </si>
  <si>
    <t>Other</t>
  </si>
  <si>
    <t>Changes in assets and liabilities, net of effects of acquisitions:</t>
  </si>
  <si>
    <t>Income taxes, net</t>
  </si>
  <si>
    <t>Other assets</t>
  </si>
  <si>
    <t>Accrued expenses and other liabilities</t>
  </si>
  <si>
    <t>Net cash provided by operating activities</t>
  </si>
  <si>
    <t>Investing activities</t>
  </si>
  <si>
    <t>Purchases of property and equipment</t>
  </si>
  <si>
    <t>Purchases of marketable securities</t>
  </si>
  <si>
    <t>Maturities and sales of marketable securities</t>
  </si>
  <si>
    <t>Purchases of non-marketable securities</t>
  </si>
  <si>
    <t>Maturities and sales of non-marketable securities</t>
  </si>
  <si>
    <t>Acquisitions, net of cash acquired, and purchases of intangible assets</t>
  </si>
  <si>
    <t>Other investing activities</t>
  </si>
  <si>
    <t>Net cash used in investing activities</t>
  </si>
  <si>
    <t>Financing activities</t>
  </si>
  <si>
    <t>Net payments related to stock-based award activities</t>
  </si>
  <si>
    <t>Repurchases of stock</t>
  </si>
  <si>
    <t>Proceeds from issuance of debt, net of costs</t>
  </si>
  <si>
    <t>Repayments of debt</t>
  </si>
  <si>
    <t>Proceeds from sale of interest in consolidated entities, net</t>
  </si>
  <si>
    <t>Net cash used in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</si>
  <si>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</si>
  <si>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</si>
  <si>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</si>
  <si>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</si>
  <si>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disclosures of cash flow information</t>
  </si>
  <si>
    <t>Cash paid for income taxes, net of refunds</t>
  </si>
  <si>
    <t>Intangible assets, net</t>
  </si>
  <si>
    <t>Income taxes payable, net</t>
  </si>
  <si>
    <t>Dec. 31, 2020</t>
  </si>
  <si>
    <t>Dec. 31, 2019</t>
  </si>
  <si>
    <t>Dec. 31, 2018</t>
  </si>
  <si>
    <t>Dec. 31, 2017</t>
  </si>
  <si>
    <t>Funds Flow</t>
  </si>
  <si>
    <t>Dep and amort</t>
  </si>
  <si>
    <t>Share-based compensation</t>
  </si>
  <si>
    <t>Changes in working capital</t>
  </si>
  <si>
    <t xml:space="preserve">  Total</t>
  </si>
  <si>
    <t>Capital spending</t>
  </si>
  <si>
    <t>Excess cash flow</t>
  </si>
  <si>
    <t>Excess cash flow/share</t>
  </si>
  <si>
    <t>Acquisitions, net</t>
  </si>
  <si>
    <t>Purchase of treasury shares</t>
  </si>
  <si>
    <t>Addition/reduction in debt</t>
  </si>
  <si>
    <t>Change in marketable securities</t>
  </si>
  <si>
    <t>Diluted Shares</t>
  </si>
  <si>
    <t>Operating income</t>
  </si>
  <si>
    <t>Taxes</t>
  </si>
  <si>
    <t>NOPAT</t>
  </si>
  <si>
    <t>Income taxes</t>
  </si>
  <si>
    <t>Pre-tax income</t>
  </si>
  <si>
    <t>Effective tax rate</t>
  </si>
  <si>
    <t>Invested capital</t>
  </si>
  <si>
    <t>Net working capital</t>
  </si>
  <si>
    <t>PP&amp;E</t>
  </si>
  <si>
    <t>Return on invested capital (ROIC)</t>
  </si>
  <si>
    <t>DCF</t>
  </si>
  <si>
    <t>Tax rate</t>
  </si>
  <si>
    <t>Depreciation and amort</t>
  </si>
  <si>
    <t>Free cash flow</t>
  </si>
  <si>
    <t>NPV</t>
  </si>
  <si>
    <t>Assumed growth rate</t>
  </si>
  <si>
    <t>Assumed cost of capital</t>
  </si>
  <si>
    <t>Net debt</t>
  </si>
  <si>
    <t>Equity Capitalization</t>
  </si>
  <si>
    <t>Shares outstanding</t>
  </si>
  <si>
    <t>Estimated stock price</t>
  </si>
  <si>
    <t>Ending year end stock price</t>
  </si>
  <si>
    <t>Market capitalization</t>
  </si>
  <si>
    <t>Total market value</t>
  </si>
  <si>
    <t>EBITD</t>
  </si>
  <si>
    <t xml:space="preserve">Adj EBITD </t>
  </si>
  <si>
    <t>EBITD margin</t>
  </si>
  <si>
    <t>Adj EBITD margin</t>
  </si>
  <si>
    <t>EBITD growth</t>
  </si>
  <si>
    <t>Adj EBITD growth</t>
  </si>
  <si>
    <t>ROIC</t>
  </si>
  <si>
    <t>TMV/invested capital</t>
  </si>
  <si>
    <t>Excess cash flow yield</t>
  </si>
  <si>
    <t>GOOG</t>
  </si>
  <si>
    <t>2024 E</t>
  </si>
  <si>
    <t>Income Statement</t>
  </si>
  <si>
    <t>Revenue streams:</t>
  </si>
  <si>
    <t>Google Search &amp; other</t>
  </si>
  <si>
    <t>Youtube ads</t>
  </si>
  <si>
    <t>Google Network</t>
  </si>
  <si>
    <t>Google advertising</t>
  </si>
  <si>
    <t>Google subscriptions, platforms, and devices</t>
  </si>
  <si>
    <t>Google Service total</t>
  </si>
  <si>
    <t>Google Cloud</t>
  </si>
  <si>
    <t>Other Bets</t>
  </si>
  <si>
    <t>Hedging gains (losses)</t>
  </si>
  <si>
    <t>Total revenues</t>
  </si>
  <si>
    <t>TMV/EBITD (forward)</t>
  </si>
  <si>
    <t>TMV/Adj EBITD  (forward)</t>
  </si>
  <si>
    <t>TMV/EBITD (current)</t>
  </si>
  <si>
    <t>TMV/Adj EBITD (current)</t>
  </si>
  <si>
    <t>Q1</t>
  </si>
  <si>
    <t>Q2</t>
  </si>
  <si>
    <t>Q3</t>
  </si>
  <si>
    <t>Q4</t>
  </si>
  <si>
    <t>Q3 E</t>
  </si>
  <si>
    <t>Q4 E</t>
  </si>
  <si>
    <t>Diluted EPS</t>
  </si>
  <si>
    <t>Q1 % of FY</t>
  </si>
  <si>
    <t>Q2 % of FY</t>
  </si>
  <si>
    <t>Q3 % of FY</t>
  </si>
  <si>
    <t>Q4 % of FY</t>
  </si>
  <si>
    <t xml:space="preserve">Q1 + Q2 % of FY </t>
  </si>
  <si>
    <t>Q1 + Q2 + Q3 % of FY</t>
  </si>
  <si>
    <t>Q1+Q2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</si>
</sst>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HK$&quot;* #,##0.00_);_(&quot;HK$&quot;* \(#,##0.00\);_(&quot;HK$&quot;* &quot;-&quot;??_);_(@_)"/>
    <numFmt numFmtId="164" formatCode="_(&quot;$ &quot;#,##0_);_(&quot;$ &quot;\(#,##0\)"/>
    <numFmt numFmtId="165" formatCode="_(&quot;$ &quot;#,##0.00_);_(&quot;$ &quot;\(#,##0.00\)"/>
    <numFmt numFmtId="166" formatCode="_([$$-409]* #,##0.00_);_([$$-409]* \(#,##0.00\);_([$$-409]* &quot;-&quot;??_);_(@_)"/>
    <numFmt numFmtId="167" formatCode="_([$$-409]* #,##0_);_([$$-409]* \(#,##0\);_([$$-409]* &quot;-&quot;??_);_(@_)"/>
    <numFmt numFmtId="168" formatCode="&quot;$&quot;#,##0_);\(&quot;$&quot;#,##0\)"/>
    <numFmt numFmtId="169" formatCode="&quot;$&quot;#,##0;\-&quot;$&quot;#,##0"/>
    <numFmt numFmtId="170" formatCode="0.0%"/>
    <numFmt numFmtId="180" formatCode="0.0000000%"/>
  </numFmts>
  <fonts count="31" x14ac:knownFonts="1">
    <font>
      <sz val="12"/>
      <color theme="1"/>
      <name val="Aptos Narrow"/>
      <family val="2"/>
      <scheme val="minor"/>
    </font>
    <font>
      <sz val="12"/>
      <color theme="1"/>
      <name val="Aptos Narrow"/>
      <family val="2"/>
      <scheme val="minor"/>
    </font>
    <font>
      <sz val="12"/>
      <color rgb="FF006100"/>
      <name val="Aptos Narrow"/>
      <family val="2"/>
      <scheme val="minor"/>
    </font>
    <font>
      <b/>
      <sz val="11"/>
      <name val="Calibri"/>
      <family val="2"/>
    </font>
    <font>
      <sz val="11"/>
      <name val="Calibri"/>
      <family val="2"/>
    </font>
    <font>
      <sz val="12"/>
      <name val="Calibri"/>
      <family val="2"/>
    </font>
    <font>
      <sz val="12"/>
      <color theme="1"/>
      <name val="Calibri"/>
      <family val="2"/>
    </font>
    <font>
      <b/>
      <sz val="14"/>
      <name val="Calibri"/>
      <family val="2"/>
    </font>
    <font>
      <sz val="14"/>
      <color theme="1"/>
      <name val="Aptos Narrow"/>
      <family val="2"/>
      <scheme val="minor"/>
    </font>
    <font>
      <sz val="14"/>
      <name val="Calibri"/>
      <family val="2"/>
    </font>
    <font>
      <sz val="14"/>
      <color theme="1"/>
      <name val="Calibri"/>
      <family val="2"/>
    </font>
    <font>
      <b/>
      <sz val="16"/>
      <name val="Calibri"/>
      <family val="2"/>
    </font>
    <font>
      <sz val="16"/>
      <color theme="1"/>
      <name val="Aptos Narrow"/>
      <family val="2"/>
      <scheme val="minor"/>
    </font>
    <font>
      <sz val="16"/>
      <name val="Calibri"/>
      <family val="2"/>
    </font>
    <font>
      <sz val="16"/>
      <color theme="1"/>
      <name val="Calibri"/>
      <family val="2"/>
    </font>
    <font>
      <b/>
      <sz val="16"/>
      <color theme="1"/>
      <name val="Aptos Narrow"/>
      <family val="2"/>
      <scheme val="minor"/>
    </font>
    <font>
      <b/>
      <u/>
      <sz val="16"/>
      <name val="Calibri"/>
      <family val="2"/>
    </font>
    <font>
      <sz val="16"/>
      <name val="Calibri (Body)"/>
    </font>
    <font>
      <sz val="16"/>
      <color rgb="FF006100"/>
      <name val="Calibri (Body)"/>
    </font>
    <font>
      <sz val="14"/>
      <color rgb="FFFF0000"/>
      <name val="Aptos Narrow"/>
      <family val="2"/>
      <scheme val="minor"/>
    </font>
    <font>
      <sz val="14"/>
      <color rgb="FF00B050"/>
      <name val="Aptos Narrow"/>
      <family val="2"/>
      <scheme val="minor"/>
    </font>
    <font>
      <b/>
      <sz val="16"/>
      <color theme="1"/>
      <name val="Aptos Narrow"/>
      <scheme val="minor"/>
    </font>
    <font>
      <sz val="12"/>
      <color rgb="FF9C0006"/>
      <name val="Aptos Narrow"/>
      <family val="2"/>
      <scheme val="minor"/>
    </font>
    <font>
      <b/>
      <sz val="12"/>
      <color theme="1"/>
      <name val="Aptos Narrow"/>
      <family val="2"/>
      <scheme val="minor"/>
    </font>
    <font>
      <sz val="8"/>
      <name val="Aptos Narrow"/>
      <family val="2"/>
      <scheme val="minor"/>
    </font>
    <font>
      <b/>
      <u/>
      <sz val="12"/>
      <color rgb="FF006100"/>
      <name val="Aptos Narrow"/>
      <scheme val="minor"/>
    </font>
    <font>
      <b/>
      <u/>
      <sz val="14"/>
      <color rgb="FF006100"/>
      <name val="Aptos Narrow"/>
      <scheme val="minor"/>
    </font>
    <font>
      <b/>
      <u/>
      <sz val="14"/>
      <color rgb="FF9C0006"/>
      <name val="Aptos Narrow"/>
      <scheme val="minor"/>
    </font>
    <font>
      <b/>
      <sz val="14"/>
      <color theme="1"/>
      <name val="Aptos Narrow"/>
      <family val="2"/>
      <scheme val="minor"/>
    </font>
    <font>
      <b/>
      <sz val="14"/>
      <color theme="1"/>
      <name val="Aptos Narrow"/>
      <scheme val="minor"/>
    </font>
    <font>
      <sz val="14"/>
      <color theme="1"/>
      <name val="Aptos Narrow"/>
      <scheme val="minor"/>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44" fontId="1" fillId="0" borderId="0" applyFont="0" applyFill="0" applyBorder="0" applyAlignment="0" applyProtection="0"/>
    <xf numFmtId="0" fontId="22" fillId="4" borderId="0" applyNumberFormat="0" applyBorder="0" applyAlignment="0" applyProtection="0"/>
  </cellStyleXfs>
  <cellXfs count="88">
    <xf numFmtId="0" fontId="0" fillId="0" borderId="0" xfId="0"/>
    <xf numFmtId="0" fontId="3" fillId="0" borderId="0" xfId="0" applyFont="1" applyAlignment="1">
      <alignment horizontal="center" vertical="center" wrapText="1"/>
    </xf>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center" vertical="center" wrapText="1"/>
    </xf>
    <xf numFmtId="164" fontId="4" fillId="0" borderId="0" xfId="0" applyNumberFormat="1" applyFont="1" applyAlignment="1">
      <alignment horizontal="right" vertical="top"/>
    </xf>
    <xf numFmtId="37" fontId="4" fillId="0" borderId="0" xfId="0" applyNumberFormat="1" applyFont="1" applyAlignment="1">
      <alignment horizontal="right" vertical="top"/>
    </xf>
    <xf numFmtId="165" fontId="4" fillId="0" borderId="0" xfId="0" applyNumberFormat="1" applyFont="1" applyAlignment="1">
      <alignment horizontal="right" vertical="top"/>
    </xf>
    <xf numFmtId="0" fontId="5" fillId="0" borderId="0" xfId="0" applyFont="1"/>
    <xf numFmtId="164" fontId="0" fillId="0" borderId="0" xfId="0" applyNumberFormat="1"/>
    <xf numFmtId="37" fontId="0" fillId="0" borderId="0" xfId="0" applyNumberFormat="1"/>
    <xf numFmtId="167" fontId="0" fillId="0" borderId="0" xfId="0" applyNumberFormat="1"/>
    <xf numFmtId="167" fontId="4" fillId="0" borderId="0" xfId="0" applyNumberFormat="1" applyFont="1" applyAlignment="1">
      <alignment horizontal="right" vertical="top"/>
    </xf>
    <xf numFmtId="0" fontId="6" fillId="0" borderId="0" xfId="0" applyFont="1"/>
    <xf numFmtId="164" fontId="6" fillId="0" borderId="0" xfId="0" applyNumberFormat="1" applyFont="1"/>
    <xf numFmtId="37" fontId="6" fillId="0" borderId="0" xfId="0" applyNumberFormat="1" applyFont="1"/>
    <xf numFmtId="166" fontId="0" fillId="0" borderId="0" xfId="0" applyNumberFormat="1"/>
    <xf numFmtId="0" fontId="7" fillId="0" borderId="0" xfId="0" applyFont="1" applyAlignment="1">
      <alignment vertical="top" wrapText="1"/>
    </xf>
    <xf numFmtId="0" fontId="9" fillId="0" borderId="0" xfId="0" applyFont="1" applyAlignment="1">
      <alignment vertical="top" wrapText="1"/>
    </xf>
    <xf numFmtId="0" fontId="8" fillId="0" borderId="0" xfId="0" applyFont="1"/>
    <xf numFmtId="0" fontId="12" fillId="0" borderId="0" xfId="0" applyFont="1"/>
    <xf numFmtId="0" fontId="11" fillId="0" borderId="0" xfId="0" applyFont="1" applyAlignment="1">
      <alignment vertical="top" wrapText="1"/>
    </xf>
    <xf numFmtId="0" fontId="13" fillId="0" borderId="0" xfId="0" applyFont="1" applyAlignment="1">
      <alignment vertical="top" wrapText="1"/>
    </xf>
    <xf numFmtId="0" fontId="14" fillId="0" borderId="0" xfId="0" applyFont="1"/>
    <xf numFmtId="0" fontId="15" fillId="3" borderId="0" xfId="0" applyFont="1" applyFill="1"/>
    <xf numFmtId="0" fontId="13" fillId="3" borderId="0" xfId="0" applyFont="1" applyFill="1" applyAlignment="1">
      <alignment wrapText="1"/>
    </xf>
    <xf numFmtId="168" fontId="13" fillId="3" borderId="0" xfId="0" applyNumberFormat="1" applyFont="1" applyFill="1" applyAlignment="1">
      <alignment wrapText="1"/>
    </xf>
    <xf numFmtId="169" fontId="13" fillId="3" borderId="0" xfId="0" applyNumberFormat="1" applyFont="1" applyFill="1" applyAlignment="1">
      <alignment wrapText="1"/>
    </xf>
    <xf numFmtId="170" fontId="13" fillId="3" borderId="0" xfId="0" applyNumberFormat="1" applyFont="1" applyFill="1" applyAlignment="1">
      <alignment wrapText="1"/>
    </xf>
    <xf numFmtId="0" fontId="16" fillId="3" borderId="0" xfId="0" applyFont="1" applyFill="1" applyAlignment="1">
      <alignment wrapText="1"/>
    </xf>
    <xf numFmtId="0" fontId="12" fillId="3" borderId="0" xfId="0" applyFont="1" applyFill="1"/>
    <xf numFmtId="0" fontId="17" fillId="3" borderId="0" xfId="0" applyFont="1" applyFill="1" applyAlignment="1">
      <alignment wrapText="1"/>
    </xf>
    <xf numFmtId="168" fontId="17" fillId="3" borderId="0" xfId="0" applyNumberFormat="1" applyFont="1" applyFill="1" applyAlignment="1">
      <alignment wrapText="1"/>
    </xf>
    <xf numFmtId="3" fontId="17" fillId="3" borderId="0" xfId="0" applyNumberFormat="1" applyFont="1" applyFill="1" applyAlignment="1">
      <alignment wrapText="1"/>
    </xf>
    <xf numFmtId="37" fontId="17" fillId="3" borderId="0" xfId="0" applyNumberFormat="1" applyFont="1" applyFill="1" applyAlignment="1">
      <alignment wrapText="1"/>
    </xf>
    <xf numFmtId="0" fontId="18" fillId="3" borderId="0" xfId="2" applyFont="1" applyFill="1" applyAlignment="1">
      <alignment wrapText="1"/>
    </xf>
    <xf numFmtId="0" fontId="12" fillId="3" borderId="0" xfId="2" applyFont="1" applyFill="1" applyAlignment="1">
      <alignment wrapText="1"/>
    </xf>
    <xf numFmtId="2" fontId="17" fillId="3" borderId="0" xfId="0" applyNumberFormat="1" applyFont="1" applyFill="1" applyAlignment="1">
      <alignment wrapText="1"/>
    </xf>
    <xf numFmtId="0" fontId="7" fillId="0" borderId="0" xfId="0" applyFont="1" applyAlignment="1">
      <alignment horizontal="center" vertical="center" wrapText="1"/>
    </xf>
    <xf numFmtId="164" fontId="9" fillId="0" borderId="0" xfId="0" applyNumberFormat="1" applyFont="1" applyAlignment="1">
      <alignment horizontal="right" vertical="top"/>
    </xf>
    <xf numFmtId="37" fontId="9" fillId="0" borderId="0" xfId="0" applyNumberFormat="1" applyFont="1" applyAlignment="1">
      <alignment horizontal="right" vertical="top"/>
    </xf>
    <xf numFmtId="165" fontId="9" fillId="0" borderId="0" xfId="0" applyNumberFormat="1" applyFont="1" applyAlignment="1">
      <alignment horizontal="right" vertical="top"/>
    </xf>
    <xf numFmtId="1" fontId="8" fillId="0" borderId="0" xfId="0" applyNumberFormat="1" applyFont="1"/>
    <xf numFmtId="167" fontId="10" fillId="0" borderId="0" xfId="0" applyNumberFormat="1" applyFont="1"/>
    <xf numFmtId="167" fontId="9" fillId="0" borderId="0" xfId="0" applyNumberFormat="1" applyFont="1" applyAlignment="1">
      <alignment horizontal="right" vertical="top"/>
    </xf>
    <xf numFmtId="167" fontId="8" fillId="0" borderId="0" xfId="0" applyNumberFormat="1" applyFont="1"/>
    <xf numFmtId="9" fontId="8" fillId="0" borderId="0" xfId="1" applyFont="1"/>
    <xf numFmtId="9" fontId="19" fillId="0" borderId="0" xfId="1" applyFont="1"/>
    <xf numFmtId="9" fontId="20" fillId="0" borderId="0" xfId="1" applyFont="1"/>
    <xf numFmtId="9" fontId="8" fillId="0" borderId="0" xfId="0" applyNumberFormat="1" applyFont="1"/>
    <xf numFmtId="2" fontId="8" fillId="0" borderId="0" xfId="0" applyNumberFormat="1" applyFont="1"/>
    <xf numFmtId="166" fontId="8" fillId="0" borderId="0" xfId="0" applyNumberFormat="1" applyFont="1"/>
    <xf numFmtId="0" fontId="12" fillId="0" borderId="0" xfId="0" applyFont="1" applyAlignment="1">
      <alignment horizontal="right"/>
    </xf>
    <xf numFmtId="0" fontId="21" fillId="0" borderId="0" xfId="0" applyFont="1"/>
    <xf numFmtId="0" fontId="13" fillId="0" borderId="0" xfId="0" applyFont="1" applyAlignment="1">
      <alignment horizontal="right" vertical="top" wrapText="1"/>
    </xf>
    <xf numFmtId="0" fontId="21" fillId="0" borderId="0" xfId="0" applyFont="1" applyAlignment="1">
      <alignment horizontal="center"/>
    </xf>
    <xf numFmtId="0" fontId="11" fillId="0" borderId="0" xfId="0" applyFont="1" applyAlignment="1">
      <alignment horizontal="center" vertical="center" wrapText="1"/>
    </xf>
    <xf numFmtId="0" fontId="12" fillId="0" borderId="0" xfId="0" applyFont="1"/>
    <xf numFmtId="0" fontId="3" fillId="0" borderId="0" xfId="0" applyFont="1" applyAlignment="1">
      <alignment horizontal="center" vertical="center" wrapText="1"/>
    </xf>
    <xf numFmtId="0" fontId="0" fillId="0" borderId="0" xfId="0"/>
    <xf numFmtId="167" fontId="9" fillId="0" borderId="0" xfId="0" applyNumberFormat="1" applyFont="1" applyAlignment="1">
      <alignment vertical="top" wrapText="1"/>
    </xf>
    <xf numFmtId="0" fontId="25" fillId="2" borderId="0" xfId="2" applyFont="1" applyAlignment="1">
      <alignment vertical="top" wrapText="1"/>
    </xf>
    <xf numFmtId="167" fontId="25" fillId="2" borderId="0" xfId="2" applyNumberFormat="1" applyFont="1" applyAlignment="1">
      <alignment horizontal="right" vertical="top"/>
    </xf>
    <xf numFmtId="0" fontId="25" fillId="2" borderId="0" xfId="2" applyFont="1" applyAlignment="1">
      <alignment horizontal="center" vertical="top" wrapText="1"/>
    </xf>
    <xf numFmtId="167" fontId="7" fillId="0" borderId="0" xfId="0" applyNumberFormat="1" applyFont="1" applyAlignment="1">
      <alignment horizontal="right" vertical="top"/>
    </xf>
    <xf numFmtId="0" fontId="23" fillId="0" borderId="0" xfId="0" applyFont="1"/>
    <xf numFmtId="167" fontId="26" fillId="2" borderId="0" xfId="2" applyNumberFormat="1" applyFont="1" applyAlignment="1">
      <alignment horizontal="right" vertical="top"/>
    </xf>
    <xf numFmtId="167" fontId="27" fillId="4" borderId="0" xfId="4" applyNumberFormat="1" applyFont="1"/>
    <xf numFmtId="167" fontId="26" fillId="2" borderId="0" xfId="2" applyNumberFormat="1" applyFont="1"/>
    <xf numFmtId="167" fontId="28" fillId="0" borderId="0" xfId="0" applyNumberFormat="1" applyFont="1"/>
    <xf numFmtId="0" fontId="29" fillId="0" borderId="0" xfId="0" applyFont="1" applyAlignment="1">
      <alignment horizontal="center"/>
    </xf>
    <xf numFmtId="0" fontId="29" fillId="0" borderId="0" xfId="0" applyFont="1"/>
    <xf numFmtId="167" fontId="8" fillId="0" borderId="0" xfId="3" applyNumberFormat="1" applyFont="1"/>
    <xf numFmtId="167" fontId="26" fillId="0" borderId="0" xfId="3" applyNumberFormat="1" applyFont="1" applyFill="1"/>
    <xf numFmtId="167" fontId="26" fillId="2" borderId="0" xfId="3" applyNumberFormat="1" applyFont="1" applyFill="1"/>
    <xf numFmtId="167" fontId="8" fillId="0" borderId="0" xfId="3" applyNumberFormat="1" applyFont="1" applyFill="1"/>
    <xf numFmtId="167" fontId="27" fillId="0" borderId="0" xfId="3" applyNumberFormat="1" applyFont="1" applyFill="1"/>
    <xf numFmtId="167" fontId="27" fillId="4" borderId="0" xfId="3" applyNumberFormat="1" applyFont="1" applyFill="1"/>
    <xf numFmtId="167" fontId="28" fillId="0" borderId="0" xfId="3" applyNumberFormat="1" applyFont="1" applyFill="1"/>
    <xf numFmtId="167" fontId="28" fillId="0" borderId="0" xfId="3" applyNumberFormat="1" applyFont="1"/>
    <xf numFmtId="0" fontId="27" fillId="4" borderId="0" xfId="4" applyFont="1" applyAlignment="1">
      <alignment vertical="top" wrapText="1"/>
    </xf>
    <xf numFmtId="167" fontId="27" fillId="4" borderId="0" xfId="4" applyNumberFormat="1" applyFont="1" applyAlignment="1">
      <alignment horizontal="right" vertical="top"/>
    </xf>
    <xf numFmtId="0" fontId="30" fillId="0" borderId="0" xfId="0" applyFont="1"/>
    <xf numFmtId="0" fontId="26" fillId="2" borderId="0" xfId="2" applyFont="1" applyAlignment="1">
      <alignment vertical="top" wrapText="1"/>
    </xf>
    <xf numFmtId="170" fontId="0" fillId="0" borderId="0" xfId="1" applyNumberFormat="1" applyFont="1"/>
    <xf numFmtId="170" fontId="0" fillId="0" borderId="0" xfId="0" applyNumberFormat="1"/>
    <xf numFmtId="180" fontId="0" fillId="0" borderId="0" xfId="0" applyNumberFormat="1"/>
    <xf numFmtId="0" fontId="0" fillId="0" borderId="0" xfId="0" applyAlignment="1">
      <alignment horizontal="right"/>
    </xf>
  </cellXfs>
  <cellStyles count="5">
    <cellStyle name="Bad" xfId="4" builtinId="27"/>
    <cellStyle name="Currency" xfId="3" builtinId="4"/>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anc, Maja" id="{39748AF9-1F27-894C-BBAA-8C84890C2E33}" userId="S::majaj@bu.edu::0df4488a-445b-4050-9b60-b829af72672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5" dT="2024-07-30T18:26:03.06" personId="{39748AF9-1F27-894C-BBAA-8C84890C2E33}" id="{1BDB98C3-C407-C44D-BE9C-04F6F6894897}">
    <text>Google Search &amp; other, which includes revenues generated on Google search properties (including revenues from traffic generated by search distribution partners who use Google.com as their default search in browsers, toolbars, etc.), and other Google owned and operated properties like Gmail, Google Maps, and Google Play;</text>
  </threadedComment>
  <threadedComment ref="A7" dT="2024-07-30T18:26:25.90" personId="{39748AF9-1F27-894C-BBAA-8C84890C2E33}" id="{B9E497AA-8F97-5A4F-B5E3-DB5BEBA3294A}">
    <text>Google Network, which includes revenues generated on Google Network properties participating in AdMob, AdSense, and Google Ad Manager.</text>
  </threadedComment>
  <threadedComment ref="A9" dT="2024-07-30T18:26:45.48" personId="{39748AF9-1F27-894C-BBAA-8C84890C2E33}" id="{167867EE-E57C-3C46-970B-F95730A5B91A}">
    <text>•consumer subscriptions, which primarily include revenues from YouTube services, such YouTube TV, YouTube Music and Premium, and NFL Sunday Ticket, as well as Google One;
•platforms, which primarily include revenues from Google Play from the sales of apps and in-app purchases;
•devices, which primarily include sales of the Pixel family of devices; and
•other products and services.</text>
  </threadedComment>
  <threadedComment ref="A11" dT="2024-07-30T18:27:21.02" personId="{39748AF9-1F27-894C-BBAA-8C84890C2E33}" id="{39517E5E-F43F-364B-B5E7-26D384277AC4}">
    <text>•Google Cloud Platform, which generates consumption-based fees and subscriptions for infrastructure, platform, and other services. These services provide access to solutions such as cybersecurity, databases, analytics, and AI offerings including our AI infrastructure, Vertex AI platform, and Duet AI for Google Cloud;
•Google Workspace, which includes subscriptions for cloud-based communication and collaboration tools for enterprises, such as Calendar, Gmail, Docs, Drive, and Meet, with integrated features like Duet AI in Google Workspace; and
•other enterprise services.</text>
  </threadedComment>
  <threadedComment ref="A18" dT="2024-07-30T18:27:40.18" personId="{39748AF9-1F27-894C-BBAA-8C84890C2E33}" id="{DBAEE7E5-B315-9A47-ACEA-2B99E7EB1728}">
    <text>Revenues from Other Bets are generated primarily from the sale of healthcare-related services and internet services.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3793-F1CA-824D-841F-33D9960AF6CE}">
  <dimension ref="A1:AG153"/>
  <sheetViews>
    <sheetView zoomScale="75" workbookViewId="0">
      <pane xSplit="1" ySplit="3" topLeftCell="B130" activePane="bottomRight" state="frozen"/>
      <selection pane="topRight" activeCell="B1" sqref="B1"/>
      <selection pane="bottomLeft" activeCell="A4" sqref="A4"/>
      <selection pane="bottomRight" activeCell="X13" sqref="X13"/>
    </sheetView>
  </sheetViews>
  <sheetFormatPr baseColWidth="10" defaultColWidth="31.6640625" defaultRowHeight="22" x14ac:dyDescent="0.3"/>
  <cols>
    <col min="1" max="1" width="44.6640625" style="20" customWidth="1"/>
    <col min="2" max="5" width="13.6640625" style="19" bestFit="1" customWidth="1"/>
    <col min="6" max="8" width="15.6640625" style="19" bestFit="1" customWidth="1"/>
    <col min="9" max="9" width="15.5" style="19" bestFit="1" customWidth="1"/>
    <col min="10" max="10" width="17.6640625" style="19" customWidth="1"/>
    <col min="11" max="14" width="12.1640625" style="19" bestFit="1" customWidth="1"/>
    <col min="15" max="15" width="13.33203125" style="19" customWidth="1"/>
    <col min="16" max="17" width="12.1640625" style="19" bestFit="1" customWidth="1"/>
    <col min="18" max="18" width="12.33203125" style="19" bestFit="1" customWidth="1"/>
    <col min="19" max="19" width="12.1640625" style="19" bestFit="1" customWidth="1"/>
    <col min="20" max="20" width="13.33203125" style="19" customWidth="1"/>
    <col min="21" max="21" width="12.33203125" style="19" bestFit="1" customWidth="1"/>
    <col min="22" max="22" width="12.5" style="19" bestFit="1" customWidth="1"/>
    <col min="23" max="24" width="12.33203125" style="19" bestFit="1" customWidth="1"/>
    <col min="25" max="25" width="13.33203125" style="19" customWidth="1"/>
    <col min="26" max="27" width="12.33203125" style="19" bestFit="1" customWidth="1"/>
    <col min="28" max="29" width="8.5" style="19" bestFit="1" customWidth="1"/>
  </cols>
  <sheetData>
    <row r="1" spans="1:33" ht="19" x14ac:dyDescent="0.25">
      <c r="A1" s="56" t="s">
        <v>40</v>
      </c>
      <c r="B1" s="38"/>
      <c r="C1" s="38"/>
      <c r="D1" s="38"/>
      <c r="E1" s="38"/>
    </row>
    <row r="2" spans="1:33" ht="20" x14ac:dyDescent="0.25">
      <c r="A2" s="57"/>
      <c r="B2" s="38">
        <f t="shared" ref="B2:G2" si="0">C2-1</f>
        <v>2017</v>
      </c>
      <c r="C2" s="38">
        <f t="shared" si="0"/>
        <v>2018</v>
      </c>
      <c r="D2" s="38">
        <f t="shared" si="0"/>
        <v>2019</v>
      </c>
      <c r="E2" s="38">
        <f t="shared" si="0"/>
        <v>2020</v>
      </c>
      <c r="F2" s="38">
        <f t="shared" si="0"/>
        <v>2021</v>
      </c>
      <c r="G2" s="38">
        <f t="shared" si="0"/>
        <v>2022</v>
      </c>
      <c r="H2" s="38">
        <v>2023</v>
      </c>
      <c r="I2" s="38" t="s">
        <v>144</v>
      </c>
      <c r="K2" s="70">
        <v>2021</v>
      </c>
      <c r="L2" s="70"/>
      <c r="M2" s="70"/>
      <c r="N2" s="70"/>
      <c r="O2" s="71"/>
      <c r="P2" s="70">
        <f>K2+1</f>
        <v>2022</v>
      </c>
      <c r="Q2" s="70"/>
      <c r="R2" s="70"/>
      <c r="S2" s="70"/>
      <c r="T2" s="71"/>
      <c r="U2" s="70">
        <f>P2+1</f>
        <v>2023</v>
      </c>
      <c r="V2" s="70"/>
      <c r="W2" s="70"/>
      <c r="X2" s="70"/>
      <c r="Y2" s="71"/>
      <c r="Z2" s="70" t="s">
        <v>144</v>
      </c>
      <c r="AA2" s="70"/>
      <c r="AB2" s="70"/>
      <c r="AC2" s="70"/>
    </row>
    <row r="3" spans="1:33" x14ac:dyDescent="0.25">
      <c r="A3" s="21" t="s">
        <v>145</v>
      </c>
      <c r="F3" s="18" t="s">
        <v>37</v>
      </c>
      <c r="G3" s="18" t="s">
        <v>37</v>
      </c>
      <c r="H3" s="18" t="s">
        <v>37</v>
      </c>
      <c r="K3" s="17" t="s">
        <v>161</v>
      </c>
      <c r="L3" s="17" t="s">
        <v>162</v>
      </c>
      <c r="M3" s="17" t="s">
        <v>163</v>
      </c>
      <c r="N3" s="17" t="s">
        <v>164</v>
      </c>
      <c r="P3" s="17" t="s">
        <v>161</v>
      </c>
      <c r="Q3" s="17" t="s">
        <v>162</v>
      </c>
      <c r="R3" s="17" t="s">
        <v>163</v>
      </c>
      <c r="S3" s="17" t="s">
        <v>164</v>
      </c>
      <c r="U3" s="17" t="s">
        <v>161</v>
      </c>
      <c r="V3" s="17" t="s">
        <v>162</v>
      </c>
      <c r="W3" s="17" t="s">
        <v>163</v>
      </c>
      <c r="X3" s="17" t="s">
        <v>164</v>
      </c>
      <c r="Z3" s="17" t="s">
        <v>161</v>
      </c>
      <c r="AA3" s="17" t="s">
        <v>162</v>
      </c>
      <c r="AB3" s="17" t="s">
        <v>165</v>
      </c>
      <c r="AC3" s="17" t="s">
        <v>166</v>
      </c>
    </row>
    <row r="4" spans="1:33" x14ac:dyDescent="0.25">
      <c r="A4" s="21" t="s">
        <v>146</v>
      </c>
      <c r="F4" s="18"/>
      <c r="G4" s="18"/>
      <c r="H4" s="18"/>
    </row>
    <row r="5" spans="1:33" x14ac:dyDescent="0.25">
      <c r="A5" s="54" t="s">
        <v>147</v>
      </c>
      <c r="B5" s="45">
        <v>69811</v>
      </c>
      <c r="C5" s="45">
        <v>85296</v>
      </c>
      <c r="D5" s="45">
        <v>98115</v>
      </c>
      <c r="E5" s="45">
        <v>104062</v>
      </c>
      <c r="F5" s="60">
        <v>148951</v>
      </c>
      <c r="G5" s="60">
        <v>162450</v>
      </c>
      <c r="H5" s="60">
        <v>175033</v>
      </c>
      <c r="I5" s="45"/>
      <c r="K5" s="72">
        <v>31879</v>
      </c>
      <c r="L5" s="72">
        <v>35845</v>
      </c>
      <c r="M5" s="72">
        <v>37926</v>
      </c>
      <c r="N5" s="72">
        <v>43301</v>
      </c>
      <c r="O5" s="72"/>
      <c r="P5" s="72">
        <v>39618</v>
      </c>
      <c r="Q5" s="72">
        <v>40689</v>
      </c>
      <c r="R5" s="72">
        <v>39539</v>
      </c>
      <c r="S5" s="72">
        <v>42604</v>
      </c>
      <c r="T5" s="72"/>
      <c r="U5" s="72">
        <v>40359</v>
      </c>
      <c r="V5" s="72">
        <v>42628</v>
      </c>
      <c r="W5" s="72">
        <v>44026</v>
      </c>
      <c r="X5" s="72">
        <v>48020</v>
      </c>
      <c r="Y5" s="72"/>
      <c r="Z5" s="72">
        <v>46156</v>
      </c>
      <c r="AA5" s="72">
        <v>48509</v>
      </c>
      <c r="AB5" s="72"/>
      <c r="AC5" s="72"/>
    </row>
    <row r="6" spans="1:33" x14ac:dyDescent="0.3">
      <c r="A6" s="52" t="s">
        <v>148</v>
      </c>
      <c r="B6" s="45">
        <v>8150</v>
      </c>
      <c r="C6" s="45">
        <v>11155</v>
      </c>
      <c r="D6" s="45">
        <v>15149</v>
      </c>
      <c r="E6" s="45">
        <v>19772</v>
      </c>
      <c r="F6" s="45">
        <v>28845</v>
      </c>
      <c r="G6" s="45">
        <v>29243</v>
      </c>
      <c r="H6" s="45">
        <v>31510</v>
      </c>
      <c r="I6" s="45"/>
      <c r="K6" s="72">
        <v>6005</v>
      </c>
      <c r="L6" s="72">
        <v>7002</v>
      </c>
      <c r="M6" s="72">
        <v>7205</v>
      </c>
      <c r="N6" s="72">
        <v>8633</v>
      </c>
      <c r="O6" s="72"/>
      <c r="P6" s="72">
        <v>6869</v>
      </c>
      <c r="Q6" s="72">
        <v>7340</v>
      </c>
      <c r="R6" s="72">
        <v>7071</v>
      </c>
      <c r="S6" s="72">
        <v>7963</v>
      </c>
      <c r="T6" s="72"/>
      <c r="U6" s="72">
        <v>6693</v>
      </c>
      <c r="V6" s="72">
        <v>7665</v>
      </c>
      <c r="W6" s="72">
        <v>7952</v>
      </c>
      <c r="X6" s="72">
        <v>9200</v>
      </c>
      <c r="Y6" s="72"/>
      <c r="Z6" s="72">
        <v>8090</v>
      </c>
      <c r="AA6" s="72">
        <v>8663</v>
      </c>
      <c r="AB6" s="72"/>
      <c r="AC6" s="72"/>
    </row>
    <row r="7" spans="1:33" x14ac:dyDescent="0.3">
      <c r="A7" s="52" t="s">
        <v>149</v>
      </c>
      <c r="B7" s="45">
        <v>17616</v>
      </c>
      <c r="C7" s="45">
        <v>20010</v>
      </c>
      <c r="D7" s="45">
        <v>21547</v>
      </c>
      <c r="E7" s="45">
        <v>23090</v>
      </c>
      <c r="F7" s="45">
        <v>31701</v>
      </c>
      <c r="G7" s="45">
        <v>32780</v>
      </c>
      <c r="H7" s="45">
        <v>31312</v>
      </c>
      <c r="I7" s="45"/>
      <c r="K7" s="72">
        <v>6800</v>
      </c>
      <c r="L7" s="72">
        <v>7597</v>
      </c>
      <c r="M7" s="72">
        <v>7999</v>
      </c>
      <c r="N7" s="72">
        <v>9305</v>
      </c>
      <c r="O7" s="72"/>
      <c r="P7" s="72">
        <v>8174</v>
      </c>
      <c r="Q7" s="72">
        <v>8259</v>
      </c>
      <c r="R7" s="72">
        <v>7872</v>
      </c>
      <c r="S7" s="72">
        <v>8475</v>
      </c>
      <c r="T7" s="72"/>
      <c r="U7" s="72">
        <v>7496</v>
      </c>
      <c r="V7" s="72">
        <v>7850</v>
      </c>
      <c r="W7" s="72">
        <v>7669</v>
      </c>
      <c r="X7" s="72">
        <v>8297</v>
      </c>
      <c r="Y7" s="72"/>
      <c r="Z7" s="72">
        <v>7413</v>
      </c>
      <c r="AA7" s="72">
        <v>7444</v>
      </c>
      <c r="AB7" s="72"/>
      <c r="AC7" s="72"/>
    </row>
    <row r="8" spans="1:33" x14ac:dyDescent="0.3">
      <c r="A8" s="55" t="s">
        <v>150</v>
      </c>
      <c r="B8" s="45">
        <f t="shared" ref="B8:G8" si="1">SUM(B5:B7)</f>
        <v>95577</v>
      </c>
      <c r="C8" s="45">
        <f t="shared" si="1"/>
        <v>116461</v>
      </c>
      <c r="D8" s="45">
        <f t="shared" si="1"/>
        <v>134811</v>
      </c>
      <c r="E8" s="45">
        <f t="shared" si="1"/>
        <v>146924</v>
      </c>
      <c r="F8" s="45">
        <f t="shared" si="1"/>
        <v>209497</v>
      </c>
      <c r="G8" s="45">
        <f t="shared" si="1"/>
        <v>224473</v>
      </c>
      <c r="H8" s="45">
        <f>SUM(H5:H7)</f>
        <v>237855</v>
      </c>
      <c r="I8" s="45">
        <f>SUM(I5:I7)</f>
        <v>0</v>
      </c>
      <c r="K8" s="72">
        <f>SUM(K5:K7)</f>
        <v>44684</v>
      </c>
      <c r="L8" s="72">
        <f>SUM(L5:L7)</f>
        <v>50444</v>
      </c>
      <c r="M8" s="72">
        <f>SUM(M5:M7)</f>
        <v>53130</v>
      </c>
      <c r="N8" s="72">
        <f>SUM(N5:N7)</f>
        <v>61239</v>
      </c>
      <c r="O8" s="72"/>
      <c r="P8" s="72">
        <f>SUM(P5:P7)</f>
        <v>54661</v>
      </c>
      <c r="Q8" s="72">
        <f>SUM(Q5:Q7)</f>
        <v>56288</v>
      </c>
      <c r="R8" s="72">
        <f>SUM(R5:R7)</f>
        <v>54482</v>
      </c>
      <c r="S8" s="72">
        <f>SUM(S5:S7)</f>
        <v>59042</v>
      </c>
      <c r="T8" s="72"/>
      <c r="U8" s="72">
        <f>SUM(U5:U7)</f>
        <v>54548</v>
      </c>
      <c r="V8" s="72">
        <f>SUM(V5:V7)</f>
        <v>58143</v>
      </c>
      <c r="W8" s="72">
        <f>SUM(W5:W7)</f>
        <v>59647</v>
      </c>
      <c r="X8" s="72">
        <f>SUM(X5:X7)</f>
        <v>65517</v>
      </c>
      <c r="Y8" s="72"/>
      <c r="Z8" s="72">
        <f>SUM(Z5:Z7)</f>
        <v>61659</v>
      </c>
      <c r="AA8" s="72">
        <f>SUM(AA5:AA7)</f>
        <v>64616</v>
      </c>
      <c r="AB8" s="72">
        <f>SUM(AB5:AB7)</f>
        <v>0</v>
      </c>
      <c r="AC8" s="72">
        <f>SUM(AC5:AC7)</f>
        <v>0</v>
      </c>
    </row>
    <row r="9" spans="1:33" x14ac:dyDescent="0.3">
      <c r="A9" s="55" t="s">
        <v>151</v>
      </c>
      <c r="B9" s="45">
        <v>10914</v>
      </c>
      <c r="C9" s="45">
        <v>14063</v>
      </c>
      <c r="D9" s="45">
        <v>17014</v>
      </c>
      <c r="E9" s="45">
        <v>21711</v>
      </c>
      <c r="F9" s="45">
        <v>28032</v>
      </c>
      <c r="G9" s="45">
        <v>29055</v>
      </c>
      <c r="H9" s="45">
        <v>34688</v>
      </c>
      <c r="I9" s="45"/>
      <c r="K9" s="72">
        <v>6494</v>
      </c>
      <c r="L9" s="72">
        <v>6623</v>
      </c>
      <c r="M9" s="72">
        <v>6754</v>
      </c>
      <c r="N9" s="72">
        <v>8161</v>
      </c>
      <c r="O9" s="72"/>
      <c r="P9" s="72">
        <v>6811</v>
      </c>
      <c r="Q9" s="72">
        <v>6553</v>
      </c>
      <c r="R9" s="72">
        <v>6895</v>
      </c>
      <c r="S9" s="72">
        <v>8796</v>
      </c>
      <c r="T9" s="72"/>
      <c r="U9" s="72">
        <v>7413</v>
      </c>
      <c r="V9" s="72">
        <v>8142</v>
      </c>
      <c r="W9" s="72">
        <v>8339</v>
      </c>
      <c r="X9" s="72">
        <v>10794</v>
      </c>
      <c r="Y9" s="72"/>
      <c r="Z9" s="72">
        <v>8739</v>
      </c>
      <c r="AA9" s="72">
        <v>9312</v>
      </c>
      <c r="AB9" s="72"/>
      <c r="AC9" s="72"/>
    </row>
    <row r="10" spans="1:33" x14ac:dyDescent="0.3">
      <c r="A10" s="53" t="s">
        <v>152</v>
      </c>
      <c r="B10" s="45">
        <f t="shared" ref="B10:G10" si="2">SUM(B8:B9)</f>
        <v>106491</v>
      </c>
      <c r="C10" s="45">
        <f t="shared" si="2"/>
        <v>130524</v>
      </c>
      <c r="D10" s="45">
        <f t="shared" si="2"/>
        <v>151825</v>
      </c>
      <c r="E10" s="45">
        <f t="shared" si="2"/>
        <v>168635</v>
      </c>
      <c r="F10" s="45">
        <f t="shared" si="2"/>
        <v>237529</v>
      </c>
      <c r="G10" s="45">
        <f t="shared" si="2"/>
        <v>253528</v>
      </c>
      <c r="H10" s="45">
        <f>SUM(H8:H9)</f>
        <v>272543</v>
      </c>
      <c r="I10" s="45">
        <f>SUM(I8:I9)</f>
        <v>0</v>
      </c>
      <c r="K10" s="72">
        <f>SUM(K8:K9)</f>
        <v>51178</v>
      </c>
      <c r="L10" s="72">
        <f>SUM(L8:L9)</f>
        <v>57067</v>
      </c>
      <c r="M10" s="72">
        <f>SUM(M8:M9)</f>
        <v>59884</v>
      </c>
      <c r="N10" s="72">
        <f>SUM(N8:N9)</f>
        <v>69400</v>
      </c>
      <c r="O10" s="72"/>
      <c r="P10" s="72">
        <f>SUM(P8:P9)</f>
        <v>61472</v>
      </c>
      <c r="Q10" s="72">
        <f>SUM(Q8:Q9)</f>
        <v>62841</v>
      </c>
      <c r="R10" s="72">
        <f>SUM(R8:R9)</f>
        <v>61377</v>
      </c>
      <c r="S10" s="72">
        <f>SUM(S8:S9)</f>
        <v>67838</v>
      </c>
      <c r="T10" s="72"/>
      <c r="U10" s="72">
        <f>SUM(U8:U9)</f>
        <v>61961</v>
      </c>
      <c r="V10" s="72">
        <f>SUM(V8:V9)</f>
        <v>66285</v>
      </c>
      <c r="W10" s="72">
        <f>SUM(W8:W9)</f>
        <v>67986</v>
      </c>
      <c r="X10" s="72">
        <f>SUM(X8:X9)</f>
        <v>76311</v>
      </c>
      <c r="Y10" s="72"/>
      <c r="Z10" s="72">
        <f>SUM(Z8:Z9)</f>
        <v>70398</v>
      </c>
      <c r="AA10" s="72">
        <f>SUM(AA8:AA9)</f>
        <v>73928</v>
      </c>
      <c r="AB10" s="72">
        <f>SUM(AB8:AB9)</f>
        <v>0</v>
      </c>
      <c r="AC10" s="72">
        <f>SUM(AC8:AC9)</f>
        <v>0</v>
      </c>
      <c r="AE10" t="s">
        <v>161</v>
      </c>
      <c r="AF10" t="s">
        <v>162</v>
      </c>
      <c r="AG10" t="s">
        <v>174</v>
      </c>
    </row>
    <row r="11" spans="1:33" x14ac:dyDescent="0.3">
      <c r="A11" s="53" t="s">
        <v>153</v>
      </c>
      <c r="B11" s="45">
        <v>4056</v>
      </c>
      <c r="C11" s="45">
        <v>5838</v>
      </c>
      <c r="D11" s="45">
        <v>8918</v>
      </c>
      <c r="E11" s="45">
        <v>13059</v>
      </c>
      <c r="F11" s="45">
        <v>19206</v>
      </c>
      <c r="G11" s="45">
        <v>26280</v>
      </c>
      <c r="H11" s="45">
        <v>33088</v>
      </c>
      <c r="I11" s="45"/>
      <c r="K11" s="72">
        <v>4047</v>
      </c>
      <c r="L11" s="72">
        <v>4628</v>
      </c>
      <c r="M11" s="72">
        <v>4990</v>
      </c>
      <c r="N11" s="72">
        <v>5541</v>
      </c>
      <c r="O11" s="72"/>
      <c r="P11" s="72">
        <v>5821</v>
      </c>
      <c r="Q11" s="72">
        <v>6276</v>
      </c>
      <c r="R11" s="72">
        <v>6868</v>
      </c>
      <c r="S11" s="72">
        <v>7315</v>
      </c>
      <c r="T11" s="72"/>
      <c r="U11" s="72">
        <v>7454</v>
      </c>
      <c r="V11" s="72">
        <v>8031</v>
      </c>
      <c r="W11" s="72">
        <v>8411</v>
      </c>
      <c r="X11" s="72">
        <v>9192</v>
      </c>
      <c r="Y11" s="72"/>
      <c r="Z11" s="72">
        <v>9574</v>
      </c>
      <c r="AA11" s="72">
        <v>10347</v>
      </c>
      <c r="AB11" s="72"/>
      <c r="AC11" s="72"/>
      <c r="AE11" s="16">
        <f>Z11/I12</f>
        <v>43684.136075723713</v>
      </c>
      <c r="AF11" s="16">
        <f>AA11/I13</f>
        <v>42963.586852483881</v>
      </c>
      <c r="AG11" s="16">
        <f>SUM(Z11:AA11)/I16</f>
        <v>43306.891117430263</v>
      </c>
    </row>
    <row r="12" spans="1:33" ht="16" x14ac:dyDescent="0.2">
      <c r="A12" s="87" t="s">
        <v>168</v>
      </c>
      <c r="B12"/>
      <c r="C12"/>
      <c r="D12"/>
      <c r="E12" s="84"/>
      <c r="F12" s="84">
        <f>K11/F11</f>
        <v>0.21071540143705092</v>
      </c>
      <c r="G12" s="84">
        <f>P11/G11</f>
        <v>0.22149923896499238</v>
      </c>
      <c r="H12" s="84">
        <f>U11/H11</f>
        <v>0.22527804642166344</v>
      </c>
      <c r="I12" s="84">
        <f>AVERAGE(F12:H12)</f>
        <v>0.21916422894123558</v>
      </c>
      <c r="J12" s="84"/>
      <c r="K12" s="85"/>
      <c r="L12"/>
      <c r="M12"/>
      <c r="N12"/>
      <c r="O12"/>
      <c r="P12"/>
      <c r="Q12"/>
      <c r="R12"/>
      <c r="S12"/>
      <c r="T12"/>
      <c r="U12"/>
      <c r="V12"/>
      <c r="W12"/>
      <c r="X12"/>
      <c r="Y12"/>
      <c r="Z12"/>
      <c r="AA12"/>
      <c r="AB12"/>
      <c r="AC12"/>
      <c r="AG12" s="16"/>
    </row>
    <row r="13" spans="1:33" ht="16" x14ac:dyDescent="0.2">
      <c r="A13" s="87" t="s">
        <v>169</v>
      </c>
      <c r="B13"/>
      <c r="C13"/>
      <c r="D13"/>
      <c r="E13" s="84"/>
      <c r="F13" s="84">
        <f>L11/F11</f>
        <v>0.24096636467770488</v>
      </c>
      <c r="G13" s="84">
        <f>Q11/G11</f>
        <v>0.23881278538812786</v>
      </c>
      <c r="H13" s="84">
        <f>V11/H11</f>
        <v>0.2427163926499033</v>
      </c>
      <c r="I13" s="84">
        <f t="shared" ref="I13:I15" si="3">AVERAGE(F13:H13)</f>
        <v>0.24083184757191201</v>
      </c>
      <c r="J13" s="84"/>
      <c r="K13" s="85"/>
      <c r="L13"/>
      <c r="M13"/>
      <c r="N13"/>
      <c r="O13"/>
      <c r="P13"/>
      <c r="Q13"/>
      <c r="R13"/>
      <c r="S13"/>
      <c r="T13"/>
      <c r="U13"/>
      <c r="V13"/>
      <c r="W13"/>
      <c r="X13"/>
      <c r="Y13"/>
      <c r="Z13"/>
      <c r="AA13"/>
      <c r="AB13"/>
      <c r="AC13"/>
    </row>
    <row r="14" spans="1:33" ht="16" x14ac:dyDescent="0.2">
      <c r="A14" s="87" t="s">
        <v>170</v>
      </c>
      <c r="B14"/>
      <c r="C14"/>
      <c r="D14"/>
      <c r="E14" s="84"/>
      <c r="F14" s="84">
        <f>M11/F11</f>
        <v>0.25981464125794024</v>
      </c>
      <c r="G14" s="84">
        <f>R11/G11</f>
        <v>0.26133942161339424</v>
      </c>
      <c r="H14" s="84">
        <f>W11/H11</f>
        <v>0.254200918762089</v>
      </c>
      <c r="I14" s="84">
        <f t="shared" si="3"/>
        <v>0.25845166054447449</v>
      </c>
      <c r="J14" s="84"/>
      <c r="K14" s="85"/>
      <c r="L14"/>
      <c r="M14"/>
      <c r="N14"/>
      <c r="O14"/>
      <c r="P14"/>
      <c r="Q14"/>
      <c r="R14"/>
      <c r="S14"/>
      <c r="T14"/>
      <c r="U14"/>
      <c r="V14"/>
      <c r="W14"/>
      <c r="X14"/>
      <c r="Y14"/>
      <c r="Z14"/>
      <c r="AA14"/>
      <c r="AB14"/>
      <c r="AC14"/>
    </row>
    <row r="15" spans="1:33" ht="16" x14ac:dyDescent="0.2">
      <c r="A15" s="87" t="s">
        <v>171</v>
      </c>
      <c r="B15"/>
      <c r="C15"/>
      <c r="D15"/>
      <c r="E15" s="84"/>
      <c r="F15" s="84">
        <f>N11/F11</f>
        <v>0.28850359262730396</v>
      </c>
      <c r="G15" s="84">
        <f>S11/G11</f>
        <v>0.27834855403348552</v>
      </c>
      <c r="H15" s="84">
        <f>X11/H11</f>
        <v>0.27780464216634432</v>
      </c>
      <c r="I15" s="84">
        <f t="shared" si="3"/>
        <v>0.2815522629423779</v>
      </c>
      <c r="J15" s="84"/>
      <c r="K15" s="85"/>
      <c r="L15"/>
      <c r="M15"/>
      <c r="N15"/>
      <c r="O15"/>
      <c r="P15"/>
      <c r="Q15"/>
      <c r="R15"/>
      <c r="S15"/>
      <c r="T15"/>
      <c r="U15"/>
      <c r="V15"/>
      <c r="W15"/>
      <c r="X15"/>
      <c r="Y15"/>
      <c r="Z15"/>
      <c r="AA15"/>
      <c r="AB15"/>
      <c r="AC15"/>
    </row>
    <row r="16" spans="1:33" ht="16" x14ac:dyDescent="0.2">
      <c r="A16" s="87" t="s">
        <v>172</v>
      </c>
      <c r="B16"/>
      <c r="C16"/>
      <c r="D16"/>
      <c r="E16" s="85"/>
      <c r="F16" s="85">
        <f>SUM(F12:F13)</f>
        <v>0.4516817661147558</v>
      </c>
      <c r="G16" s="85">
        <f t="shared" ref="G16:H16" si="4">SUM(G12:G13)</f>
        <v>0.46031202435312024</v>
      </c>
      <c r="H16" s="85">
        <f>SUM(H12:H13)</f>
        <v>0.46799443907156674</v>
      </c>
      <c r="I16" s="85">
        <f>SUM(I12:I13)</f>
        <v>0.45999607651314756</v>
      </c>
      <c r="J16" s="85"/>
      <c r="K16" s="86"/>
      <c r="L16"/>
      <c r="M16"/>
      <c r="N16"/>
      <c r="O16"/>
      <c r="P16"/>
      <c r="Q16"/>
      <c r="R16"/>
      <c r="S16"/>
      <c r="T16"/>
      <c r="U16"/>
      <c r="V16"/>
      <c r="W16"/>
      <c r="X16"/>
      <c r="Y16"/>
      <c r="Z16"/>
      <c r="AA16"/>
      <c r="AB16"/>
      <c r="AC16"/>
    </row>
    <row r="17" spans="1:31" ht="16" x14ac:dyDescent="0.2">
      <c r="A17" s="87" t="s">
        <v>173</v>
      </c>
      <c r="B17"/>
      <c r="C17"/>
      <c r="D17"/>
      <c r="E17" s="85"/>
      <c r="F17" s="85">
        <f t="shared" ref="F17" si="5">F14+F16</f>
        <v>0.71149640737269604</v>
      </c>
      <c r="G17" s="85">
        <f t="shared" ref="G17" si="6">G14+G16</f>
        <v>0.72165144596651443</v>
      </c>
      <c r="H17" s="85">
        <f>H14+H16</f>
        <v>0.72219535783365574</v>
      </c>
      <c r="I17" s="85">
        <f>I14+I16</f>
        <v>0.7184477370576221</v>
      </c>
      <c r="J17" s="85"/>
      <c r="K17"/>
      <c r="L17"/>
      <c r="M17"/>
      <c r="N17"/>
      <c r="O17"/>
      <c r="P17"/>
      <c r="Q17"/>
      <c r="R17"/>
      <c r="S17"/>
      <c r="T17"/>
      <c r="U17"/>
      <c r="V17"/>
      <c r="W17"/>
      <c r="X17"/>
      <c r="Y17"/>
      <c r="Z17"/>
      <c r="AA17"/>
      <c r="AB17"/>
      <c r="AC17"/>
    </row>
    <row r="18" spans="1:31" x14ac:dyDescent="0.3">
      <c r="A18" s="53" t="s">
        <v>154</v>
      </c>
      <c r="B18" s="45">
        <v>477</v>
      </c>
      <c r="C18" s="45">
        <v>595</v>
      </c>
      <c r="D18" s="45">
        <f>659</f>
        <v>659</v>
      </c>
      <c r="E18" s="45">
        <v>657</v>
      </c>
      <c r="F18" s="45">
        <v>753</v>
      </c>
      <c r="G18" s="45">
        <v>1068</v>
      </c>
      <c r="H18" s="45">
        <v>1527</v>
      </c>
      <c r="I18" s="45"/>
      <c r="K18" s="72">
        <v>198</v>
      </c>
      <c r="L18" s="72">
        <v>192</v>
      </c>
      <c r="M18" s="72">
        <v>182</v>
      </c>
      <c r="N18" s="72">
        <v>181</v>
      </c>
      <c r="O18" s="72"/>
      <c r="P18" s="72">
        <v>440</v>
      </c>
      <c r="Q18" s="72">
        <v>193</v>
      </c>
      <c r="R18" s="72">
        <v>209</v>
      </c>
      <c r="S18" s="72">
        <v>226</v>
      </c>
      <c r="T18" s="72"/>
      <c r="U18" s="72">
        <v>288</v>
      </c>
      <c r="V18" s="72">
        <v>285</v>
      </c>
      <c r="W18" s="72">
        <v>297</v>
      </c>
      <c r="X18" s="72">
        <v>657</v>
      </c>
      <c r="Y18" s="72"/>
      <c r="Z18" s="72">
        <v>495</v>
      </c>
      <c r="AA18" s="72">
        <v>365</v>
      </c>
      <c r="AB18" s="72"/>
      <c r="AC18" s="72"/>
    </row>
    <row r="19" spans="1:31" x14ac:dyDescent="0.3">
      <c r="A19" s="53" t="s">
        <v>155</v>
      </c>
      <c r="B19" s="45">
        <v>-169</v>
      </c>
      <c r="C19" s="45">
        <v>-138</v>
      </c>
      <c r="D19" s="45">
        <v>455</v>
      </c>
      <c r="E19" s="45">
        <v>176</v>
      </c>
      <c r="F19" s="45">
        <v>149</v>
      </c>
      <c r="G19" s="45">
        <v>1960</v>
      </c>
      <c r="H19" s="45">
        <v>236</v>
      </c>
      <c r="I19" s="45"/>
      <c r="K19" s="72">
        <v>-109</v>
      </c>
      <c r="L19" s="72">
        <v>-7</v>
      </c>
      <c r="M19" s="72">
        <v>62</v>
      </c>
      <c r="N19" s="72">
        <v>203</v>
      </c>
      <c r="O19" s="72"/>
      <c r="P19" s="72">
        <v>278</v>
      </c>
      <c r="Q19" s="72">
        <v>375</v>
      </c>
      <c r="R19" s="72">
        <v>638</v>
      </c>
      <c r="S19" s="72">
        <v>669</v>
      </c>
      <c r="T19" s="72"/>
      <c r="U19" s="72">
        <v>84</v>
      </c>
      <c r="V19" s="72">
        <v>3</v>
      </c>
      <c r="W19" s="72">
        <v>-1</v>
      </c>
      <c r="X19" s="72">
        <v>150</v>
      </c>
      <c r="Y19" s="72"/>
      <c r="Z19" s="72">
        <v>72</v>
      </c>
      <c r="AA19" s="72">
        <v>102</v>
      </c>
      <c r="AB19" s="72"/>
      <c r="AC19" s="72"/>
    </row>
    <row r="20" spans="1:31" ht="19" x14ac:dyDescent="0.25">
      <c r="A20" s="63" t="s">
        <v>156</v>
      </c>
      <c r="B20" s="62">
        <f t="shared" ref="B20:I20" si="7">SUM(B10:B19)</f>
        <v>110855</v>
      </c>
      <c r="C20" s="62">
        <f t="shared" si="7"/>
        <v>136819</v>
      </c>
      <c r="D20" s="62">
        <f t="shared" si="7"/>
        <v>161857</v>
      </c>
      <c r="E20" s="62">
        <f t="shared" si="7"/>
        <v>182527</v>
      </c>
      <c r="F20" s="62">
        <f t="shared" si="7"/>
        <v>257639.16317817348</v>
      </c>
      <c r="G20" s="62">
        <f t="shared" si="7"/>
        <v>282838.1819634703</v>
      </c>
      <c r="H20" s="62">
        <f t="shared" si="7"/>
        <v>307396.19018979697</v>
      </c>
      <c r="I20" s="66">
        <f>SUM(I10:I19)</f>
        <v>2.1784438135707695</v>
      </c>
      <c r="J20" s="73"/>
      <c r="K20" s="74">
        <f>SUM(K10:K19)</f>
        <v>55314</v>
      </c>
      <c r="L20" s="74">
        <f t="shared" ref="L20" si="8">SUM(L10:L19)</f>
        <v>61880</v>
      </c>
      <c r="M20" s="74">
        <f t="shared" ref="M20" si="9">SUM(M10:M19)</f>
        <v>65118</v>
      </c>
      <c r="N20" s="74">
        <f t="shared" ref="N20" si="10">SUM(N10:N19)</f>
        <v>75325</v>
      </c>
      <c r="O20" s="73"/>
      <c r="P20" s="74">
        <f>SUM(P10:P19)</f>
        <v>68011</v>
      </c>
      <c r="Q20" s="74">
        <f t="shared" ref="Q20:S20" si="11">SUM(Q10:Q19)</f>
        <v>69685</v>
      </c>
      <c r="R20" s="74">
        <f t="shared" si="11"/>
        <v>69092</v>
      </c>
      <c r="S20" s="74">
        <f t="shared" si="11"/>
        <v>76048</v>
      </c>
      <c r="T20" s="73"/>
      <c r="U20" s="74">
        <f>SUM(U10:U19)</f>
        <v>69787</v>
      </c>
      <c r="V20" s="74">
        <f>SUM(V10:V19)</f>
        <v>74604</v>
      </c>
      <c r="W20" s="74">
        <f>SUM(W10:W19)</f>
        <v>76693</v>
      </c>
      <c r="X20" s="74">
        <f>SUM(X10:X19)</f>
        <v>86310</v>
      </c>
      <c r="Y20" s="73"/>
      <c r="Z20" s="74">
        <f>SUM(Z10:Z19)</f>
        <v>80539</v>
      </c>
      <c r="AA20" s="74">
        <f>SUM(AA10:AA19)</f>
        <v>84742</v>
      </c>
      <c r="AB20" s="74">
        <f>SUM(AB10:AB19)</f>
        <v>0</v>
      </c>
      <c r="AC20" s="74">
        <f>SUM(AC10:AC19)</f>
        <v>0</v>
      </c>
    </row>
    <row r="21" spans="1:31" x14ac:dyDescent="0.25">
      <c r="A21" s="21" t="s">
        <v>43</v>
      </c>
      <c r="B21" s="45"/>
      <c r="C21" s="45"/>
      <c r="D21" s="45"/>
      <c r="E21" s="45"/>
      <c r="F21" s="60" t="s">
        <v>37</v>
      </c>
      <c r="G21" s="60" t="s">
        <v>37</v>
      </c>
      <c r="H21" s="60" t="s">
        <v>37</v>
      </c>
      <c r="I21" s="45"/>
      <c r="J21" s="75"/>
      <c r="K21" s="72"/>
      <c r="L21" s="72"/>
      <c r="M21" s="72"/>
      <c r="N21" s="72"/>
      <c r="O21" s="75"/>
      <c r="P21" s="72"/>
      <c r="Q21" s="72"/>
      <c r="R21" s="72"/>
      <c r="S21" s="72"/>
      <c r="T21" s="75"/>
      <c r="U21" s="72"/>
      <c r="V21" s="72"/>
      <c r="W21" s="72"/>
      <c r="X21" s="72"/>
      <c r="Y21" s="75"/>
      <c r="Z21" s="72"/>
      <c r="AA21" s="72"/>
      <c r="AB21" s="72"/>
      <c r="AC21" s="72"/>
    </row>
    <row r="22" spans="1:31" x14ac:dyDescent="0.25">
      <c r="A22" s="22" t="s">
        <v>44</v>
      </c>
      <c r="B22" s="44">
        <v>45583</v>
      </c>
      <c r="C22" s="44">
        <v>59549</v>
      </c>
      <c r="D22" s="44">
        <v>71896</v>
      </c>
      <c r="E22" s="44">
        <v>84732</v>
      </c>
      <c r="F22" s="44">
        <v>110939</v>
      </c>
      <c r="G22" s="44">
        <v>126203</v>
      </c>
      <c r="H22" s="44">
        <v>133332</v>
      </c>
      <c r="I22" s="45"/>
      <c r="J22" s="75"/>
      <c r="K22" s="72">
        <v>24103</v>
      </c>
      <c r="L22" s="72">
        <v>26227</v>
      </c>
      <c r="M22" s="72">
        <v>27621</v>
      </c>
      <c r="N22" s="72">
        <v>32988</v>
      </c>
      <c r="O22" s="75"/>
      <c r="P22" s="72">
        <v>29599</v>
      </c>
      <c r="Q22" s="72">
        <v>30104</v>
      </c>
      <c r="R22" s="72">
        <v>31158</v>
      </c>
      <c r="S22" s="72">
        <v>35342</v>
      </c>
      <c r="T22" s="75"/>
      <c r="U22" s="72">
        <v>30612</v>
      </c>
      <c r="V22" s="72">
        <v>31916</v>
      </c>
      <c r="W22" s="72">
        <v>33229</v>
      </c>
      <c r="X22" s="72">
        <v>37575</v>
      </c>
      <c r="Y22" s="75"/>
      <c r="Z22" s="72">
        <v>33712</v>
      </c>
      <c r="AA22" s="72">
        <v>35507</v>
      </c>
      <c r="AB22" s="72"/>
      <c r="AC22" s="72"/>
    </row>
    <row r="23" spans="1:31" x14ac:dyDescent="0.25">
      <c r="A23" s="22" t="s">
        <v>45</v>
      </c>
      <c r="B23" s="44">
        <v>16625</v>
      </c>
      <c r="C23" s="44">
        <v>21419</v>
      </c>
      <c r="D23" s="44">
        <v>26018</v>
      </c>
      <c r="E23" s="44">
        <v>27573</v>
      </c>
      <c r="F23" s="44">
        <v>31562</v>
      </c>
      <c r="G23" s="44">
        <v>39500</v>
      </c>
      <c r="H23" s="44">
        <v>45427</v>
      </c>
      <c r="I23" s="45"/>
      <c r="J23" s="75"/>
      <c r="K23" s="72">
        <v>7485</v>
      </c>
      <c r="L23" s="72">
        <v>7675</v>
      </c>
      <c r="M23" s="72">
        <v>7694</v>
      </c>
      <c r="N23" s="72">
        <v>8708</v>
      </c>
      <c r="O23" s="75"/>
      <c r="P23" s="72">
        <v>9119</v>
      </c>
      <c r="Q23" s="72">
        <v>9841</v>
      </c>
      <c r="R23" s="72">
        <v>10273</v>
      </c>
      <c r="S23" s="72">
        <v>10267</v>
      </c>
      <c r="T23" s="75"/>
      <c r="U23" s="72">
        <v>11468</v>
      </c>
      <c r="V23" s="72">
        <v>10588</v>
      </c>
      <c r="W23" s="72">
        <v>11258</v>
      </c>
      <c r="X23" s="72">
        <v>12113</v>
      </c>
      <c r="Y23" s="75"/>
      <c r="Z23" s="72">
        <v>11903</v>
      </c>
      <c r="AA23" s="72">
        <v>11860</v>
      </c>
      <c r="AB23" s="72"/>
      <c r="AC23" s="72"/>
    </row>
    <row r="24" spans="1:31" x14ac:dyDescent="0.25">
      <c r="A24" s="22" t="s">
        <v>46</v>
      </c>
      <c r="B24" s="44">
        <v>12893</v>
      </c>
      <c r="C24" s="44">
        <v>16333</v>
      </c>
      <c r="D24" s="44">
        <v>18464</v>
      </c>
      <c r="E24" s="44">
        <v>17946</v>
      </c>
      <c r="F24" s="44">
        <v>22912</v>
      </c>
      <c r="G24" s="44">
        <v>26567</v>
      </c>
      <c r="H24" s="44">
        <v>27917</v>
      </c>
      <c r="I24" s="45"/>
      <c r="J24" s="75"/>
      <c r="K24" s="72">
        <v>4516</v>
      </c>
      <c r="L24" s="72">
        <v>5276</v>
      </c>
      <c r="M24" s="72">
        <v>5516</v>
      </c>
      <c r="N24" s="72">
        <v>7604</v>
      </c>
      <c r="O24" s="75"/>
      <c r="P24" s="72">
        <v>5825</v>
      </c>
      <c r="Q24" s="72">
        <v>6630</v>
      </c>
      <c r="R24" s="72">
        <v>6929</v>
      </c>
      <c r="S24" s="72">
        <v>7183</v>
      </c>
      <c r="T24" s="75"/>
      <c r="U24" s="72">
        <v>6533</v>
      </c>
      <c r="V24" s="72">
        <v>6781</v>
      </c>
      <c r="W24" s="72">
        <v>6884</v>
      </c>
      <c r="X24" s="72">
        <v>7719</v>
      </c>
      <c r="Y24" s="75"/>
      <c r="Z24" s="72">
        <v>6426</v>
      </c>
      <c r="AA24" s="72">
        <v>6792</v>
      </c>
      <c r="AB24" s="72"/>
      <c r="AC24" s="72"/>
    </row>
    <row r="25" spans="1:31" x14ac:dyDescent="0.25">
      <c r="A25" s="22" t="s">
        <v>47</v>
      </c>
      <c r="B25" s="44">
        <f>6840+2736</f>
        <v>9576</v>
      </c>
      <c r="C25" s="44">
        <f>6923+5071</f>
        <v>11994</v>
      </c>
      <c r="D25" s="44">
        <f>9551+1697</f>
        <v>11248</v>
      </c>
      <c r="E25" s="44">
        <v>11052</v>
      </c>
      <c r="F25" s="44">
        <v>13510</v>
      </c>
      <c r="G25" s="44">
        <v>15724</v>
      </c>
      <c r="H25" s="44">
        <v>16425</v>
      </c>
      <c r="I25" s="45"/>
      <c r="J25" s="75"/>
      <c r="K25" s="72">
        <v>2773</v>
      </c>
      <c r="L25" s="72">
        <v>3341</v>
      </c>
      <c r="M25" s="72">
        <v>3256</v>
      </c>
      <c r="N25" s="72">
        <v>4140</v>
      </c>
      <c r="O25" s="75"/>
      <c r="P25" s="72">
        <v>3374</v>
      </c>
      <c r="Q25" s="72">
        <v>3657</v>
      </c>
      <c r="R25" s="72">
        <v>3597</v>
      </c>
      <c r="S25" s="72">
        <v>5096</v>
      </c>
      <c r="T25" s="75"/>
      <c r="U25" s="72">
        <v>3759</v>
      </c>
      <c r="V25" s="72">
        <v>3481</v>
      </c>
      <c r="W25" s="72">
        <v>3979</v>
      </c>
      <c r="X25" s="72">
        <v>5206</v>
      </c>
      <c r="Y25" s="75"/>
      <c r="Z25" s="72">
        <v>3026</v>
      </c>
      <c r="AA25" s="72">
        <v>3158</v>
      </c>
      <c r="AB25" s="72"/>
      <c r="AC25" s="72"/>
    </row>
    <row r="26" spans="1:31" s="82" customFormat="1" ht="20" x14ac:dyDescent="0.25">
      <c r="A26" s="80" t="s">
        <v>48</v>
      </c>
      <c r="B26" s="81">
        <v>84677</v>
      </c>
      <c r="C26" s="81">
        <v>109295</v>
      </c>
      <c r="D26" s="81">
        <v>127626</v>
      </c>
      <c r="E26" s="81">
        <v>141303</v>
      </c>
      <c r="F26" s="81">
        <v>178923</v>
      </c>
      <c r="G26" s="81">
        <v>207994</v>
      </c>
      <c r="H26" s="81">
        <v>223101</v>
      </c>
      <c r="I26" s="67"/>
      <c r="J26" s="76"/>
      <c r="K26" s="77">
        <f>SUM(K22:K25)</f>
        <v>38877</v>
      </c>
      <c r="L26" s="77">
        <f t="shared" ref="L26" si="12">SUM(L22:L25)</f>
        <v>42519</v>
      </c>
      <c r="M26" s="77">
        <f t="shared" ref="M26" si="13">SUM(M22:M25)</f>
        <v>44087</v>
      </c>
      <c r="N26" s="77">
        <f t="shared" ref="N26" si="14">SUM(N22:N25)</f>
        <v>53440</v>
      </c>
      <c r="O26" s="76"/>
      <c r="P26" s="77">
        <f>SUM(P22:P25)</f>
        <v>47917</v>
      </c>
      <c r="Q26" s="77">
        <f t="shared" ref="Q26:S26" si="15">SUM(Q22:Q25)</f>
        <v>50232</v>
      </c>
      <c r="R26" s="77">
        <f t="shared" si="15"/>
        <v>51957</v>
      </c>
      <c r="S26" s="77">
        <f t="shared" si="15"/>
        <v>57888</v>
      </c>
      <c r="T26" s="76"/>
      <c r="U26" s="77">
        <f>SUM(U22:U25)</f>
        <v>52372</v>
      </c>
      <c r="V26" s="77">
        <f>SUM(V22:V25)</f>
        <v>52766</v>
      </c>
      <c r="W26" s="77">
        <f>SUM(W22:W25)</f>
        <v>55350</v>
      </c>
      <c r="X26" s="77">
        <f>SUM(X22:X25)</f>
        <v>62613</v>
      </c>
      <c r="Y26" s="76"/>
      <c r="Z26" s="77">
        <f>SUM(Z22:Z25)</f>
        <v>55067</v>
      </c>
      <c r="AA26" s="77">
        <f>SUM(AA22:AA25)</f>
        <v>57317</v>
      </c>
      <c r="AB26" s="77">
        <f t="shared" ref="AB26:AE26" si="16">SUM(AB22:AB25)</f>
        <v>0</v>
      </c>
      <c r="AC26" s="77">
        <f t="shared" si="16"/>
        <v>0</v>
      </c>
      <c r="AD26" s="76"/>
      <c r="AE26" s="76"/>
    </row>
    <row r="27" spans="1:31" s="82" customFormat="1" ht="20" x14ac:dyDescent="0.25">
      <c r="A27" s="83" t="s">
        <v>49</v>
      </c>
      <c r="B27" s="66">
        <v>26178</v>
      </c>
      <c r="C27" s="66">
        <v>27524</v>
      </c>
      <c r="D27" s="66">
        <v>34231</v>
      </c>
      <c r="E27" s="66">
        <v>41224</v>
      </c>
      <c r="F27" s="66">
        <v>78714</v>
      </c>
      <c r="G27" s="66">
        <v>74842</v>
      </c>
      <c r="H27" s="66">
        <v>84293</v>
      </c>
      <c r="I27" s="68"/>
      <c r="J27" s="73"/>
      <c r="K27" s="74">
        <f>K20-K26</f>
        <v>16437</v>
      </c>
      <c r="L27" s="74">
        <f t="shared" ref="L27" si="17">L20-L26</f>
        <v>19361</v>
      </c>
      <c r="M27" s="74">
        <f t="shared" ref="M27" si="18">M20-M26</f>
        <v>21031</v>
      </c>
      <c r="N27" s="74">
        <f t="shared" ref="N27" si="19">N20-N26</f>
        <v>21885</v>
      </c>
      <c r="O27" s="73"/>
      <c r="P27" s="74">
        <f>P20-P26</f>
        <v>20094</v>
      </c>
      <c r="Q27" s="74">
        <f t="shared" ref="Q27:S27" si="20">Q20-Q26</f>
        <v>19453</v>
      </c>
      <c r="R27" s="74">
        <f t="shared" si="20"/>
        <v>17135</v>
      </c>
      <c r="S27" s="74">
        <f t="shared" si="20"/>
        <v>18160</v>
      </c>
      <c r="T27" s="73"/>
      <c r="U27" s="74">
        <f>U20-U26</f>
        <v>17415</v>
      </c>
      <c r="V27" s="74">
        <f>V20-V26</f>
        <v>21838</v>
      </c>
      <c r="W27" s="74">
        <f>W20-W26</f>
        <v>21343</v>
      </c>
      <c r="X27" s="74">
        <f>X20-X26</f>
        <v>23697</v>
      </c>
      <c r="Y27" s="73"/>
      <c r="Z27" s="74">
        <f>Z20-Z26</f>
        <v>25472</v>
      </c>
      <c r="AA27" s="74">
        <f>AA20-AA26</f>
        <v>27425</v>
      </c>
      <c r="AB27" s="74">
        <f t="shared" ref="AB27:AE27" si="21">AB20-AB26</f>
        <v>0</v>
      </c>
      <c r="AC27" s="74">
        <f t="shared" si="21"/>
        <v>0</v>
      </c>
      <c r="AD27" s="73"/>
      <c r="AE27" s="73"/>
    </row>
    <row r="28" spans="1:31" x14ac:dyDescent="0.25">
      <c r="A28" s="22" t="s">
        <v>50</v>
      </c>
      <c r="B28" s="44">
        <v>1015</v>
      </c>
      <c r="C28" s="44">
        <v>7389</v>
      </c>
      <c r="D28" s="44">
        <v>5394</v>
      </c>
      <c r="E28" s="44">
        <v>6858</v>
      </c>
      <c r="F28" s="44">
        <v>12020</v>
      </c>
      <c r="G28" s="44">
        <v>-3514</v>
      </c>
      <c r="H28" s="44">
        <v>1424</v>
      </c>
      <c r="I28" s="45"/>
      <c r="J28" s="75"/>
      <c r="K28" s="72">
        <v>4846</v>
      </c>
      <c r="L28" s="72">
        <v>2624</v>
      </c>
      <c r="M28" s="72">
        <v>2033</v>
      </c>
      <c r="N28" s="72">
        <v>2517</v>
      </c>
      <c r="O28" s="75"/>
      <c r="P28" s="72">
        <v>-1160</v>
      </c>
      <c r="Q28" s="72">
        <v>-439</v>
      </c>
      <c r="R28" s="72">
        <v>-902</v>
      </c>
      <c r="S28" s="72">
        <v>-1013</v>
      </c>
      <c r="T28" s="75"/>
      <c r="U28" s="72">
        <v>790</v>
      </c>
      <c r="V28" s="72">
        <v>65</v>
      </c>
      <c r="W28" s="72">
        <v>-146</v>
      </c>
      <c r="X28" s="72">
        <v>715</v>
      </c>
      <c r="Y28" s="75"/>
      <c r="Z28" s="72">
        <v>2843</v>
      </c>
      <c r="AA28" s="72">
        <v>126</v>
      </c>
      <c r="AB28" s="72"/>
      <c r="AC28" s="72"/>
    </row>
    <row r="29" spans="1:31" s="65" customFormat="1" x14ac:dyDescent="0.25">
      <c r="A29" s="21" t="s">
        <v>51</v>
      </c>
      <c r="B29" s="64">
        <v>27193</v>
      </c>
      <c r="C29" s="64">
        <v>34913</v>
      </c>
      <c r="D29" s="64">
        <v>39625</v>
      </c>
      <c r="E29" s="64">
        <v>48082</v>
      </c>
      <c r="F29" s="64">
        <v>90734</v>
      </c>
      <c r="G29" s="64">
        <v>71328</v>
      </c>
      <c r="H29" s="64">
        <v>85717</v>
      </c>
      <c r="I29" s="69"/>
      <c r="J29" s="78"/>
      <c r="K29" s="79">
        <f>SUM(K27:K28)</f>
        <v>21283</v>
      </c>
      <c r="L29" s="79">
        <f t="shared" ref="L29" si="22">SUM(L27:L28)</f>
        <v>21985</v>
      </c>
      <c r="M29" s="79">
        <f t="shared" ref="M29" si="23">SUM(M27:M28)</f>
        <v>23064</v>
      </c>
      <c r="N29" s="79">
        <f t="shared" ref="N29" si="24">SUM(N27:N28)</f>
        <v>24402</v>
      </c>
      <c r="O29" s="78"/>
      <c r="P29" s="79">
        <f>SUM(P27:P28)</f>
        <v>18934</v>
      </c>
      <c r="Q29" s="79">
        <f t="shared" ref="Q29:S29" si="25">SUM(Q27:Q28)</f>
        <v>19014</v>
      </c>
      <c r="R29" s="79">
        <f t="shared" si="25"/>
        <v>16233</v>
      </c>
      <c r="S29" s="79">
        <f t="shared" si="25"/>
        <v>17147</v>
      </c>
      <c r="T29" s="78"/>
      <c r="U29" s="79">
        <f>SUM(U27:U28)</f>
        <v>18205</v>
      </c>
      <c r="V29" s="79">
        <f>SUM(V27:V28)</f>
        <v>21903</v>
      </c>
      <c r="W29" s="79">
        <f>SUM(W27:W28)</f>
        <v>21197</v>
      </c>
      <c r="X29" s="79">
        <f>SUM(X27:X28)</f>
        <v>24412</v>
      </c>
      <c r="Y29" s="78"/>
      <c r="Z29" s="79">
        <f>SUM(Z27:Z28)</f>
        <v>28315</v>
      </c>
      <c r="AA29" s="79">
        <f>SUM(AA27:AA28)</f>
        <v>27551</v>
      </c>
      <c r="AB29" s="79">
        <f t="shared" ref="AB29:AC29" si="26">SUM(AB27:AB28)</f>
        <v>0</v>
      </c>
      <c r="AC29" s="79">
        <f t="shared" si="26"/>
        <v>0</v>
      </c>
    </row>
    <row r="30" spans="1:31" x14ac:dyDescent="0.25">
      <c r="A30" s="22" t="s">
        <v>52</v>
      </c>
      <c r="B30" s="44">
        <v>14531</v>
      </c>
      <c r="C30" s="44">
        <v>4177</v>
      </c>
      <c r="D30" s="44">
        <v>5282</v>
      </c>
      <c r="E30" s="44">
        <v>7813</v>
      </c>
      <c r="F30" s="44">
        <v>14701</v>
      </c>
      <c r="G30" s="44">
        <v>11356</v>
      </c>
      <c r="H30" s="44">
        <v>11922</v>
      </c>
      <c r="I30" s="45"/>
      <c r="J30" s="75"/>
      <c r="K30" s="72">
        <v>3353</v>
      </c>
      <c r="L30" s="72">
        <v>3460</v>
      </c>
      <c r="M30" s="72">
        <v>4128</v>
      </c>
      <c r="N30" s="72">
        <v>3760</v>
      </c>
      <c r="O30" s="75"/>
      <c r="P30" s="72">
        <v>2498</v>
      </c>
      <c r="Q30" s="72">
        <v>3012</v>
      </c>
      <c r="R30" s="72">
        <v>2323</v>
      </c>
      <c r="S30" s="72">
        <v>3523</v>
      </c>
      <c r="T30" s="75"/>
      <c r="U30" s="72">
        <v>3154</v>
      </c>
      <c r="V30" s="72">
        <v>3535</v>
      </c>
      <c r="W30" s="72">
        <v>1508</v>
      </c>
      <c r="X30" s="72">
        <v>3725</v>
      </c>
      <c r="Y30" s="75"/>
      <c r="Z30" s="72">
        <v>4653</v>
      </c>
      <c r="AA30" s="72">
        <v>3932</v>
      </c>
      <c r="AB30" s="72"/>
      <c r="AC30" s="72"/>
    </row>
    <row r="31" spans="1:31" ht="19" x14ac:dyDescent="0.25">
      <c r="A31" s="61" t="s">
        <v>53</v>
      </c>
      <c r="B31" s="62">
        <v>12662</v>
      </c>
      <c r="C31" s="62">
        <v>30736</v>
      </c>
      <c r="D31" s="62">
        <v>34343</v>
      </c>
      <c r="E31" s="62">
        <v>40269</v>
      </c>
      <c r="F31" s="62">
        <v>76033</v>
      </c>
      <c r="G31" s="62">
        <v>59972</v>
      </c>
      <c r="H31" s="62">
        <v>73795</v>
      </c>
      <c r="I31" s="68"/>
      <c r="J31" s="73"/>
      <c r="K31" s="74">
        <f>K29-K30</f>
        <v>17930</v>
      </c>
      <c r="L31" s="74">
        <f t="shared" ref="L31" si="27">L29-L30</f>
        <v>18525</v>
      </c>
      <c r="M31" s="74">
        <f t="shared" ref="M31" si="28">M29-M30</f>
        <v>18936</v>
      </c>
      <c r="N31" s="74">
        <f t="shared" ref="N31" si="29">N29-N30</f>
        <v>20642</v>
      </c>
      <c r="O31" s="73"/>
      <c r="P31" s="74">
        <f>P29-P30</f>
        <v>16436</v>
      </c>
      <c r="Q31" s="74">
        <f t="shared" ref="Q31:S31" si="30">Q29-Q30</f>
        <v>16002</v>
      </c>
      <c r="R31" s="74">
        <f t="shared" si="30"/>
        <v>13910</v>
      </c>
      <c r="S31" s="74">
        <f t="shared" si="30"/>
        <v>13624</v>
      </c>
      <c r="T31" s="73"/>
      <c r="U31" s="74">
        <f>U29-U30</f>
        <v>15051</v>
      </c>
      <c r="V31" s="74">
        <f>V29-V30</f>
        <v>18368</v>
      </c>
      <c r="W31" s="74">
        <f>W29-W30</f>
        <v>19689</v>
      </c>
      <c r="X31" s="74">
        <f>X29-X30</f>
        <v>20687</v>
      </c>
      <c r="Y31" s="73"/>
      <c r="Z31" s="74">
        <f>Z29-Z30</f>
        <v>23662</v>
      </c>
      <c r="AA31" s="74">
        <f>AA29-AA30</f>
        <v>23619</v>
      </c>
      <c r="AB31" s="74">
        <f t="shared" ref="AB31:AC31" si="31">AB29-AB30</f>
        <v>0</v>
      </c>
      <c r="AC31" s="74">
        <f t="shared" si="31"/>
        <v>0</v>
      </c>
    </row>
    <row r="32" spans="1:31" x14ac:dyDescent="0.25">
      <c r="A32" s="22" t="s">
        <v>167</v>
      </c>
      <c r="B32" s="39">
        <v>18</v>
      </c>
      <c r="C32" s="41">
        <v>43.7</v>
      </c>
      <c r="D32" s="41">
        <v>49.16</v>
      </c>
      <c r="E32" s="41">
        <v>58.61</v>
      </c>
      <c r="F32" s="41">
        <v>5.61</v>
      </c>
      <c r="G32" s="41">
        <v>4.5599999999999996</v>
      </c>
      <c r="H32" s="41">
        <v>5.8</v>
      </c>
      <c r="K32" s="19">
        <v>26.29</v>
      </c>
      <c r="L32" s="19">
        <v>1.36</v>
      </c>
      <c r="M32" s="19">
        <v>1.4</v>
      </c>
      <c r="N32" s="51">
        <f>N31/N34</f>
        <v>1.5347211895910782</v>
      </c>
      <c r="P32" s="19">
        <v>24.62</v>
      </c>
      <c r="Q32" s="19">
        <v>1.21</v>
      </c>
      <c r="R32" s="19">
        <v>1.06</v>
      </c>
      <c r="S32" s="51">
        <f>S31/S34</f>
        <v>1.0522901058160192</v>
      </c>
      <c r="U32" s="19">
        <v>1.17</v>
      </c>
      <c r="V32" s="19">
        <v>1.45</v>
      </c>
      <c r="W32" s="19">
        <v>1.55</v>
      </c>
      <c r="X32" s="51">
        <f>X31/X34</f>
        <v>1.6415648309792097</v>
      </c>
      <c r="Z32" s="19">
        <v>1.89</v>
      </c>
      <c r="AA32" s="19">
        <v>1.91</v>
      </c>
    </row>
    <row r="34" spans="1:29" x14ac:dyDescent="0.25">
      <c r="A34" s="22" t="s">
        <v>109</v>
      </c>
      <c r="B34" s="42">
        <f>B31/B32</f>
        <v>703.44444444444446</v>
      </c>
      <c r="C34" s="42">
        <f>C31/C32</f>
        <v>703.34096109839811</v>
      </c>
      <c r="D34" s="42">
        <f>D31/D32</f>
        <v>698.59641985353949</v>
      </c>
      <c r="E34" s="42">
        <f>E31/E32</f>
        <v>687.06705340385599</v>
      </c>
      <c r="F34" s="42">
        <f>F31/F32</f>
        <v>13553.119429590017</v>
      </c>
      <c r="G34" s="42">
        <f>G31/G32</f>
        <v>13151.754385964914</v>
      </c>
      <c r="H34" s="42">
        <f>H31/H32</f>
        <v>12723.275862068966</v>
      </c>
      <c r="I34" s="19">
        <v>12310</v>
      </c>
      <c r="K34" s="42">
        <f>K31/K32</f>
        <v>682.0083682008368</v>
      </c>
      <c r="L34" s="42">
        <f>L31/L32</f>
        <v>13621.323529411764</v>
      </c>
      <c r="M34" s="42">
        <f t="shared" ref="M34:N34" si="32">M31/M32</f>
        <v>13525.714285714286</v>
      </c>
      <c r="N34" s="42">
        <v>13450</v>
      </c>
      <c r="P34" s="42">
        <f>P31/P32</f>
        <v>667.58732737611695</v>
      </c>
      <c r="Q34" s="42">
        <f>Q31/Q32</f>
        <v>13224.793388429753</v>
      </c>
      <c r="R34" s="42">
        <f>R31/R32</f>
        <v>13122.641509433961</v>
      </c>
      <c r="S34" s="19">
        <v>12947</v>
      </c>
      <c r="U34" s="42">
        <f>U31/U32</f>
        <v>12864.102564102564</v>
      </c>
      <c r="V34" s="42">
        <f>V31/V32</f>
        <v>12667.586206896553</v>
      </c>
      <c r="W34" s="42">
        <f>W31/W32</f>
        <v>12702.58064516129</v>
      </c>
      <c r="X34" s="19">
        <v>12602</v>
      </c>
      <c r="Z34" s="42">
        <f>Z31/Z32</f>
        <v>12519.57671957672</v>
      </c>
      <c r="AA34" s="42">
        <f>AA31/AA32</f>
        <v>12365.968586387435</v>
      </c>
      <c r="AB34" s="42"/>
      <c r="AC34" s="42"/>
    </row>
    <row r="36" spans="1:29" ht="21" x14ac:dyDescent="0.25">
      <c r="A36" s="23" t="s">
        <v>97</v>
      </c>
      <c r="C36" s="40"/>
      <c r="D36" s="40"/>
      <c r="E36" s="39"/>
      <c r="F36" s="39"/>
    </row>
    <row r="37" spans="1:29" ht="21" x14ac:dyDescent="0.25">
      <c r="A37" s="23"/>
      <c r="C37" s="39"/>
      <c r="D37" s="39"/>
      <c r="F37" s="40"/>
    </row>
    <row r="38" spans="1:29" ht="21" x14ac:dyDescent="0.25">
      <c r="A38" s="23" t="s">
        <v>53</v>
      </c>
      <c r="B38" s="43">
        <v>12662</v>
      </c>
      <c r="C38" s="43">
        <v>30736</v>
      </c>
      <c r="D38" s="43">
        <v>34343</v>
      </c>
      <c r="E38" s="43">
        <v>40269</v>
      </c>
      <c r="F38" s="44">
        <v>76033</v>
      </c>
      <c r="G38" s="43">
        <v>59972</v>
      </c>
      <c r="H38" s="43">
        <v>73795</v>
      </c>
      <c r="I38" s="45"/>
    </row>
    <row r="39" spans="1:29" ht="21" x14ac:dyDescent="0.25">
      <c r="A39" s="23" t="s">
        <v>98</v>
      </c>
      <c r="B39" s="43">
        <v>6915</v>
      </c>
      <c r="C39" s="43">
        <v>9035</v>
      </c>
      <c r="D39" s="43">
        <v>11781</v>
      </c>
      <c r="E39" s="43">
        <v>13697</v>
      </c>
      <c r="F39" s="43">
        <v>10273</v>
      </c>
      <c r="G39" s="43">
        <v>13475</v>
      </c>
      <c r="H39" s="43">
        <v>11946</v>
      </c>
      <c r="I39" s="45"/>
    </row>
    <row r="40" spans="1:29" ht="21" x14ac:dyDescent="0.25">
      <c r="A40" s="23" t="s">
        <v>99</v>
      </c>
      <c r="B40" s="43">
        <v>3513</v>
      </c>
      <c r="C40" s="43">
        <v>4360</v>
      </c>
      <c r="D40" s="43">
        <v>6029</v>
      </c>
      <c r="E40" s="43">
        <v>7271</v>
      </c>
      <c r="F40" s="43">
        <v>5214</v>
      </c>
      <c r="G40" s="43">
        <v>10062</v>
      </c>
      <c r="H40" s="43">
        <v>12623</v>
      </c>
      <c r="I40" s="45"/>
    </row>
    <row r="41" spans="1:29" ht="21" x14ac:dyDescent="0.25">
      <c r="A41" s="23" t="s">
        <v>9</v>
      </c>
      <c r="B41" s="43">
        <v>258</v>
      </c>
      <c r="C41" s="43">
        <v>778</v>
      </c>
      <c r="D41" s="43">
        <v>173</v>
      </c>
      <c r="E41" s="43">
        <v>1390</v>
      </c>
      <c r="F41" s="43">
        <v>1808</v>
      </c>
      <c r="G41" s="43">
        <v>-8081</v>
      </c>
      <c r="H41" s="43">
        <v>-7763</v>
      </c>
      <c r="I41" s="45"/>
    </row>
    <row r="42" spans="1:29" ht="21" x14ac:dyDescent="0.25">
      <c r="A42" s="23" t="s">
        <v>63</v>
      </c>
      <c r="B42" s="43">
        <v>331</v>
      </c>
      <c r="C42" s="43">
        <v>-6839</v>
      </c>
      <c r="D42" s="43">
        <v>-3390</v>
      </c>
      <c r="E42" s="43">
        <v>-5050</v>
      </c>
      <c r="F42" s="43">
        <v>-10315</v>
      </c>
      <c r="G42" s="43">
        <v>9002</v>
      </c>
      <c r="H42" s="43">
        <v>5153</v>
      </c>
      <c r="I42" s="45"/>
    </row>
    <row r="43" spans="1:29" ht="21" x14ac:dyDescent="0.25">
      <c r="A43" s="23" t="s">
        <v>100</v>
      </c>
      <c r="B43" s="43">
        <v>9246</v>
      </c>
      <c r="C43" s="43">
        <v>4908</v>
      </c>
      <c r="D43" s="43">
        <v>819</v>
      </c>
      <c r="E43" s="43">
        <v>1827</v>
      </c>
      <c r="F43" s="43">
        <v>-1523</v>
      </c>
      <c r="G43" s="43">
        <v>-2235</v>
      </c>
      <c r="H43" s="43">
        <v>-3845</v>
      </c>
      <c r="I43" s="45"/>
    </row>
    <row r="44" spans="1:29" ht="21" x14ac:dyDescent="0.25">
      <c r="A44" s="23" t="s">
        <v>101</v>
      </c>
      <c r="B44" s="43">
        <v>32925</v>
      </c>
      <c r="C44" s="43">
        <v>42978</v>
      </c>
      <c r="D44" s="43">
        <v>49755</v>
      </c>
      <c r="E44" s="43">
        <v>59404</v>
      </c>
      <c r="F44" s="43">
        <v>81490</v>
      </c>
      <c r="G44" s="43">
        <v>82195</v>
      </c>
      <c r="H44" s="43">
        <v>91909</v>
      </c>
      <c r="I44" s="45"/>
    </row>
    <row r="45" spans="1:29" ht="21" x14ac:dyDescent="0.25">
      <c r="A45" s="23" t="s">
        <v>102</v>
      </c>
      <c r="B45" s="43">
        <v>-13184</v>
      </c>
      <c r="C45" s="43">
        <v>-25139</v>
      </c>
      <c r="D45" s="43">
        <v>-23548</v>
      </c>
      <c r="E45" s="43">
        <v>-22281</v>
      </c>
      <c r="F45" s="43">
        <v>-24640</v>
      </c>
      <c r="G45" s="43">
        <v>-31485</v>
      </c>
      <c r="H45" s="43">
        <v>-32251</v>
      </c>
      <c r="I45" s="45"/>
    </row>
    <row r="46" spans="1:29" ht="21" x14ac:dyDescent="0.25">
      <c r="A46" s="23" t="s">
        <v>103</v>
      </c>
      <c r="B46" s="43">
        <v>19741</v>
      </c>
      <c r="C46" s="43">
        <v>17839</v>
      </c>
      <c r="D46" s="43">
        <v>26207</v>
      </c>
      <c r="E46" s="43">
        <v>37123</v>
      </c>
      <c r="F46" s="43">
        <v>56850</v>
      </c>
      <c r="G46" s="43">
        <v>50710</v>
      </c>
      <c r="H46" s="43">
        <v>59658</v>
      </c>
      <c r="I46" s="45"/>
    </row>
    <row r="47" spans="1:29" ht="21" x14ac:dyDescent="0.25">
      <c r="A47" s="23" t="s">
        <v>104</v>
      </c>
      <c r="B47" s="43">
        <f>B46/B34</f>
        <v>28.063339124940768</v>
      </c>
      <c r="C47" s="43">
        <f t="shared" ref="C47:H47" si="33">C46/C34</f>
        <v>25.363232040603855</v>
      </c>
      <c r="D47" s="43">
        <f t="shared" si="33"/>
        <v>37.513790874413999</v>
      </c>
      <c r="E47" s="43">
        <f t="shared" si="33"/>
        <v>54.031116491594034</v>
      </c>
      <c r="F47" s="43">
        <f t="shared" si="33"/>
        <v>4.1946062893743505</v>
      </c>
      <c r="G47" s="43">
        <f t="shared" si="33"/>
        <v>3.8557593543653699</v>
      </c>
      <c r="H47" s="43">
        <f t="shared" si="33"/>
        <v>4.688886780947219</v>
      </c>
      <c r="I47" s="45"/>
    </row>
    <row r="48" spans="1:29" ht="21" x14ac:dyDescent="0.25">
      <c r="A48" s="23" t="s">
        <v>105</v>
      </c>
      <c r="B48" s="43">
        <v>-287</v>
      </c>
      <c r="C48" s="43">
        <v>-1491</v>
      </c>
      <c r="D48" s="43">
        <v>-2515</v>
      </c>
      <c r="E48" s="43">
        <v>-738</v>
      </c>
      <c r="F48" s="43">
        <v>-2618</v>
      </c>
      <c r="G48" s="43">
        <v>-6969</v>
      </c>
      <c r="H48" s="43">
        <v>-495</v>
      </c>
      <c r="I48" s="45"/>
    </row>
    <row r="49" spans="1:9" ht="21" x14ac:dyDescent="0.25">
      <c r="A49" s="23" t="s">
        <v>106</v>
      </c>
      <c r="B49" s="43">
        <v>-4846</v>
      </c>
      <c r="C49" s="43">
        <v>-9075</v>
      </c>
      <c r="D49" s="43">
        <v>-18396</v>
      </c>
      <c r="E49" s="43">
        <v>-31149</v>
      </c>
      <c r="F49" s="43">
        <v>-50274</v>
      </c>
      <c r="G49" s="43">
        <v>-59296</v>
      </c>
      <c r="H49" s="43">
        <v>-61504</v>
      </c>
      <c r="I49" s="45"/>
    </row>
    <row r="50" spans="1:9" ht="21" x14ac:dyDescent="0.25">
      <c r="A50" s="23" t="s">
        <v>107</v>
      </c>
      <c r="B50" s="43">
        <v>-86</v>
      </c>
      <c r="C50" s="43">
        <v>-61</v>
      </c>
      <c r="D50" s="43">
        <v>-268</v>
      </c>
      <c r="E50" s="43">
        <v>9661</v>
      </c>
      <c r="F50" s="43">
        <v>-1236</v>
      </c>
      <c r="G50" s="43">
        <v>-1196</v>
      </c>
      <c r="H50" s="43">
        <v>-760</v>
      </c>
      <c r="I50" s="45"/>
    </row>
    <row r="51" spans="1:9" ht="21" x14ac:dyDescent="0.25">
      <c r="A51" s="23" t="s">
        <v>108</v>
      </c>
      <c r="B51" s="43">
        <v>-19448</v>
      </c>
      <c r="C51" s="43">
        <v>-1972</v>
      </c>
      <c r="D51" s="43">
        <v>-4017</v>
      </c>
      <c r="E51" s="43">
        <v>-9822</v>
      </c>
      <c r="F51" s="43">
        <v>-8806</v>
      </c>
      <c r="G51" s="43">
        <v>16567</v>
      </c>
      <c r="H51" s="43">
        <v>6734</v>
      </c>
      <c r="I51" s="45"/>
    </row>
    <row r="52" spans="1:9" ht="21" x14ac:dyDescent="0.25">
      <c r="A52" s="23" t="s">
        <v>63</v>
      </c>
      <c r="B52" s="43">
        <v>2723</v>
      </c>
      <c r="C52" s="43">
        <v>746</v>
      </c>
      <c r="D52" s="43">
        <v>786</v>
      </c>
      <c r="E52" s="43">
        <v>2892</v>
      </c>
      <c r="F52" s="43">
        <v>564</v>
      </c>
      <c r="G52" s="43">
        <v>1118</v>
      </c>
      <c r="H52" s="43">
        <v>-1464</v>
      </c>
      <c r="I52" s="45"/>
    </row>
    <row r="53" spans="1:9" ht="21" x14ac:dyDescent="0.25">
      <c r="A53" s="23" t="s">
        <v>101</v>
      </c>
      <c r="B53" s="43">
        <v>-2203</v>
      </c>
      <c r="C53" s="43">
        <v>5986</v>
      </c>
      <c r="D53" s="43">
        <v>1797</v>
      </c>
      <c r="E53" s="43">
        <v>7967</v>
      </c>
      <c r="F53" s="43">
        <v>-5520</v>
      </c>
      <c r="G53" s="43">
        <v>934</v>
      </c>
      <c r="H53" s="43">
        <v>2169</v>
      </c>
      <c r="I53" s="45"/>
    </row>
    <row r="54" spans="1:9" x14ac:dyDescent="0.3">
      <c r="C54" s="45"/>
      <c r="D54" s="45"/>
      <c r="E54" s="45"/>
      <c r="F54" s="45"/>
      <c r="G54" s="45"/>
      <c r="H54" s="45"/>
      <c r="I54" s="45"/>
    </row>
    <row r="55" spans="1:9" x14ac:dyDescent="0.25">
      <c r="A55" s="22" t="s">
        <v>2</v>
      </c>
      <c r="B55" s="18"/>
      <c r="C55" s="44">
        <v>16701</v>
      </c>
      <c r="D55" s="44">
        <v>18498</v>
      </c>
      <c r="E55" s="44">
        <v>26465</v>
      </c>
      <c r="F55" s="44">
        <v>20945</v>
      </c>
      <c r="G55" s="44">
        <v>21879</v>
      </c>
      <c r="H55" s="44">
        <v>24048</v>
      </c>
      <c r="I55" s="45"/>
    </row>
    <row r="56" spans="1:9" x14ac:dyDescent="0.25">
      <c r="A56" s="22" t="s">
        <v>3</v>
      </c>
      <c r="B56" s="18"/>
      <c r="C56" s="44">
        <v>92439</v>
      </c>
      <c r="D56" s="44">
        <v>101177</v>
      </c>
      <c r="E56" s="44">
        <v>110229</v>
      </c>
      <c r="F56" s="44">
        <v>118704</v>
      </c>
      <c r="G56" s="44">
        <v>91883</v>
      </c>
      <c r="H56" s="44">
        <v>86868</v>
      </c>
      <c r="I56" s="45"/>
    </row>
    <row r="57" spans="1:9" ht="44" x14ac:dyDescent="0.25">
      <c r="A57" s="22" t="s">
        <v>4</v>
      </c>
      <c r="B57" s="18"/>
      <c r="C57" s="44">
        <v>109140</v>
      </c>
      <c r="D57" s="44">
        <v>119675</v>
      </c>
      <c r="E57" s="44">
        <v>136694</v>
      </c>
      <c r="F57" s="44">
        <v>139649</v>
      </c>
      <c r="G57" s="44">
        <v>113762</v>
      </c>
      <c r="H57" s="44">
        <v>110916</v>
      </c>
      <c r="I57" s="45"/>
    </row>
    <row r="58" spans="1:9" x14ac:dyDescent="0.25">
      <c r="A58" s="22" t="s">
        <v>5</v>
      </c>
      <c r="B58" s="18"/>
      <c r="C58" s="44">
        <v>20838</v>
      </c>
      <c r="D58" s="44">
        <v>25326</v>
      </c>
      <c r="E58" s="44">
        <v>30930</v>
      </c>
      <c r="F58" s="44">
        <v>39304</v>
      </c>
      <c r="G58" s="44">
        <v>40258</v>
      </c>
      <c r="H58" s="44">
        <v>47964</v>
      </c>
      <c r="I58" s="45"/>
    </row>
    <row r="59" spans="1:9" x14ac:dyDescent="0.25">
      <c r="A59" s="22" t="s">
        <v>6</v>
      </c>
      <c r="B59" s="18"/>
      <c r="C59" s="44">
        <f>355+1107+4236</f>
        <v>5698</v>
      </c>
      <c r="D59" s="44">
        <f>2166+999+4412</f>
        <v>7577</v>
      </c>
      <c r="E59" s="44">
        <f>454+728+5490</f>
        <v>6672</v>
      </c>
      <c r="F59" s="44">
        <f>966+1170+7054</f>
        <v>9190</v>
      </c>
      <c r="G59" s="44">
        <v>10775</v>
      </c>
      <c r="H59" s="44">
        <v>12650</v>
      </c>
      <c r="I59" s="45"/>
    </row>
    <row r="60" spans="1:9" x14ac:dyDescent="0.25">
      <c r="A60" s="22" t="s">
        <v>7</v>
      </c>
      <c r="B60" s="18"/>
      <c r="C60" s="44">
        <v>135676</v>
      </c>
      <c r="D60" s="44">
        <v>152578</v>
      </c>
      <c r="E60" s="44">
        <v>174296</v>
      </c>
      <c r="F60" s="44">
        <v>188143</v>
      </c>
      <c r="G60" s="44">
        <v>164795</v>
      </c>
      <c r="H60" s="44">
        <v>171530</v>
      </c>
      <c r="I60" s="45"/>
    </row>
    <row r="61" spans="1:9" x14ac:dyDescent="0.25">
      <c r="A61" s="22" t="s">
        <v>8</v>
      </c>
      <c r="B61" s="18"/>
      <c r="C61" s="44">
        <v>13859</v>
      </c>
      <c r="D61" s="44">
        <v>13078</v>
      </c>
      <c r="E61" s="44">
        <v>20703</v>
      </c>
      <c r="F61" s="44">
        <v>29549</v>
      </c>
      <c r="G61" s="44">
        <v>30492</v>
      </c>
      <c r="H61" s="44">
        <v>31008</v>
      </c>
      <c r="I61" s="45"/>
    </row>
    <row r="62" spans="1:9" x14ac:dyDescent="0.25">
      <c r="A62" s="22" t="s">
        <v>9</v>
      </c>
      <c r="B62" s="18"/>
      <c r="C62" s="44">
        <v>737</v>
      </c>
      <c r="D62" s="44">
        <v>721</v>
      </c>
      <c r="E62" s="44">
        <v>1084</v>
      </c>
      <c r="F62" s="44">
        <v>1284</v>
      </c>
      <c r="G62" s="44">
        <v>5261</v>
      </c>
      <c r="H62" s="44">
        <v>12169</v>
      </c>
      <c r="I62" s="45"/>
    </row>
    <row r="63" spans="1:9" x14ac:dyDescent="0.25">
      <c r="A63" s="22" t="s">
        <v>10</v>
      </c>
      <c r="B63" s="18"/>
      <c r="C63" s="44">
        <v>59719</v>
      </c>
      <c r="D63" s="44">
        <v>73646</v>
      </c>
      <c r="E63" s="44">
        <v>84749</v>
      </c>
      <c r="F63" s="44">
        <v>97599</v>
      </c>
      <c r="G63" s="44">
        <v>112668</v>
      </c>
      <c r="H63" s="44">
        <v>134345</v>
      </c>
      <c r="I63" s="45"/>
    </row>
    <row r="64" spans="1:9" x14ac:dyDescent="0.25">
      <c r="A64" s="22" t="s">
        <v>11</v>
      </c>
      <c r="B64" s="18"/>
      <c r="C64" s="45"/>
      <c r="D64" s="44">
        <v>10941</v>
      </c>
      <c r="E64" s="44">
        <v>12211</v>
      </c>
      <c r="F64" s="44">
        <v>12959</v>
      </c>
      <c r="G64" s="44">
        <v>14381</v>
      </c>
      <c r="H64" s="44">
        <v>14091</v>
      </c>
      <c r="I64" s="45"/>
    </row>
    <row r="65" spans="1:9" x14ac:dyDescent="0.25">
      <c r="A65" s="22" t="s">
        <v>91</v>
      </c>
      <c r="B65" s="18"/>
      <c r="C65" s="44">
        <v>2220</v>
      </c>
      <c r="D65" s="44">
        <v>1979</v>
      </c>
      <c r="E65" s="44">
        <v>1445</v>
      </c>
      <c r="F65" s="44">
        <v>1417</v>
      </c>
      <c r="G65" s="44">
        <v>0</v>
      </c>
      <c r="H65" s="44">
        <v>0</v>
      </c>
      <c r="I65" s="45"/>
    </row>
    <row r="66" spans="1:9" x14ac:dyDescent="0.25">
      <c r="A66" s="22" t="s">
        <v>12</v>
      </c>
      <c r="B66" s="18"/>
      <c r="C66" s="44">
        <v>17888</v>
      </c>
      <c r="D66" s="44">
        <v>20624</v>
      </c>
      <c r="E66" s="44">
        <v>21175</v>
      </c>
      <c r="F66" s="44">
        <v>22956</v>
      </c>
      <c r="G66" s="44">
        <v>28960</v>
      </c>
      <c r="H66" s="44">
        <v>29198</v>
      </c>
      <c r="I66" s="45"/>
    </row>
    <row r="67" spans="1:9" x14ac:dyDescent="0.25">
      <c r="A67" s="22" t="s">
        <v>13</v>
      </c>
      <c r="B67" s="18"/>
      <c r="C67" s="44">
        <v>2693</v>
      </c>
      <c r="D67" s="44">
        <v>2342</v>
      </c>
      <c r="E67" s="44">
        <v>3953</v>
      </c>
      <c r="F67" s="44">
        <v>5361</v>
      </c>
      <c r="G67" s="44">
        <v>8707</v>
      </c>
      <c r="H67" s="44">
        <v>10051</v>
      </c>
      <c r="I67" s="45"/>
    </row>
    <row r="68" spans="1:9" x14ac:dyDescent="0.25">
      <c r="A68" s="22" t="s">
        <v>14</v>
      </c>
      <c r="B68" s="18"/>
      <c r="C68" s="44">
        <v>232792</v>
      </c>
      <c r="D68" s="44">
        <v>275909</v>
      </c>
      <c r="E68" s="44">
        <v>319616</v>
      </c>
      <c r="F68" s="44">
        <v>359268</v>
      </c>
      <c r="G68" s="44">
        <v>365264</v>
      </c>
      <c r="H68" s="44">
        <v>402392</v>
      </c>
      <c r="I68" s="45"/>
    </row>
    <row r="69" spans="1:9" x14ac:dyDescent="0.25">
      <c r="A69" s="21" t="s">
        <v>15</v>
      </c>
      <c r="B69" s="17"/>
      <c r="C69" s="45"/>
      <c r="D69" s="45"/>
      <c r="E69" s="45"/>
      <c r="F69" s="45"/>
      <c r="G69" s="60" t="s">
        <v>37</v>
      </c>
      <c r="H69" s="60" t="s">
        <v>37</v>
      </c>
      <c r="I69" s="45"/>
    </row>
    <row r="70" spans="1:9" x14ac:dyDescent="0.25">
      <c r="A70" s="22" t="s">
        <v>16</v>
      </c>
      <c r="B70" s="18"/>
      <c r="C70" s="44">
        <v>4378</v>
      </c>
      <c r="D70" s="44">
        <v>5561</v>
      </c>
      <c r="E70" s="44">
        <v>5589</v>
      </c>
      <c r="F70" s="44">
        <v>6037</v>
      </c>
      <c r="G70" s="44">
        <v>5128</v>
      </c>
      <c r="H70" s="44">
        <v>7493</v>
      </c>
      <c r="I70" s="45"/>
    </row>
    <row r="71" spans="1:9" x14ac:dyDescent="0.25">
      <c r="A71" s="22" t="s">
        <v>17</v>
      </c>
      <c r="B71" s="18"/>
      <c r="C71" s="44">
        <v>6839</v>
      </c>
      <c r="D71" s="44">
        <v>8495</v>
      </c>
      <c r="E71" s="44">
        <v>11086</v>
      </c>
      <c r="F71" s="44">
        <v>13889</v>
      </c>
      <c r="G71" s="44">
        <v>14028</v>
      </c>
      <c r="H71" s="44">
        <v>15140</v>
      </c>
      <c r="I71" s="45"/>
    </row>
    <row r="72" spans="1:9" ht="44" x14ac:dyDescent="0.25">
      <c r="A72" s="22" t="s">
        <v>18</v>
      </c>
      <c r="B72" s="18"/>
      <c r="C72" s="44">
        <v>16958</v>
      </c>
      <c r="D72" s="44">
        <v>23067</v>
      </c>
      <c r="E72" s="44">
        <v>28631</v>
      </c>
      <c r="F72" s="44">
        <v>31236</v>
      </c>
      <c r="G72" s="44">
        <v>37866</v>
      </c>
      <c r="H72" s="44">
        <v>46168</v>
      </c>
      <c r="I72" s="45"/>
    </row>
    <row r="73" spans="1:9" x14ac:dyDescent="0.25">
      <c r="A73" s="22" t="s">
        <v>19</v>
      </c>
      <c r="B73" s="18"/>
      <c r="C73" s="44">
        <v>4592</v>
      </c>
      <c r="D73" s="44">
        <v>5916</v>
      </c>
      <c r="E73" s="44">
        <v>7500</v>
      </c>
      <c r="F73" s="44">
        <v>8996</v>
      </c>
      <c r="G73" s="44">
        <v>8370</v>
      </c>
      <c r="H73" s="44">
        <v>8876</v>
      </c>
      <c r="I73" s="45"/>
    </row>
    <row r="74" spans="1:9" x14ac:dyDescent="0.25">
      <c r="A74" s="22" t="s">
        <v>20</v>
      </c>
      <c r="B74" s="18"/>
      <c r="C74" s="44">
        <v>1784</v>
      </c>
      <c r="D74" s="44">
        <v>1908</v>
      </c>
      <c r="E74" s="44">
        <v>2543</v>
      </c>
      <c r="F74" s="44">
        <v>3288</v>
      </c>
      <c r="G74" s="44">
        <v>3908</v>
      </c>
      <c r="H74" s="44">
        <v>4137</v>
      </c>
      <c r="I74" s="45"/>
    </row>
    <row r="75" spans="1:9" x14ac:dyDescent="0.25">
      <c r="A75" s="22" t="s">
        <v>92</v>
      </c>
      <c r="B75" s="18"/>
      <c r="C75" s="44">
        <v>69</v>
      </c>
      <c r="D75" s="44">
        <v>274</v>
      </c>
      <c r="E75" s="44">
        <v>1485</v>
      </c>
      <c r="F75" s="44">
        <v>808</v>
      </c>
      <c r="G75" s="44">
        <v>0</v>
      </c>
      <c r="H75" s="44">
        <v>0</v>
      </c>
      <c r="I75" s="45"/>
    </row>
    <row r="76" spans="1:9" x14ac:dyDescent="0.25">
      <c r="A76" s="22" t="s">
        <v>21</v>
      </c>
      <c r="B76" s="18"/>
      <c r="C76" s="44">
        <v>34620</v>
      </c>
      <c r="D76" s="44">
        <v>45221</v>
      </c>
      <c r="E76" s="44">
        <v>56834</v>
      </c>
      <c r="F76" s="44">
        <v>64254</v>
      </c>
      <c r="G76" s="44">
        <v>69300</v>
      </c>
      <c r="H76" s="44">
        <v>81814</v>
      </c>
      <c r="I76" s="45"/>
    </row>
    <row r="77" spans="1:9" x14ac:dyDescent="0.25">
      <c r="A77" s="22" t="s">
        <v>22</v>
      </c>
      <c r="B77" s="18"/>
      <c r="C77" s="44">
        <v>4012</v>
      </c>
      <c r="D77" s="44">
        <v>4554</v>
      </c>
      <c r="E77" s="44">
        <v>13932</v>
      </c>
      <c r="F77" s="44">
        <v>14817</v>
      </c>
      <c r="G77" s="44">
        <v>14701</v>
      </c>
      <c r="H77" s="44">
        <v>13253</v>
      </c>
      <c r="I77" s="45"/>
    </row>
    <row r="78" spans="1:9" x14ac:dyDescent="0.25">
      <c r="A78" s="22" t="s">
        <v>23</v>
      </c>
      <c r="B78" s="18"/>
      <c r="C78" s="44">
        <v>396</v>
      </c>
      <c r="D78" s="44">
        <v>358</v>
      </c>
      <c r="E78" s="44">
        <v>481</v>
      </c>
      <c r="F78" s="44">
        <v>535</v>
      </c>
      <c r="G78" s="44">
        <v>599</v>
      </c>
      <c r="H78" s="44">
        <v>911</v>
      </c>
      <c r="I78" s="45"/>
    </row>
    <row r="79" spans="1:9" x14ac:dyDescent="0.25">
      <c r="A79" s="22" t="s">
        <v>24</v>
      </c>
      <c r="B79" s="18"/>
      <c r="C79" s="44">
        <v>11327</v>
      </c>
      <c r="D79" s="44">
        <v>9885</v>
      </c>
      <c r="E79" s="44">
        <v>8849</v>
      </c>
      <c r="F79" s="44">
        <v>9176</v>
      </c>
      <c r="G79" s="44">
        <v>9258</v>
      </c>
      <c r="H79" s="44">
        <v>8474</v>
      </c>
      <c r="I79" s="45"/>
    </row>
    <row r="80" spans="1:9" x14ac:dyDescent="0.25">
      <c r="A80" s="22" t="s">
        <v>9</v>
      </c>
      <c r="B80" s="18"/>
      <c r="C80" s="44">
        <v>1264</v>
      </c>
      <c r="D80" s="44">
        <v>1701</v>
      </c>
      <c r="E80" s="44">
        <v>3561</v>
      </c>
      <c r="F80" s="44">
        <v>5257</v>
      </c>
      <c r="G80" s="44">
        <v>514</v>
      </c>
      <c r="H80" s="44">
        <v>485</v>
      </c>
      <c r="I80" s="45"/>
    </row>
    <row r="81" spans="1:9" x14ac:dyDescent="0.25">
      <c r="A81" s="22" t="s">
        <v>25</v>
      </c>
      <c r="B81" s="18"/>
      <c r="C81" s="45"/>
      <c r="D81" s="44">
        <v>10214</v>
      </c>
      <c r="E81" s="44">
        <v>11146</v>
      </c>
      <c r="F81" s="44">
        <v>11389</v>
      </c>
      <c r="G81" s="44">
        <v>12501</v>
      </c>
      <c r="H81" s="44">
        <v>12460</v>
      </c>
      <c r="I81" s="45"/>
    </row>
    <row r="82" spans="1:9" x14ac:dyDescent="0.25">
      <c r="A82" s="22" t="s">
        <v>26</v>
      </c>
      <c r="B82" s="18"/>
      <c r="C82" s="44">
        <v>3545</v>
      </c>
      <c r="D82" s="44">
        <v>2534</v>
      </c>
      <c r="E82" s="44">
        <v>2269</v>
      </c>
      <c r="F82" s="44">
        <v>2205</v>
      </c>
      <c r="G82" s="44">
        <v>2247</v>
      </c>
      <c r="H82" s="44">
        <v>1616</v>
      </c>
      <c r="I82" s="45"/>
    </row>
    <row r="83" spans="1:9" x14ac:dyDescent="0.25">
      <c r="A83" s="22" t="s">
        <v>27</v>
      </c>
      <c r="B83" s="18"/>
      <c r="C83" s="44">
        <v>55164</v>
      </c>
      <c r="D83" s="44">
        <v>74467</v>
      </c>
      <c r="E83" s="44">
        <v>97072</v>
      </c>
      <c r="F83" s="44">
        <v>107633</v>
      </c>
      <c r="G83" s="44">
        <v>109120</v>
      </c>
      <c r="H83" s="44">
        <v>119013</v>
      </c>
      <c r="I83" s="45"/>
    </row>
    <row r="84" spans="1:9" ht="44" x14ac:dyDescent="0.25">
      <c r="A84" s="22" t="s">
        <v>28</v>
      </c>
      <c r="B84" s="18"/>
      <c r="C84" s="60" t="s">
        <v>38</v>
      </c>
      <c r="D84" s="60" t="s">
        <v>38</v>
      </c>
      <c r="E84" s="60" t="s">
        <v>38</v>
      </c>
      <c r="F84" s="60" t="s">
        <v>38</v>
      </c>
      <c r="G84" s="60" t="s">
        <v>38</v>
      </c>
      <c r="H84" s="60" t="s">
        <v>38</v>
      </c>
      <c r="I84" s="45"/>
    </row>
    <row r="85" spans="1:9" x14ac:dyDescent="0.25">
      <c r="A85" s="21" t="s">
        <v>29</v>
      </c>
      <c r="B85" s="17"/>
      <c r="C85" s="45"/>
      <c r="D85" s="45"/>
      <c r="E85" s="45"/>
      <c r="F85" s="45"/>
      <c r="G85" s="60" t="s">
        <v>37</v>
      </c>
      <c r="H85" s="60" t="s">
        <v>37</v>
      </c>
      <c r="I85" s="45"/>
    </row>
    <row r="86" spans="1:9" ht="66" x14ac:dyDescent="0.25">
      <c r="A86" s="22" t="s">
        <v>30</v>
      </c>
      <c r="B86" s="18"/>
      <c r="C86" s="44">
        <v>0</v>
      </c>
      <c r="D86" s="44">
        <v>0</v>
      </c>
      <c r="E86" s="44">
        <v>0</v>
      </c>
      <c r="F86" s="44">
        <v>0</v>
      </c>
      <c r="G86" s="44">
        <v>0</v>
      </c>
      <c r="H86" s="44">
        <v>0</v>
      </c>
      <c r="I86" s="45"/>
    </row>
    <row r="87" spans="1:9" ht="198" x14ac:dyDescent="0.25">
      <c r="A87" s="22" t="s">
        <v>31</v>
      </c>
      <c r="B87" s="18"/>
      <c r="C87" s="44">
        <v>45049</v>
      </c>
      <c r="D87" s="44">
        <v>50552</v>
      </c>
      <c r="E87" s="44">
        <v>58510</v>
      </c>
      <c r="F87" s="44">
        <v>61774</v>
      </c>
      <c r="G87" s="44">
        <v>68184</v>
      </c>
      <c r="H87" s="44">
        <v>76534</v>
      </c>
      <c r="I87" s="45"/>
    </row>
    <row r="88" spans="1:9" ht="44" x14ac:dyDescent="0.25">
      <c r="A88" s="22" t="s">
        <v>32</v>
      </c>
      <c r="B88" s="18"/>
      <c r="C88" s="44">
        <v>-2306</v>
      </c>
      <c r="D88" s="44">
        <v>-1232</v>
      </c>
      <c r="E88" s="44">
        <v>633</v>
      </c>
      <c r="F88" s="44">
        <v>-1623</v>
      </c>
      <c r="G88" s="44">
        <v>-7603</v>
      </c>
      <c r="H88" s="44">
        <v>-4402</v>
      </c>
      <c r="I88" s="45"/>
    </row>
    <row r="89" spans="1:9" x14ac:dyDescent="0.25">
      <c r="A89" s="22" t="s">
        <v>33</v>
      </c>
      <c r="B89" s="18"/>
      <c r="C89" s="44">
        <v>134885</v>
      </c>
      <c r="D89" s="44">
        <v>152122</v>
      </c>
      <c r="E89" s="44">
        <v>163401</v>
      </c>
      <c r="F89" s="44">
        <v>191484</v>
      </c>
      <c r="G89" s="44">
        <v>195563</v>
      </c>
      <c r="H89" s="44">
        <v>211247</v>
      </c>
      <c r="I89" s="45"/>
    </row>
    <row r="90" spans="1:9" x14ac:dyDescent="0.25">
      <c r="A90" s="22" t="s">
        <v>34</v>
      </c>
      <c r="B90" s="18"/>
      <c r="C90" s="44">
        <v>177628</v>
      </c>
      <c r="D90" s="44">
        <v>201442</v>
      </c>
      <c r="E90" s="44">
        <v>222544</v>
      </c>
      <c r="F90" s="44">
        <v>251635</v>
      </c>
      <c r="G90" s="44">
        <v>256144</v>
      </c>
      <c r="H90" s="44">
        <v>283379</v>
      </c>
      <c r="I90" s="45"/>
    </row>
    <row r="91" spans="1:9" ht="44" x14ac:dyDescent="0.25">
      <c r="A91" s="22" t="s">
        <v>35</v>
      </c>
      <c r="B91" s="18"/>
      <c r="C91" s="44">
        <v>232792</v>
      </c>
      <c r="D91" s="44">
        <v>275909</v>
      </c>
      <c r="E91" s="44">
        <v>319616</v>
      </c>
      <c r="F91" s="44">
        <v>359268</v>
      </c>
      <c r="G91" s="44">
        <v>365264</v>
      </c>
      <c r="H91" s="44">
        <v>402392</v>
      </c>
      <c r="I91" s="45"/>
    </row>
    <row r="93" spans="1:9" x14ac:dyDescent="0.3">
      <c r="A93" s="24" t="s">
        <v>143</v>
      </c>
    </row>
    <row r="94" spans="1:9" ht="21" x14ac:dyDescent="0.25">
      <c r="A94" s="25"/>
    </row>
    <row r="95" spans="1:9" x14ac:dyDescent="0.25">
      <c r="A95" s="26" t="s">
        <v>110</v>
      </c>
      <c r="B95" s="45">
        <f>B27</f>
        <v>26178</v>
      </c>
      <c r="C95" s="45">
        <f>C27</f>
        <v>27524</v>
      </c>
      <c r="D95" s="45">
        <f>D27</f>
        <v>34231</v>
      </c>
      <c r="E95" s="45">
        <f>E27</f>
        <v>41224</v>
      </c>
      <c r="F95" s="45">
        <f>F27</f>
        <v>78714</v>
      </c>
      <c r="G95" s="45">
        <f>G27</f>
        <v>74842</v>
      </c>
      <c r="H95" s="45">
        <f>H27</f>
        <v>84293</v>
      </c>
    </row>
    <row r="96" spans="1:9" x14ac:dyDescent="0.25">
      <c r="A96" s="25" t="s">
        <v>111</v>
      </c>
      <c r="B96" s="45">
        <f>B95*B101</f>
        <v>13988.619056374802</v>
      </c>
      <c r="C96" s="45">
        <f t="shared" ref="C96:H96" si="34">C95*C101</f>
        <v>3292.9782029616476</v>
      </c>
      <c r="D96" s="45">
        <f t="shared" si="34"/>
        <v>4562.9815015772874</v>
      </c>
      <c r="E96" s="45">
        <f t="shared" si="34"/>
        <v>6698.6213551848923</v>
      </c>
      <c r="F96" s="45">
        <f t="shared" si="34"/>
        <v>12753.482861992197</v>
      </c>
      <c r="G96" s="45">
        <f t="shared" si="34"/>
        <v>11915.457492148946</v>
      </c>
      <c r="H96" s="45">
        <f t="shared" si="34"/>
        <v>11723.942111833127</v>
      </c>
    </row>
    <row r="97" spans="1:9" x14ac:dyDescent="0.25">
      <c r="A97" s="25" t="s">
        <v>112</v>
      </c>
      <c r="B97" s="45">
        <f>B95-B96</f>
        <v>12189.380943625198</v>
      </c>
      <c r="C97" s="45">
        <f t="shared" ref="C97:H97" si="35">C95-C96</f>
        <v>24231.021797038353</v>
      </c>
      <c r="D97" s="45">
        <f t="shared" si="35"/>
        <v>29668.018498422713</v>
      </c>
      <c r="E97" s="45">
        <f t="shared" si="35"/>
        <v>34525.378644815108</v>
      </c>
      <c r="F97" s="45">
        <f t="shared" si="35"/>
        <v>65960.517138007795</v>
      </c>
      <c r="G97" s="45">
        <f t="shared" si="35"/>
        <v>62926.542507851053</v>
      </c>
      <c r="H97" s="45">
        <f t="shared" si="35"/>
        <v>72569.057888166877</v>
      </c>
      <c r="I97" s="19">
        <v>75000</v>
      </c>
    </row>
    <row r="98" spans="1:9" ht="21" x14ac:dyDescent="0.25">
      <c r="A98" s="25"/>
      <c r="B98" s="45"/>
      <c r="C98" s="45"/>
      <c r="D98" s="45"/>
      <c r="E98" s="45"/>
      <c r="F98" s="45"/>
      <c r="G98" s="45"/>
      <c r="H98" s="45"/>
    </row>
    <row r="99" spans="1:9" x14ac:dyDescent="0.25">
      <c r="A99" s="27" t="s">
        <v>113</v>
      </c>
      <c r="B99" s="45">
        <f>B30</f>
        <v>14531</v>
      </c>
      <c r="C99" s="45">
        <f>C30</f>
        <v>4177</v>
      </c>
      <c r="D99" s="45">
        <f>D30</f>
        <v>5282</v>
      </c>
      <c r="E99" s="45">
        <f>E30</f>
        <v>7813</v>
      </c>
      <c r="F99" s="45">
        <f>F30</f>
        <v>14701</v>
      </c>
      <c r="G99" s="45">
        <f>G30</f>
        <v>11356</v>
      </c>
      <c r="H99" s="45">
        <f>H30</f>
        <v>11922</v>
      </c>
    </row>
    <row r="100" spans="1:9" x14ac:dyDescent="0.25">
      <c r="A100" s="27" t="s">
        <v>114</v>
      </c>
      <c r="B100" s="45">
        <f>B29</f>
        <v>27193</v>
      </c>
      <c r="C100" s="45">
        <f>C29</f>
        <v>34913</v>
      </c>
      <c r="D100" s="45">
        <f>D29</f>
        <v>39625</v>
      </c>
      <c r="E100" s="45">
        <f>E29</f>
        <v>48082</v>
      </c>
      <c r="F100" s="45">
        <f>F29</f>
        <v>90734</v>
      </c>
      <c r="G100" s="45">
        <f>G29</f>
        <v>71328</v>
      </c>
      <c r="H100" s="45">
        <f>H29</f>
        <v>85717</v>
      </c>
    </row>
    <row r="101" spans="1:9" x14ac:dyDescent="0.25">
      <c r="A101" s="28" t="s">
        <v>115</v>
      </c>
      <c r="B101" s="46">
        <f>B99/B100</f>
        <v>0.53436546169970212</v>
      </c>
      <c r="C101" s="46">
        <f t="shared" ref="C101:H101" si="36">C99/C100</f>
        <v>0.1196402486179933</v>
      </c>
      <c r="D101" s="46">
        <f t="shared" si="36"/>
        <v>0.13329968454258675</v>
      </c>
      <c r="E101" s="46">
        <f t="shared" si="36"/>
        <v>0.16249324071378063</v>
      </c>
      <c r="F101" s="46">
        <f t="shared" si="36"/>
        <v>0.16202305640663919</v>
      </c>
      <c r="G101" s="46">
        <f t="shared" si="36"/>
        <v>0.1592081650964558</v>
      </c>
      <c r="H101" s="46">
        <f t="shared" si="36"/>
        <v>0.13908559562280529</v>
      </c>
    </row>
    <row r="102" spans="1:9" ht="21" x14ac:dyDescent="0.25">
      <c r="A102" s="25"/>
    </row>
    <row r="103" spans="1:9" x14ac:dyDescent="0.25">
      <c r="A103" s="29" t="s">
        <v>116</v>
      </c>
    </row>
    <row r="104" spans="1:9" ht="21" x14ac:dyDescent="0.25">
      <c r="A104" s="25"/>
    </row>
    <row r="105" spans="1:9" x14ac:dyDescent="0.25">
      <c r="A105" s="25" t="s">
        <v>117</v>
      </c>
      <c r="B105" s="45">
        <f>B60-B76-B55+B56+B61</f>
        <v>0</v>
      </c>
      <c r="C105" s="45">
        <f t="shared" ref="C105:H105" si="37">C60-C76-C55+C56+C61</f>
        <v>190653</v>
      </c>
      <c r="D105" s="45">
        <f t="shared" si="37"/>
        <v>203114</v>
      </c>
      <c r="E105" s="45">
        <f t="shared" si="37"/>
        <v>221929</v>
      </c>
      <c r="F105" s="45">
        <f t="shared" si="37"/>
        <v>251197</v>
      </c>
      <c r="G105" s="45">
        <f t="shared" si="37"/>
        <v>195991</v>
      </c>
      <c r="H105" s="45">
        <f t="shared" si="37"/>
        <v>183544</v>
      </c>
    </row>
    <row r="106" spans="1:9" x14ac:dyDescent="0.25">
      <c r="A106" s="25" t="s">
        <v>118</v>
      </c>
      <c r="B106" s="45">
        <f>B63</f>
        <v>0</v>
      </c>
      <c r="C106" s="45">
        <f t="shared" ref="C106:H106" si="38">C63</f>
        <v>59719</v>
      </c>
      <c r="D106" s="45">
        <f t="shared" si="38"/>
        <v>73646</v>
      </c>
      <c r="E106" s="45">
        <f t="shared" si="38"/>
        <v>84749</v>
      </c>
      <c r="F106" s="45">
        <f t="shared" si="38"/>
        <v>97599</v>
      </c>
      <c r="G106" s="45">
        <f t="shared" si="38"/>
        <v>112668</v>
      </c>
      <c r="H106" s="45">
        <f t="shared" si="38"/>
        <v>134345</v>
      </c>
    </row>
    <row r="107" spans="1:9" x14ac:dyDescent="0.25">
      <c r="A107" s="25" t="s">
        <v>66</v>
      </c>
      <c r="B107" s="45">
        <f>SUM(B64:B67)</f>
        <v>0</v>
      </c>
      <c r="C107" s="45">
        <f t="shared" ref="C107:H107" si="39">SUM(C64:C67)</f>
        <v>22801</v>
      </c>
      <c r="D107" s="45">
        <f t="shared" si="39"/>
        <v>35886</v>
      </c>
      <c r="E107" s="45">
        <f t="shared" si="39"/>
        <v>38784</v>
      </c>
      <c r="F107" s="45">
        <f t="shared" si="39"/>
        <v>42693</v>
      </c>
      <c r="G107" s="45">
        <f t="shared" si="39"/>
        <v>52048</v>
      </c>
      <c r="H107" s="45">
        <f t="shared" si="39"/>
        <v>53340</v>
      </c>
    </row>
    <row r="108" spans="1:9" x14ac:dyDescent="0.25">
      <c r="A108" s="25" t="s">
        <v>101</v>
      </c>
      <c r="B108" s="45">
        <f>SUM(B105:B107)</f>
        <v>0</v>
      </c>
      <c r="C108" s="45">
        <f t="shared" ref="C108:H108" si="40">SUM(C105:C107)</f>
        <v>273173</v>
      </c>
      <c r="D108" s="45">
        <f t="shared" si="40"/>
        <v>312646</v>
      </c>
      <c r="E108" s="45">
        <f t="shared" si="40"/>
        <v>345462</v>
      </c>
      <c r="F108" s="45">
        <f t="shared" si="40"/>
        <v>391489</v>
      </c>
      <c r="G108" s="45">
        <f t="shared" si="40"/>
        <v>360707</v>
      </c>
      <c r="H108" s="45">
        <f t="shared" si="40"/>
        <v>371229</v>
      </c>
      <c r="I108" s="19">
        <v>400000</v>
      </c>
    </row>
    <row r="109" spans="1:9" ht="21" x14ac:dyDescent="0.25">
      <c r="A109" s="25"/>
    </row>
    <row r="110" spans="1:9" x14ac:dyDescent="0.25">
      <c r="A110" s="25" t="s">
        <v>119</v>
      </c>
      <c r="B110" s="46" t="e">
        <f>B97/B108</f>
        <v>#DIV/0!</v>
      </c>
      <c r="C110" s="46">
        <f t="shared" ref="C110:I110" si="41">C97/C108</f>
        <v>8.8702111105557105E-2</v>
      </c>
      <c r="D110" s="46">
        <f t="shared" si="41"/>
        <v>9.4893325033497025E-2</v>
      </c>
      <c r="E110" s="46">
        <f t="shared" si="41"/>
        <v>9.9939728956629406E-2</v>
      </c>
      <c r="F110" s="46">
        <f t="shared" si="41"/>
        <v>0.16848625922569418</v>
      </c>
      <c r="G110" s="46">
        <f t="shared" si="41"/>
        <v>0.17445334442594973</v>
      </c>
      <c r="H110" s="46">
        <f t="shared" si="41"/>
        <v>0.1954832674391464</v>
      </c>
      <c r="I110" s="46">
        <f t="shared" si="41"/>
        <v>0.1875</v>
      </c>
    </row>
    <row r="111" spans="1:9" x14ac:dyDescent="0.3">
      <c r="A111" s="30"/>
    </row>
    <row r="112" spans="1:9" x14ac:dyDescent="0.25">
      <c r="A112" s="31" t="s">
        <v>120</v>
      </c>
    </row>
    <row r="113" spans="1:1" ht="21" x14ac:dyDescent="0.25">
      <c r="A113" s="31"/>
    </row>
    <row r="114" spans="1:1" x14ac:dyDescent="0.25">
      <c r="A114" s="32" t="s">
        <v>110</v>
      </c>
    </row>
    <row r="115" spans="1:1" x14ac:dyDescent="0.25">
      <c r="A115" s="33" t="s">
        <v>121</v>
      </c>
    </row>
    <row r="116" spans="1:1" x14ac:dyDescent="0.25">
      <c r="A116" s="33" t="s">
        <v>111</v>
      </c>
    </row>
    <row r="117" spans="1:1" x14ac:dyDescent="0.25">
      <c r="A117" s="32" t="s">
        <v>112</v>
      </c>
    </row>
    <row r="118" spans="1:1" x14ac:dyDescent="0.25">
      <c r="A118" s="32" t="s">
        <v>122</v>
      </c>
    </row>
    <row r="119" spans="1:1" x14ac:dyDescent="0.25">
      <c r="A119" s="32" t="s">
        <v>102</v>
      </c>
    </row>
    <row r="120" spans="1:1" x14ac:dyDescent="0.25">
      <c r="A120" s="34" t="s">
        <v>117</v>
      </c>
    </row>
    <row r="121" spans="1:1" x14ac:dyDescent="0.25">
      <c r="A121" s="34" t="s">
        <v>123</v>
      </c>
    </row>
    <row r="122" spans="1:1" ht="21" x14ac:dyDescent="0.25">
      <c r="A122" s="33"/>
    </row>
    <row r="123" spans="1:1" x14ac:dyDescent="0.25">
      <c r="A123" s="33" t="s">
        <v>123</v>
      </c>
    </row>
    <row r="124" spans="1:1" x14ac:dyDescent="0.25">
      <c r="A124" s="33" t="s">
        <v>124</v>
      </c>
    </row>
    <row r="125" spans="1:1" ht="21" x14ac:dyDescent="0.25">
      <c r="A125" s="33"/>
    </row>
    <row r="126" spans="1:1" ht="21" x14ac:dyDescent="0.25">
      <c r="A126" s="33"/>
    </row>
    <row r="127" spans="1:1" x14ac:dyDescent="0.25">
      <c r="A127" s="33" t="s">
        <v>125</v>
      </c>
    </row>
    <row r="128" spans="1:1" x14ac:dyDescent="0.25">
      <c r="A128" s="33" t="s">
        <v>126</v>
      </c>
    </row>
    <row r="129" spans="1:9" ht="21" x14ac:dyDescent="0.25">
      <c r="A129" s="33"/>
    </row>
    <row r="130" spans="1:9" x14ac:dyDescent="0.25">
      <c r="A130" s="33" t="s">
        <v>124</v>
      </c>
    </row>
    <row r="131" spans="1:9" x14ac:dyDescent="0.25">
      <c r="A131" s="33" t="s">
        <v>127</v>
      </c>
    </row>
    <row r="132" spans="1:9" x14ac:dyDescent="0.25">
      <c r="A132" s="33" t="s">
        <v>128</v>
      </c>
    </row>
    <row r="133" spans="1:9" x14ac:dyDescent="0.25">
      <c r="A133" s="33" t="s">
        <v>129</v>
      </c>
    </row>
    <row r="134" spans="1:9" x14ac:dyDescent="0.25">
      <c r="A134" s="33" t="s">
        <v>130</v>
      </c>
    </row>
    <row r="135" spans="1:9" ht="21" x14ac:dyDescent="0.25">
      <c r="A135" s="33"/>
    </row>
    <row r="136" spans="1:9" x14ac:dyDescent="0.25">
      <c r="A136" s="32" t="s">
        <v>131</v>
      </c>
      <c r="B136" s="45">
        <v>52</v>
      </c>
      <c r="C136" s="45">
        <v>51</v>
      </c>
      <c r="D136" s="45">
        <v>66</v>
      </c>
      <c r="E136" s="45">
        <v>87</v>
      </c>
      <c r="F136" s="45">
        <v>144</v>
      </c>
      <c r="G136" s="45">
        <v>88</v>
      </c>
      <c r="H136" s="45">
        <v>140</v>
      </c>
      <c r="I136" s="45">
        <v>166</v>
      </c>
    </row>
    <row r="137" spans="1:9" x14ac:dyDescent="0.25">
      <c r="A137" s="31" t="s">
        <v>127</v>
      </c>
      <c r="B137" s="45">
        <f>B77-B55+B56+B61</f>
        <v>0</v>
      </c>
      <c r="C137" s="45">
        <f t="shared" ref="C137:H137" si="42">C77-C55+C56+C61</f>
        <v>93609</v>
      </c>
      <c r="D137" s="45">
        <f t="shared" si="42"/>
        <v>100311</v>
      </c>
      <c r="E137" s="45">
        <f t="shared" si="42"/>
        <v>118399</v>
      </c>
      <c r="F137" s="45">
        <f t="shared" si="42"/>
        <v>142125</v>
      </c>
      <c r="G137" s="45">
        <f t="shared" si="42"/>
        <v>115197</v>
      </c>
      <c r="H137" s="45">
        <f t="shared" si="42"/>
        <v>107081</v>
      </c>
      <c r="I137" s="45">
        <v>120000</v>
      </c>
    </row>
    <row r="138" spans="1:9" x14ac:dyDescent="0.25">
      <c r="A138" s="31" t="s">
        <v>132</v>
      </c>
      <c r="B138" s="45">
        <f>B136*B34</f>
        <v>36579.111111111109</v>
      </c>
      <c r="C138" s="45">
        <f t="shared" ref="C138:H138" si="43">C136*C34</f>
        <v>35870.389016018307</v>
      </c>
      <c r="D138" s="45">
        <f t="shared" si="43"/>
        <v>46107.363710333608</v>
      </c>
      <c r="E138" s="45">
        <f t="shared" si="43"/>
        <v>59774.83364613547</v>
      </c>
      <c r="F138" s="45">
        <f t="shared" si="43"/>
        <v>1951649.1978609625</v>
      </c>
      <c r="G138" s="45">
        <f t="shared" si="43"/>
        <v>1157354.3859649124</v>
      </c>
      <c r="H138" s="45">
        <f t="shared" si="43"/>
        <v>1781258.6206896552</v>
      </c>
      <c r="I138" s="45">
        <f>I136*I34</f>
        <v>2043460</v>
      </c>
    </row>
    <row r="139" spans="1:9" x14ac:dyDescent="0.25">
      <c r="A139" s="31" t="s">
        <v>133</v>
      </c>
      <c r="B139" s="45">
        <f>B138+B137</f>
        <v>36579.111111111109</v>
      </c>
      <c r="C139" s="45">
        <f t="shared" ref="C139:I139" si="44">C138+C137</f>
        <v>129479.38901601831</v>
      </c>
      <c r="D139" s="45">
        <f t="shared" si="44"/>
        <v>146418.36371033359</v>
      </c>
      <c r="E139" s="45">
        <f t="shared" si="44"/>
        <v>178173.83364613546</v>
      </c>
      <c r="F139" s="45">
        <f t="shared" si="44"/>
        <v>2093774.1978609625</v>
      </c>
      <c r="G139" s="45">
        <f t="shared" si="44"/>
        <v>1272551.3859649124</v>
      </c>
      <c r="H139" s="45">
        <f t="shared" si="44"/>
        <v>1888339.6206896552</v>
      </c>
      <c r="I139" s="45">
        <f t="shared" si="44"/>
        <v>2163460</v>
      </c>
    </row>
    <row r="140" spans="1:9" x14ac:dyDescent="0.25">
      <c r="A140" s="31" t="s">
        <v>116</v>
      </c>
      <c r="B140" s="45">
        <f>B108</f>
        <v>0</v>
      </c>
      <c r="C140" s="45">
        <f t="shared" ref="C140:H140" si="45">C108</f>
        <v>273173</v>
      </c>
      <c r="D140" s="45">
        <f t="shared" si="45"/>
        <v>312646</v>
      </c>
      <c r="E140" s="45">
        <f t="shared" si="45"/>
        <v>345462</v>
      </c>
      <c r="F140" s="45">
        <f t="shared" si="45"/>
        <v>391489</v>
      </c>
      <c r="G140" s="45">
        <f t="shared" si="45"/>
        <v>360707</v>
      </c>
      <c r="H140" s="45">
        <f t="shared" si="45"/>
        <v>371229</v>
      </c>
      <c r="I140" s="72">
        <v>400000</v>
      </c>
    </row>
    <row r="141" spans="1:9" x14ac:dyDescent="0.25">
      <c r="A141" s="35" t="s">
        <v>134</v>
      </c>
      <c r="B141" s="45">
        <f>B39+B27</f>
        <v>33093</v>
      </c>
      <c r="C141" s="45">
        <f>C39+C27</f>
        <v>36559</v>
      </c>
      <c r="D141" s="45">
        <f>D39+D27</f>
        <v>46012</v>
      </c>
      <c r="E141" s="45">
        <f>E39+E27</f>
        <v>54921</v>
      </c>
      <c r="F141" s="45">
        <f>F39+F27</f>
        <v>88987</v>
      </c>
      <c r="G141" s="45">
        <f>G39+G27</f>
        <v>88317</v>
      </c>
      <c r="H141" s="45">
        <f>H39+H27</f>
        <v>96239</v>
      </c>
      <c r="I141" s="45">
        <v>100000</v>
      </c>
    </row>
    <row r="142" spans="1:9" x14ac:dyDescent="0.25">
      <c r="A142" s="35" t="s">
        <v>135</v>
      </c>
      <c r="B142" s="45">
        <f>B141+B40</f>
        <v>36606</v>
      </c>
      <c r="C142" s="45">
        <f t="shared" ref="C142:H142" si="46">C141+C40</f>
        <v>40919</v>
      </c>
      <c r="D142" s="45">
        <f t="shared" si="46"/>
        <v>52041</v>
      </c>
      <c r="E142" s="45">
        <f t="shared" si="46"/>
        <v>62192</v>
      </c>
      <c r="F142" s="45">
        <f t="shared" si="46"/>
        <v>94201</v>
      </c>
      <c r="G142" s="45">
        <f t="shared" si="46"/>
        <v>98379</v>
      </c>
      <c r="H142" s="45">
        <f t="shared" si="46"/>
        <v>108862</v>
      </c>
      <c r="I142" s="45">
        <v>120000</v>
      </c>
    </row>
    <row r="143" spans="1:9" x14ac:dyDescent="0.25">
      <c r="A143" s="31" t="s">
        <v>136</v>
      </c>
      <c r="B143" s="47">
        <f>B141/B$20</f>
        <v>0.29852510035632129</v>
      </c>
      <c r="C143" s="47">
        <f t="shared" ref="C143:H143" si="47">C141/C$20</f>
        <v>0.26720703995790057</v>
      </c>
      <c r="D143" s="47">
        <f t="shared" si="47"/>
        <v>0.28427562601555695</v>
      </c>
      <c r="E143" s="47">
        <f t="shared" si="47"/>
        <v>0.30089247070296449</v>
      </c>
      <c r="F143" s="47">
        <f t="shared" si="47"/>
        <v>0.34539391799863889</v>
      </c>
      <c r="G143" s="47">
        <f t="shared" si="47"/>
        <v>0.31225274956479004</v>
      </c>
      <c r="H143" s="47">
        <f t="shared" si="47"/>
        <v>0.31307805064395478</v>
      </c>
      <c r="I143" s="47">
        <f>I141/I$20</f>
        <v>45904.328299423163</v>
      </c>
    </row>
    <row r="144" spans="1:9" ht="23" x14ac:dyDescent="0.3">
      <c r="A144" s="36" t="s">
        <v>137</v>
      </c>
      <c r="B144" s="47">
        <f>B142/B$20</f>
        <v>0.33021514591132561</v>
      </c>
      <c r="C144" s="47">
        <f t="shared" ref="C144:H144" si="48">C142/C$20</f>
        <v>0.29907395902615863</v>
      </c>
      <c r="D144" s="47">
        <f t="shared" si="48"/>
        <v>0.3215245556262627</v>
      </c>
      <c r="E144" s="47">
        <f t="shared" si="48"/>
        <v>0.3407276731661617</v>
      </c>
      <c r="F144" s="47">
        <f t="shared" si="48"/>
        <v>0.36563152448548419</v>
      </c>
      <c r="G144" s="47">
        <f t="shared" si="48"/>
        <v>0.34782786156045242</v>
      </c>
      <c r="H144" s="47">
        <f t="shared" si="48"/>
        <v>0.35414232015297542</v>
      </c>
      <c r="I144" s="47">
        <f>I142/I$20</f>
        <v>55085.193959307799</v>
      </c>
    </row>
    <row r="145" spans="1:9" x14ac:dyDescent="0.25">
      <c r="A145" s="31" t="s">
        <v>138</v>
      </c>
      <c r="C145" s="48">
        <f t="shared" ref="C145:I146" si="49">C141/B141-1</f>
        <v>0.10473514036201004</v>
      </c>
      <c r="D145" s="48">
        <f t="shared" si="49"/>
        <v>0.25856834158483544</v>
      </c>
      <c r="E145" s="48">
        <f t="shared" si="49"/>
        <v>0.19362340259062849</v>
      </c>
      <c r="F145" s="48">
        <f t="shared" si="49"/>
        <v>0.62027275541231952</v>
      </c>
      <c r="G145" s="48">
        <f t="shared" si="49"/>
        <v>-7.5291896569161798E-3</v>
      </c>
      <c r="H145" s="48">
        <f t="shared" si="49"/>
        <v>8.9699604832591762E-2</v>
      </c>
      <c r="I145" s="48">
        <f t="shared" si="49"/>
        <v>3.9079790937146086E-2</v>
      </c>
    </row>
    <row r="146" spans="1:9" x14ac:dyDescent="0.25">
      <c r="A146" s="31" t="s">
        <v>139</v>
      </c>
      <c r="C146" s="48">
        <f t="shared" si="49"/>
        <v>0.11782221493744194</v>
      </c>
      <c r="D146" s="48">
        <f t="shared" si="49"/>
        <v>0.27180527383367137</v>
      </c>
      <c r="E146" s="48">
        <f t="shared" si="49"/>
        <v>0.19505774293345635</v>
      </c>
      <c r="F146" s="48">
        <f t="shared" si="49"/>
        <v>0.51468034473887325</v>
      </c>
      <c r="G146" s="48">
        <f t="shared" si="49"/>
        <v>4.435197078587283E-2</v>
      </c>
      <c r="H146" s="48">
        <f t="shared" si="49"/>
        <v>0.10655729373138567</v>
      </c>
      <c r="I146" s="48">
        <f t="shared" si="49"/>
        <v>0.10231302015395638</v>
      </c>
    </row>
    <row r="147" spans="1:9" x14ac:dyDescent="0.25">
      <c r="A147" s="31" t="s">
        <v>140</v>
      </c>
      <c r="B147" s="49" t="e">
        <f>B110</f>
        <v>#DIV/0!</v>
      </c>
      <c r="C147" s="49">
        <f t="shared" ref="C147:H147" si="50">C110</f>
        <v>8.8702111105557105E-2</v>
      </c>
      <c r="D147" s="49">
        <f t="shared" si="50"/>
        <v>9.4893325033497025E-2</v>
      </c>
      <c r="E147" s="49">
        <f t="shared" si="50"/>
        <v>9.9939728956629406E-2</v>
      </c>
      <c r="F147" s="49">
        <f t="shared" si="50"/>
        <v>0.16848625922569418</v>
      </c>
      <c r="G147" s="49">
        <f t="shared" si="50"/>
        <v>0.17445334442594973</v>
      </c>
      <c r="H147" s="49">
        <f t="shared" si="50"/>
        <v>0.1954832674391464</v>
      </c>
      <c r="I147" s="49">
        <f>I110</f>
        <v>0.1875</v>
      </c>
    </row>
    <row r="148" spans="1:9" x14ac:dyDescent="0.25">
      <c r="A148" s="37" t="s">
        <v>157</v>
      </c>
      <c r="B148" s="50">
        <f>B$139/C141</f>
        <v>1.0005501001425396</v>
      </c>
      <c r="C148" s="50">
        <f t="shared" ref="C148:H148" si="51">C$139/D141</f>
        <v>2.8140352302881491</v>
      </c>
      <c r="D148" s="50">
        <f t="shared" si="51"/>
        <v>2.6659813861789403</v>
      </c>
      <c r="E148" s="50">
        <f t="shared" si="51"/>
        <v>2.0022456498829655</v>
      </c>
      <c r="F148" s="50">
        <f t="shared" si="51"/>
        <v>23.707487775410879</v>
      </c>
      <c r="G148" s="50">
        <f t="shared" si="51"/>
        <v>13.222824280851967</v>
      </c>
      <c r="H148" s="50">
        <f t="shared" si="51"/>
        <v>18.883396206896553</v>
      </c>
      <c r="I148" s="50"/>
    </row>
    <row r="149" spans="1:9" x14ac:dyDescent="0.25">
      <c r="A149" s="37" t="s">
        <v>158</v>
      </c>
      <c r="B149" s="50">
        <f>B$139/C142</f>
        <v>0.8939395173662873</v>
      </c>
      <c r="C149" s="50">
        <f t="shared" ref="C149:H149" si="52">C$139/D142</f>
        <v>2.4880265370768875</v>
      </c>
      <c r="D149" s="50">
        <f t="shared" si="52"/>
        <v>2.3542957890135967</v>
      </c>
      <c r="E149" s="50">
        <f t="shared" si="52"/>
        <v>1.8914218919771071</v>
      </c>
      <c r="F149" s="50">
        <f t="shared" si="52"/>
        <v>21.28273511482087</v>
      </c>
      <c r="G149" s="50">
        <f t="shared" si="52"/>
        <v>11.689583013034046</v>
      </c>
      <c r="H149" s="50">
        <f t="shared" si="52"/>
        <v>15.736163505747127</v>
      </c>
      <c r="I149" s="50"/>
    </row>
    <row r="150" spans="1:9" x14ac:dyDescent="0.25">
      <c r="A150" s="37" t="s">
        <v>159</v>
      </c>
      <c r="B150" s="50">
        <f>B$139/B141</f>
        <v>1.1053428553201918</v>
      </c>
      <c r="C150" s="50">
        <f t="shared" ref="C150:H150" si="53">C$139/C141</f>
        <v>3.5416556529450562</v>
      </c>
      <c r="D150" s="50">
        <f t="shared" si="53"/>
        <v>3.1821777734141876</v>
      </c>
      <c r="E150" s="50">
        <f t="shared" si="53"/>
        <v>3.244184076148203</v>
      </c>
      <c r="F150" s="50">
        <f t="shared" si="53"/>
        <v>23.528989603660786</v>
      </c>
      <c r="G150" s="50">
        <f t="shared" si="53"/>
        <v>14.408906393615187</v>
      </c>
      <c r="H150" s="50">
        <f t="shared" si="53"/>
        <v>19.621355382845366</v>
      </c>
      <c r="I150" s="50">
        <f>I$139/I141</f>
        <v>21.634599999999999</v>
      </c>
    </row>
    <row r="151" spans="1:9" x14ac:dyDescent="0.25">
      <c r="A151" s="37" t="s">
        <v>160</v>
      </c>
      <c r="B151" s="50">
        <f>B$139/B142</f>
        <v>0.99926545132249112</v>
      </c>
      <c r="C151" s="50">
        <f t="shared" ref="C151:H151" si="54">C$139/C142</f>
        <v>3.164285271292512</v>
      </c>
      <c r="D151" s="50">
        <f t="shared" si="54"/>
        <v>2.8135194118163294</v>
      </c>
      <c r="E151" s="50">
        <f t="shared" si="54"/>
        <v>2.8648995633865364</v>
      </c>
      <c r="F151" s="50">
        <f t="shared" si="54"/>
        <v>22.226666360876873</v>
      </c>
      <c r="G151" s="50">
        <f t="shared" si="54"/>
        <v>12.935193343751333</v>
      </c>
      <c r="H151" s="50">
        <f t="shared" si="54"/>
        <v>17.346177919656586</v>
      </c>
      <c r="I151" s="50">
        <f>I$139/I142</f>
        <v>18.028833333333335</v>
      </c>
    </row>
    <row r="152" spans="1:9" x14ac:dyDescent="0.25">
      <c r="A152" s="37" t="s">
        <v>141</v>
      </c>
      <c r="B152" s="50" t="e">
        <f>B$139/B140</f>
        <v>#DIV/0!</v>
      </c>
      <c r="C152" s="50">
        <f t="shared" ref="C152:H152" si="55">C$139/C140</f>
        <v>0.47398311332385817</v>
      </c>
      <c r="D152" s="50">
        <f t="shared" si="55"/>
        <v>0.46831996478551968</v>
      </c>
      <c r="E152" s="50">
        <f t="shared" si="55"/>
        <v>0.51575523109961574</v>
      </c>
      <c r="F152" s="50">
        <f t="shared" si="55"/>
        <v>5.3482325119248877</v>
      </c>
      <c r="G152" s="50">
        <f t="shared" si="55"/>
        <v>3.5279364857485782</v>
      </c>
      <c r="H152" s="50">
        <f t="shared" si="55"/>
        <v>5.086724422633079</v>
      </c>
      <c r="I152" s="50">
        <f>I$139/I140</f>
        <v>5.4086499999999997</v>
      </c>
    </row>
    <row r="153" spans="1:9" x14ac:dyDescent="0.25">
      <c r="A153" s="31" t="s">
        <v>142</v>
      </c>
      <c r="B153" s="51">
        <f>B47/B136</f>
        <v>0.53967959855655323</v>
      </c>
      <c r="C153" s="51">
        <f t="shared" ref="C153:H153" si="56">C47/C136</f>
        <v>0.49731827530595796</v>
      </c>
      <c r="D153" s="51">
        <f t="shared" si="56"/>
        <v>0.56839077082445455</v>
      </c>
      <c r="E153" s="51">
        <f t="shared" si="56"/>
        <v>0.62104731599533369</v>
      </c>
      <c r="F153" s="51">
        <f t="shared" si="56"/>
        <v>2.9129210342877434E-2</v>
      </c>
      <c r="G153" s="51">
        <f t="shared" si="56"/>
        <v>4.3815447208697386E-2</v>
      </c>
      <c r="H153" s="51">
        <f t="shared" si="56"/>
        <v>3.3492048435337277E-2</v>
      </c>
      <c r="I153" s="51">
        <f>I47/I136</f>
        <v>0</v>
      </c>
    </row>
  </sheetData>
  <mergeCells count="5">
    <mergeCell ref="A1:A2"/>
    <mergeCell ref="K2:N2"/>
    <mergeCell ref="P2:S2"/>
    <mergeCell ref="U2:X2"/>
    <mergeCell ref="Z2:AC2"/>
  </mergeCells>
  <phoneticPr fontId="2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6E86-8C6F-5448-A35E-6E4E6C87EA76}">
  <dimension ref="A1:H58"/>
  <sheetViews>
    <sheetView tabSelected="1" zoomScale="93" workbookViewId="0">
      <selection activeCell="F29" sqref="F29"/>
    </sheetView>
  </sheetViews>
  <sheetFormatPr baseColWidth="10" defaultRowHeight="16" x14ac:dyDescent="0.2"/>
  <cols>
    <col min="1" max="1" width="30.83203125" bestFit="1" customWidth="1"/>
    <col min="2" max="2" width="9.83203125" bestFit="1" customWidth="1"/>
    <col min="3" max="8" width="11.6640625" bestFit="1" customWidth="1"/>
  </cols>
  <sheetData>
    <row r="1" spans="1:8" ht="32" x14ac:dyDescent="0.2">
      <c r="A1" s="1" t="s">
        <v>0</v>
      </c>
      <c r="B1" s="1"/>
      <c r="C1" s="4" t="s">
        <v>95</v>
      </c>
      <c r="D1" s="4" t="s">
        <v>94</v>
      </c>
      <c r="E1" s="4" t="s">
        <v>93</v>
      </c>
      <c r="F1" s="4" t="s">
        <v>56</v>
      </c>
      <c r="G1" s="4" t="s">
        <v>36</v>
      </c>
      <c r="H1" s="4" t="s">
        <v>39</v>
      </c>
    </row>
    <row r="2" spans="1:8" x14ac:dyDescent="0.2">
      <c r="A2" s="2" t="s">
        <v>1</v>
      </c>
      <c r="B2" s="2"/>
      <c r="G2" s="3" t="s">
        <v>37</v>
      </c>
      <c r="H2" s="3" t="s">
        <v>37</v>
      </c>
    </row>
    <row r="3" spans="1:8" x14ac:dyDescent="0.2">
      <c r="A3" s="3" t="s">
        <v>2</v>
      </c>
      <c r="B3" s="3"/>
      <c r="C3" s="5">
        <v>16701</v>
      </c>
      <c r="D3" s="5">
        <v>18498</v>
      </c>
      <c r="E3" s="5">
        <v>26465</v>
      </c>
      <c r="F3" s="5">
        <v>20945</v>
      </c>
      <c r="G3" s="5">
        <v>21879</v>
      </c>
      <c r="H3" s="5">
        <v>24048</v>
      </c>
    </row>
    <row r="4" spans="1:8" x14ac:dyDescent="0.2">
      <c r="A4" s="3" t="s">
        <v>3</v>
      </c>
      <c r="B4" s="3"/>
      <c r="C4" s="6">
        <v>92439</v>
      </c>
      <c r="D4" s="6">
        <v>101177</v>
      </c>
      <c r="E4" s="6">
        <v>110229</v>
      </c>
      <c r="F4" s="6">
        <v>118704</v>
      </c>
      <c r="G4" s="6">
        <v>91883</v>
      </c>
      <c r="H4" s="6">
        <v>86868</v>
      </c>
    </row>
    <row r="5" spans="1:8" ht="32" x14ac:dyDescent="0.2">
      <c r="A5" s="3" t="s">
        <v>4</v>
      </c>
      <c r="B5" s="3"/>
      <c r="C5" s="6">
        <v>109140</v>
      </c>
      <c r="D5" s="6">
        <v>119675</v>
      </c>
      <c r="E5" s="6">
        <v>136694</v>
      </c>
      <c r="F5" s="6">
        <v>139649</v>
      </c>
      <c r="G5" s="6">
        <v>113762</v>
      </c>
      <c r="H5" s="6">
        <v>110916</v>
      </c>
    </row>
    <row r="6" spans="1:8" x14ac:dyDescent="0.2">
      <c r="A6" s="3" t="s">
        <v>5</v>
      </c>
      <c r="B6" s="3"/>
      <c r="C6" s="6">
        <v>20838</v>
      </c>
      <c r="D6" s="6">
        <v>25326</v>
      </c>
      <c r="E6" s="6">
        <v>30930</v>
      </c>
      <c r="F6" s="6">
        <v>39304</v>
      </c>
      <c r="G6" s="6">
        <v>40258</v>
      </c>
      <c r="H6" s="6">
        <v>47964</v>
      </c>
    </row>
    <row r="7" spans="1:8" x14ac:dyDescent="0.2">
      <c r="A7" s="3" t="s">
        <v>6</v>
      </c>
      <c r="B7" s="3"/>
      <c r="C7" s="6">
        <f>355+1107+4236</f>
        <v>5698</v>
      </c>
      <c r="D7" s="6">
        <f>2166+999+4412</f>
        <v>7577</v>
      </c>
      <c r="E7" s="6">
        <f>454+728+5490</f>
        <v>6672</v>
      </c>
      <c r="F7" s="6">
        <f>966+1170+7054</f>
        <v>9190</v>
      </c>
      <c r="G7" s="6">
        <v>10775</v>
      </c>
      <c r="H7" s="6">
        <v>12650</v>
      </c>
    </row>
    <row r="8" spans="1:8" x14ac:dyDescent="0.2">
      <c r="A8" s="3" t="s">
        <v>7</v>
      </c>
      <c r="B8" s="3"/>
      <c r="C8" s="6">
        <v>135676</v>
      </c>
      <c r="D8" s="6">
        <v>152578</v>
      </c>
      <c r="E8" s="6">
        <v>174296</v>
      </c>
      <c r="F8" s="6">
        <v>188143</v>
      </c>
      <c r="G8" s="6">
        <v>164795</v>
      </c>
      <c r="H8" s="6">
        <v>171530</v>
      </c>
    </row>
    <row r="9" spans="1:8" x14ac:dyDescent="0.2">
      <c r="A9" s="3" t="s">
        <v>8</v>
      </c>
      <c r="B9" s="3"/>
      <c r="C9" s="6">
        <v>13859</v>
      </c>
      <c r="D9" s="6">
        <v>13078</v>
      </c>
      <c r="E9" s="6">
        <v>20703</v>
      </c>
      <c r="F9" s="6">
        <v>29549</v>
      </c>
      <c r="G9" s="6">
        <v>30492</v>
      </c>
      <c r="H9" s="6">
        <v>31008</v>
      </c>
    </row>
    <row r="10" spans="1:8" x14ac:dyDescent="0.2">
      <c r="A10" s="3" t="s">
        <v>9</v>
      </c>
      <c r="B10" s="3"/>
      <c r="C10" s="6">
        <v>737</v>
      </c>
      <c r="D10" s="6">
        <v>721</v>
      </c>
      <c r="E10" s="6">
        <v>1084</v>
      </c>
      <c r="F10" s="6">
        <v>1284</v>
      </c>
      <c r="G10" s="6">
        <v>5261</v>
      </c>
      <c r="H10" s="6">
        <v>12169</v>
      </c>
    </row>
    <row r="11" spans="1:8" x14ac:dyDescent="0.2">
      <c r="A11" s="3" t="s">
        <v>10</v>
      </c>
      <c r="B11" s="3"/>
      <c r="C11" s="6">
        <v>59719</v>
      </c>
      <c r="D11" s="6">
        <v>73646</v>
      </c>
      <c r="E11" s="6">
        <v>84749</v>
      </c>
      <c r="F11" s="6">
        <v>97599</v>
      </c>
      <c r="G11" s="6">
        <v>112668</v>
      </c>
      <c r="H11" s="6">
        <v>134345</v>
      </c>
    </row>
    <row r="12" spans="1:8" x14ac:dyDescent="0.2">
      <c r="A12" s="3" t="s">
        <v>11</v>
      </c>
      <c r="B12" s="3"/>
      <c r="D12" s="6">
        <v>10941</v>
      </c>
      <c r="E12" s="6">
        <v>12211</v>
      </c>
      <c r="F12" s="6">
        <v>12959</v>
      </c>
      <c r="G12" s="6">
        <v>14381</v>
      </c>
      <c r="H12" s="6">
        <v>14091</v>
      </c>
    </row>
    <row r="13" spans="1:8" x14ac:dyDescent="0.2">
      <c r="A13" s="3" t="s">
        <v>91</v>
      </c>
      <c r="B13" s="3"/>
      <c r="C13" s="6">
        <v>2220</v>
      </c>
      <c r="D13" s="6">
        <v>1979</v>
      </c>
      <c r="E13" s="6">
        <v>1445</v>
      </c>
      <c r="F13" s="6">
        <v>1417</v>
      </c>
      <c r="G13" s="6">
        <v>0</v>
      </c>
      <c r="H13" s="6">
        <v>0</v>
      </c>
    </row>
    <row r="14" spans="1:8" x14ac:dyDescent="0.2">
      <c r="A14" s="3" t="s">
        <v>12</v>
      </c>
      <c r="B14" s="3"/>
      <c r="C14" s="6">
        <v>17888</v>
      </c>
      <c r="D14" s="6">
        <v>20624</v>
      </c>
      <c r="E14" s="6">
        <v>21175</v>
      </c>
      <c r="F14" s="6">
        <v>22956</v>
      </c>
      <c r="G14" s="6">
        <v>28960</v>
      </c>
      <c r="H14" s="6">
        <v>29198</v>
      </c>
    </row>
    <row r="15" spans="1:8" x14ac:dyDescent="0.2">
      <c r="A15" s="3" t="s">
        <v>13</v>
      </c>
      <c r="B15" s="3"/>
      <c r="C15" s="6">
        <v>2693</v>
      </c>
      <c r="D15" s="6">
        <v>2342</v>
      </c>
      <c r="E15" s="6">
        <v>3953</v>
      </c>
      <c r="F15" s="6">
        <v>5361</v>
      </c>
      <c r="G15" s="6">
        <v>8707</v>
      </c>
      <c r="H15" s="6">
        <v>10051</v>
      </c>
    </row>
    <row r="16" spans="1:8" x14ac:dyDescent="0.2">
      <c r="A16" s="3" t="s">
        <v>14</v>
      </c>
      <c r="B16" s="3"/>
      <c r="C16" s="6">
        <v>232792</v>
      </c>
      <c r="D16" s="6">
        <v>275909</v>
      </c>
      <c r="E16" s="6">
        <v>319616</v>
      </c>
      <c r="F16" s="6">
        <v>359268</v>
      </c>
      <c r="G16" s="6">
        <v>365264</v>
      </c>
      <c r="H16" s="6">
        <v>402392</v>
      </c>
    </row>
    <row r="17" spans="1:8" x14ac:dyDescent="0.2">
      <c r="A17" s="2" t="s">
        <v>15</v>
      </c>
      <c r="B17" s="2"/>
      <c r="G17" s="3" t="s">
        <v>37</v>
      </c>
      <c r="H17" s="3" t="s">
        <v>37</v>
      </c>
    </row>
    <row r="18" spans="1:8" x14ac:dyDescent="0.2">
      <c r="A18" s="3" t="s">
        <v>16</v>
      </c>
      <c r="B18" s="3"/>
      <c r="C18" s="6">
        <v>4378</v>
      </c>
      <c r="D18" s="6">
        <v>5561</v>
      </c>
      <c r="E18" s="6">
        <v>5589</v>
      </c>
      <c r="F18" s="6">
        <v>6037</v>
      </c>
      <c r="G18" s="6">
        <v>5128</v>
      </c>
      <c r="H18" s="6">
        <v>7493</v>
      </c>
    </row>
    <row r="19" spans="1:8" x14ac:dyDescent="0.2">
      <c r="A19" s="3" t="s">
        <v>17</v>
      </c>
      <c r="B19" s="3"/>
      <c r="C19" s="6">
        <v>6839</v>
      </c>
      <c r="D19" s="6">
        <v>8495</v>
      </c>
      <c r="E19" s="6">
        <v>11086</v>
      </c>
      <c r="F19" s="6">
        <v>13889</v>
      </c>
      <c r="G19" s="6">
        <v>14028</v>
      </c>
      <c r="H19" s="6">
        <v>15140</v>
      </c>
    </row>
    <row r="20" spans="1:8" ht="32" x14ac:dyDescent="0.2">
      <c r="A20" s="3" t="s">
        <v>18</v>
      </c>
      <c r="B20" s="3"/>
      <c r="C20" s="6">
        <v>16958</v>
      </c>
      <c r="D20" s="6">
        <v>23067</v>
      </c>
      <c r="E20" s="6">
        <v>28631</v>
      </c>
      <c r="F20" s="6">
        <v>31236</v>
      </c>
      <c r="G20" s="6">
        <v>37866</v>
      </c>
      <c r="H20" s="6">
        <v>46168</v>
      </c>
    </row>
    <row r="21" spans="1:8" x14ac:dyDescent="0.2">
      <c r="A21" s="3" t="s">
        <v>19</v>
      </c>
      <c r="B21" s="3"/>
      <c r="C21" s="6">
        <v>4592</v>
      </c>
      <c r="D21" s="6">
        <v>5916</v>
      </c>
      <c r="E21" s="6">
        <v>7500</v>
      </c>
      <c r="F21" s="6">
        <v>8996</v>
      </c>
      <c r="G21" s="6">
        <v>8370</v>
      </c>
      <c r="H21" s="6">
        <v>8876</v>
      </c>
    </row>
    <row r="22" spans="1:8" x14ac:dyDescent="0.2">
      <c r="A22" s="3" t="s">
        <v>20</v>
      </c>
      <c r="B22" s="3"/>
      <c r="C22" s="6">
        <v>1784</v>
      </c>
      <c r="D22" s="6">
        <v>1908</v>
      </c>
      <c r="E22" s="6">
        <v>2543</v>
      </c>
      <c r="F22" s="6">
        <v>3288</v>
      </c>
      <c r="G22" s="6">
        <v>3908</v>
      </c>
      <c r="H22" s="6">
        <v>4137</v>
      </c>
    </row>
    <row r="23" spans="1:8" x14ac:dyDescent="0.2">
      <c r="A23" s="3" t="s">
        <v>92</v>
      </c>
      <c r="B23" s="3"/>
      <c r="C23" s="6">
        <v>69</v>
      </c>
      <c r="D23" s="6">
        <v>274</v>
      </c>
      <c r="E23" s="6">
        <v>1485</v>
      </c>
      <c r="F23" s="6">
        <v>808</v>
      </c>
      <c r="G23" s="6">
        <v>0</v>
      </c>
      <c r="H23" s="6">
        <v>0</v>
      </c>
    </row>
    <row r="24" spans="1:8" x14ac:dyDescent="0.2">
      <c r="A24" s="3" t="s">
        <v>21</v>
      </c>
      <c r="B24" s="3"/>
      <c r="C24" s="6">
        <v>34620</v>
      </c>
      <c r="D24" s="6">
        <v>45221</v>
      </c>
      <c r="E24" s="6">
        <v>56834</v>
      </c>
      <c r="F24" s="6">
        <v>64254</v>
      </c>
      <c r="G24" s="6">
        <v>69300</v>
      </c>
      <c r="H24" s="6">
        <v>81814</v>
      </c>
    </row>
    <row r="25" spans="1:8" x14ac:dyDescent="0.2">
      <c r="A25" s="3" t="s">
        <v>22</v>
      </c>
      <c r="B25" s="3"/>
      <c r="C25" s="6">
        <v>4012</v>
      </c>
      <c r="D25" s="6">
        <v>4554</v>
      </c>
      <c r="E25" s="6">
        <v>13932</v>
      </c>
      <c r="F25" s="6">
        <v>14817</v>
      </c>
      <c r="G25" s="6">
        <v>14701</v>
      </c>
      <c r="H25" s="6">
        <v>13253</v>
      </c>
    </row>
    <row r="26" spans="1:8" x14ac:dyDescent="0.2">
      <c r="A26" s="3" t="s">
        <v>23</v>
      </c>
      <c r="B26" s="3"/>
      <c r="C26" s="6">
        <v>396</v>
      </c>
      <c r="D26" s="6">
        <v>358</v>
      </c>
      <c r="E26" s="6">
        <v>481</v>
      </c>
      <c r="F26" s="6">
        <v>535</v>
      </c>
      <c r="G26" s="6">
        <v>599</v>
      </c>
      <c r="H26" s="6">
        <v>911</v>
      </c>
    </row>
    <row r="27" spans="1:8" x14ac:dyDescent="0.2">
      <c r="A27" s="3" t="s">
        <v>24</v>
      </c>
      <c r="B27" s="3"/>
      <c r="C27" s="6">
        <v>11327</v>
      </c>
      <c r="D27" s="6">
        <v>9885</v>
      </c>
      <c r="E27" s="6">
        <v>8849</v>
      </c>
      <c r="F27" s="6">
        <v>9176</v>
      </c>
      <c r="G27" s="6">
        <v>9258</v>
      </c>
      <c r="H27" s="6">
        <v>8474</v>
      </c>
    </row>
    <row r="28" spans="1:8" x14ac:dyDescent="0.2">
      <c r="A28" s="3" t="s">
        <v>9</v>
      </c>
      <c r="B28" s="3"/>
      <c r="C28" s="6">
        <v>1264</v>
      </c>
      <c r="D28" s="6">
        <v>1701</v>
      </c>
      <c r="E28" s="6">
        <v>3561</v>
      </c>
      <c r="F28" s="6">
        <v>5257</v>
      </c>
      <c r="G28" s="6">
        <v>514</v>
      </c>
      <c r="H28" s="6">
        <v>485</v>
      </c>
    </row>
    <row r="29" spans="1:8" x14ac:dyDescent="0.2">
      <c r="A29" s="3" t="s">
        <v>25</v>
      </c>
      <c r="B29" s="3"/>
      <c r="D29" s="6">
        <v>10214</v>
      </c>
      <c r="E29" s="6">
        <v>11146</v>
      </c>
      <c r="F29" s="6">
        <v>11389</v>
      </c>
      <c r="G29" s="6">
        <v>12501</v>
      </c>
      <c r="H29" s="6">
        <v>12460</v>
      </c>
    </row>
    <row r="30" spans="1:8" x14ac:dyDescent="0.2">
      <c r="A30" s="3" t="s">
        <v>26</v>
      </c>
      <c r="B30" s="3"/>
      <c r="C30" s="6">
        <v>3545</v>
      </c>
      <c r="D30" s="6">
        <v>2534</v>
      </c>
      <c r="E30" s="6">
        <v>2269</v>
      </c>
      <c r="F30" s="6">
        <v>2205</v>
      </c>
      <c r="G30" s="6">
        <v>2247</v>
      </c>
      <c r="H30" s="6">
        <v>1616</v>
      </c>
    </row>
    <row r="31" spans="1:8" x14ac:dyDescent="0.2">
      <c r="A31" s="3" t="s">
        <v>27</v>
      </c>
      <c r="B31" s="3"/>
      <c r="C31" s="6">
        <v>55164</v>
      </c>
      <c r="D31" s="6">
        <v>74467</v>
      </c>
      <c r="E31" s="6">
        <v>97072</v>
      </c>
      <c r="F31" s="6">
        <v>107633</v>
      </c>
      <c r="G31" s="6">
        <v>109120</v>
      </c>
      <c r="H31" s="6">
        <v>119013</v>
      </c>
    </row>
    <row r="32" spans="1:8" ht="32" x14ac:dyDescent="0.2">
      <c r="A32" s="3" t="s">
        <v>28</v>
      </c>
      <c r="B32" s="3"/>
      <c r="C32" s="3" t="s">
        <v>38</v>
      </c>
      <c r="D32" s="3" t="s">
        <v>38</v>
      </c>
      <c r="E32" s="3" t="s">
        <v>38</v>
      </c>
      <c r="F32" s="3" t="s">
        <v>38</v>
      </c>
      <c r="G32" s="3" t="s">
        <v>38</v>
      </c>
      <c r="H32" s="3" t="s">
        <v>38</v>
      </c>
    </row>
    <row r="33" spans="1:8" x14ac:dyDescent="0.2">
      <c r="A33" s="2" t="s">
        <v>29</v>
      </c>
      <c r="B33" s="2"/>
      <c r="G33" s="3" t="s">
        <v>37</v>
      </c>
      <c r="H33" s="3" t="s">
        <v>37</v>
      </c>
    </row>
    <row r="34" spans="1:8" ht="48" x14ac:dyDescent="0.2">
      <c r="A34" s="3" t="s">
        <v>30</v>
      </c>
      <c r="B34" s="3"/>
      <c r="C34" s="6">
        <v>0</v>
      </c>
      <c r="D34" s="6">
        <v>0</v>
      </c>
      <c r="E34" s="6">
        <v>0</v>
      </c>
      <c r="F34" s="6">
        <v>0</v>
      </c>
      <c r="G34" s="6">
        <v>0</v>
      </c>
      <c r="H34" s="6">
        <v>0</v>
      </c>
    </row>
    <row r="35" spans="1:8" ht="144" x14ac:dyDescent="0.2">
      <c r="A35" s="3" t="s">
        <v>31</v>
      </c>
      <c r="B35" s="3"/>
      <c r="C35" s="6">
        <v>45049</v>
      </c>
      <c r="D35" s="6">
        <v>50552</v>
      </c>
      <c r="E35" s="6">
        <v>58510</v>
      </c>
      <c r="F35" s="6">
        <v>61774</v>
      </c>
      <c r="G35" s="6">
        <v>68184</v>
      </c>
      <c r="H35" s="6">
        <v>76534</v>
      </c>
    </row>
    <row r="36" spans="1:8" ht="32" x14ac:dyDescent="0.2">
      <c r="A36" s="3" t="s">
        <v>32</v>
      </c>
      <c r="B36" s="3"/>
      <c r="C36" s="6">
        <v>-2306</v>
      </c>
      <c r="D36" s="6">
        <v>-1232</v>
      </c>
      <c r="E36" s="6">
        <v>633</v>
      </c>
      <c r="F36" s="6">
        <v>-1623</v>
      </c>
      <c r="G36" s="6">
        <v>-7603</v>
      </c>
      <c r="H36" s="6">
        <v>-4402</v>
      </c>
    </row>
    <row r="37" spans="1:8" x14ac:dyDescent="0.2">
      <c r="A37" s="3" t="s">
        <v>33</v>
      </c>
      <c r="B37" s="3"/>
      <c r="C37" s="6">
        <v>134885</v>
      </c>
      <c r="D37" s="6">
        <v>152122</v>
      </c>
      <c r="E37" s="6">
        <v>163401</v>
      </c>
      <c r="F37" s="6">
        <v>191484</v>
      </c>
      <c r="G37" s="6">
        <v>195563</v>
      </c>
      <c r="H37" s="6">
        <v>211247</v>
      </c>
    </row>
    <row r="38" spans="1:8" x14ac:dyDescent="0.2">
      <c r="A38" s="3" t="s">
        <v>34</v>
      </c>
      <c r="B38" s="3"/>
      <c r="C38" s="6">
        <v>177628</v>
      </c>
      <c r="D38" s="6">
        <v>201442</v>
      </c>
      <c r="E38" s="6">
        <v>222544</v>
      </c>
      <c r="F38" s="6">
        <v>251635</v>
      </c>
      <c r="G38" s="6">
        <v>256144</v>
      </c>
      <c r="H38" s="6">
        <v>283379</v>
      </c>
    </row>
    <row r="39" spans="1:8" ht="32" x14ac:dyDescent="0.2">
      <c r="A39" s="3" t="s">
        <v>35</v>
      </c>
      <c r="B39" s="3"/>
      <c r="C39" s="5">
        <v>232792</v>
      </c>
      <c r="D39" s="5">
        <v>275909</v>
      </c>
      <c r="E39" s="5">
        <v>319616</v>
      </c>
      <c r="F39" s="5">
        <v>359268</v>
      </c>
      <c r="G39" s="5">
        <v>365264</v>
      </c>
      <c r="H39" s="5">
        <v>402392</v>
      </c>
    </row>
    <row r="40" spans="1:8" x14ac:dyDescent="0.2">
      <c r="C40" s="5"/>
      <c r="D40" s="5"/>
      <c r="E40" s="6"/>
      <c r="F40" s="5"/>
    </row>
    <row r="41" spans="1:8" x14ac:dyDescent="0.2">
      <c r="C41" s="6"/>
      <c r="D41" s="6"/>
      <c r="E41" s="5"/>
      <c r="F41" s="5"/>
    </row>
    <row r="42" spans="1:8" x14ac:dyDescent="0.2">
      <c r="C42" s="5"/>
      <c r="D42" s="5"/>
      <c r="F42" s="6"/>
    </row>
    <row r="43" spans="1:8" x14ac:dyDescent="0.2">
      <c r="B43" s="11"/>
      <c r="C43" s="11"/>
      <c r="D43" s="11"/>
      <c r="E43" s="11"/>
      <c r="F43" s="12"/>
      <c r="G43" s="11"/>
      <c r="H43" s="11"/>
    </row>
    <row r="44" spans="1:8" x14ac:dyDescent="0.2">
      <c r="B44" s="11"/>
      <c r="C44" s="11"/>
      <c r="D44" s="11"/>
      <c r="E44" s="11"/>
      <c r="F44" s="11"/>
      <c r="G44" s="11"/>
      <c r="H44" s="11"/>
    </row>
    <row r="45" spans="1:8" x14ac:dyDescent="0.2">
      <c r="B45" s="11"/>
      <c r="C45" s="11"/>
      <c r="D45" s="11"/>
      <c r="E45" s="11"/>
      <c r="F45" s="11"/>
      <c r="G45" s="11"/>
      <c r="H45" s="11"/>
    </row>
    <row r="46" spans="1:8" x14ac:dyDescent="0.2">
      <c r="B46" s="11"/>
      <c r="C46" s="11"/>
      <c r="D46" s="11"/>
      <c r="E46" s="11"/>
      <c r="F46" s="11"/>
      <c r="G46" s="11"/>
      <c r="H46" s="11"/>
    </row>
    <row r="47" spans="1:8" x14ac:dyDescent="0.2">
      <c r="B47" s="11"/>
      <c r="C47" s="11"/>
      <c r="D47" s="11"/>
      <c r="E47" s="11"/>
      <c r="F47" s="11"/>
      <c r="G47" s="11"/>
      <c r="H47" s="11"/>
    </row>
    <row r="48" spans="1:8" x14ac:dyDescent="0.2">
      <c r="B48" s="11"/>
      <c r="C48" s="11"/>
      <c r="D48" s="11"/>
      <c r="E48" s="11"/>
      <c r="F48" s="11"/>
      <c r="G48" s="11"/>
      <c r="H48" s="11"/>
    </row>
    <row r="49" spans="2:8" x14ac:dyDescent="0.2">
      <c r="B49" s="11"/>
      <c r="C49" s="11"/>
      <c r="D49" s="11"/>
      <c r="E49" s="11"/>
      <c r="F49" s="11"/>
      <c r="G49" s="11"/>
      <c r="H49" s="11"/>
    </row>
    <row r="50" spans="2:8" x14ac:dyDescent="0.2">
      <c r="B50" s="11"/>
      <c r="C50" s="11"/>
      <c r="D50" s="11"/>
      <c r="E50" s="11"/>
      <c r="F50" s="11"/>
      <c r="G50" s="11"/>
      <c r="H50" s="11"/>
    </row>
    <row r="51" spans="2:8" x14ac:dyDescent="0.2">
      <c r="B51" s="11"/>
      <c r="C51" s="11"/>
      <c r="D51" s="11"/>
      <c r="E51" s="11"/>
      <c r="F51" s="11"/>
      <c r="G51" s="11"/>
      <c r="H51" s="11"/>
    </row>
    <row r="52" spans="2:8" x14ac:dyDescent="0.2">
      <c r="B52" s="11"/>
      <c r="C52" s="11"/>
      <c r="D52" s="11"/>
      <c r="E52" s="11"/>
      <c r="F52" s="11"/>
      <c r="G52" s="11"/>
      <c r="H52" s="11"/>
    </row>
    <row r="53" spans="2:8" x14ac:dyDescent="0.2">
      <c r="B53" s="11"/>
      <c r="C53" s="11"/>
      <c r="D53" s="11"/>
      <c r="E53" s="11"/>
      <c r="F53" s="11"/>
      <c r="G53" s="11"/>
      <c r="H53" s="11"/>
    </row>
    <row r="54" spans="2:8" x14ac:dyDescent="0.2">
      <c r="B54" s="11"/>
      <c r="C54" s="11"/>
      <c r="D54" s="11"/>
      <c r="E54" s="11"/>
      <c r="F54" s="11"/>
      <c r="G54" s="11"/>
      <c r="H54" s="11"/>
    </row>
    <row r="55" spans="2:8" x14ac:dyDescent="0.2">
      <c r="B55" s="11"/>
      <c r="C55" s="11"/>
      <c r="D55" s="11"/>
      <c r="E55" s="11"/>
      <c r="F55" s="11"/>
      <c r="G55" s="11"/>
      <c r="H55" s="11"/>
    </row>
    <row r="56" spans="2:8" x14ac:dyDescent="0.2">
      <c r="B56" s="11"/>
      <c r="C56" s="11"/>
      <c r="D56" s="11"/>
      <c r="E56" s="11"/>
      <c r="F56" s="11"/>
      <c r="G56" s="11"/>
      <c r="H56" s="11"/>
    </row>
    <row r="57" spans="2:8" x14ac:dyDescent="0.2">
      <c r="B57" s="11"/>
      <c r="C57" s="11"/>
      <c r="D57" s="11"/>
      <c r="E57" s="11"/>
      <c r="F57" s="11"/>
      <c r="G57" s="11"/>
      <c r="H57" s="11"/>
    </row>
    <row r="58" spans="2:8" x14ac:dyDescent="0.2">
      <c r="B58" s="11"/>
      <c r="C58" s="11"/>
      <c r="D58" s="11"/>
      <c r="E58" s="11"/>
      <c r="F58" s="11"/>
      <c r="G58" s="11"/>
      <c r="H5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C919F-BFEB-5544-91A4-89925C8A49F7}">
  <dimension ref="A1:H18"/>
  <sheetViews>
    <sheetView workbookViewId="0">
      <selection sqref="A1:H17"/>
    </sheetView>
  </sheetViews>
  <sheetFormatPr baseColWidth="10" defaultRowHeight="16" x14ac:dyDescent="0.2"/>
  <cols>
    <col min="1" max="1" width="49.83203125" bestFit="1" customWidth="1"/>
    <col min="2" max="5" width="14" customWidth="1"/>
    <col min="6" max="8" width="11.6640625" bestFit="1" customWidth="1"/>
  </cols>
  <sheetData>
    <row r="1" spans="1:8" x14ac:dyDescent="0.2">
      <c r="A1" s="58" t="s">
        <v>40</v>
      </c>
      <c r="B1" s="1"/>
      <c r="C1" s="1"/>
      <c r="D1" s="1"/>
      <c r="E1" s="1"/>
    </row>
    <row r="2" spans="1:8" x14ac:dyDescent="0.2">
      <c r="A2" s="59"/>
      <c r="B2" s="4" t="s">
        <v>96</v>
      </c>
      <c r="C2" s="4" t="s">
        <v>95</v>
      </c>
      <c r="D2" s="4" t="s">
        <v>94</v>
      </c>
      <c r="E2" s="4" t="s">
        <v>93</v>
      </c>
      <c r="F2" s="4" t="s">
        <v>56</v>
      </c>
      <c r="G2" s="4" t="s">
        <v>36</v>
      </c>
      <c r="H2" s="4" t="s">
        <v>39</v>
      </c>
    </row>
    <row r="3" spans="1:8" x14ac:dyDescent="0.2">
      <c r="A3" s="2" t="s">
        <v>41</v>
      </c>
      <c r="F3" s="3" t="s">
        <v>37</v>
      </c>
      <c r="G3" s="3" t="s">
        <v>37</v>
      </c>
      <c r="H3" s="3" t="s">
        <v>37</v>
      </c>
    </row>
    <row r="4" spans="1:8" x14ac:dyDescent="0.2">
      <c r="A4" s="3" t="s">
        <v>42</v>
      </c>
      <c r="B4" s="5">
        <v>110855</v>
      </c>
      <c r="C4" s="5">
        <v>136819</v>
      </c>
      <c r="D4" s="5">
        <v>161857</v>
      </c>
      <c r="E4" s="5">
        <v>182527</v>
      </c>
      <c r="F4" s="5">
        <v>257637</v>
      </c>
      <c r="G4" s="5">
        <v>282836</v>
      </c>
      <c r="H4" s="5">
        <v>307394</v>
      </c>
    </row>
    <row r="5" spans="1:8" x14ac:dyDescent="0.2">
      <c r="A5" s="2" t="s">
        <v>43</v>
      </c>
      <c r="F5" s="3" t="s">
        <v>37</v>
      </c>
      <c r="G5" s="3" t="s">
        <v>37</v>
      </c>
      <c r="H5" s="3" t="s">
        <v>37</v>
      </c>
    </row>
    <row r="6" spans="1:8" x14ac:dyDescent="0.2">
      <c r="A6" s="3" t="s">
        <v>44</v>
      </c>
      <c r="B6" s="6">
        <v>45583</v>
      </c>
      <c r="C6" s="6">
        <v>59549</v>
      </c>
      <c r="D6" s="6">
        <v>71896</v>
      </c>
      <c r="E6" s="6">
        <v>84732</v>
      </c>
      <c r="F6" s="6">
        <v>110939</v>
      </c>
      <c r="G6" s="6">
        <v>126203</v>
      </c>
      <c r="H6" s="6">
        <v>133332</v>
      </c>
    </row>
    <row r="7" spans="1:8" x14ac:dyDescent="0.2">
      <c r="A7" s="3" t="s">
        <v>45</v>
      </c>
      <c r="B7" s="6">
        <v>16625</v>
      </c>
      <c r="C7" s="6">
        <v>21419</v>
      </c>
      <c r="D7" s="6">
        <v>26018</v>
      </c>
      <c r="E7" s="6">
        <v>27573</v>
      </c>
      <c r="F7" s="6">
        <v>31562</v>
      </c>
      <c r="G7" s="6">
        <v>39500</v>
      </c>
      <c r="H7" s="6">
        <v>45427</v>
      </c>
    </row>
    <row r="8" spans="1:8" x14ac:dyDescent="0.2">
      <c r="A8" s="3" t="s">
        <v>46</v>
      </c>
      <c r="B8" s="6">
        <v>12893</v>
      </c>
      <c r="C8" s="6">
        <v>16333</v>
      </c>
      <c r="D8" s="6">
        <v>18464</v>
      </c>
      <c r="E8" s="6">
        <v>17946</v>
      </c>
      <c r="F8" s="6">
        <v>22912</v>
      </c>
      <c r="G8" s="6">
        <v>26567</v>
      </c>
      <c r="H8" s="6">
        <v>27917</v>
      </c>
    </row>
    <row r="9" spans="1:8" x14ac:dyDescent="0.2">
      <c r="A9" s="3" t="s">
        <v>47</v>
      </c>
      <c r="B9" s="6">
        <f>6840+2736</f>
        <v>9576</v>
      </c>
      <c r="C9" s="6">
        <f>6923+5071</f>
        <v>11994</v>
      </c>
      <c r="D9" s="6">
        <f>9551+1697</f>
        <v>11248</v>
      </c>
      <c r="E9" s="6">
        <v>11052</v>
      </c>
      <c r="F9" s="6">
        <v>13510</v>
      </c>
      <c r="G9" s="6">
        <v>15724</v>
      </c>
      <c r="H9" s="6">
        <v>16425</v>
      </c>
    </row>
    <row r="10" spans="1:8" x14ac:dyDescent="0.2">
      <c r="A10" s="3" t="s">
        <v>48</v>
      </c>
      <c r="B10" s="6">
        <v>84677</v>
      </c>
      <c r="C10" s="6">
        <v>109295</v>
      </c>
      <c r="D10" s="6">
        <v>127626</v>
      </c>
      <c r="E10" s="6">
        <v>141303</v>
      </c>
      <c r="F10" s="6">
        <v>178923</v>
      </c>
      <c r="G10" s="6">
        <v>207994</v>
      </c>
      <c r="H10" s="6">
        <v>223101</v>
      </c>
    </row>
    <row r="11" spans="1:8" x14ac:dyDescent="0.2">
      <c r="A11" s="3" t="s">
        <v>49</v>
      </c>
      <c r="B11" s="6">
        <v>26178</v>
      </c>
      <c r="C11" s="6">
        <v>27524</v>
      </c>
      <c r="D11" s="6">
        <v>34231</v>
      </c>
      <c r="E11" s="6">
        <v>41224</v>
      </c>
      <c r="F11" s="6">
        <v>78714</v>
      </c>
      <c r="G11" s="6">
        <v>74842</v>
      </c>
      <c r="H11" s="6">
        <v>84293</v>
      </c>
    </row>
    <row r="12" spans="1:8" x14ac:dyDescent="0.2">
      <c r="A12" s="3" t="s">
        <v>50</v>
      </c>
      <c r="B12" s="6">
        <v>1015</v>
      </c>
      <c r="C12" s="6">
        <v>7389</v>
      </c>
      <c r="D12" s="6">
        <v>5394</v>
      </c>
      <c r="E12" s="6">
        <v>6858</v>
      </c>
      <c r="F12" s="6">
        <v>12020</v>
      </c>
      <c r="G12" s="6">
        <v>-3514</v>
      </c>
      <c r="H12" s="6">
        <v>1424</v>
      </c>
    </row>
    <row r="13" spans="1:8" x14ac:dyDescent="0.2">
      <c r="A13" s="3" t="s">
        <v>51</v>
      </c>
      <c r="B13" s="6">
        <v>27193</v>
      </c>
      <c r="C13" s="6">
        <v>34913</v>
      </c>
      <c r="D13" s="6">
        <v>39625</v>
      </c>
      <c r="E13" s="6">
        <v>48082</v>
      </c>
      <c r="F13" s="6">
        <v>90734</v>
      </c>
      <c r="G13" s="6">
        <v>71328</v>
      </c>
      <c r="H13" s="6">
        <v>85717</v>
      </c>
    </row>
    <row r="14" spans="1:8" x14ac:dyDescent="0.2">
      <c r="A14" s="3" t="s">
        <v>52</v>
      </c>
      <c r="B14" s="6">
        <v>14531</v>
      </c>
      <c r="C14" s="6">
        <v>4177</v>
      </c>
      <c r="D14" s="6">
        <v>5282</v>
      </c>
      <c r="E14" s="6">
        <v>7813</v>
      </c>
      <c r="F14" s="6">
        <v>14701</v>
      </c>
      <c r="G14" s="6">
        <v>11356</v>
      </c>
      <c r="H14" s="6">
        <v>11922</v>
      </c>
    </row>
    <row r="15" spans="1:8" x14ac:dyDescent="0.2">
      <c r="A15" s="3" t="s">
        <v>53</v>
      </c>
      <c r="B15" s="5">
        <v>12662</v>
      </c>
      <c r="C15" s="5">
        <v>30736</v>
      </c>
      <c r="D15" s="5">
        <v>34343</v>
      </c>
      <c r="E15" s="5">
        <v>40269</v>
      </c>
      <c r="F15" s="5">
        <v>76033</v>
      </c>
      <c r="G15" s="5">
        <v>59972</v>
      </c>
      <c r="H15" s="5">
        <v>73795</v>
      </c>
    </row>
    <row r="16" spans="1:8" ht="32" x14ac:dyDescent="0.2">
      <c r="A16" s="3" t="s">
        <v>54</v>
      </c>
      <c r="B16" s="7">
        <v>18.27</v>
      </c>
      <c r="C16" s="7">
        <v>44.22</v>
      </c>
      <c r="D16" s="7">
        <v>49.59</v>
      </c>
      <c r="E16" s="7">
        <v>59.15</v>
      </c>
      <c r="F16" s="7">
        <v>5.69</v>
      </c>
      <c r="G16" s="7">
        <v>4.59</v>
      </c>
      <c r="H16" s="7">
        <v>5.84</v>
      </c>
    </row>
    <row r="17" spans="1:8" ht="32" x14ac:dyDescent="0.2">
      <c r="A17" s="3" t="s">
        <v>55</v>
      </c>
      <c r="B17" s="5">
        <v>18</v>
      </c>
      <c r="C17" s="7">
        <v>43.7</v>
      </c>
      <c r="D17" s="7">
        <v>49.16</v>
      </c>
      <c r="E17" s="7">
        <v>58.61</v>
      </c>
      <c r="F17" s="7">
        <v>5.61</v>
      </c>
      <c r="G17" s="7">
        <v>4.5599999999999996</v>
      </c>
      <c r="H17" s="7">
        <v>5.8</v>
      </c>
    </row>
    <row r="18" spans="1:8" x14ac:dyDescent="0.2">
      <c r="B18" s="5"/>
      <c r="C18" s="7"/>
      <c r="D18" s="7"/>
      <c r="E18" s="7"/>
    </row>
  </sheetData>
  <mergeCells count="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DFB5-EB1E-7C41-B421-6EA6763258B8}">
  <dimension ref="A1:I60"/>
  <sheetViews>
    <sheetView topLeftCell="A29" workbookViewId="0">
      <selection activeCell="J50" sqref="J50"/>
    </sheetView>
  </sheetViews>
  <sheetFormatPr baseColWidth="10" defaultRowHeight="16" x14ac:dyDescent="0.2"/>
  <cols>
    <col min="1" max="1" width="53.5" bestFit="1" customWidth="1"/>
    <col min="2" max="5" width="14" customWidth="1"/>
    <col min="6" max="8" width="11.6640625" bestFit="1" customWidth="1"/>
  </cols>
  <sheetData>
    <row r="1" spans="1:8" x14ac:dyDescent="0.2">
      <c r="A1" s="58" t="s">
        <v>57</v>
      </c>
      <c r="B1" s="1"/>
      <c r="C1" s="1"/>
      <c r="D1" s="1"/>
      <c r="E1" s="1"/>
    </row>
    <row r="2" spans="1:8" x14ac:dyDescent="0.2">
      <c r="A2" s="59"/>
      <c r="B2" s="4" t="s">
        <v>96</v>
      </c>
      <c r="C2" s="4" t="s">
        <v>95</v>
      </c>
      <c r="D2" s="4" t="s">
        <v>94</v>
      </c>
      <c r="E2" s="4" t="s">
        <v>93</v>
      </c>
      <c r="F2" s="4" t="s">
        <v>56</v>
      </c>
      <c r="G2" s="4" t="s">
        <v>36</v>
      </c>
      <c r="H2" s="4" t="s">
        <v>39</v>
      </c>
    </row>
    <row r="3" spans="1:8" x14ac:dyDescent="0.2">
      <c r="A3" s="2" t="s">
        <v>58</v>
      </c>
      <c r="F3" s="3" t="s">
        <v>37</v>
      </c>
      <c r="G3" s="3" t="s">
        <v>37</v>
      </c>
      <c r="H3" s="3" t="s">
        <v>37</v>
      </c>
    </row>
    <row r="4" spans="1:8" x14ac:dyDescent="0.2">
      <c r="A4" s="3" t="s">
        <v>53</v>
      </c>
      <c r="B4" s="5">
        <v>12662</v>
      </c>
      <c r="C4" s="5">
        <v>30736</v>
      </c>
      <c r="D4" s="5">
        <v>34343</v>
      </c>
      <c r="E4" s="5">
        <v>40269</v>
      </c>
      <c r="F4" s="5">
        <v>76033</v>
      </c>
      <c r="G4" s="5">
        <v>59972</v>
      </c>
      <c r="H4" s="5">
        <v>73795</v>
      </c>
    </row>
    <row r="5" spans="1:8" x14ac:dyDescent="0.2">
      <c r="A5" s="2" t="s">
        <v>59</v>
      </c>
      <c r="F5" s="3" t="s">
        <v>37</v>
      </c>
      <c r="G5" s="3" t="s">
        <v>37</v>
      </c>
      <c r="H5" s="3" t="s">
        <v>37</v>
      </c>
    </row>
    <row r="6" spans="1:8" x14ac:dyDescent="0.2">
      <c r="A6" s="3" t="s">
        <v>60</v>
      </c>
      <c r="B6" s="6">
        <f>812+6103</f>
        <v>6915</v>
      </c>
      <c r="C6" s="6">
        <f>871+8164</f>
        <v>9035</v>
      </c>
      <c r="D6" s="6">
        <f>10856+925</f>
        <v>11781</v>
      </c>
      <c r="E6" s="6">
        <f>12905+792</f>
        <v>13697</v>
      </c>
      <c r="F6" s="6">
        <v>10273</v>
      </c>
      <c r="G6" s="6">
        <v>13475</v>
      </c>
      <c r="H6" s="6">
        <v>11946</v>
      </c>
    </row>
    <row r="7" spans="1:8" x14ac:dyDescent="0.2">
      <c r="A7" s="3" t="s">
        <v>61</v>
      </c>
      <c r="B7" s="6">
        <v>7679</v>
      </c>
      <c r="C7" s="6">
        <v>9353</v>
      </c>
      <c r="D7" s="6">
        <v>10794</v>
      </c>
      <c r="E7" s="6">
        <v>12991</v>
      </c>
      <c r="F7" s="6">
        <v>15376</v>
      </c>
      <c r="G7" s="6">
        <v>19362</v>
      </c>
      <c r="H7" s="6">
        <v>22460</v>
      </c>
    </row>
    <row r="8" spans="1:8" x14ac:dyDescent="0.2">
      <c r="A8" s="3" t="s">
        <v>9</v>
      </c>
      <c r="B8" s="6">
        <v>258</v>
      </c>
      <c r="C8" s="6">
        <v>778</v>
      </c>
      <c r="D8" s="6">
        <v>173</v>
      </c>
      <c r="E8" s="6">
        <v>1390</v>
      </c>
      <c r="F8" s="6">
        <v>1808</v>
      </c>
      <c r="G8" s="6">
        <v>-8081</v>
      </c>
      <c r="H8" s="6">
        <v>-7763</v>
      </c>
    </row>
    <row r="9" spans="1:8" x14ac:dyDescent="0.2">
      <c r="A9" s="3" t="s">
        <v>62</v>
      </c>
      <c r="B9" s="6">
        <v>37</v>
      </c>
      <c r="C9" s="6">
        <v>-6650</v>
      </c>
      <c r="D9" s="6">
        <v>-2798</v>
      </c>
      <c r="E9" s="6">
        <v>-6317</v>
      </c>
      <c r="F9" s="6">
        <v>-12270</v>
      </c>
      <c r="G9" s="6">
        <v>5519</v>
      </c>
      <c r="H9" s="6">
        <v>823</v>
      </c>
    </row>
    <row r="10" spans="1:8" x14ac:dyDescent="0.2">
      <c r="A10" s="3" t="s">
        <v>63</v>
      </c>
      <c r="B10" s="6">
        <v>294</v>
      </c>
      <c r="C10" s="6">
        <v>-189</v>
      </c>
      <c r="D10" s="6">
        <v>-592</v>
      </c>
      <c r="E10" s="6">
        <v>1267</v>
      </c>
      <c r="F10" s="6">
        <v>1955</v>
      </c>
      <c r="G10" s="6">
        <v>3483</v>
      </c>
      <c r="H10" s="6">
        <v>4330</v>
      </c>
    </row>
    <row r="11" spans="1:8" x14ac:dyDescent="0.2">
      <c r="A11" s="2" t="s">
        <v>64</v>
      </c>
      <c r="F11" s="3" t="s">
        <v>37</v>
      </c>
      <c r="G11" s="3" t="s">
        <v>37</v>
      </c>
      <c r="H11" s="3" t="s">
        <v>37</v>
      </c>
    </row>
    <row r="12" spans="1:8" x14ac:dyDescent="0.2">
      <c r="A12" s="3" t="s">
        <v>5</v>
      </c>
      <c r="B12" s="6">
        <v>-3768</v>
      </c>
      <c r="C12" s="6">
        <v>-2169</v>
      </c>
      <c r="D12" s="6">
        <v>-4340</v>
      </c>
      <c r="E12" s="6">
        <v>-6524</v>
      </c>
      <c r="F12" s="6">
        <v>-9095</v>
      </c>
      <c r="G12" s="6">
        <v>-2317</v>
      </c>
      <c r="H12" s="6">
        <v>-7833</v>
      </c>
    </row>
    <row r="13" spans="1:8" x14ac:dyDescent="0.2">
      <c r="A13" s="3" t="s">
        <v>65</v>
      </c>
      <c r="B13" s="6">
        <v>8211</v>
      </c>
      <c r="C13" s="6">
        <v>-2251</v>
      </c>
      <c r="D13" s="6">
        <v>-3128</v>
      </c>
      <c r="E13" s="6">
        <v>1209</v>
      </c>
      <c r="F13" s="6">
        <v>-625</v>
      </c>
      <c r="G13" s="6">
        <v>584</v>
      </c>
      <c r="H13" s="6">
        <v>523</v>
      </c>
    </row>
    <row r="14" spans="1:8" x14ac:dyDescent="0.2">
      <c r="A14" s="3" t="s">
        <v>66</v>
      </c>
      <c r="B14" s="6">
        <v>-2164</v>
      </c>
      <c r="C14" s="6">
        <v>-1207</v>
      </c>
      <c r="D14" s="6">
        <v>-621</v>
      </c>
      <c r="E14" s="6">
        <v>-1330</v>
      </c>
      <c r="F14" s="6">
        <v>-1846</v>
      </c>
      <c r="G14" s="6">
        <v>-5046</v>
      </c>
      <c r="H14" s="6">
        <v>-2143</v>
      </c>
    </row>
    <row r="15" spans="1:8" x14ac:dyDescent="0.2">
      <c r="A15" s="3" t="s">
        <v>16</v>
      </c>
      <c r="B15" s="6">
        <v>731</v>
      </c>
      <c r="C15" s="6">
        <v>1067</v>
      </c>
      <c r="D15" s="6">
        <v>428</v>
      </c>
      <c r="E15" s="6">
        <v>694</v>
      </c>
      <c r="F15" s="6">
        <v>283</v>
      </c>
      <c r="G15" s="6">
        <v>707</v>
      </c>
      <c r="H15" s="6">
        <v>664</v>
      </c>
    </row>
    <row r="16" spans="1:8" x14ac:dyDescent="0.2">
      <c r="A16" s="3" t="s">
        <v>67</v>
      </c>
      <c r="B16" s="6">
        <v>4891</v>
      </c>
      <c r="C16" s="6">
        <v>8614</v>
      </c>
      <c r="D16" s="6">
        <v>7170</v>
      </c>
      <c r="E16" s="6">
        <v>5504</v>
      </c>
      <c r="F16" s="6">
        <v>7304</v>
      </c>
      <c r="G16" s="6">
        <v>3915</v>
      </c>
      <c r="H16" s="6">
        <v>3937</v>
      </c>
    </row>
    <row r="17" spans="1:8" x14ac:dyDescent="0.2">
      <c r="A17" s="3" t="s">
        <v>19</v>
      </c>
      <c r="B17" s="6">
        <v>955</v>
      </c>
      <c r="C17" s="6">
        <v>483</v>
      </c>
      <c r="D17" s="6">
        <v>1273</v>
      </c>
      <c r="E17" s="6">
        <v>1639</v>
      </c>
      <c r="F17" s="6">
        <v>1682</v>
      </c>
      <c r="G17" s="6">
        <v>-445</v>
      </c>
      <c r="H17" s="6">
        <v>482</v>
      </c>
    </row>
    <row r="18" spans="1:8" x14ac:dyDescent="0.2">
      <c r="A18" s="3" t="s">
        <v>20</v>
      </c>
      <c r="B18" s="6">
        <v>390</v>
      </c>
      <c r="C18" s="6">
        <v>371</v>
      </c>
      <c r="D18" s="6">
        <v>37</v>
      </c>
      <c r="E18" s="6">
        <v>635</v>
      </c>
      <c r="F18" s="6">
        <v>774</v>
      </c>
      <c r="G18" s="6">
        <v>367</v>
      </c>
      <c r="H18" s="6">
        <v>525</v>
      </c>
    </row>
    <row r="19" spans="1:8" x14ac:dyDescent="0.2">
      <c r="A19" s="3" t="s">
        <v>68</v>
      </c>
      <c r="B19" s="6">
        <v>37091</v>
      </c>
      <c r="C19" s="6">
        <v>47971</v>
      </c>
      <c r="D19" s="6">
        <v>54520</v>
      </c>
      <c r="E19" s="6">
        <v>65124</v>
      </c>
      <c r="F19" s="6">
        <v>91652</v>
      </c>
      <c r="G19" s="6">
        <v>91495</v>
      </c>
      <c r="H19" s="6">
        <v>101746</v>
      </c>
    </row>
    <row r="20" spans="1:8" x14ac:dyDescent="0.2">
      <c r="A20" s="2" t="s">
        <v>69</v>
      </c>
      <c r="F20" s="3" t="s">
        <v>37</v>
      </c>
      <c r="G20" s="3" t="s">
        <v>37</v>
      </c>
      <c r="H20" s="3" t="s">
        <v>37</v>
      </c>
    </row>
    <row r="21" spans="1:8" x14ac:dyDescent="0.2">
      <c r="A21" s="3" t="s">
        <v>70</v>
      </c>
      <c r="B21" s="6">
        <v>-13184</v>
      </c>
      <c r="C21" s="6">
        <v>-25139</v>
      </c>
      <c r="D21" s="6">
        <v>-23548</v>
      </c>
      <c r="E21" s="6">
        <v>-22281</v>
      </c>
      <c r="F21" s="6">
        <v>-24640</v>
      </c>
      <c r="G21" s="6">
        <v>-31485</v>
      </c>
      <c r="H21" s="6">
        <v>-32251</v>
      </c>
    </row>
    <row r="22" spans="1:8" x14ac:dyDescent="0.2">
      <c r="A22" s="3" t="s">
        <v>71</v>
      </c>
      <c r="B22" s="6">
        <v>-92195</v>
      </c>
      <c r="C22" s="6">
        <v>-50158</v>
      </c>
      <c r="D22" s="6">
        <v>-100315</v>
      </c>
      <c r="E22" s="6">
        <v>-136576</v>
      </c>
      <c r="F22" s="6">
        <v>-135196</v>
      </c>
      <c r="G22" s="6">
        <v>-78874</v>
      </c>
      <c r="H22" s="6">
        <v>-77858</v>
      </c>
    </row>
    <row r="23" spans="1:8" x14ac:dyDescent="0.2">
      <c r="A23" s="3" t="s">
        <v>72</v>
      </c>
      <c r="B23" s="6">
        <v>73959</v>
      </c>
      <c r="C23" s="6">
        <v>48507</v>
      </c>
      <c r="D23" s="6">
        <v>97825</v>
      </c>
      <c r="E23" s="6">
        <v>132906</v>
      </c>
      <c r="F23" s="6">
        <v>128294</v>
      </c>
      <c r="G23" s="6">
        <v>97822</v>
      </c>
      <c r="H23" s="6">
        <v>86672</v>
      </c>
    </row>
    <row r="24" spans="1:8" x14ac:dyDescent="0.2">
      <c r="A24" s="3" t="s">
        <v>73</v>
      </c>
      <c r="B24" s="6">
        <v>-1745</v>
      </c>
      <c r="C24" s="6">
        <v>-2073</v>
      </c>
      <c r="D24" s="6">
        <v>-1932</v>
      </c>
      <c r="E24" s="6">
        <v>-7175</v>
      </c>
      <c r="F24" s="6">
        <v>-2838</v>
      </c>
      <c r="G24" s="6">
        <v>-2531</v>
      </c>
      <c r="H24" s="6">
        <v>-3027</v>
      </c>
    </row>
    <row r="25" spans="1:8" x14ac:dyDescent="0.2">
      <c r="A25" s="3" t="s">
        <v>74</v>
      </c>
      <c r="B25" s="6">
        <v>533</v>
      </c>
      <c r="C25" s="6">
        <v>1752</v>
      </c>
      <c r="D25" s="6">
        <v>405</v>
      </c>
      <c r="E25" s="6">
        <v>1023</v>
      </c>
      <c r="F25" s="6">
        <v>934</v>
      </c>
      <c r="G25" s="6">
        <v>150</v>
      </c>
      <c r="H25" s="6">
        <v>947</v>
      </c>
    </row>
    <row r="26" spans="1:8" ht="32" x14ac:dyDescent="0.2">
      <c r="A26" s="3" t="s">
        <v>75</v>
      </c>
      <c r="B26" s="6">
        <v>-287</v>
      </c>
      <c r="C26" s="6">
        <v>-1491</v>
      </c>
      <c r="D26" s="6">
        <v>-2515</v>
      </c>
      <c r="E26" s="6">
        <v>-738</v>
      </c>
      <c r="F26" s="6">
        <v>-2618</v>
      </c>
      <c r="G26" s="6">
        <v>-6969</v>
      </c>
      <c r="H26" s="6">
        <v>-495</v>
      </c>
    </row>
    <row r="27" spans="1:8" x14ac:dyDescent="0.2">
      <c r="A27" s="3" t="s">
        <v>76</v>
      </c>
      <c r="B27" s="6">
        <f>99+1419</f>
        <v>1518</v>
      </c>
      <c r="C27" s="6">
        <v>98</v>
      </c>
      <c r="D27" s="6">
        <v>589</v>
      </c>
      <c r="E27" s="6">
        <v>68</v>
      </c>
      <c r="F27" s="6">
        <v>541</v>
      </c>
      <c r="G27" s="6">
        <v>1589</v>
      </c>
      <c r="H27" s="6">
        <v>-1051</v>
      </c>
    </row>
    <row r="28" spans="1:8" x14ac:dyDescent="0.2">
      <c r="A28" s="3" t="s">
        <v>77</v>
      </c>
      <c r="B28" s="6">
        <v>-31401</v>
      </c>
      <c r="C28" s="6">
        <v>-28504</v>
      </c>
      <c r="D28" s="6">
        <v>-29491</v>
      </c>
      <c r="E28" s="6">
        <v>-32773</v>
      </c>
      <c r="F28" s="6">
        <v>-35523</v>
      </c>
      <c r="G28" s="6">
        <v>-20298</v>
      </c>
      <c r="H28" s="6">
        <v>-27063</v>
      </c>
    </row>
    <row r="29" spans="1:8" x14ac:dyDescent="0.2">
      <c r="A29" s="2" t="s">
        <v>78</v>
      </c>
      <c r="F29" s="3" t="s">
        <v>37</v>
      </c>
      <c r="G29" s="3" t="s">
        <v>37</v>
      </c>
      <c r="H29" s="3" t="s">
        <v>37</v>
      </c>
    </row>
    <row r="30" spans="1:8" x14ac:dyDescent="0.2">
      <c r="A30" s="3" t="s">
        <v>79</v>
      </c>
      <c r="B30" s="6">
        <v>-4166</v>
      </c>
      <c r="C30" s="6">
        <v>-4993</v>
      </c>
      <c r="D30" s="6">
        <v>-4765</v>
      </c>
      <c r="E30" s="6">
        <v>-5720</v>
      </c>
      <c r="F30" s="6">
        <v>-10162</v>
      </c>
      <c r="G30" s="6">
        <v>-9300</v>
      </c>
      <c r="H30" s="6">
        <v>-9837</v>
      </c>
    </row>
    <row r="31" spans="1:8" x14ac:dyDescent="0.2">
      <c r="A31" s="3" t="s">
        <v>80</v>
      </c>
      <c r="B31" s="6">
        <v>-4846</v>
      </c>
      <c r="C31" s="6">
        <v>-9075</v>
      </c>
      <c r="D31" s="6">
        <v>-18396</v>
      </c>
      <c r="E31" s="6">
        <v>-31149</v>
      </c>
      <c r="F31" s="6">
        <v>-50274</v>
      </c>
      <c r="G31" s="6">
        <v>-59296</v>
      </c>
      <c r="H31" s="6">
        <v>-61504</v>
      </c>
    </row>
    <row r="32" spans="1:8" x14ac:dyDescent="0.2">
      <c r="A32" s="3" t="s">
        <v>81</v>
      </c>
      <c r="B32" s="6">
        <v>4291</v>
      </c>
      <c r="C32" s="6">
        <v>6766</v>
      </c>
      <c r="D32" s="6">
        <v>317</v>
      </c>
      <c r="E32" s="6">
        <v>11761</v>
      </c>
      <c r="F32" s="6">
        <v>20199</v>
      </c>
      <c r="G32" s="6">
        <v>52872</v>
      </c>
      <c r="H32" s="6">
        <v>10790</v>
      </c>
    </row>
    <row r="33" spans="1:8" x14ac:dyDescent="0.2">
      <c r="A33" s="3" t="s">
        <v>82</v>
      </c>
      <c r="B33" s="6">
        <v>-4377</v>
      </c>
      <c r="C33" s="6">
        <v>-6827</v>
      </c>
      <c r="D33" s="6">
        <v>-585</v>
      </c>
      <c r="E33" s="6">
        <v>-2100</v>
      </c>
      <c r="F33" s="6">
        <v>-21435</v>
      </c>
      <c r="G33" s="6">
        <v>-54068</v>
      </c>
      <c r="H33" s="6">
        <v>-11550</v>
      </c>
    </row>
    <row r="34" spans="1:8" x14ac:dyDescent="0.2">
      <c r="A34" s="3" t="s">
        <v>83</v>
      </c>
      <c r="B34" s="6">
        <v>800</v>
      </c>
      <c r="C34" s="6">
        <v>950</v>
      </c>
      <c r="D34" s="6">
        <v>220</v>
      </c>
      <c r="E34" s="6">
        <v>2800</v>
      </c>
      <c r="F34" s="6">
        <v>310</v>
      </c>
      <c r="G34" s="6">
        <v>35</v>
      </c>
      <c r="H34" s="6">
        <v>8</v>
      </c>
    </row>
    <row r="35" spans="1:8" x14ac:dyDescent="0.2">
      <c r="A35" s="3" t="s">
        <v>84</v>
      </c>
      <c r="B35" s="6">
        <v>-8298</v>
      </c>
      <c r="C35" s="6">
        <v>-13179</v>
      </c>
      <c r="D35" s="6">
        <v>-23209</v>
      </c>
      <c r="E35" s="6">
        <v>-24408</v>
      </c>
      <c r="F35" s="6">
        <v>-61362</v>
      </c>
      <c r="G35" s="6">
        <v>-69757</v>
      </c>
      <c r="H35" s="6">
        <v>-72093</v>
      </c>
    </row>
    <row r="36" spans="1:8" x14ac:dyDescent="0.2">
      <c r="A36" s="3" t="s">
        <v>85</v>
      </c>
      <c r="B36" s="6">
        <v>405</v>
      </c>
      <c r="C36" s="6">
        <v>-302</v>
      </c>
      <c r="D36" s="6">
        <v>-23</v>
      </c>
      <c r="E36" s="6">
        <v>24</v>
      </c>
      <c r="F36" s="6">
        <v>-287</v>
      </c>
      <c r="G36" s="6">
        <v>-506</v>
      </c>
      <c r="H36" s="6">
        <v>-421</v>
      </c>
    </row>
    <row r="37" spans="1:8" x14ac:dyDescent="0.2">
      <c r="A37" s="3" t="s">
        <v>86</v>
      </c>
      <c r="B37" s="6">
        <v>-2203</v>
      </c>
      <c r="C37" s="6">
        <v>5986</v>
      </c>
      <c r="D37" s="6">
        <v>1797</v>
      </c>
      <c r="E37" s="6">
        <v>7967</v>
      </c>
      <c r="F37" s="6">
        <v>-5520</v>
      </c>
      <c r="G37" s="6">
        <v>934</v>
      </c>
      <c r="H37" s="6">
        <v>2169</v>
      </c>
    </row>
    <row r="38" spans="1:8" x14ac:dyDescent="0.2">
      <c r="A38" s="3" t="s">
        <v>87</v>
      </c>
      <c r="B38" s="6">
        <v>12918</v>
      </c>
      <c r="C38" s="6">
        <v>10715</v>
      </c>
      <c r="D38" s="6">
        <v>16701</v>
      </c>
      <c r="E38" s="6">
        <v>18498</v>
      </c>
      <c r="F38" s="6">
        <v>26465</v>
      </c>
      <c r="G38" s="6">
        <v>20945</v>
      </c>
      <c r="H38" s="6">
        <v>21879</v>
      </c>
    </row>
    <row r="39" spans="1:8" x14ac:dyDescent="0.2">
      <c r="A39" s="3" t="s">
        <v>88</v>
      </c>
      <c r="B39" s="6">
        <v>10715</v>
      </c>
      <c r="C39" s="6">
        <v>16701</v>
      </c>
      <c r="D39" s="6">
        <v>18498</v>
      </c>
      <c r="E39" s="6">
        <v>26465</v>
      </c>
      <c r="F39" s="6">
        <v>20945</v>
      </c>
      <c r="G39" s="6">
        <v>21879</v>
      </c>
      <c r="H39" s="6">
        <v>24048</v>
      </c>
    </row>
    <row r="40" spans="1:8" x14ac:dyDescent="0.2">
      <c r="A40" s="2" t="s">
        <v>89</v>
      </c>
      <c r="F40" s="3" t="s">
        <v>37</v>
      </c>
      <c r="G40" s="3" t="s">
        <v>37</v>
      </c>
      <c r="H40" s="3" t="s">
        <v>37</v>
      </c>
    </row>
    <row r="41" spans="1:8" x14ac:dyDescent="0.2">
      <c r="A41" s="3" t="s">
        <v>90</v>
      </c>
      <c r="B41" s="5">
        <v>6191</v>
      </c>
      <c r="C41" s="5">
        <v>5671</v>
      </c>
      <c r="D41" s="5">
        <v>8203</v>
      </c>
      <c r="E41" s="5">
        <v>4990</v>
      </c>
      <c r="F41" s="5">
        <v>13412</v>
      </c>
      <c r="G41" s="5">
        <v>18892</v>
      </c>
      <c r="H41" s="5">
        <v>19164</v>
      </c>
    </row>
    <row r="42" spans="1:8" x14ac:dyDescent="0.2">
      <c r="B42" s="5"/>
      <c r="C42" s="5"/>
      <c r="D42" s="5"/>
      <c r="E42" s="5"/>
    </row>
    <row r="43" spans="1:8" x14ac:dyDescent="0.2">
      <c r="A43" s="8" t="s">
        <v>97</v>
      </c>
      <c r="B43" s="5"/>
      <c r="C43" s="5"/>
    </row>
    <row r="44" spans="1:8" x14ac:dyDescent="0.2">
      <c r="A44" s="8"/>
      <c r="B44" s="9"/>
      <c r="C44" s="9"/>
      <c r="D44" s="9"/>
      <c r="E44" s="9"/>
      <c r="F44" s="9"/>
      <c r="G44" s="9"/>
      <c r="H44" s="9"/>
    </row>
    <row r="45" spans="1:8" x14ac:dyDescent="0.2">
      <c r="A45" s="8" t="s">
        <v>53</v>
      </c>
      <c r="B45" s="14">
        <f>B4</f>
        <v>12662</v>
      </c>
      <c r="C45" s="14">
        <f t="shared" ref="C45:H45" si="0">C4</f>
        <v>30736</v>
      </c>
      <c r="D45" s="14">
        <f t="shared" si="0"/>
        <v>34343</v>
      </c>
      <c r="E45" s="14">
        <f t="shared" si="0"/>
        <v>40269</v>
      </c>
      <c r="F45" s="14">
        <f t="shared" si="0"/>
        <v>76033</v>
      </c>
      <c r="G45" s="14">
        <f t="shared" si="0"/>
        <v>59972</v>
      </c>
      <c r="H45" s="14">
        <f t="shared" si="0"/>
        <v>73795</v>
      </c>
    </row>
    <row r="46" spans="1:8" x14ac:dyDescent="0.2">
      <c r="A46" s="8" t="s">
        <v>98</v>
      </c>
      <c r="B46" s="15">
        <f>B6</f>
        <v>6915</v>
      </c>
      <c r="C46" s="15">
        <f t="shared" ref="C46:H46" si="1">C6</f>
        <v>9035</v>
      </c>
      <c r="D46" s="15">
        <f t="shared" si="1"/>
        <v>11781</v>
      </c>
      <c r="E46" s="15">
        <f t="shared" si="1"/>
        <v>13697</v>
      </c>
      <c r="F46" s="15">
        <f t="shared" si="1"/>
        <v>10273</v>
      </c>
      <c r="G46" s="15">
        <f t="shared" si="1"/>
        <v>13475</v>
      </c>
      <c r="H46" s="15">
        <f t="shared" si="1"/>
        <v>11946</v>
      </c>
    </row>
    <row r="47" spans="1:8" x14ac:dyDescent="0.2">
      <c r="A47" s="3" t="s">
        <v>99</v>
      </c>
      <c r="B47" s="15">
        <f>B7+B30</f>
        <v>3513</v>
      </c>
      <c r="C47" s="15">
        <f t="shared" ref="C47:H47" si="2">C7+C30</f>
        <v>4360</v>
      </c>
      <c r="D47" s="15">
        <f t="shared" si="2"/>
        <v>6029</v>
      </c>
      <c r="E47" s="15">
        <f t="shared" si="2"/>
        <v>7271</v>
      </c>
      <c r="F47" s="15">
        <f t="shared" si="2"/>
        <v>5214</v>
      </c>
      <c r="G47" s="15">
        <f t="shared" si="2"/>
        <v>10062</v>
      </c>
      <c r="H47" s="15">
        <f t="shared" si="2"/>
        <v>12623</v>
      </c>
    </row>
    <row r="48" spans="1:8" x14ac:dyDescent="0.2">
      <c r="A48" s="8" t="s">
        <v>9</v>
      </c>
      <c r="B48" s="15">
        <f>B8</f>
        <v>258</v>
      </c>
      <c r="C48" s="15">
        <f t="shared" ref="C48:H48" si="3">C8</f>
        <v>778</v>
      </c>
      <c r="D48" s="15">
        <f t="shared" si="3"/>
        <v>173</v>
      </c>
      <c r="E48" s="15">
        <f t="shared" si="3"/>
        <v>1390</v>
      </c>
      <c r="F48" s="15">
        <f t="shared" si="3"/>
        <v>1808</v>
      </c>
      <c r="G48" s="15">
        <f t="shared" si="3"/>
        <v>-8081</v>
      </c>
      <c r="H48" s="15">
        <f t="shared" si="3"/>
        <v>-7763</v>
      </c>
    </row>
    <row r="49" spans="1:9" x14ac:dyDescent="0.2">
      <c r="A49" s="8" t="s">
        <v>63</v>
      </c>
      <c r="B49" s="15">
        <f>SUM(B9:B10)</f>
        <v>331</v>
      </c>
      <c r="C49" s="15">
        <f t="shared" ref="C49:H49" si="4">SUM(C9:C10)</f>
        <v>-6839</v>
      </c>
      <c r="D49" s="15">
        <f t="shared" si="4"/>
        <v>-3390</v>
      </c>
      <c r="E49" s="15">
        <f t="shared" si="4"/>
        <v>-5050</v>
      </c>
      <c r="F49" s="15">
        <f t="shared" si="4"/>
        <v>-10315</v>
      </c>
      <c r="G49" s="15">
        <f>SUM(G9:G10)</f>
        <v>9002</v>
      </c>
      <c r="H49" s="15">
        <f t="shared" si="4"/>
        <v>5153</v>
      </c>
      <c r="I49" s="10"/>
    </row>
    <row r="50" spans="1:9" x14ac:dyDescent="0.2">
      <c r="A50" s="8" t="s">
        <v>100</v>
      </c>
      <c r="B50" s="15">
        <f>SUM(B12:B18)</f>
        <v>9246</v>
      </c>
      <c r="C50" s="15">
        <f t="shared" ref="C50:H50" si="5">SUM(C12:C18)</f>
        <v>4908</v>
      </c>
      <c r="D50" s="15">
        <f t="shared" si="5"/>
        <v>819</v>
      </c>
      <c r="E50" s="15">
        <f t="shared" si="5"/>
        <v>1827</v>
      </c>
      <c r="F50" s="15">
        <f t="shared" si="5"/>
        <v>-1523</v>
      </c>
      <c r="G50" s="15">
        <f t="shared" si="5"/>
        <v>-2235</v>
      </c>
      <c r="H50" s="15">
        <f t="shared" si="5"/>
        <v>-3845</v>
      </c>
    </row>
    <row r="51" spans="1:9" x14ac:dyDescent="0.2">
      <c r="A51" s="8" t="s">
        <v>101</v>
      </c>
      <c r="B51" s="14">
        <f>SUM(B45:B50)</f>
        <v>32925</v>
      </c>
      <c r="C51" s="14">
        <f t="shared" ref="C51:H51" si="6">SUM(C45:C50)</f>
        <v>42978</v>
      </c>
      <c r="D51" s="14">
        <f t="shared" si="6"/>
        <v>49755</v>
      </c>
      <c r="E51" s="14">
        <f t="shared" si="6"/>
        <v>59404</v>
      </c>
      <c r="F51" s="14">
        <f t="shared" si="6"/>
        <v>81490</v>
      </c>
      <c r="G51" s="14">
        <f t="shared" si="6"/>
        <v>82195</v>
      </c>
      <c r="H51" s="14">
        <f t="shared" si="6"/>
        <v>91909</v>
      </c>
    </row>
    <row r="52" spans="1:9" x14ac:dyDescent="0.2">
      <c r="A52" s="8" t="s">
        <v>102</v>
      </c>
      <c r="B52" s="15">
        <f>B21</f>
        <v>-13184</v>
      </c>
      <c r="C52" s="15">
        <f t="shared" ref="C52:H52" si="7">C21</f>
        <v>-25139</v>
      </c>
      <c r="D52" s="15">
        <f t="shared" si="7"/>
        <v>-23548</v>
      </c>
      <c r="E52" s="15">
        <f t="shared" si="7"/>
        <v>-22281</v>
      </c>
      <c r="F52" s="15">
        <f t="shared" si="7"/>
        <v>-24640</v>
      </c>
      <c r="G52" s="15">
        <f t="shared" si="7"/>
        <v>-31485</v>
      </c>
      <c r="H52" s="15">
        <f t="shared" si="7"/>
        <v>-32251</v>
      </c>
    </row>
    <row r="53" spans="1:9" x14ac:dyDescent="0.2">
      <c r="A53" s="8" t="s">
        <v>103</v>
      </c>
      <c r="B53" s="14">
        <f>B51+B52</f>
        <v>19741</v>
      </c>
      <c r="C53" s="14">
        <f t="shared" ref="C53:H53" si="8">C51+C52</f>
        <v>17839</v>
      </c>
      <c r="D53" s="14">
        <f t="shared" si="8"/>
        <v>26207</v>
      </c>
      <c r="E53" s="14">
        <f t="shared" si="8"/>
        <v>37123</v>
      </c>
      <c r="F53" s="14">
        <f t="shared" si="8"/>
        <v>56850</v>
      </c>
      <c r="G53" s="14">
        <f t="shared" si="8"/>
        <v>50710</v>
      </c>
      <c r="H53" s="14">
        <f t="shared" si="8"/>
        <v>59658</v>
      </c>
    </row>
    <row r="54" spans="1:9" x14ac:dyDescent="0.2">
      <c r="A54" s="8" t="s">
        <v>104</v>
      </c>
      <c r="B54" s="13"/>
      <c r="C54" s="13"/>
      <c r="D54" s="13"/>
      <c r="E54" s="13"/>
      <c r="F54" s="13"/>
      <c r="G54" s="13"/>
      <c r="H54" s="13"/>
    </row>
    <row r="55" spans="1:9" x14ac:dyDescent="0.2">
      <c r="A55" s="8" t="s">
        <v>105</v>
      </c>
      <c r="B55" s="15">
        <f t="shared" ref="B55:H55" si="9">B26</f>
        <v>-287</v>
      </c>
      <c r="C55" s="15">
        <f t="shared" si="9"/>
        <v>-1491</v>
      </c>
      <c r="D55" s="15">
        <f t="shared" si="9"/>
        <v>-2515</v>
      </c>
      <c r="E55" s="15">
        <f t="shared" si="9"/>
        <v>-738</v>
      </c>
      <c r="F55" s="15">
        <f t="shared" si="9"/>
        <v>-2618</v>
      </c>
      <c r="G55" s="15">
        <f t="shared" si="9"/>
        <v>-6969</v>
      </c>
      <c r="H55" s="15">
        <f t="shared" si="9"/>
        <v>-495</v>
      </c>
    </row>
    <row r="56" spans="1:9" x14ac:dyDescent="0.2">
      <c r="A56" s="8" t="s">
        <v>106</v>
      </c>
      <c r="B56" s="15">
        <f>B31</f>
        <v>-4846</v>
      </c>
      <c r="C56" s="15">
        <f t="shared" ref="C56:H56" si="10">C31</f>
        <v>-9075</v>
      </c>
      <c r="D56" s="15">
        <f t="shared" si="10"/>
        <v>-18396</v>
      </c>
      <c r="E56" s="15">
        <f t="shared" si="10"/>
        <v>-31149</v>
      </c>
      <c r="F56" s="15">
        <f t="shared" si="10"/>
        <v>-50274</v>
      </c>
      <c r="G56" s="15">
        <f t="shared" si="10"/>
        <v>-59296</v>
      </c>
      <c r="H56" s="15">
        <f t="shared" si="10"/>
        <v>-61504</v>
      </c>
    </row>
    <row r="57" spans="1:9" x14ac:dyDescent="0.2">
      <c r="A57" s="8" t="s">
        <v>107</v>
      </c>
      <c r="B57" s="15">
        <f>B32+B33</f>
        <v>-86</v>
      </c>
      <c r="C57" s="15">
        <f t="shared" ref="C57:H57" si="11">C32+C33</f>
        <v>-61</v>
      </c>
      <c r="D57" s="15">
        <f t="shared" si="11"/>
        <v>-268</v>
      </c>
      <c r="E57" s="15">
        <f t="shared" si="11"/>
        <v>9661</v>
      </c>
      <c r="F57" s="15">
        <f t="shared" si="11"/>
        <v>-1236</v>
      </c>
      <c r="G57" s="15">
        <f t="shared" si="11"/>
        <v>-1196</v>
      </c>
      <c r="H57" s="15">
        <f t="shared" si="11"/>
        <v>-760</v>
      </c>
    </row>
    <row r="58" spans="1:9" x14ac:dyDescent="0.2">
      <c r="A58" s="8" t="s">
        <v>108</v>
      </c>
      <c r="B58" s="15">
        <f>SUM(B22:B25)</f>
        <v>-19448</v>
      </c>
      <c r="C58" s="15">
        <f t="shared" ref="C58:H58" si="12">SUM(C22:C25)</f>
        <v>-1972</v>
      </c>
      <c r="D58" s="15">
        <f t="shared" si="12"/>
        <v>-4017</v>
      </c>
      <c r="E58" s="15">
        <f t="shared" si="12"/>
        <v>-9822</v>
      </c>
      <c r="F58" s="15">
        <f t="shared" si="12"/>
        <v>-8806</v>
      </c>
      <c r="G58" s="15">
        <f t="shared" si="12"/>
        <v>16567</v>
      </c>
      <c r="H58" s="15">
        <f t="shared" si="12"/>
        <v>6734</v>
      </c>
    </row>
    <row r="59" spans="1:9" x14ac:dyDescent="0.2">
      <c r="A59" s="8" t="s">
        <v>63</v>
      </c>
      <c r="B59" s="15">
        <f>B36+B34+B27</f>
        <v>2723</v>
      </c>
      <c r="C59" s="15">
        <f t="shared" ref="C59:H59" si="13">C36+C34+C27</f>
        <v>746</v>
      </c>
      <c r="D59" s="15">
        <f t="shared" si="13"/>
        <v>786</v>
      </c>
      <c r="E59" s="15">
        <f t="shared" si="13"/>
        <v>2892</v>
      </c>
      <c r="F59" s="15">
        <f t="shared" si="13"/>
        <v>564</v>
      </c>
      <c r="G59" s="15">
        <f t="shared" si="13"/>
        <v>1118</v>
      </c>
      <c r="H59" s="15">
        <f t="shared" si="13"/>
        <v>-1464</v>
      </c>
    </row>
    <row r="60" spans="1:9" x14ac:dyDescent="0.2">
      <c r="A60" s="8" t="s">
        <v>101</v>
      </c>
      <c r="B60" s="15">
        <f t="shared" ref="B60:H60" si="14">SUM(B55:B59)+B53</f>
        <v>-2203</v>
      </c>
      <c r="C60" s="15">
        <f t="shared" si="14"/>
        <v>5986</v>
      </c>
      <c r="D60" s="15">
        <f t="shared" si="14"/>
        <v>1797</v>
      </c>
      <c r="E60" s="15">
        <f t="shared" si="14"/>
        <v>7967</v>
      </c>
      <c r="F60" s="15">
        <f t="shared" si="14"/>
        <v>-5520</v>
      </c>
      <c r="G60" s="15">
        <f t="shared" si="14"/>
        <v>934</v>
      </c>
      <c r="H60" s="15">
        <f t="shared" si="14"/>
        <v>2169</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Valuation &amp; Forecasting</vt:lpstr>
      <vt:lpstr>Balance Sheet</vt:lpstr>
      <vt:lpstr>Statement of Operations</vt:lpstr>
      <vt:lpstr>Statement of Cashflow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Janc, Maja</dc:creator>
  <cp:lastModifiedBy>Janc, Maja</cp:lastModifiedBy>
  <dcterms:created xsi:type="dcterms:W3CDTF">2024-07-30T05:37:54Z</dcterms:created>
  <dcterms:modified xsi:type="dcterms:W3CDTF">2024-08-03T00:18:40Z</dcterms:modified>
</cp:coreProperties>
</file>